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ЛС-01-01-01" sheetId="1" state="visible" r:id="rId2"/>
    <sheet name="Source" sheetId="2" state="hidden" r:id="rId3"/>
    <sheet name="SourceObSm" sheetId="3" state="hidden" r:id="rId4"/>
    <sheet name="SmtRes" sheetId="4" state="hidden" r:id="rId5"/>
    <sheet name="EtalonRes" sheetId="5" state="hidden" r:id="rId6"/>
    <sheet name="SrcPoprs" sheetId="6" state="hidden" r:id="rId7"/>
    <sheet name="SrcKA" sheetId="7" state="hidden" r:id="rId8"/>
  </sheets>
  <definedNames>
    <definedName function="false" hidden="false" localSheetId="0" name="_xlnm.Print_Area" vbProcedure="false">'ЛС-01-01-01'!$A$1:$K$262</definedName>
    <definedName function="false" hidden="false" localSheetId="0" name="_xlnm.Print_Titles" vbProcedure="false">'ЛС-01-01-01'!$27:$27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<sst xmlns="http://schemas.openxmlformats.org/spreadsheetml/2006/main" count="2255" uniqueCount="246">
  <si>
    <t xml:space="preserve">Форма № 4б</t>
  </si>
  <si>
    <t xml:space="preserve">25МГ-ДПР-2750 — Реконструкция газопровода низкого давления. Вырубка и пересадка зелёных насаждений, корчёвка пней</t>
  </si>
  <si>
    <t xml:space="preserve">(наименование стройки и/или объекта)</t>
  </si>
  <si>
    <t xml:space="preserve">(наименование работ и затрат)</t>
  </si>
  <si>
    <t xml:space="preserve">В
базисном
уровне
цен</t>
  </si>
  <si>
    <t xml:space="preserve">В
текущем
уровне
цен</t>
  </si>
  <si>
    <t xml:space="preserve">Сметная стоимость</t>
  </si>
  <si>
    <t xml:space="preserve"> тыс.руб.</t>
  </si>
  <si>
    <t xml:space="preserve">Строительные работы</t>
  </si>
  <si>
    <t xml:space="preserve">Работы по монтажу оборудования</t>
  </si>
  <si>
    <t xml:space="preserve">Оборудование</t>
  </si>
  <si>
    <t xml:space="preserve">Прочие работы и затраты</t>
  </si>
  <si>
    <t xml:space="preserve">Средства на оплату труда</t>
  </si>
  <si>
    <t xml:space="preserve">Затраты труда</t>
  </si>
  <si>
    <t xml:space="preserve">чел.-ч.</t>
  </si>
  <si>
    <t xml:space="preserve">Кроме того: </t>
  </si>
  <si>
    <t xml:space="preserve">Возврат материалов</t>
  </si>
  <si>
    <t xml:space="preserve">Составлен(а) по ТСН-2001 с учетом Дополнения №: 82</t>
  </si>
  <si>
    <t xml:space="preserve">№ и период сборника коэффициентов (индексов) пересчета: Текущий уровень цен, III квартал 2026, выпуск 221</t>
  </si>
  <si>
    <t xml:space="preserve">№ п/п</t>
  </si>
  <si>
    <t xml:space="preserve">Шифр расценки и коды ресурсов</t>
  </si>
  <si>
    <t xml:space="preserve">Наименование работ и затрат</t>
  </si>
  <si>
    <t xml:space="preserve">Ед. изм.</t>
  </si>
  <si>
    <t xml:space="preserve">Кол-во
единиц</t>
  </si>
  <si>
    <t xml:space="preserve">Цена на
ед. изм.,
руб.</t>
  </si>
  <si>
    <t xml:space="preserve">Попра-
вочные
коэффи-
циенты</t>
  </si>
  <si>
    <t xml:space="preserve">Коэффи-
циенты
зимних
удорожа-
ний</t>
  </si>
  <si>
    <t xml:space="preserve">Всего в
ценах на
Январь 2000 года,
руб.</t>
  </si>
  <si>
    <t xml:space="preserve">Коэффи-
циенты
(индек-
сы) пере-
счета,
нормы
НР и СП</t>
  </si>
  <si>
    <t xml:space="preserve">ВСЕГО
затрат в
текущем
уровне цен,
руб.</t>
  </si>
  <si>
    <t xml:space="preserve">Валка и разделка деревьев вручную с последующей ручной переноской и складированием кряжей и сучьев диаметром 100 мм на расстояние до 50 м</t>
  </si>
  <si>
    <t xml:space="preserve">ЗП</t>
  </si>
  <si>
    <t xml:space="preserve">1,1</t>
  </si>
  <si>
    <t xml:space="preserve">НР от ФОТ</t>
  </si>
  <si>
    <t xml:space="preserve">%</t>
  </si>
  <si>
    <t xml:space="preserve">СП от ФОТ</t>
  </si>
  <si>
    <t xml:space="preserve">ЗТР</t>
  </si>
  <si>
    <t xml:space="preserve">чел-ч</t>
  </si>
  <si>
    <t xml:space="preserve">ВСЕГО работ по позиции:</t>
  </si>
  <si>
    <t xml:space="preserve">ВСЕГО оборудование по позиции:</t>
  </si>
  <si>
    <t xml:space="preserve">ВСЕГО по позиции:</t>
  </si>
  <si>
    <t xml:space="preserve">Валка и разделка деревьев вручную с последующей ручной переноской и складированием кряжей и сучьев диаметром 200 мм на расстояние до 50 м</t>
  </si>
  <si>
    <t xml:space="preserve">Валка и разделка деревьев вручную с последующей ручной переноской и складированием кряжей и сучьев диаметром 300 мм на расстояние до 50 м</t>
  </si>
  <si>
    <t xml:space="preserve">Валка и разделка деревьев вручную с последующей ручной переноской и складированием кряжей и сучьев диаметром 400 мм на расстояние до 50 м</t>
  </si>
  <si>
    <t xml:space="preserve">Валка и разделка деревьев вручную с последующей ручной переноской и складированием кряжей и сучьев диаметром 500 мм на расстояние до 50 м</t>
  </si>
  <si>
    <t xml:space="preserve">Расчистка площадей от кустарников и мелколесья диаметром до 100 мм вручную с последующей переноской и складированием на расстояние до 50 м при густой заросли</t>
  </si>
  <si>
    <t xml:space="preserve">Корчевка и разделка пней диаметром 100 мм вручную с последующей ручной переноской и складированием на расстояние до 50 м, подноска и засыпка образующихся при корчевке ям, растительной земельной смесью</t>
  </si>
  <si>
    <t xml:space="preserve">Корчевка и разделка пней диаметром 200 мм вручную с последующей ручной переноской и складированием на расстояние до 50 м, подноска и засыпка образующихся при корчевке ям, растительной земельной смесью</t>
  </si>
  <si>
    <t xml:space="preserve">Корчевка и разделка пней диаметром 300 мм вручную с последующей ручной переноской и складированием на расстояние до 50 м, подноска и засыпка образующихся при корчевке ям, растительной земельной смесью</t>
  </si>
  <si>
    <t xml:space="preserve">Корчевка и разделка пней диаметром 400 мм вручную с последующей ручной переноской и складированием на расстояние до 50 м, подноска и засыпка образующихся при корчевке ям, растительной земельной смесью</t>
  </si>
  <si>
    <t xml:space="preserve">Корчевка и разделка пней диаметром 500 мм вручную с последующей ручной переноской и складированием на расстояние до 50 м, подноска и засыпка образующихся при корчевке ям, растительной земельной смесью</t>
  </si>
  <si>
    <t xml:space="preserve">Земля растительная</t>
  </si>
  <si>
    <t xml:space="preserve">МР</t>
  </si>
  <si>
    <t xml:space="preserve">   Итого по ТСН-2001.16</t>
  </si>
  <si>
    <t xml:space="preserve">   Итого возвратных сумм</t>
  </si>
  <si>
    <t xml:space="preserve">Заготовка деревьев и кустарников с комом земли размером 1,0х1,0х0,6 м</t>
  </si>
  <si>
    <t xml:space="preserve">1,1*1,15</t>
  </si>
  <si>
    <t xml:space="preserve">ЭМ</t>
  </si>
  <si>
    <t xml:space="preserve">1,1*1,25</t>
  </si>
  <si>
    <t xml:space="preserve">в т.ч. ЗПМ</t>
  </si>
  <si>
    <t xml:space="preserve">Подготовка стандартных посадочных мест вручную с квадратным комом земли размером 1,0х1,0х0,6 м в естественном грунте</t>
  </si>
  <si>
    <t xml:space="preserve">Посадка деревьев и кустарников с комом земли размером 1,0х1,0х0,6 м</t>
  </si>
  <si>
    <t xml:space="preserve">Заготовка деревьев и кустарников с комом земли размером 0,5х0,5х 0,4 м</t>
  </si>
  <si>
    <t xml:space="preserve">Подготовка стандартных посадочных мест вручную с квадратным комом земли размером 0,5х0,5х0,4 м в естественном грунте</t>
  </si>
  <si>
    <t xml:space="preserve">Посадка деревьев и кустарников с комом земли размером 0,5х0,5х0,4 м</t>
  </si>
  <si>
    <t xml:space="preserve">Механизированная погрузка строительного мусора в автомобили-самосвалы</t>
  </si>
  <si>
    <t xml:space="preserve">Составил   </t>
  </si>
  <si>
    <t xml:space="preserve">(должность, подпись, инициалы, фамилия)</t>
  </si>
  <si>
    <t xml:space="preserve">Проверил   </t>
  </si>
  <si>
    <t xml:space="preserve">Smeta.RU  (495) 974-1589</t>
  </si>
  <si>
    <t xml:space="preserve">_PS_</t>
  </si>
  <si>
    <t xml:space="preserve">Smeta.RU</t>
  </si>
  <si>
    <t xml:space="preserve">   </t>
  </si>
  <si>
    <t xml:space="preserve">25МГ-ДПР-2750</t>
  </si>
  <si>
    <t xml:space="preserve">25МГ-ДПР-2750 — Реконструкция газопровода низкого давления</t>
  </si>
  <si>
    <t xml:space="preserve">ЛС-01-01-01</t>
  </si>
  <si>
    <t xml:space="preserve">Вырубка и пересадка зелёных насаждений, корчёвка пней</t>
  </si>
  <si>
    <t xml:space="preserve">Том 6.2 ООС2, Том 6.3 ООС3 (18.09)</t>
  </si>
  <si>
    <t xml:space="preserve">Основание:Том 6.2 ООС2, Том 6.3 ООС3 (18.09)  Уровень цен:3 кв 2026  Нормативные индексы ТСН:№ 221 III квартал 2026  Регион:ТСН-2001 г. Москвы (с доп.1-82)</t>
  </si>
  <si>
    <t xml:space="preserve">Сметные нормы списания</t>
  </si>
  <si>
    <t xml:space="preserve">Коды ОКП для ТСН-2001 МГЭ</t>
  </si>
  <si>
    <t xml:space="preserve">Типовой расчет для ТСН-2001 МГЭ, Новая методика с выпуска доп. 43 (Строительство), Доп 64</t>
  </si>
  <si>
    <t xml:space="preserve">Территориальные сметные нормативы для Москвы ТСН-2001 (МГЭ)</t>
  </si>
  <si>
    <t xml:space="preserve">Поправки для ТСН-2001 от 15.07.2022 г. доп.65</t>
  </si>
  <si>
    <t xml:space="preserve">Территориальные сметные нормативы для Москвы (ТСН-2001)</t>
  </si>
  <si>
    <t xml:space="preserve">ТЕР</t>
  </si>
  <si>
    <t xml:space="preserve">1</t>
  </si>
  <si>
    <t xml:space="preserve">Вырубка деревьев и кустарников</t>
  </si>
  <si>
    <t xml:space="preserve">6.68-30-1</t>
  </si>
  <si>
    <t xml:space="preserve">1 ДЕРЕВО</t>
  </si>
  <si>
    <t xml:space="preserve">Поправка:стеснённые условия, пп. "в"</t>
  </si>
  <si>
    <t xml:space="preserve">*1,1</t>
  </si>
  <si>
    <t xml:space="preserve">Ремонтно-строительные работы</t>
  </si>
  <si>
    <t xml:space="preserve">ТСН-2001.6-68. 68-30...68-34</t>
  </si>
  <si>
    <t xml:space="preserve">ТСН-2001.6-68-13</t>
  </si>
  <si>
    <t xml:space="preserve">Попр.12.00.01.11.003</t>
  </si>
  <si>
    <t xml:space="preserve">2</t>
  </si>
  <si>
    <t xml:space="preserve">6.68-30-2</t>
  </si>
  <si>
    <t xml:space="preserve">3</t>
  </si>
  <si>
    <t xml:space="preserve">6.68-30-3</t>
  </si>
  <si>
    <t xml:space="preserve">4</t>
  </si>
  <si>
    <t xml:space="preserve">6.68-30-4</t>
  </si>
  <si>
    <t xml:space="preserve">5</t>
  </si>
  <si>
    <t xml:space="preserve">6.68-30-5</t>
  </si>
  <si>
    <t xml:space="preserve">6</t>
  </si>
  <si>
    <t xml:space="preserve">6.68-34-3</t>
  </si>
  <si>
    <t xml:space="preserve">1 ГА</t>
  </si>
  <si>
    <t xml:space="preserve">7</t>
  </si>
  <si>
    <t xml:space="preserve">6.68-31-1</t>
  </si>
  <si>
    <t xml:space="preserve">1 ПЕНЬ</t>
  </si>
  <si>
    <t xml:space="preserve">8</t>
  </si>
  <si>
    <t xml:space="preserve">6.68-31-2</t>
  </si>
  <si>
    <t xml:space="preserve">9</t>
  </si>
  <si>
    <t xml:space="preserve">6.68-31-3</t>
  </si>
  <si>
    <t xml:space="preserve">10</t>
  </si>
  <si>
    <t xml:space="preserve">6.68-31-4</t>
  </si>
  <si>
    <t xml:space="preserve">11</t>
  </si>
  <si>
    <t xml:space="preserve">6.68-31-5</t>
  </si>
  <si>
    <t xml:space="preserve">12</t>
  </si>
  <si>
    <t xml:space="preserve">1.4-6-1</t>
  </si>
  <si>
    <t xml:space="preserve">м3</t>
  </si>
  <si>
    <t xml:space="preserve">Материалы строительные</t>
  </si>
  <si>
    <t xml:space="preserve">ТСН-2001.1 Материалы строительные</t>
  </si>
  <si>
    <t xml:space="preserve">ТСН-2001.1-1</t>
  </si>
  <si>
    <t xml:space="preserve">ПЗ</t>
  </si>
  <si>
    <t xml:space="preserve">Прямые затраты</t>
  </si>
  <si>
    <t xml:space="preserve">СтМатОб</t>
  </si>
  <si>
    <t xml:space="preserve">Стоимость материальных ресурсов (всего)</t>
  </si>
  <si>
    <t xml:space="preserve">СтМатОбЗак</t>
  </si>
  <si>
    <t xml:space="preserve">Стоимость материалов и оборудования заказчика</t>
  </si>
  <si>
    <t xml:space="preserve">СтМатОбПод</t>
  </si>
  <si>
    <t xml:space="preserve">Стоимость материалов и оборудования подрядчика</t>
  </si>
  <si>
    <t xml:space="preserve">СтМат</t>
  </si>
  <si>
    <t xml:space="preserve">Стоимость материалов (всего)</t>
  </si>
  <si>
    <t xml:space="preserve">СтМатЗак</t>
  </si>
  <si>
    <t xml:space="preserve">Стоимость материалов заказчика</t>
  </si>
  <si>
    <t xml:space="preserve">СтМатПод</t>
  </si>
  <si>
    <t xml:space="preserve">Стоимость материалов подрядчика</t>
  </si>
  <si>
    <t xml:space="preserve">Оборуд</t>
  </si>
  <si>
    <t xml:space="preserve">Стоимость оборудования (всего)</t>
  </si>
  <si>
    <t xml:space="preserve">ОборудЗак</t>
  </si>
  <si>
    <t xml:space="preserve">Стоимость оборудования заказчика</t>
  </si>
  <si>
    <t xml:space="preserve">ОборудПод</t>
  </si>
  <si>
    <t xml:space="preserve">Стоимость оборудования подрядчика</t>
  </si>
  <si>
    <t xml:space="preserve">ЭММ</t>
  </si>
  <si>
    <t xml:space="preserve">Эксплуатация машин</t>
  </si>
  <si>
    <t xml:space="preserve">ЭММсНРиСП</t>
  </si>
  <si>
    <t xml:space="preserve">Эксплуатация машин по ТСН-2001.16</t>
  </si>
  <si>
    <t xml:space="preserve">ЗПМ</t>
  </si>
  <si>
    <t xml:space="preserve">ЗП машинистов</t>
  </si>
  <si>
    <t xml:space="preserve">ОЗП</t>
  </si>
  <si>
    <t xml:space="preserve">Основная ЗП рабочих</t>
  </si>
  <si>
    <t xml:space="preserve">ОЗПсНРиСП</t>
  </si>
  <si>
    <t xml:space="preserve">Основная ЗП рабочих по ТСН-2001.16</t>
  </si>
  <si>
    <t xml:space="preserve">Строит</t>
  </si>
  <si>
    <t xml:space="preserve">Строительные работы с НР и СП</t>
  </si>
  <si>
    <t xml:space="preserve">Монтаж</t>
  </si>
  <si>
    <t xml:space="preserve">Монтажные работы с НР и СП</t>
  </si>
  <si>
    <t xml:space="preserve">Прочие</t>
  </si>
  <si>
    <t xml:space="preserve">Прочие работы с НР и СП</t>
  </si>
  <si>
    <t xml:space="preserve">ПрочиеЗатр</t>
  </si>
  <si>
    <t xml:space="preserve">Прочие затраты по ТСН-2001.16</t>
  </si>
  <si>
    <t xml:space="preserve">ВозврМат</t>
  </si>
  <si>
    <t xml:space="preserve">ТрудСтр</t>
  </si>
  <si>
    <t xml:space="preserve">Трудозатраты строителей</t>
  </si>
  <si>
    <t xml:space="preserve">ТрудМаш</t>
  </si>
  <si>
    <t xml:space="preserve">Трудозатраты машинистов</t>
  </si>
  <si>
    <t xml:space="preserve">ТранспМат</t>
  </si>
  <si>
    <t xml:space="preserve">Транспорт материалов</t>
  </si>
  <si>
    <t xml:space="preserve">Перевозка</t>
  </si>
  <si>
    <t xml:space="preserve">Перевозка грузов</t>
  </si>
  <si>
    <t xml:space="preserve">НР</t>
  </si>
  <si>
    <t xml:space="preserve">Накладные расходы</t>
  </si>
  <si>
    <t xml:space="preserve">СмПриб</t>
  </si>
  <si>
    <t xml:space="preserve">Сметная прибыль</t>
  </si>
  <si>
    <t xml:space="preserve">Всего</t>
  </si>
  <si>
    <t xml:space="preserve">Всего с НР и СП</t>
  </si>
  <si>
    <t xml:space="preserve">14</t>
  </si>
  <si>
    <t xml:space="preserve">Пересадка деревьев и кустарников</t>
  </si>
  <si>
    <t xml:space="preserve">13</t>
  </si>
  <si>
    <t xml:space="preserve">3.47-34-8</t>
  </si>
  <si>
    <t xml:space="preserve">10 деревьев или кустарников</t>
  </si>
  <si>
    <t xml:space="preserve">Поправка:стеснённые условия, пп. "в" Поправка:ТСН-2001.6-0 п. 1.15, прил. 2.2 п. 2.2.6</t>
  </si>
  <si>
    <t xml:space="preserve">*1,1*1,25</t>
  </si>
  <si>
    <t xml:space="preserve">*1,1*1,15</t>
  </si>
  <si>
    <t xml:space="preserve">ТСН-2001.3-47. 47-7-7, 47-34-12, 47-38-11, 47-67-2…47-67-8 (доп. 29)</t>
  </si>
  <si>
    <t xml:space="preserve">ТСН-2001.3-47-20</t>
  </si>
  <si>
    <t xml:space="preserve">Попр.12.00.01.11.003 Попр.06.00.01.07.001</t>
  </si>
  <si>
    <t xml:space="preserve">15</t>
  </si>
  <si>
    <t xml:space="preserve">3.47-5-11</t>
  </si>
  <si>
    <t xml:space="preserve">10 ям</t>
  </si>
  <si>
    <t xml:space="preserve">ТСН-2001.3-47. 47-1...47-8</t>
  </si>
  <si>
    <t xml:space="preserve">ТСН-2001.3-47-1</t>
  </si>
  <si>
    <t xml:space="preserve">16</t>
  </si>
  <si>
    <t xml:space="preserve">3.47-7-7</t>
  </si>
  <si>
    <t xml:space="preserve">17</t>
  </si>
  <si>
    <t xml:space="preserve">3.47-34-6</t>
  </si>
  <si>
    <t xml:space="preserve">18</t>
  </si>
  <si>
    <t xml:space="preserve">19</t>
  </si>
  <si>
    <t xml:space="preserve">3.47-5-1</t>
  </si>
  <si>
    <t xml:space="preserve">20</t>
  </si>
  <si>
    <t xml:space="preserve">3.47-7-5</t>
  </si>
  <si>
    <t xml:space="preserve">23</t>
  </si>
  <si>
    <t xml:space="preserve">Погрузка порубочных остатков</t>
  </si>
  <si>
    <t xml:space="preserve">21</t>
  </si>
  <si>
    <t xml:space="preserve">6.68-13-1</t>
  </si>
  <si>
    <t xml:space="preserve">1 Т</t>
  </si>
  <si>
    <t xml:space="preserve">ТСН-2001.6-68. 68-13</t>
  </si>
  <si>
    <t xml:space="preserve">ТСН-2001.6-68-5</t>
  </si>
  <si>
    <t xml:space="preserve">Инд_исп.Сводный</t>
  </si>
  <si>
    <t xml:space="preserve">Используется Индекс "по сводному"</t>
  </si>
  <si>
    <t xml:space="preserve">Базовые уровень цен</t>
  </si>
  <si>
    <t xml:space="preserve">Текущий уровень цен, III квартал 2026, выпуск 221</t>
  </si>
  <si>
    <t xml:space="preserve">_OBSM_</t>
  </si>
  <si>
    <t xml:space="preserve">Затраты труда рабочих среднего разряда 1</t>
  </si>
  <si>
    <t xml:space="preserve">чел.-ч</t>
  </si>
  <si>
    <t xml:space="preserve">9797020000</t>
  </si>
  <si>
    <t xml:space="preserve">2.1-3-38</t>
  </si>
  <si>
    <t xml:space="preserve">Краны на автомобильном ходу, грузоподъемность до 16 т</t>
  </si>
  <si>
    <t xml:space="preserve">маш.-ч</t>
  </si>
  <si>
    <t xml:space="preserve">1.1-1-113</t>
  </si>
  <si>
    <t xml:space="preserve">Веревка пеньковая техническая</t>
  </si>
  <si>
    <t xml:space="preserve">кг</t>
  </si>
  <si>
    <t xml:space="preserve">1.1-1-132</t>
  </si>
  <si>
    <t xml:space="preserve">Гвозди строительные</t>
  </si>
  <si>
    <t xml:space="preserve">т</t>
  </si>
  <si>
    <t xml:space="preserve">1.1-1-232</t>
  </si>
  <si>
    <t xml:space="preserve">Пиломатериал (доска) обрезной хвойных пород естественной влажности, сорт IV, толщина 50 мм, ширина от 100 до 200 мм</t>
  </si>
  <si>
    <t xml:space="preserve">1.1-1-66</t>
  </si>
  <si>
    <t xml:space="preserve">Бревна строительные, березовые в коре, длина от 3 до 6,5 м, диаметр от 14 до 24 см</t>
  </si>
  <si>
    <t xml:space="preserve">2.1-5-18</t>
  </si>
  <si>
    <t xml:space="preserve">Машины поливомоечные, емкость цистерны до 8 м3</t>
  </si>
  <si>
    <t xml:space="preserve">1.1-1-118</t>
  </si>
  <si>
    <t xml:space="preserve">Вода</t>
  </si>
  <si>
    <t xml:space="preserve">1.1-1-1473</t>
  </si>
  <si>
    <t xml:space="preserve">Шпагат пеньковый</t>
  </si>
  <si>
    <t xml:space="preserve">1.1-1-655</t>
  </si>
  <si>
    <t xml:space="preserve">Мешковина</t>
  </si>
  <si>
    <t xml:space="preserve">м2</t>
  </si>
  <si>
    <t xml:space="preserve">1.4-6-5</t>
  </si>
  <si>
    <t xml:space="preserve">Колья деревянные для подвязки деревьев до 2,5 м</t>
  </si>
  <si>
    <t xml:space="preserve">9797010000</t>
  </si>
  <si>
    <t xml:space="preserve">Деревья и кустарники с комом</t>
  </si>
  <si>
    <t xml:space="preserve">шт.</t>
  </si>
  <si>
    <t xml:space="preserve">2.1-1-19</t>
  </si>
  <si>
    <t xml:space="preserve">Экскаваторы на пневмоколесном ходу гидравлические, объем ковша до 0,25 м3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</si>
</sst>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&quot;- &quot;#,##0.00"/>
    <numFmt numFmtId="166" formatCode="#,##0.00;[RED]&quot;- &quot;#,##0.00"/>
    <numFmt numFmtId="167" formatCode="General"/>
    <numFmt numFmtId="168" formatCode="@"/>
  </numFmts>
  <fonts count="1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204"/>
    </font>
    <font>
      <sz val="11"/>
      <name val="Arial"/>
      <family val="0"/>
      <charset val="204"/>
    </font>
    <font>
      <b val="true"/>
      <sz val="12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3"/>
      <name val="Arial"/>
      <family val="0"/>
      <charset val="204"/>
    </font>
    <font>
      <i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2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11.72"/>
    <col collapsed="false" customWidth="true" hidden="false" outlineLevel="0" max="3" min="3" style="0" width="40.75"/>
    <col collapsed="false" customWidth="true" hidden="false" outlineLevel="0" max="4" min="4" style="0" width="11.72"/>
    <col collapsed="false" customWidth="true" hidden="false" outlineLevel="0" max="11" min="5" style="0" width="12.72"/>
    <col collapsed="false" customWidth="false" hidden="true" outlineLevel="0" max="41" min="15" style="0" width="11.53"/>
    <col collapsed="false" customWidth="true" hidden="true" outlineLevel="0" max="42" min="42" style="0" width="146.51"/>
    <col collapsed="false" customWidth="true" hidden="true" outlineLevel="0" max="43" min="43" style="0" width="103.23"/>
    <col collapsed="false" customWidth="false" hidden="true" outlineLevel="0" max="47" min="44" style="0" width="11.53"/>
  </cols>
  <sheetData>
    <row r="1" customFormat="false" ht="13.45" hidden="false" customHeight="false" outlineLevel="0" collapsed="false">
      <c r="A1" s="1" t="str">
        <f aca="false">Source!B1</f>
        <v>Smeta.RU  (495) 974-1589</v>
      </c>
    </row>
    <row r="2" customFormat="false" ht="15.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customFormat="false" ht="17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AP3" s="4" t="s">
        <v>1</v>
      </c>
    </row>
    <row r="4" customFormat="false" ht="15.8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15.8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17" hidden="false" customHeight="true" outlineLevel="0" collapsed="false">
      <c r="A6" s="6" t="str">
        <f aca="false">CONCATENATE( "ЛОКАЛЬНАЯ СМЕТА № " ,IF(Source!F12&lt;&gt;"Новый объект", Source!F12, ""))</f>
        <v>ЛОКАЛЬНАЯ СМЕТА № ЛС-01-01-01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customFormat="false" ht="15.8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Format="false" ht="19.35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14.25" hidden="false" customHeight="true" outlineLevel="0" collapsed="false">
      <c r="A9" s="9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customFormat="false" ht="15.8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10" t="str">
        <f aca="false">CONCATENATE( "Основание: чертежи № " , Source!J12)</f>
        <v>Основание: чертежи № Том 6.2 ООС2, Том 6.3 ООС3 (18.09)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customFormat="false" ht="15.8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customFormat="false" ht="5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12" t="s">
        <v>4</v>
      </c>
      <c r="J13" s="12" t="s">
        <v>5</v>
      </c>
      <c r="K13" s="2"/>
    </row>
    <row r="14" customFormat="false" ht="15.8" hidden="false" customHeight="true" outlineLevel="0" collapsed="false">
      <c r="A14" s="2"/>
      <c r="B14" s="2"/>
      <c r="C14" s="2"/>
      <c r="D14" s="2"/>
      <c r="E14" s="13" t="s">
        <v>6</v>
      </c>
      <c r="F14" s="13"/>
      <c r="G14" s="13"/>
      <c r="H14" s="13"/>
      <c r="I14" s="14" t="n">
        <f aca="false">I15+I16+I17+I18</f>
        <v>59.05</v>
      </c>
      <c r="J14" s="14" t="n">
        <f aca="false">J15+J16+J17+J18</f>
        <v>2770.06</v>
      </c>
      <c r="K14" s="15" t="s">
        <v>7</v>
      </c>
    </row>
    <row r="15" customFormat="false" ht="15.8" hidden="false" customHeight="true" outlineLevel="0" collapsed="false">
      <c r="A15" s="2"/>
      <c r="B15" s="2"/>
      <c r="C15" s="2"/>
      <c r="D15" s="2"/>
      <c r="E15" s="16" t="s">
        <v>8</v>
      </c>
      <c r="F15" s="16"/>
      <c r="G15" s="16"/>
      <c r="H15" s="16"/>
      <c r="I15" s="17" t="n">
        <f aca="false">ROUND((Source!F218)/1000, 2)</f>
        <v>59.05</v>
      </c>
      <c r="J15" s="17" t="n">
        <f aca="false">ROUND((Source!P218)/1000, 2)</f>
        <v>2770.06</v>
      </c>
      <c r="K15" s="2" t="s">
        <v>7</v>
      </c>
    </row>
    <row r="16" customFormat="false" ht="15.8" hidden="false" customHeight="true" outlineLevel="0" collapsed="false">
      <c r="A16" s="2"/>
      <c r="B16" s="2"/>
      <c r="C16" s="2"/>
      <c r="D16" s="2"/>
      <c r="E16" s="16" t="s">
        <v>9</v>
      </c>
      <c r="F16" s="16"/>
      <c r="G16" s="16"/>
      <c r="H16" s="16"/>
      <c r="I16" s="17" t="n">
        <f aca="false">ROUND((Source!F219)/1000, 2)</f>
        <v>0</v>
      </c>
      <c r="J16" s="17" t="n">
        <f aca="false">ROUND((Source!P219)/1000, 2)</f>
        <v>0</v>
      </c>
      <c r="K16" s="2" t="s">
        <v>7</v>
      </c>
    </row>
    <row r="17" customFormat="false" ht="15.8" hidden="false" customHeight="true" outlineLevel="0" collapsed="false">
      <c r="A17" s="2"/>
      <c r="B17" s="2"/>
      <c r="C17" s="2"/>
      <c r="D17" s="2"/>
      <c r="E17" s="16" t="s">
        <v>10</v>
      </c>
      <c r="F17" s="16"/>
      <c r="G17" s="16"/>
      <c r="H17" s="16"/>
      <c r="I17" s="17" t="n">
        <f aca="false">ROUND((Source!F210)/1000, 2)</f>
        <v>0</v>
      </c>
      <c r="J17" s="17" t="n">
        <f aca="false">ROUND((Source!P210)/1000, 2)</f>
        <v>0</v>
      </c>
      <c r="K17" s="2" t="s">
        <v>7</v>
      </c>
    </row>
    <row r="18" customFormat="false" ht="15.8" hidden="false" customHeight="true" outlineLevel="0" collapsed="false">
      <c r="A18" s="2"/>
      <c r="B18" s="2"/>
      <c r="C18" s="2"/>
      <c r="D18" s="2"/>
      <c r="E18" s="16" t="s">
        <v>11</v>
      </c>
      <c r="F18" s="16"/>
      <c r="G18" s="16"/>
      <c r="H18" s="16"/>
      <c r="I18" s="17" t="n">
        <f aca="false">ROUND((Source!F220+Source!F221)/1000, 2)</f>
        <v>0</v>
      </c>
      <c r="J18" s="17" t="n">
        <f aca="false">ROUND((Source!P220+Source!P221)/1000, 2)</f>
        <v>0</v>
      </c>
      <c r="K18" s="2" t="s">
        <v>7</v>
      </c>
    </row>
    <row r="19" customFormat="false" ht="15.8" hidden="false" customHeight="true" outlineLevel="0" collapsed="false">
      <c r="A19" s="2"/>
      <c r="B19" s="2"/>
      <c r="C19" s="2"/>
      <c r="D19" s="2"/>
      <c r="E19" s="16" t="s">
        <v>12</v>
      </c>
      <c r="F19" s="16"/>
      <c r="G19" s="16"/>
      <c r="H19" s="16"/>
      <c r="I19" s="17" t="n">
        <f aca="false">(Source!F216+ Source!F215)/1000</f>
        <v>18.04217</v>
      </c>
      <c r="J19" s="17" t="n">
        <f aca="false">((Source!P216 + Source!P215)/1000)</f>
        <v>1042.11623</v>
      </c>
      <c r="K19" s="2" t="s">
        <v>7</v>
      </c>
    </row>
    <row r="20" customFormat="false" ht="15.8" hidden="false" customHeight="true" outlineLevel="0" collapsed="false">
      <c r="A20" s="2"/>
      <c r="B20" s="2"/>
      <c r="C20" s="2"/>
      <c r="D20" s="2"/>
      <c r="E20" s="16" t="s">
        <v>13</v>
      </c>
      <c r="F20" s="16"/>
      <c r="G20" s="16"/>
      <c r="H20" s="16"/>
      <c r="I20" s="17" t="n">
        <f aca="false">Source!F223</f>
        <v>1524.865288386</v>
      </c>
      <c r="J20" s="18"/>
      <c r="K20" s="2" t="s">
        <v>14</v>
      </c>
    </row>
    <row r="21" customFormat="false" ht="15.8" hidden="true" customHeight="true" outlineLevel="0" collapsed="false">
      <c r="A21" s="2"/>
      <c r="B21" s="2"/>
      <c r="C21" s="2"/>
      <c r="D21" s="2"/>
      <c r="E21" s="16" t="s">
        <v>15</v>
      </c>
      <c r="F21" s="16"/>
      <c r="G21" s="16"/>
      <c r="H21" s="16"/>
      <c r="I21" s="18"/>
      <c r="J21" s="18"/>
      <c r="K21" s="2"/>
    </row>
    <row r="22" customFormat="false" ht="15.8" hidden="true" customHeight="true" outlineLevel="0" collapsed="false">
      <c r="A22" s="2"/>
      <c r="B22" s="2"/>
      <c r="C22" s="2"/>
      <c r="D22" s="2"/>
      <c r="E22" s="16" t="s">
        <v>16</v>
      </c>
      <c r="F22" s="16"/>
      <c r="G22" s="16"/>
      <c r="H22" s="16"/>
      <c r="I22" s="17" t="n">
        <f aca="false">SUM(Y1:Y254)/1000</f>
        <v>0</v>
      </c>
      <c r="J22" s="17" t="n">
        <f aca="false">SUM(Z1:Z254)/1000</f>
        <v>0</v>
      </c>
      <c r="K22" s="2" t="s">
        <v>7</v>
      </c>
    </row>
    <row r="23" customFormat="false" ht="15.8" hidden="false" customHeight="true" outlineLevel="0" collapsed="false">
      <c r="A23" s="2"/>
      <c r="B23" s="2"/>
      <c r="C23" s="2"/>
      <c r="D23" s="2"/>
      <c r="E23" s="2"/>
      <c r="F23" s="16"/>
      <c r="G23" s="16"/>
      <c r="H23" s="16"/>
      <c r="I23" s="18"/>
      <c r="J23" s="18"/>
      <c r="K23" s="2"/>
    </row>
    <row r="24" customFormat="false" ht="15.8" hidden="false" customHeight="true" outlineLevel="0" collapsed="false">
      <c r="A24" s="2" t="s">
        <v>17</v>
      </c>
      <c r="B24" s="2"/>
      <c r="C24" s="2"/>
      <c r="D24" s="2"/>
      <c r="E24" s="2"/>
      <c r="F24" s="16"/>
      <c r="G24" s="16"/>
      <c r="H24" s="16"/>
      <c r="I24" s="18"/>
      <c r="J24" s="18"/>
      <c r="K24" s="2"/>
    </row>
    <row r="25" customFormat="false" ht="15.8" hidden="false" customHeight="false" outlineLevel="0" collapsed="false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AP25" s="16" t="s">
        <v>18</v>
      </c>
    </row>
    <row r="26" customFormat="false" ht="91.75" hidden="false" customHeight="true" outlineLevel="0" collapsed="false">
      <c r="A26" s="20" t="s">
        <v>19</v>
      </c>
      <c r="B26" s="20" t="s">
        <v>20</v>
      </c>
      <c r="C26" s="20" t="s">
        <v>21</v>
      </c>
      <c r="D26" s="20" t="s">
        <v>22</v>
      </c>
      <c r="E26" s="20" t="s">
        <v>23</v>
      </c>
      <c r="F26" s="20" t="s">
        <v>24</v>
      </c>
      <c r="G26" s="20" t="s">
        <v>25</v>
      </c>
      <c r="H26" s="20" t="s">
        <v>26</v>
      </c>
      <c r="I26" s="20" t="s">
        <v>27</v>
      </c>
      <c r="J26" s="20" t="s">
        <v>28</v>
      </c>
      <c r="K26" s="20" t="s">
        <v>29</v>
      </c>
    </row>
    <row r="27" customFormat="false" ht="16.5" hidden="false" customHeight="true" outlineLevel="0" collapsed="false">
      <c r="A27" s="20" t="n">
        <v>1</v>
      </c>
      <c r="B27" s="20" t="n">
        <v>2</v>
      </c>
      <c r="C27" s="20" t="n">
        <v>3</v>
      </c>
      <c r="D27" s="20" t="n">
        <v>4</v>
      </c>
      <c r="E27" s="20" t="n">
        <v>5</v>
      </c>
      <c r="F27" s="20" t="n">
        <v>6</v>
      </c>
      <c r="G27" s="20" t="n">
        <v>7</v>
      </c>
      <c r="H27" s="20" t="n">
        <v>8</v>
      </c>
      <c r="I27" s="20" t="n">
        <v>9</v>
      </c>
      <c r="J27" s="20" t="n">
        <v>10</v>
      </c>
      <c r="K27" s="20" t="n">
        <v>11</v>
      </c>
    </row>
    <row r="29" customFormat="false" ht="19" hidden="false" customHeight="false" outlineLevel="0" collapsed="false">
      <c r="A29" s="21" t="str">
        <f aca="false">CONCATENATE("Локальная смета: ",IF(Source!G20&lt;&gt;"Новая локальная смета", Source!G20, ""))</f>
        <v>Локальная смета: Вырубка и пересадка зелёных насаждений, корчёвка пней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1" customFormat="false" ht="19" hidden="false" customHeight="false" outlineLevel="0" collapsed="false">
      <c r="A31" s="21" t="str">
        <f aca="false">CONCATENATE("Раздел: ",IF(Source!G24&lt;&gt;"Новый раздел", Source!G24, ""))</f>
        <v>Раздел: Вырубка деревьев и кустарников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customFormat="false" ht="54" hidden="false" customHeight="false" outlineLevel="0" collapsed="false">
      <c r="A32" s="22" t="n">
        <v>1</v>
      </c>
      <c r="B32" s="22" t="str">
        <f aca="false">Source!F28</f>
        <v>6.68-30-1</v>
      </c>
      <c r="C32" s="22" t="s">
        <v>30</v>
      </c>
      <c r="D32" s="23" t="str">
        <f aca="false">Source!H28</f>
        <v>1 ДЕРЕВО</v>
      </c>
      <c r="E32" s="24" t="n">
        <f aca="false">Source!I28</f>
        <v>24</v>
      </c>
      <c r="F32" s="25"/>
      <c r="G32" s="26"/>
      <c r="H32" s="24"/>
      <c r="I32" s="25"/>
      <c r="J32" s="24"/>
      <c r="K32" s="25"/>
      <c r="Q32" s="0" t="n">
        <f aca="false">Source!X28</f>
        <v>149.14</v>
      </c>
      <c r="R32" s="0" t="n">
        <f aca="false">Source!X29</f>
        <v>8614.57</v>
      </c>
      <c r="S32" s="0" t="n">
        <f aca="false">Source!Y28</f>
        <v>78.96</v>
      </c>
      <c r="T32" s="0" t="n">
        <f aca="false">Source!Y29</f>
        <v>4560.66</v>
      </c>
      <c r="U32" s="0" t="n">
        <f aca="false">ROUND((175/100)*ROUND(Source!R28, 2), 2)</f>
        <v>0</v>
      </c>
      <c r="V32" s="0" t="n">
        <f aca="false">ROUND((0/100)*ROUND(Source!R29, 2), 2)</f>
        <v>0</v>
      </c>
      <c r="AC32" s="0" t="n">
        <v>0</v>
      </c>
    </row>
    <row r="33" customFormat="false" ht="16.5" hidden="false" customHeight="false" outlineLevel="0" collapsed="false">
      <c r="A33" s="22"/>
      <c r="B33" s="22"/>
      <c r="C33" s="22" t="s">
        <v>31</v>
      </c>
      <c r="D33" s="23"/>
      <c r="E33" s="24"/>
      <c r="F33" s="25" t="n">
        <f aca="false">Source!AO28</f>
        <v>5.29</v>
      </c>
      <c r="G33" s="27" t="s">
        <v>32</v>
      </c>
      <c r="H33" s="24" t="n">
        <f aca="false">Source!AV29</f>
        <v>1.047</v>
      </c>
      <c r="I33" s="25" t="n">
        <f aca="false">Source!S28</f>
        <v>146.22</v>
      </c>
      <c r="J33" s="24" t="n">
        <f aca="false">IF(Source!BA29&lt;&gt; 0, Source!BA29, 1)</f>
        <v>57.76</v>
      </c>
      <c r="K33" s="25" t="n">
        <f aca="false">Source!S29</f>
        <v>8445.66</v>
      </c>
    </row>
    <row r="34" customFormat="false" ht="16.5" hidden="false" customHeight="false" outlineLevel="0" collapsed="false">
      <c r="A34" s="22"/>
      <c r="B34" s="22"/>
      <c r="C34" s="22" t="s">
        <v>33</v>
      </c>
      <c r="D34" s="23" t="s">
        <v>34</v>
      </c>
      <c r="E34" s="24" t="n">
        <f aca="false">Source!DN29</f>
        <v>102</v>
      </c>
      <c r="F34" s="25"/>
      <c r="G34" s="26"/>
      <c r="H34" s="24"/>
      <c r="I34" s="25" t="n">
        <f aca="false">SUM(Q32:Q33)</f>
        <v>149.14</v>
      </c>
      <c r="J34" s="24" t="n">
        <f aca="false">Source!BZ29</f>
        <v>102</v>
      </c>
      <c r="K34" s="25" t="n">
        <f aca="false">SUM(R32:R33)</f>
        <v>8614.57</v>
      </c>
    </row>
    <row r="35" customFormat="false" ht="16.5" hidden="false" customHeight="false" outlineLevel="0" collapsed="false">
      <c r="A35" s="22"/>
      <c r="B35" s="22"/>
      <c r="C35" s="22" t="s">
        <v>35</v>
      </c>
      <c r="D35" s="23" t="s">
        <v>34</v>
      </c>
      <c r="E35" s="24" t="n">
        <f aca="false">Source!DO29</f>
        <v>54</v>
      </c>
      <c r="F35" s="25"/>
      <c r="G35" s="26"/>
      <c r="H35" s="24"/>
      <c r="I35" s="25" t="n">
        <f aca="false">SUM(S32:S34)</f>
        <v>78.96</v>
      </c>
      <c r="J35" s="24" t="n">
        <f aca="false">Source!CA29</f>
        <v>54</v>
      </c>
      <c r="K35" s="25" t="n">
        <f aca="false">SUM(T32:T34)</f>
        <v>4560.66</v>
      </c>
    </row>
    <row r="36" customFormat="false" ht="16.5" hidden="false" customHeight="false" outlineLevel="0" collapsed="false">
      <c r="A36" s="28"/>
      <c r="B36" s="28"/>
      <c r="C36" s="28" t="s">
        <v>36</v>
      </c>
      <c r="D36" s="29" t="s">
        <v>37</v>
      </c>
      <c r="E36" s="30" t="n">
        <f aca="false">Source!AQ28</f>
        <v>0.49</v>
      </c>
      <c r="F36" s="31"/>
      <c r="G36" s="32" t="s">
        <v>32</v>
      </c>
      <c r="H36" s="30" t="n">
        <f aca="false">Source!AV29</f>
        <v>1.047</v>
      </c>
      <c r="I36" s="31" t="n">
        <f aca="false">Source!U28</f>
        <v>13.543992</v>
      </c>
      <c r="J36" s="30"/>
      <c r="K36" s="31"/>
    </row>
    <row r="37" customFormat="false" ht="15.8" hidden="false" customHeight="false" outlineLevel="0" collapsed="false">
      <c r="C37" s="33" t="s">
        <v>38</v>
      </c>
      <c r="H37" s="34" t="n">
        <f aca="false">I33+I34+I35+0-0-0</f>
        <v>374.32</v>
      </c>
      <c r="I37" s="34"/>
      <c r="J37" s="34" t="n">
        <f aca="false">K33+K34+K35+0-0-0</f>
        <v>21620.89</v>
      </c>
      <c r="K37" s="34"/>
    </row>
    <row r="38" customFormat="false" ht="15.8" hidden="true" customHeight="false" outlineLevel="0" collapsed="false">
      <c r="C38" s="33" t="s">
        <v>39</v>
      </c>
      <c r="H38" s="34" t="n">
        <f aca="false">0+0</f>
        <v>0</v>
      </c>
      <c r="I38" s="34"/>
      <c r="J38" s="34" t="n">
        <f aca="false">0+0</f>
        <v>0</v>
      </c>
      <c r="K38" s="34"/>
    </row>
    <row r="39" customFormat="false" ht="15.8" hidden="false" customHeight="false" outlineLevel="0" collapsed="false">
      <c r="C39" s="33" t="s">
        <v>40</v>
      </c>
      <c r="H39" s="34" t="n">
        <f aca="false">I33+I34+I35+0</f>
        <v>374.32</v>
      </c>
      <c r="I39" s="34"/>
      <c r="J39" s="34" t="n">
        <f aca="false">K33+K34+K35+0</f>
        <v>21620.89</v>
      </c>
      <c r="K39" s="34"/>
      <c r="O39" s="0" t="n">
        <f aca="false">I33+I34+I35+0</f>
        <v>374.32</v>
      </c>
      <c r="P39" s="0" t="n">
        <f aca="false">K33+K34+K35+0</f>
        <v>21620.89</v>
      </c>
    </row>
    <row r="41" customFormat="false" ht="54" hidden="false" customHeight="false" outlineLevel="0" collapsed="false">
      <c r="A41" s="22" t="n">
        <v>2</v>
      </c>
      <c r="B41" s="22" t="str">
        <f aca="false">Source!F30</f>
        <v>6.68-30-2</v>
      </c>
      <c r="C41" s="22" t="s">
        <v>41</v>
      </c>
      <c r="D41" s="23" t="str">
        <f aca="false">Source!H30</f>
        <v>1 ДЕРЕВО</v>
      </c>
      <c r="E41" s="24" t="n">
        <f aca="false">Source!I30</f>
        <v>11</v>
      </c>
      <c r="F41" s="25"/>
      <c r="G41" s="26"/>
      <c r="H41" s="24"/>
      <c r="I41" s="25"/>
      <c r="J41" s="24"/>
      <c r="K41" s="25"/>
      <c r="Q41" s="0" t="n">
        <f aca="false">Source!X30</f>
        <v>143.95</v>
      </c>
      <c r="R41" s="0" t="n">
        <f aca="false">Source!X31</f>
        <v>8314.66</v>
      </c>
      <c r="S41" s="0" t="n">
        <f aca="false">Source!Y30</f>
        <v>76.21</v>
      </c>
      <c r="T41" s="0" t="n">
        <f aca="false">Source!Y31</f>
        <v>4401.88</v>
      </c>
      <c r="U41" s="0" t="n">
        <f aca="false">ROUND((175/100)*ROUND(Source!R30, 2), 2)</f>
        <v>0</v>
      </c>
      <c r="V41" s="0" t="n">
        <f aca="false">ROUND((0/100)*ROUND(Source!R31, 2), 2)</f>
        <v>0</v>
      </c>
      <c r="AC41" s="0" t="n">
        <v>0</v>
      </c>
    </row>
    <row r="42" customFormat="false" ht="16.5" hidden="false" customHeight="false" outlineLevel="0" collapsed="false">
      <c r="A42" s="22"/>
      <c r="B42" s="22"/>
      <c r="C42" s="22" t="s">
        <v>31</v>
      </c>
      <c r="D42" s="23"/>
      <c r="E42" s="24"/>
      <c r="F42" s="25" t="n">
        <f aca="false">Source!AO30</f>
        <v>11.14</v>
      </c>
      <c r="G42" s="27" t="s">
        <v>32</v>
      </c>
      <c r="H42" s="24" t="n">
        <f aca="false">Source!AV31</f>
        <v>1.047</v>
      </c>
      <c r="I42" s="25" t="n">
        <f aca="false">Source!S30</f>
        <v>141.13</v>
      </c>
      <c r="J42" s="24" t="n">
        <f aca="false">IF(Source!BA31&lt;&gt; 0, Source!BA31, 1)</f>
        <v>57.76</v>
      </c>
      <c r="K42" s="25" t="n">
        <f aca="false">Source!S31</f>
        <v>8151.63</v>
      </c>
    </row>
    <row r="43" customFormat="false" ht="16.5" hidden="false" customHeight="false" outlineLevel="0" collapsed="false">
      <c r="A43" s="22"/>
      <c r="B43" s="22"/>
      <c r="C43" s="22" t="s">
        <v>33</v>
      </c>
      <c r="D43" s="23" t="s">
        <v>34</v>
      </c>
      <c r="E43" s="24" t="n">
        <f aca="false">Source!DN31</f>
        <v>102</v>
      </c>
      <c r="F43" s="25"/>
      <c r="G43" s="26"/>
      <c r="H43" s="24"/>
      <c r="I43" s="25" t="n">
        <f aca="false">SUM(Q41:Q42)</f>
        <v>143.95</v>
      </c>
      <c r="J43" s="24" t="n">
        <f aca="false">Source!BZ31</f>
        <v>102</v>
      </c>
      <c r="K43" s="25" t="n">
        <f aca="false">SUM(R41:R42)</f>
        <v>8314.66</v>
      </c>
    </row>
    <row r="44" customFormat="false" ht="16.5" hidden="false" customHeight="false" outlineLevel="0" collapsed="false">
      <c r="A44" s="22"/>
      <c r="B44" s="22"/>
      <c r="C44" s="22" t="s">
        <v>35</v>
      </c>
      <c r="D44" s="23" t="s">
        <v>34</v>
      </c>
      <c r="E44" s="24" t="n">
        <f aca="false">Source!DO31</f>
        <v>54</v>
      </c>
      <c r="F44" s="25"/>
      <c r="G44" s="26"/>
      <c r="H44" s="24"/>
      <c r="I44" s="25" t="n">
        <f aca="false">SUM(S41:S43)</f>
        <v>76.21</v>
      </c>
      <c r="J44" s="24" t="n">
        <f aca="false">Source!CA31</f>
        <v>54</v>
      </c>
      <c r="K44" s="25" t="n">
        <f aca="false">SUM(T41:T43)</f>
        <v>4401.88</v>
      </c>
    </row>
    <row r="45" customFormat="false" ht="16.5" hidden="false" customHeight="false" outlineLevel="0" collapsed="false">
      <c r="A45" s="28"/>
      <c r="B45" s="28"/>
      <c r="C45" s="28" t="s">
        <v>36</v>
      </c>
      <c r="D45" s="29" t="s">
        <v>37</v>
      </c>
      <c r="E45" s="30" t="n">
        <f aca="false">Source!AQ30</f>
        <v>1.07</v>
      </c>
      <c r="F45" s="31"/>
      <c r="G45" s="32" t="s">
        <v>32</v>
      </c>
      <c r="H45" s="30" t="n">
        <f aca="false">Source!AV31</f>
        <v>1.047</v>
      </c>
      <c r="I45" s="31" t="n">
        <f aca="false">Source!U30</f>
        <v>13.555509</v>
      </c>
      <c r="J45" s="30"/>
      <c r="K45" s="31"/>
    </row>
    <row r="46" customFormat="false" ht="15.8" hidden="false" customHeight="false" outlineLevel="0" collapsed="false">
      <c r="C46" s="33" t="s">
        <v>38</v>
      </c>
      <c r="H46" s="34" t="n">
        <f aca="false">I42+I43+I44+0-0-0</f>
        <v>361.29</v>
      </c>
      <c r="I46" s="34"/>
      <c r="J46" s="34" t="n">
        <f aca="false">K42+K43+K44+0-0-0</f>
        <v>20868.17</v>
      </c>
      <c r="K46" s="34"/>
    </row>
    <row r="47" customFormat="false" ht="15.8" hidden="true" customHeight="false" outlineLevel="0" collapsed="false">
      <c r="C47" s="33" t="s">
        <v>39</v>
      </c>
      <c r="H47" s="34" t="n">
        <f aca="false">0+0</f>
        <v>0</v>
      </c>
      <c r="I47" s="34"/>
      <c r="J47" s="34" t="n">
        <f aca="false">0+0</f>
        <v>0</v>
      </c>
      <c r="K47" s="34"/>
    </row>
    <row r="48" customFormat="false" ht="15.8" hidden="false" customHeight="false" outlineLevel="0" collapsed="false">
      <c r="C48" s="33" t="s">
        <v>40</v>
      </c>
      <c r="H48" s="34" t="n">
        <f aca="false">I42+I43+I44+0</f>
        <v>361.29</v>
      </c>
      <c r="I48" s="34"/>
      <c r="J48" s="34" t="n">
        <f aca="false">K42+K43+K44+0</f>
        <v>20868.17</v>
      </c>
      <c r="K48" s="34"/>
      <c r="O48" s="0" t="n">
        <f aca="false">I42+I43+I44+0</f>
        <v>361.29</v>
      </c>
      <c r="P48" s="0" t="n">
        <f aca="false">K42+K43+K44+0</f>
        <v>20868.17</v>
      </c>
    </row>
    <row r="50" customFormat="false" ht="54" hidden="false" customHeight="false" outlineLevel="0" collapsed="false">
      <c r="A50" s="22" t="n">
        <v>3</v>
      </c>
      <c r="B50" s="22" t="str">
        <f aca="false">Source!F32</f>
        <v>6.68-30-3</v>
      </c>
      <c r="C50" s="22" t="s">
        <v>42</v>
      </c>
      <c r="D50" s="23" t="str">
        <f aca="false">Source!H32</f>
        <v>1 ДЕРЕВО</v>
      </c>
      <c r="E50" s="24" t="n">
        <f aca="false">Source!I32</f>
        <v>9</v>
      </c>
      <c r="F50" s="25"/>
      <c r="G50" s="26"/>
      <c r="H50" s="24"/>
      <c r="I50" s="25"/>
      <c r="J50" s="24"/>
      <c r="K50" s="25"/>
      <c r="Q50" s="0" t="n">
        <f aca="false">Source!X32</f>
        <v>245.28</v>
      </c>
      <c r="R50" s="0" t="n">
        <f aca="false">Source!X33</f>
        <v>14167.63</v>
      </c>
      <c r="S50" s="0" t="n">
        <f aca="false">Source!Y32</f>
        <v>129.85</v>
      </c>
      <c r="T50" s="0" t="n">
        <f aca="false">Source!Y33</f>
        <v>7500.51</v>
      </c>
      <c r="U50" s="0" t="n">
        <f aca="false">ROUND((175/100)*ROUND(Source!R32, 2), 2)</f>
        <v>0</v>
      </c>
      <c r="V50" s="0" t="n">
        <f aca="false">ROUND((0/100)*ROUND(Source!R33, 2), 2)</f>
        <v>0</v>
      </c>
      <c r="AC50" s="0" t="n">
        <v>0</v>
      </c>
    </row>
    <row r="51" customFormat="false" ht="16.5" hidden="false" customHeight="false" outlineLevel="0" collapsed="false">
      <c r="A51" s="22"/>
      <c r="B51" s="22"/>
      <c r="C51" s="22" t="s">
        <v>31</v>
      </c>
      <c r="D51" s="23"/>
      <c r="E51" s="24"/>
      <c r="F51" s="25" t="n">
        <f aca="false">Source!AO32</f>
        <v>23.2</v>
      </c>
      <c r="G51" s="27" t="s">
        <v>32</v>
      </c>
      <c r="H51" s="24" t="n">
        <f aca="false">Source!AV33</f>
        <v>1.047</v>
      </c>
      <c r="I51" s="25" t="n">
        <f aca="false">Source!S32</f>
        <v>240.47</v>
      </c>
      <c r="J51" s="24" t="n">
        <f aca="false">IF(Source!BA33&lt;&gt; 0, Source!BA33, 1)</f>
        <v>57.76</v>
      </c>
      <c r="K51" s="25" t="n">
        <f aca="false">Source!S33</f>
        <v>13889.83</v>
      </c>
    </row>
    <row r="52" customFormat="false" ht="16.5" hidden="false" customHeight="false" outlineLevel="0" collapsed="false">
      <c r="A52" s="22"/>
      <c r="B52" s="22"/>
      <c r="C52" s="22" t="s">
        <v>33</v>
      </c>
      <c r="D52" s="23" t="s">
        <v>34</v>
      </c>
      <c r="E52" s="24" t="n">
        <f aca="false">Source!DN33</f>
        <v>102</v>
      </c>
      <c r="F52" s="25"/>
      <c r="G52" s="26"/>
      <c r="H52" s="24"/>
      <c r="I52" s="25" t="n">
        <f aca="false">SUM(Q50:Q51)</f>
        <v>245.28</v>
      </c>
      <c r="J52" s="24" t="n">
        <f aca="false">Source!BZ33</f>
        <v>102</v>
      </c>
      <c r="K52" s="25" t="n">
        <f aca="false">SUM(R50:R51)</f>
        <v>14167.63</v>
      </c>
    </row>
    <row r="53" customFormat="false" ht="16.5" hidden="false" customHeight="false" outlineLevel="0" collapsed="false">
      <c r="A53" s="22"/>
      <c r="B53" s="22"/>
      <c r="C53" s="22" t="s">
        <v>35</v>
      </c>
      <c r="D53" s="23" t="s">
        <v>34</v>
      </c>
      <c r="E53" s="24" t="n">
        <f aca="false">Source!DO33</f>
        <v>54</v>
      </c>
      <c r="F53" s="25"/>
      <c r="G53" s="26"/>
      <c r="H53" s="24"/>
      <c r="I53" s="25" t="n">
        <f aca="false">SUM(S50:S52)</f>
        <v>129.85</v>
      </c>
      <c r="J53" s="24" t="n">
        <f aca="false">Source!CA33</f>
        <v>54</v>
      </c>
      <c r="K53" s="25" t="n">
        <f aca="false">SUM(T50:T52)</f>
        <v>7500.51</v>
      </c>
    </row>
    <row r="54" customFormat="false" ht="16.5" hidden="false" customHeight="false" outlineLevel="0" collapsed="false">
      <c r="A54" s="28"/>
      <c r="B54" s="28"/>
      <c r="C54" s="28" t="s">
        <v>36</v>
      </c>
      <c r="D54" s="29" t="s">
        <v>37</v>
      </c>
      <c r="E54" s="30" t="n">
        <f aca="false">Source!AQ32</f>
        <v>2.29</v>
      </c>
      <c r="F54" s="31"/>
      <c r="G54" s="32" t="s">
        <v>32</v>
      </c>
      <c r="H54" s="30" t="n">
        <f aca="false">Source!AV33</f>
        <v>1.047</v>
      </c>
      <c r="I54" s="31" t="n">
        <f aca="false">Source!U32</f>
        <v>23.736537</v>
      </c>
      <c r="J54" s="30"/>
      <c r="K54" s="31"/>
    </row>
    <row r="55" customFormat="false" ht="15.8" hidden="false" customHeight="false" outlineLevel="0" collapsed="false">
      <c r="C55" s="33" t="s">
        <v>38</v>
      </c>
      <c r="H55" s="34" t="n">
        <f aca="false">I51+I52+I53+0-0-0</f>
        <v>615.6</v>
      </c>
      <c r="I55" s="34"/>
      <c r="J55" s="34" t="n">
        <f aca="false">K51+K52+K53+0-0-0</f>
        <v>35557.97</v>
      </c>
      <c r="K55" s="34"/>
    </row>
    <row r="56" customFormat="false" ht="15.8" hidden="true" customHeight="false" outlineLevel="0" collapsed="false">
      <c r="C56" s="33" t="s">
        <v>39</v>
      </c>
      <c r="H56" s="34" t="n">
        <f aca="false">0+0</f>
        <v>0</v>
      </c>
      <c r="I56" s="34"/>
      <c r="J56" s="34" t="n">
        <f aca="false">0+0</f>
        <v>0</v>
      </c>
      <c r="K56" s="34"/>
    </row>
    <row r="57" customFormat="false" ht="15.8" hidden="false" customHeight="false" outlineLevel="0" collapsed="false">
      <c r="C57" s="33" t="s">
        <v>40</v>
      </c>
      <c r="H57" s="34" t="n">
        <f aca="false">I51+I52+I53+0</f>
        <v>615.6</v>
      </c>
      <c r="I57" s="34"/>
      <c r="J57" s="34" t="n">
        <f aca="false">K51+K52+K53+0</f>
        <v>35557.97</v>
      </c>
      <c r="K57" s="34"/>
      <c r="O57" s="0" t="n">
        <f aca="false">I51+I52+I53+0</f>
        <v>615.6</v>
      </c>
      <c r="P57" s="0" t="n">
        <f aca="false">K51+K52+K53+0</f>
        <v>35557.97</v>
      </c>
    </row>
    <row r="59" customFormat="false" ht="54" hidden="false" customHeight="false" outlineLevel="0" collapsed="false">
      <c r="A59" s="22" t="n">
        <v>4</v>
      </c>
      <c r="B59" s="22" t="str">
        <f aca="false">Source!F34</f>
        <v>6.68-30-4</v>
      </c>
      <c r="C59" s="22" t="s">
        <v>43</v>
      </c>
      <c r="D59" s="23" t="str">
        <f aca="false">Source!H34</f>
        <v>1 ДЕРЕВО</v>
      </c>
      <c r="E59" s="24" t="n">
        <f aca="false">Source!I34</f>
        <v>10</v>
      </c>
      <c r="F59" s="25"/>
      <c r="G59" s="26"/>
      <c r="H59" s="24"/>
      <c r="I59" s="25"/>
      <c r="J59" s="24"/>
      <c r="K59" s="25"/>
      <c r="Q59" s="0" t="n">
        <f aca="false">Source!X34</f>
        <v>405.63</v>
      </c>
      <c r="R59" s="0" t="n">
        <f aca="false">Source!X35</f>
        <v>23429.51</v>
      </c>
      <c r="S59" s="0" t="n">
        <f aca="false">Source!Y34</f>
        <v>214.75</v>
      </c>
      <c r="T59" s="0" t="n">
        <f aca="false">Source!Y35</f>
        <v>12403.86</v>
      </c>
      <c r="U59" s="0" t="n">
        <f aca="false">ROUND((175/100)*ROUND(Source!R34, 2), 2)</f>
        <v>0</v>
      </c>
      <c r="V59" s="0" t="n">
        <f aca="false">ROUND((0/100)*ROUND(Source!R35, 2), 2)</f>
        <v>0</v>
      </c>
      <c r="AC59" s="0" t="n">
        <v>0</v>
      </c>
    </row>
    <row r="60" customFormat="false" ht="16.5" hidden="false" customHeight="false" outlineLevel="0" collapsed="false">
      <c r="A60" s="22"/>
      <c r="B60" s="22"/>
      <c r="C60" s="22" t="s">
        <v>31</v>
      </c>
      <c r="D60" s="23"/>
      <c r="E60" s="24"/>
      <c r="F60" s="25" t="n">
        <f aca="false">Source!AO34</f>
        <v>34.53</v>
      </c>
      <c r="G60" s="27" t="s">
        <v>32</v>
      </c>
      <c r="H60" s="24" t="n">
        <f aca="false">Source!AV35</f>
        <v>1.047</v>
      </c>
      <c r="I60" s="25" t="n">
        <f aca="false">Source!S34</f>
        <v>397.68</v>
      </c>
      <c r="J60" s="24" t="n">
        <f aca="false">IF(Source!BA35&lt;&gt; 0, Source!BA35, 1)</f>
        <v>57.76</v>
      </c>
      <c r="K60" s="25" t="n">
        <f aca="false">Source!S35</f>
        <v>22970.11</v>
      </c>
    </row>
    <row r="61" customFormat="false" ht="16.5" hidden="false" customHeight="false" outlineLevel="0" collapsed="false">
      <c r="A61" s="22"/>
      <c r="B61" s="22"/>
      <c r="C61" s="22" t="s">
        <v>33</v>
      </c>
      <c r="D61" s="23" t="s">
        <v>34</v>
      </c>
      <c r="E61" s="24" t="n">
        <f aca="false">Source!DN35</f>
        <v>102</v>
      </c>
      <c r="F61" s="25"/>
      <c r="G61" s="26"/>
      <c r="H61" s="24"/>
      <c r="I61" s="25" t="n">
        <f aca="false">SUM(Q59:Q60)</f>
        <v>405.63</v>
      </c>
      <c r="J61" s="24" t="n">
        <f aca="false">Source!BZ35</f>
        <v>102</v>
      </c>
      <c r="K61" s="25" t="n">
        <f aca="false">SUM(R59:R60)</f>
        <v>23429.51</v>
      </c>
    </row>
    <row r="62" customFormat="false" ht="16.5" hidden="false" customHeight="false" outlineLevel="0" collapsed="false">
      <c r="A62" s="22"/>
      <c r="B62" s="22"/>
      <c r="C62" s="22" t="s">
        <v>35</v>
      </c>
      <c r="D62" s="23" t="s">
        <v>34</v>
      </c>
      <c r="E62" s="24" t="n">
        <f aca="false">Source!DO35</f>
        <v>54</v>
      </c>
      <c r="F62" s="25"/>
      <c r="G62" s="26"/>
      <c r="H62" s="24"/>
      <c r="I62" s="25" t="n">
        <f aca="false">SUM(S59:S61)</f>
        <v>214.75</v>
      </c>
      <c r="J62" s="24" t="n">
        <f aca="false">Source!CA35</f>
        <v>54</v>
      </c>
      <c r="K62" s="25" t="n">
        <f aca="false">SUM(T59:T61)</f>
        <v>12403.86</v>
      </c>
    </row>
    <row r="63" customFormat="false" ht="16.5" hidden="false" customHeight="false" outlineLevel="0" collapsed="false">
      <c r="A63" s="28"/>
      <c r="B63" s="28"/>
      <c r="C63" s="28" t="s">
        <v>36</v>
      </c>
      <c r="D63" s="29" t="s">
        <v>37</v>
      </c>
      <c r="E63" s="30" t="n">
        <f aca="false">Source!AQ34</f>
        <v>3.46</v>
      </c>
      <c r="F63" s="31"/>
      <c r="G63" s="32" t="s">
        <v>32</v>
      </c>
      <c r="H63" s="30" t="n">
        <f aca="false">Source!AV35</f>
        <v>1.047</v>
      </c>
      <c r="I63" s="31" t="n">
        <f aca="false">Source!U34</f>
        <v>39.84882</v>
      </c>
      <c r="J63" s="30"/>
      <c r="K63" s="31"/>
    </row>
    <row r="64" customFormat="false" ht="15.8" hidden="false" customHeight="false" outlineLevel="0" collapsed="false">
      <c r="C64" s="33" t="s">
        <v>38</v>
      </c>
      <c r="H64" s="34" t="n">
        <f aca="false">I60+I61+I62+0-0-0</f>
        <v>1018.06</v>
      </c>
      <c r="I64" s="34"/>
      <c r="J64" s="34" t="n">
        <f aca="false">K60+K61+K62+0-0-0</f>
        <v>58803.48</v>
      </c>
      <c r="K64" s="34"/>
    </row>
    <row r="65" customFormat="false" ht="15.8" hidden="true" customHeight="false" outlineLevel="0" collapsed="false">
      <c r="C65" s="33" t="s">
        <v>39</v>
      </c>
      <c r="H65" s="34" t="n">
        <f aca="false">0+0</f>
        <v>0</v>
      </c>
      <c r="I65" s="34"/>
      <c r="J65" s="34" t="n">
        <f aca="false">0+0</f>
        <v>0</v>
      </c>
      <c r="K65" s="34"/>
    </row>
    <row r="66" customFormat="false" ht="15.8" hidden="false" customHeight="false" outlineLevel="0" collapsed="false">
      <c r="C66" s="33" t="s">
        <v>40</v>
      </c>
      <c r="H66" s="34" t="n">
        <f aca="false">I60+I61+I62+0</f>
        <v>1018.06</v>
      </c>
      <c r="I66" s="34"/>
      <c r="J66" s="34" t="n">
        <f aca="false">K60+K61+K62+0</f>
        <v>58803.48</v>
      </c>
      <c r="K66" s="34"/>
      <c r="O66" s="0" t="n">
        <f aca="false">I60+I61+I62+0</f>
        <v>1018.06</v>
      </c>
      <c r="P66" s="0" t="n">
        <f aca="false">K60+K61+K62+0</f>
        <v>58803.48</v>
      </c>
    </row>
    <row r="68" customFormat="false" ht="54" hidden="false" customHeight="false" outlineLevel="0" collapsed="false">
      <c r="A68" s="22" t="n">
        <v>5</v>
      </c>
      <c r="B68" s="22" t="str">
        <f aca="false">Source!F36</f>
        <v>6.68-30-5</v>
      </c>
      <c r="C68" s="22" t="s">
        <v>44</v>
      </c>
      <c r="D68" s="23" t="str">
        <f aca="false">Source!H36</f>
        <v>1 ДЕРЕВО</v>
      </c>
      <c r="E68" s="24" t="n">
        <f aca="false">Source!I36</f>
        <v>3</v>
      </c>
      <c r="F68" s="25"/>
      <c r="G68" s="26"/>
      <c r="H68" s="24"/>
      <c r="I68" s="25"/>
      <c r="J68" s="24"/>
      <c r="K68" s="25"/>
      <c r="Q68" s="0" t="n">
        <f aca="false">Source!X36</f>
        <v>193.09</v>
      </c>
      <c r="R68" s="0" t="n">
        <f aca="false">Source!X37</f>
        <v>11152.94</v>
      </c>
      <c r="S68" s="0" t="n">
        <f aca="false">Source!Y36</f>
        <v>102.22</v>
      </c>
      <c r="T68" s="0" t="n">
        <f aca="false">Source!Y37</f>
        <v>5904.5</v>
      </c>
      <c r="U68" s="0" t="n">
        <f aca="false">ROUND((175/100)*ROUND(Source!R36, 2), 2)</f>
        <v>0</v>
      </c>
      <c r="V68" s="0" t="n">
        <f aca="false">ROUND((0/100)*ROUND(Source!R37, 2), 2)</f>
        <v>0</v>
      </c>
      <c r="AC68" s="0" t="n">
        <v>0</v>
      </c>
    </row>
    <row r="69" customFormat="false" ht="16.5" hidden="false" customHeight="false" outlineLevel="0" collapsed="false">
      <c r="A69" s="22"/>
      <c r="B69" s="22"/>
      <c r="C69" s="22" t="s">
        <v>31</v>
      </c>
      <c r="D69" s="23"/>
      <c r="E69" s="24"/>
      <c r="F69" s="25" t="n">
        <f aca="false">Source!AO36</f>
        <v>54.79</v>
      </c>
      <c r="G69" s="27" t="s">
        <v>32</v>
      </c>
      <c r="H69" s="24" t="n">
        <f aca="false">Source!AV37</f>
        <v>1.047</v>
      </c>
      <c r="I69" s="25" t="n">
        <f aca="false">Source!S36</f>
        <v>189.3</v>
      </c>
      <c r="J69" s="24" t="n">
        <f aca="false">IF(Source!BA37&lt;&gt; 0, Source!BA37, 1)</f>
        <v>57.76</v>
      </c>
      <c r="K69" s="25" t="n">
        <f aca="false">Source!S37</f>
        <v>10934.25</v>
      </c>
    </row>
    <row r="70" customFormat="false" ht="16.5" hidden="false" customHeight="false" outlineLevel="0" collapsed="false">
      <c r="A70" s="22"/>
      <c r="B70" s="22"/>
      <c r="C70" s="22" t="s">
        <v>33</v>
      </c>
      <c r="D70" s="23" t="s">
        <v>34</v>
      </c>
      <c r="E70" s="24" t="n">
        <f aca="false">Source!DN37</f>
        <v>102</v>
      </c>
      <c r="F70" s="25"/>
      <c r="G70" s="26"/>
      <c r="H70" s="24"/>
      <c r="I70" s="25" t="n">
        <f aca="false">SUM(Q68:Q69)</f>
        <v>193.09</v>
      </c>
      <c r="J70" s="24" t="n">
        <f aca="false">Source!BZ37</f>
        <v>102</v>
      </c>
      <c r="K70" s="25" t="n">
        <f aca="false">SUM(R68:R69)</f>
        <v>11152.94</v>
      </c>
    </row>
    <row r="71" customFormat="false" ht="16.5" hidden="false" customHeight="false" outlineLevel="0" collapsed="false">
      <c r="A71" s="22"/>
      <c r="B71" s="22"/>
      <c r="C71" s="22" t="s">
        <v>35</v>
      </c>
      <c r="D71" s="23" t="s">
        <v>34</v>
      </c>
      <c r="E71" s="24" t="n">
        <f aca="false">Source!DO37</f>
        <v>54</v>
      </c>
      <c r="F71" s="25"/>
      <c r="G71" s="26"/>
      <c r="H71" s="24"/>
      <c r="I71" s="25" t="n">
        <f aca="false">SUM(S68:S70)</f>
        <v>102.22</v>
      </c>
      <c r="J71" s="24" t="n">
        <f aca="false">Source!CA37</f>
        <v>54</v>
      </c>
      <c r="K71" s="25" t="n">
        <f aca="false">SUM(T68:T70)</f>
        <v>5904.5</v>
      </c>
    </row>
    <row r="72" customFormat="false" ht="16.5" hidden="false" customHeight="false" outlineLevel="0" collapsed="false">
      <c r="A72" s="28"/>
      <c r="B72" s="28"/>
      <c r="C72" s="28" t="s">
        <v>36</v>
      </c>
      <c r="D72" s="29" t="s">
        <v>37</v>
      </c>
      <c r="E72" s="30" t="n">
        <f aca="false">Source!AQ36</f>
        <v>5.49</v>
      </c>
      <c r="F72" s="31"/>
      <c r="G72" s="32" t="s">
        <v>32</v>
      </c>
      <c r="H72" s="30" t="n">
        <f aca="false">Source!AV37</f>
        <v>1.047</v>
      </c>
      <c r="I72" s="31" t="n">
        <f aca="false">Source!U36</f>
        <v>18.968499</v>
      </c>
      <c r="J72" s="30"/>
      <c r="K72" s="31"/>
    </row>
    <row r="73" customFormat="false" ht="15.8" hidden="false" customHeight="false" outlineLevel="0" collapsed="false">
      <c r="C73" s="33" t="s">
        <v>38</v>
      </c>
      <c r="H73" s="34" t="n">
        <f aca="false">I69+I70+I71+0-0-0</f>
        <v>484.61</v>
      </c>
      <c r="I73" s="34"/>
      <c r="J73" s="34" t="n">
        <f aca="false">K69+K70+K71+0-0-0</f>
        <v>27991.69</v>
      </c>
      <c r="K73" s="34"/>
    </row>
    <row r="74" customFormat="false" ht="15.8" hidden="true" customHeight="false" outlineLevel="0" collapsed="false">
      <c r="C74" s="33" t="s">
        <v>39</v>
      </c>
      <c r="H74" s="34" t="n">
        <f aca="false">0+0</f>
        <v>0</v>
      </c>
      <c r="I74" s="34"/>
      <c r="J74" s="34" t="n">
        <f aca="false">0+0</f>
        <v>0</v>
      </c>
      <c r="K74" s="34"/>
    </row>
    <row r="75" customFormat="false" ht="15.8" hidden="false" customHeight="false" outlineLevel="0" collapsed="false">
      <c r="C75" s="33" t="s">
        <v>40</v>
      </c>
      <c r="H75" s="34" t="n">
        <f aca="false">I69+I70+I71+0</f>
        <v>484.61</v>
      </c>
      <c r="I75" s="34"/>
      <c r="J75" s="34" t="n">
        <f aca="false">K69+K70+K71+0</f>
        <v>27991.69</v>
      </c>
      <c r="K75" s="34"/>
      <c r="O75" s="0" t="n">
        <f aca="false">I69+I70+I71+0</f>
        <v>484.61</v>
      </c>
      <c r="P75" s="0" t="n">
        <f aca="false">K69+K70+K71+0</f>
        <v>27991.69</v>
      </c>
    </row>
    <row r="77" customFormat="false" ht="66.5" hidden="false" customHeight="false" outlineLevel="0" collapsed="false">
      <c r="A77" s="22" t="n">
        <v>6</v>
      </c>
      <c r="B77" s="22" t="str">
        <f aca="false">Source!F38</f>
        <v>6.68-34-3</v>
      </c>
      <c r="C77" s="22" t="s">
        <v>45</v>
      </c>
      <c r="D77" s="23" t="str">
        <f aca="false">Source!H38</f>
        <v>1 ГА</v>
      </c>
      <c r="E77" s="24" t="n">
        <f aca="false">Source!I38</f>
        <v>0.0418</v>
      </c>
      <c r="F77" s="25"/>
      <c r="G77" s="26"/>
      <c r="H77" s="24"/>
      <c r="I77" s="25"/>
      <c r="J77" s="24"/>
      <c r="K77" s="25"/>
      <c r="Q77" s="0" t="n">
        <f aca="false">Source!X38</f>
        <v>239.23</v>
      </c>
      <c r="R77" s="0" t="n">
        <f aca="false">Source!X39</f>
        <v>13817.82</v>
      </c>
      <c r="S77" s="0" t="n">
        <f aca="false">Source!Y38</f>
        <v>126.65</v>
      </c>
      <c r="T77" s="0" t="n">
        <f aca="false">Source!Y39</f>
        <v>7315.32</v>
      </c>
      <c r="U77" s="0" t="n">
        <f aca="false">ROUND((175/100)*ROUND(Source!R38, 2), 2)</f>
        <v>0</v>
      </c>
      <c r="V77" s="0" t="n">
        <f aca="false">ROUND((0/100)*ROUND(Source!R39, 2), 2)</f>
        <v>0</v>
      </c>
      <c r="AC77" s="0" t="n">
        <v>0</v>
      </c>
    </row>
    <row r="78" customFormat="false" ht="16.5" hidden="false" customHeight="false" outlineLevel="0" collapsed="false">
      <c r="A78" s="22"/>
      <c r="B78" s="22"/>
      <c r="C78" s="22" t="s">
        <v>31</v>
      </c>
      <c r="D78" s="23"/>
      <c r="E78" s="24"/>
      <c r="F78" s="25" t="n">
        <f aca="false">Source!AO38</f>
        <v>4871.88</v>
      </c>
      <c r="G78" s="27" t="s">
        <v>32</v>
      </c>
      <c r="H78" s="24" t="n">
        <f aca="false">Source!AV39</f>
        <v>1.047</v>
      </c>
      <c r="I78" s="25" t="n">
        <f aca="false">Source!S38</f>
        <v>234.54</v>
      </c>
      <c r="J78" s="24" t="n">
        <f aca="false">IF(Source!BA39&lt;&gt; 0, Source!BA39, 1)</f>
        <v>57.76</v>
      </c>
      <c r="K78" s="25" t="n">
        <f aca="false">Source!S39</f>
        <v>13546.88</v>
      </c>
    </row>
    <row r="79" customFormat="false" ht="16.5" hidden="false" customHeight="false" outlineLevel="0" collapsed="false">
      <c r="A79" s="22"/>
      <c r="B79" s="22"/>
      <c r="C79" s="22" t="s">
        <v>33</v>
      </c>
      <c r="D79" s="23" t="s">
        <v>34</v>
      </c>
      <c r="E79" s="24" t="n">
        <f aca="false">Source!DN39</f>
        <v>102</v>
      </c>
      <c r="F79" s="25"/>
      <c r="G79" s="26"/>
      <c r="H79" s="24"/>
      <c r="I79" s="25" t="n">
        <f aca="false">SUM(Q77:Q78)</f>
        <v>239.23</v>
      </c>
      <c r="J79" s="24" t="n">
        <f aca="false">Source!BZ39</f>
        <v>102</v>
      </c>
      <c r="K79" s="25" t="n">
        <f aca="false">SUM(R77:R78)</f>
        <v>13817.82</v>
      </c>
    </row>
    <row r="80" customFormat="false" ht="16.5" hidden="false" customHeight="false" outlineLevel="0" collapsed="false">
      <c r="A80" s="22"/>
      <c r="B80" s="22"/>
      <c r="C80" s="22" t="s">
        <v>35</v>
      </c>
      <c r="D80" s="23" t="s">
        <v>34</v>
      </c>
      <c r="E80" s="24" t="n">
        <f aca="false">Source!DO39</f>
        <v>54</v>
      </c>
      <c r="F80" s="25"/>
      <c r="G80" s="26"/>
      <c r="H80" s="24"/>
      <c r="I80" s="25" t="n">
        <f aca="false">SUM(S77:S79)</f>
        <v>126.65</v>
      </c>
      <c r="J80" s="24" t="n">
        <f aca="false">Source!CA39</f>
        <v>54</v>
      </c>
      <c r="K80" s="25" t="n">
        <f aca="false">SUM(T77:T79)</f>
        <v>7315.32</v>
      </c>
    </row>
    <row r="81" customFormat="false" ht="16.5" hidden="false" customHeight="false" outlineLevel="0" collapsed="false">
      <c r="A81" s="28"/>
      <c r="B81" s="28"/>
      <c r="C81" s="28" t="s">
        <v>36</v>
      </c>
      <c r="D81" s="29" t="s">
        <v>37</v>
      </c>
      <c r="E81" s="30" t="n">
        <f aca="false">Source!AQ38</f>
        <v>451.1</v>
      </c>
      <c r="F81" s="31"/>
      <c r="G81" s="32" t="s">
        <v>32</v>
      </c>
      <c r="H81" s="30" t="n">
        <f aca="false">Source!AV39</f>
        <v>1.047</v>
      </c>
      <c r="I81" s="31" t="n">
        <f aca="false">Source!U38</f>
        <v>21.716432166</v>
      </c>
      <c r="J81" s="30"/>
      <c r="K81" s="31"/>
    </row>
    <row r="82" customFormat="false" ht="15.8" hidden="false" customHeight="false" outlineLevel="0" collapsed="false">
      <c r="C82" s="33" t="s">
        <v>38</v>
      </c>
      <c r="H82" s="34" t="n">
        <f aca="false">I78+I79+I80+0-0-0</f>
        <v>600.42</v>
      </c>
      <c r="I82" s="34"/>
      <c r="J82" s="34" t="n">
        <f aca="false">K78+K79+K80+0-0-0</f>
        <v>34680.02</v>
      </c>
      <c r="K82" s="34"/>
    </row>
    <row r="83" customFormat="false" ht="15.8" hidden="true" customHeight="false" outlineLevel="0" collapsed="false">
      <c r="C83" s="33" t="s">
        <v>39</v>
      </c>
      <c r="H83" s="34" t="n">
        <f aca="false">0+0</f>
        <v>0</v>
      </c>
      <c r="I83" s="34"/>
      <c r="J83" s="34" t="n">
        <f aca="false">0+0</f>
        <v>0</v>
      </c>
      <c r="K83" s="34"/>
    </row>
    <row r="84" customFormat="false" ht="15.8" hidden="false" customHeight="false" outlineLevel="0" collapsed="false">
      <c r="C84" s="33" t="s">
        <v>40</v>
      </c>
      <c r="H84" s="34" t="n">
        <f aca="false">I78+I79+I80+0</f>
        <v>600.42</v>
      </c>
      <c r="I84" s="34"/>
      <c r="J84" s="34" t="n">
        <f aca="false">K78+K79+K80+0</f>
        <v>34680.02</v>
      </c>
      <c r="K84" s="34"/>
      <c r="O84" s="0" t="n">
        <f aca="false">I78+I79+I80+0</f>
        <v>600.42</v>
      </c>
      <c r="P84" s="0" t="n">
        <f aca="false">K78+K79+K80+0</f>
        <v>34680.02</v>
      </c>
    </row>
    <row r="86" customFormat="false" ht="79" hidden="false" customHeight="false" outlineLevel="0" collapsed="false">
      <c r="A86" s="22" t="n">
        <v>7</v>
      </c>
      <c r="B86" s="22" t="str">
        <f aca="false">Source!F40</f>
        <v>6.68-31-1</v>
      </c>
      <c r="C86" s="22" t="s">
        <v>46</v>
      </c>
      <c r="D86" s="23" t="str">
        <f aca="false">Source!H40</f>
        <v>1 ПЕНЬ</v>
      </c>
      <c r="E86" s="24" t="n">
        <f aca="false">Source!I40</f>
        <v>24</v>
      </c>
      <c r="F86" s="25"/>
      <c r="G86" s="26"/>
      <c r="H86" s="24"/>
      <c r="I86" s="25"/>
      <c r="J86" s="24"/>
      <c r="K86" s="25"/>
      <c r="Q86" s="0" t="n">
        <f aca="false">Source!X40</f>
        <v>924.75</v>
      </c>
      <c r="R86" s="0" t="n">
        <f aca="false">Source!X41</f>
        <v>53413.6</v>
      </c>
      <c r="S86" s="0" t="n">
        <f aca="false">Source!Y40</f>
        <v>489.57</v>
      </c>
      <c r="T86" s="0" t="n">
        <f aca="false">Source!Y41</f>
        <v>28277.79</v>
      </c>
      <c r="U86" s="0" t="n">
        <f aca="false">ROUND((175/100)*ROUND(Source!R40, 2), 2)</f>
        <v>0</v>
      </c>
      <c r="V86" s="0" t="n">
        <f aca="false">ROUND((0/100)*ROUND(Source!R41, 2), 2)</f>
        <v>0</v>
      </c>
      <c r="AC86" s="0" t="n">
        <v>0</v>
      </c>
    </row>
    <row r="87" customFormat="false" ht="16.5" hidden="false" customHeight="false" outlineLevel="0" collapsed="false">
      <c r="A87" s="22"/>
      <c r="B87" s="22"/>
      <c r="C87" s="22" t="s">
        <v>31</v>
      </c>
      <c r="D87" s="23"/>
      <c r="E87" s="24"/>
      <c r="F87" s="25" t="n">
        <f aca="false">Source!AO40</f>
        <v>32.8</v>
      </c>
      <c r="G87" s="27" t="s">
        <v>32</v>
      </c>
      <c r="H87" s="24" t="n">
        <f aca="false">Source!AV41</f>
        <v>1.047</v>
      </c>
      <c r="I87" s="25" t="n">
        <f aca="false">Source!S40</f>
        <v>906.62</v>
      </c>
      <c r="J87" s="24" t="n">
        <f aca="false">IF(Source!BA41&lt;&gt; 0, Source!BA41, 1)</f>
        <v>57.76</v>
      </c>
      <c r="K87" s="25" t="n">
        <f aca="false">Source!S41</f>
        <v>52366.27</v>
      </c>
    </row>
    <row r="88" customFormat="false" ht="16.5" hidden="false" customHeight="false" outlineLevel="0" collapsed="false">
      <c r="A88" s="22"/>
      <c r="B88" s="22"/>
      <c r="C88" s="22" t="s">
        <v>33</v>
      </c>
      <c r="D88" s="23" t="s">
        <v>34</v>
      </c>
      <c r="E88" s="24" t="n">
        <f aca="false">Source!DN41</f>
        <v>102</v>
      </c>
      <c r="F88" s="25"/>
      <c r="G88" s="26"/>
      <c r="H88" s="24"/>
      <c r="I88" s="25" t="n">
        <f aca="false">SUM(Q86:Q87)</f>
        <v>924.75</v>
      </c>
      <c r="J88" s="24" t="n">
        <f aca="false">Source!BZ41</f>
        <v>102</v>
      </c>
      <c r="K88" s="25" t="n">
        <f aca="false">SUM(R86:R87)</f>
        <v>53413.6</v>
      </c>
    </row>
    <row r="89" customFormat="false" ht="16.5" hidden="false" customHeight="false" outlineLevel="0" collapsed="false">
      <c r="A89" s="22"/>
      <c r="B89" s="22"/>
      <c r="C89" s="22" t="s">
        <v>35</v>
      </c>
      <c r="D89" s="23" t="s">
        <v>34</v>
      </c>
      <c r="E89" s="24" t="n">
        <f aca="false">Source!DO41</f>
        <v>54</v>
      </c>
      <c r="F89" s="25"/>
      <c r="G89" s="26"/>
      <c r="H89" s="24"/>
      <c r="I89" s="25" t="n">
        <f aca="false">SUM(S86:S88)</f>
        <v>489.57</v>
      </c>
      <c r="J89" s="24" t="n">
        <f aca="false">Source!CA41</f>
        <v>54</v>
      </c>
      <c r="K89" s="25" t="n">
        <f aca="false">SUM(T86:T88)</f>
        <v>28277.79</v>
      </c>
    </row>
    <row r="90" customFormat="false" ht="16.5" hidden="false" customHeight="false" outlineLevel="0" collapsed="false">
      <c r="A90" s="28"/>
      <c r="B90" s="28"/>
      <c r="C90" s="28" t="s">
        <v>36</v>
      </c>
      <c r="D90" s="29" t="s">
        <v>37</v>
      </c>
      <c r="E90" s="30" t="n">
        <f aca="false">Source!AQ40</f>
        <v>3.34</v>
      </c>
      <c r="F90" s="31"/>
      <c r="G90" s="32" t="s">
        <v>32</v>
      </c>
      <c r="H90" s="30" t="n">
        <f aca="false">Source!AV41</f>
        <v>1.047</v>
      </c>
      <c r="I90" s="31" t="n">
        <f aca="false">Source!U40</f>
        <v>92.320272</v>
      </c>
      <c r="J90" s="30"/>
      <c r="K90" s="31"/>
    </row>
    <row r="91" customFormat="false" ht="15.8" hidden="false" customHeight="false" outlineLevel="0" collapsed="false">
      <c r="C91" s="33" t="s">
        <v>38</v>
      </c>
      <c r="H91" s="34" t="n">
        <f aca="false">I87+I88+I89+0-0-0</f>
        <v>2320.94</v>
      </c>
      <c r="I91" s="34"/>
      <c r="J91" s="34" t="n">
        <f aca="false">K87+K88+K89+0-0-0</f>
        <v>134057.66</v>
      </c>
      <c r="K91" s="34"/>
    </row>
    <row r="92" customFormat="false" ht="15.8" hidden="true" customHeight="false" outlineLevel="0" collapsed="false">
      <c r="C92" s="33" t="s">
        <v>39</v>
      </c>
      <c r="H92" s="34" t="n">
        <f aca="false">0+0</f>
        <v>0</v>
      </c>
      <c r="I92" s="34"/>
      <c r="J92" s="34" t="n">
        <f aca="false">0+0</f>
        <v>0</v>
      </c>
      <c r="K92" s="34"/>
    </row>
    <row r="93" customFormat="false" ht="15.8" hidden="false" customHeight="false" outlineLevel="0" collapsed="false">
      <c r="C93" s="33" t="s">
        <v>40</v>
      </c>
      <c r="H93" s="34" t="n">
        <f aca="false">I87+I88+I89+0</f>
        <v>2320.94</v>
      </c>
      <c r="I93" s="34"/>
      <c r="J93" s="34" t="n">
        <f aca="false">K87+K88+K89+0</f>
        <v>134057.66</v>
      </c>
      <c r="K93" s="34"/>
      <c r="O93" s="0" t="n">
        <f aca="false">I87+I88+I89+0</f>
        <v>2320.94</v>
      </c>
      <c r="P93" s="0" t="n">
        <f aca="false">K87+K88+K89+0</f>
        <v>134057.66</v>
      </c>
    </row>
    <row r="95" customFormat="false" ht="79" hidden="false" customHeight="false" outlineLevel="0" collapsed="false">
      <c r="A95" s="22" t="n">
        <v>8</v>
      </c>
      <c r="B95" s="22" t="str">
        <f aca="false">Source!F42</f>
        <v>6.68-31-2</v>
      </c>
      <c r="C95" s="22" t="s">
        <v>47</v>
      </c>
      <c r="D95" s="23" t="str">
        <f aca="false">Source!H42</f>
        <v>1 ПЕНЬ</v>
      </c>
      <c r="E95" s="24" t="n">
        <f aca="false">Source!I42</f>
        <v>11</v>
      </c>
      <c r="F95" s="25"/>
      <c r="G95" s="26"/>
      <c r="H95" s="24"/>
      <c r="I95" s="25"/>
      <c r="J95" s="24"/>
      <c r="K95" s="25"/>
      <c r="Q95" s="0" t="n">
        <f aca="false">Source!X42</f>
        <v>567.02</v>
      </c>
      <c r="R95" s="0" t="n">
        <f aca="false">Source!X43</f>
        <v>32751.11</v>
      </c>
      <c r="S95" s="0" t="n">
        <f aca="false">Source!Y42</f>
        <v>300.19</v>
      </c>
      <c r="T95" s="0" t="n">
        <f aca="false">Source!Y43</f>
        <v>17338.82</v>
      </c>
      <c r="U95" s="0" t="n">
        <f aca="false">ROUND((175/100)*ROUND(Source!R42, 2), 2)</f>
        <v>0</v>
      </c>
      <c r="V95" s="0" t="n">
        <f aca="false">ROUND((0/100)*ROUND(Source!R43, 2), 2)</f>
        <v>0</v>
      </c>
      <c r="AC95" s="0" t="n">
        <v>0</v>
      </c>
    </row>
    <row r="96" customFormat="false" ht="16.5" hidden="false" customHeight="false" outlineLevel="0" collapsed="false">
      <c r="A96" s="22"/>
      <c r="B96" s="22"/>
      <c r="C96" s="22" t="s">
        <v>31</v>
      </c>
      <c r="D96" s="23"/>
      <c r="E96" s="24"/>
      <c r="F96" s="25" t="n">
        <f aca="false">Source!AO42</f>
        <v>43.88</v>
      </c>
      <c r="G96" s="27" t="s">
        <v>32</v>
      </c>
      <c r="H96" s="24" t="n">
        <f aca="false">Source!AV43</f>
        <v>1.047</v>
      </c>
      <c r="I96" s="25" t="n">
        <f aca="false">Source!S42</f>
        <v>555.9</v>
      </c>
      <c r="J96" s="24" t="n">
        <f aca="false">IF(Source!BA43&lt;&gt; 0, Source!BA43, 1)</f>
        <v>57.76</v>
      </c>
      <c r="K96" s="25" t="n">
        <f aca="false">Source!S43</f>
        <v>32108.93</v>
      </c>
    </row>
    <row r="97" customFormat="false" ht="16.5" hidden="false" customHeight="false" outlineLevel="0" collapsed="false">
      <c r="A97" s="22"/>
      <c r="B97" s="22"/>
      <c r="C97" s="22" t="s">
        <v>33</v>
      </c>
      <c r="D97" s="23" t="s">
        <v>34</v>
      </c>
      <c r="E97" s="24" t="n">
        <f aca="false">Source!DN43</f>
        <v>102</v>
      </c>
      <c r="F97" s="25"/>
      <c r="G97" s="26"/>
      <c r="H97" s="24"/>
      <c r="I97" s="25" t="n">
        <f aca="false">SUM(Q95:Q96)</f>
        <v>567.02</v>
      </c>
      <c r="J97" s="24" t="n">
        <f aca="false">Source!BZ43</f>
        <v>102</v>
      </c>
      <c r="K97" s="25" t="n">
        <f aca="false">SUM(R95:R96)</f>
        <v>32751.11</v>
      </c>
    </row>
    <row r="98" customFormat="false" ht="16.5" hidden="false" customHeight="false" outlineLevel="0" collapsed="false">
      <c r="A98" s="22"/>
      <c r="B98" s="22"/>
      <c r="C98" s="22" t="s">
        <v>35</v>
      </c>
      <c r="D98" s="23" t="s">
        <v>34</v>
      </c>
      <c r="E98" s="24" t="n">
        <f aca="false">Source!DO43</f>
        <v>54</v>
      </c>
      <c r="F98" s="25"/>
      <c r="G98" s="26"/>
      <c r="H98" s="24"/>
      <c r="I98" s="25" t="n">
        <f aca="false">SUM(S95:S97)</f>
        <v>300.19</v>
      </c>
      <c r="J98" s="24" t="n">
        <f aca="false">Source!CA43</f>
        <v>54</v>
      </c>
      <c r="K98" s="25" t="n">
        <f aca="false">SUM(T95:T97)</f>
        <v>17338.82</v>
      </c>
    </row>
    <row r="99" customFormat="false" ht="16.5" hidden="false" customHeight="false" outlineLevel="0" collapsed="false">
      <c r="A99" s="28"/>
      <c r="B99" s="28"/>
      <c r="C99" s="28" t="s">
        <v>36</v>
      </c>
      <c r="D99" s="29" t="s">
        <v>37</v>
      </c>
      <c r="E99" s="30" t="n">
        <f aca="false">Source!AQ42</f>
        <v>4.5</v>
      </c>
      <c r="F99" s="31"/>
      <c r="G99" s="32" t="s">
        <v>32</v>
      </c>
      <c r="H99" s="30" t="n">
        <f aca="false">Source!AV43</f>
        <v>1.047</v>
      </c>
      <c r="I99" s="31" t="n">
        <f aca="false">Source!U42</f>
        <v>57.00915</v>
      </c>
      <c r="J99" s="30"/>
      <c r="K99" s="31"/>
    </row>
    <row r="100" customFormat="false" ht="15.8" hidden="false" customHeight="false" outlineLevel="0" collapsed="false">
      <c r="C100" s="33" t="s">
        <v>38</v>
      </c>
      <c r="H100" s="34" t="n">
        <f aca="false">I96+I97+I98+0-0-0</f>
        <v>1423.11</v>
      </c>
      <c r="I100" s="34"/>
      <c r="J100" s="34" t="n">
        <f aca="false">K96+K97+K98+0-0-0</f>
        <v>82198.86</v>
      </c>
      <c r="K100" s="34"/>
    </row>
    <row r="101" customFormat="false" ht="15.8" hidden="true" customHeight="false" outlineLevel="0" collapsed="false">
      <c r="C101" s="33" t="s">
        <v>39</v>
      </c>
      <c r="H101" s="34" t="n">
        <f aca="false">0+0</f>
        <v>0</v>
      </c>
      <c r="I101" s="34"/>
      <c r="J101" s="34" t="n">
        <f aca="false">0+0</f>
        <v>0</v>
      </c>
      <c r="K101" s="34"/>
    </row>
    <row r="102" customFormat="false" ht="15.8" hidden="false" customHeight="false" outlineLevel="0" collapsed="false">
      <c r="C102" s="33" t="s">
        <v>40</v>
      </c>
      <c r="H102" s="34" t="n">
        <f aca="false">I96+I97+I98+0</f>
        <v>1423.11</v>
      </c>
      <c r="I102" s="34"/>
      <c r="J102" s="34" t="n">
        <f aca="false">K96+K97+K98+0</f>
        <v>82198.86</v>
      </c>
      <c r="K102" s="34"/>
      <c r="O102" s="0" t="n">
        <f aca="false">I96+I97+I98+0</f>
        <v>1423.11</v>
      </c>
      <c r="P102" s="0" t="n">
        <f aca="false">K96+K97+K98+0</f>
        <v>82198.86</v>
      </c>
    </row>
    <row r="104" customFormat="false" ht="79" hidden="false" customHeight="false" outlineLevel="0" collapsed="false">
      <c r="A104" s="22" t="n">
        <v>9</v>
      </c>
      <c r="B104" s="22" t="str">
        <f aca="false">Source!F44</f>
        <v>6.68-31-3</v>
      </c>
      <c r="C104" s="22" t="s">
        <v>48</v>
      </c>
      <c r="D104" s="23" t="str">
        <f aca="false">Source!H44</f>
        <v>1 ПЕНЬ</v>
      </c>
      <c r="E104" s="24" t="n">
        <f aca="false">Source!I44</f>
        <v>9</v>
      </c>
      <c r="F104" s="25"/>
      <c r="G104" s="26"/>
      <c r="H104" s="24"/>
      <c r="I104" s="25"/>
      <c r="J104" s="24"/>
      <c r="K104" s="25"/>
      <c r="Q104" s="0" t="n">
        <f aca="false">Source!X44</f>
        <v>631.92</v>
      </c>
      <c r="R104" s="0" t="n">
        <f aca="false">Source!X45</f>
        <v>36499.97</v>
      </c>
      <c r="S104" s="0" t="n">
        <f aca="false">Source!Y44</f>
        <v>334.55</v>
      </c>
      <c r="T104" s="0" t="n">
        <f aca="false">Source!Y45</f>
        <v>19323.51</v>
      </c>
      <c r="U104" s="0" t="n">
        <f aca="false">ROUND((175/100)*ROUND(Source!R44, 2), 2)</f>
        <v>0</v>
      </c>
      <c r="V104" s="0" t="n">
        <f aca="false">ROUND((0/100)*ROUND(Source!R45, 2), 2)</f>
        <v>0</v>
      </c>
      <c r="AC104" s="0" t="n">
        <v>0</v>
      </c>
    </row>
    <row r="105" customFormat="false" ht="16.5" hidden="false" customHeight="false" outlineLevel="0" collapsed="false">
      <c r="A105" s="22"/>
      <c r="B105" s="22"/>
      <c r="C105" s="22" t="s">
        <v>31</v>
      </c>
      <c r="D105" s="23"/>
      <c r="E105" s="24"/>
      <c r="F105" s="25" t="n">
        <f aca="false">Source!AO44</f>
        <v>59.77</v>
      </c>
      <c r="G105" s="27" t="s">
        <v>32</v>
      </c>
      <c r="H105" s="24" t="n">
        <f aca="false">Source!AV45</f>
        <v>1.047</v>
      </c>
      <c r="I105" s="25" t="n">
        <f aca="false">Source!S44</f>
        <v>619.53</v>
      </c>
      <c r="J105" s="24" t="n">
        <f aca="false">IF(Source!BA45&lt;&gt; 0, Source!BA45, 1)</f>
        <v>57.76</v>
      </c>
      <c r="K105" s="25" t="n">
        <f aca="false">Source!S45</f>
        <v>35784.28</v>
      </c>
    </row>
    <row r="106" customFormat="false" ht="16.5" hidden="false" customHeight="false" outlineLevel="0" collapsed="false">
      <c r="A106" s="22"/>
      <c r="B106" s="22"/>
      <c r="C106" s="22" t="s">
        <v>33</v>
      </c>
      <c r="D106" s="23" t="s">
        <v>34</v>
      </c>
      <c r="E106" s="24" t="n">
        <f aca="false">Source!DN45</f>
        <v>102</v>
      </c>
      <c r="F106" s="25"/>
      <c r="G106" s="26"/>
      <c r="H106" s="24"/>
      <c r="I106" s="25" t="n">
        <f aca="false">SUM(Q104:Q105)</f>
        <v>631.92</v>
      </c>
      <c r="J106" s="24" t="n">
        <f aca="false">Source!BZ45</f>
        <v>102</v>
      </c>
      <c r="K106" s="25" t="n">
        <f aca="false">SUM(R104:R105)</f>
        <v>36499.97</v>
      </c>
    </row>
    <row r="107" customFormat="false" ht="16.5" hidden="false" customHeight="false" outlineLevel="0" collapsed="false">
      <c r="A107" s="22"/>
      <c r="B107" s="22"/>
      <c r="C107" s="22" t="s">
        <v>35</v>
      </c>
      <c r="D107" s="23" t="s">
        <v>34</v>
      </c>
      <c r="E107" s="24" t="n">
        <f aca="false">Source!DO45</f>
        <v>54</v>
      </c>
      <c r="F107" s="25"/>
      <c r="G107" s="26"/>
      <c r="H107" s="24"/>
      <c r="I107" s="25" t="n">
        <f aca="false">SUM(S104:S106)</f>
        <v>334.55</v>
      </c>
      <c r="J107" s="24" t="n">
        <f aca="false">Source!CA45</f>
        <v>54</v>
      </c>
      <c r="K107" s="25" t="n">
        <f aca="false">SUM(T104:T106)</f>
        <v>19323.51</v>
      </c>
    </row>
    <row r="108" customFormat="false" ht="16.5" hidden="false" customHeight="false" outlineLevel="0" collapsed="false">
      <c r="A108" s="28"/>
      <c r="B108" s="28"/>
      <c r="C108" s="28" t="s">
        <v>36</v>
      </c>
      <c r="D108" s="29" t="s">
        <v>37</v>
      </c>
      <c r="E108" s="30" t="n">
        <f aca="false">Source!AQ44</f>
        <v>6.13</v>
      </c>
      <c r="F108" s="31"/>
      <c r="G108" s="32" t="s">
        <v>32</v>
      </c>
      <c r="H108" s="30" t="n">
        <f aca="false">Source!AV45</f>
        <v>1.047</v>
      </c>
      <c r="I108" s="31" t="n">
        <f aca="false">Source!U44</f>
        <v>63.539289</v>
      </c>
      <c r="J108" s="30"/>
      <c r="K108" s="31"/>
    </row>
    <row r="109" customFormat="false" ht="15.8" hidden="false" customHeight="false" outlineLevel="0" collapsed="false">
      <c r="C109" s="33" t="s">
        <v>38</v>
      </c>
      <c r="H109" s="34" t="n">
        <f aca="false">I105+I106+I107+0-0-0</f>
        <v>1586</v>
      </c>
      <c r="I109" s="34"/>
      <c r="J109" s="34" t="n">
        <f aca="false">K105+K106+K107+0-0-0</f>
        <v>91607.76</v>
      </c>
      <c r="K109" s="34"/>
    </row>
    <row r="110" customFormat="false" ht="15.8" hidden="true" customHeight="false" outlineLevel="0" collapsed="false">
      <c r="C110" s="33" t="s">
        <v>39</v>
      </c>
      <c r="H110" s="34" t="n">
        <f aca="false">0+0</f>
        <v>0</v>
      </c>
      <c r="I110" s="34"/>
      <c r="J110" s="34" t="n">
        <f aca="false">0+0</f>
        <v>0</v>
      </c>
      <c r="K110" s="34"/>
    </row>
    <row r="111" customFormat="false" ht="15.8" hidden="false" customHeight="false" outlineLevel="0" collapsed="false">
      <c r="C111" s="33" t="s">
        <v>40</v>
      </c>
      <c r="H111" s="34" t="n">
        <f aca="false">I105+I106+I107+0</f>
        <v>1586</v>
      </c>
      <c r="I111" s="34"/>
      <c r="J111" s="34" t="n">
        <f aca="false">K105+K106+K107+0</f>
        <v>91607.76</v>
      </c>
      <c r="K111" s="34"/>
      <c r="O111" s="0" t="n">
        <f aca="false">I105+I106+I107+0</f>
        <v>1586</v>
      </c>
      <c r="P111" s="0" t="n">
        <f aca="false">K105+K106+K107+0</f>
        <v>91607.76</v>
      </c>
    </row>
    <row r="113" customFormat="false" ht="79" hidden="false" customHeight="false" outlineLevel="0" collapsed="false">
      <c r="A113" s="22" t="n">
        <v>10</v>
      </c>
      <c r="B113" s="22" t="str">
        <f aca="false">Source!F46</f>
        <v>6.68-31-4</v>
      </c>
      <c r="C113" s="22" t="s">
        <v>49</v>
      </c>
      <c r="D113" s="23" t="str">
        <f aca="false">Source!H46</f>
        <v>1 ПЕНЬ</v>
      </c>
      <c r="E113" s="24" t="n">
        <f aca="false">Source!I46</f>
        <v>10</v>
      </c>
      <c r="F113" s="25"/>
      <c r="G113" s="26"/>
      <c r="H113" s="24"/>
      <c r="I113" s="25"/>
      <c r="J113" s="24"/>
      <c r="K113" s="25"/>
      <c r="Q113" s="0" t="n">
        <f aca="false">Source!X46</f>
        <v>1044.23</v>
      </c>
      <c r="R113" s="0" t="n">
        <f aca="false">Source!X47</f>
        <v>60314.21</v>
      </c>
      <c r="S113" s="0" t="n">
        <f aca="false">Source!Y46</f>
        <v>552.83</v>
      </c>
      <c r="T113" s="0" t="n">
        <f aca="false">Source!Y47</f>
        <v>31931.05</v>
      </c>
      <c r="U113" s="0" t="n">
        <f aca="false">ROUND((175/100)*ROUND(Source!R46, 2), 2)</f>
        <v>0</v>
      </c>
      <c r="V113" s="0" t="n">
        <f aca="false">ROUND((0/100)*ROUND(Source!R47, 2), 2)</f>
        <v>0</v>
      </c>
      <c r="AC113" s="0" t="n">
        <v>0</v>
      </c>
    </row>
    <row r="114" customFormat="false" ht="16.5" hidden="false" customHeight="false" outlineLevel="0" collapsed="false">
      <c r="A114" s="22"/>
      <c r="B114" s="22"/>
      <c r="C114" s="22" t="s">
        <v>31</v>
      </c>
      <c r="D114" s="23"/>
      <c r="E114" s="24"/>
      <c r="F114" s="25" t="n">
        <f aca="false">Source!AO46</f>
        <v>88.89</v>
      </c>
      <c r="G114" s="27" t="s">
        <v>32</v>
      </c>
      <c r="H114" s="24" t="n">
        <f aca="false">Source!AV47</f>
        <v>1.047</v>
      </c>
      <c r="I114" s="25" t="n">
        <f aca="false">Source!S46</f>
        <v>1023.75</v>
      </c>
      <c r="J114" s="24" t="n">
        <f aca="false">IF(Source!BA47&lt;&gt; 0, Source!BA47, 1)</f>
        <v>57.76</v>
      </c>
      <c r="K114" s="25" t="n">
        <f aca="false">Source!S47</f>
        <v>59131.58</v>
      </c>
    </row>
    <row r="115" customFormat="false" ht="16.5" hidden="false" customHeight="false" outlineLevel="0" collapsed="false">
      <c r="A115" s="22"/>
      <c r="B115" s="22"/>
      <c r="C115" s="22" t="s">
        <v>33</v>
      </c>
      <c r="D115" s="23" t="s">
        <v>34</v>
      </c>
      <c r="E115" s="24" t="n">
        <f aca="false">Source!DN47</f>
        <v>102</v>
      </c>
      <c r="F115" s="25"/>
      <c r="G115" s="26"/>
      <c r="H115" s="24"/>
      <c r="I115" s="25" t="n">
        <f aca="false">SUM(Q113:Q114)</f>
        <v>1044.23</v>
      </c>
      <c r="J115" s="24" t="n">
        <f aca="false">Source!BZ47</f>
        <v>102</v>
      </c>
      <c r="K115" s="25" t="n">
        <f aca="false">SUM(R113:R114)</f>
        <v>60314.21</v>
      </c>
    </row>
    <row r="116" customFormat="false" ht="16.5" hidden="false" customHeight="false" outlineLevel="0" collapsed="false">
      <c r="A116" s="22"/>
      <c r="B116" s="22"/>
      <c r="C116" s="22" t="s">
        <v>35</v>
      </c>
      <c r="D116" s="23" t="s">
        <v>34</v>
      </c>
      <c r="E116" s="24" t="n">
        <f aca="false">Source!DO47</f>
        <v>54</v>
      </c>
      <c r="F116" s="25"/>
      <c r="G116" s="26"/>
      <c r="H116" s="24"/>
      <c r="I116" s="25" t="n">
        <f aca="false">SUM(S113:S115)</f>
        <v>552.83</v>
      </c>
      <c r="J116" s="24" t="n">
        <f aca="false">Source!CA47</f>
        <v>54</v>
      </c>
      <c r="K116" s="25" t="n">
        <f aca="false">SUM(T113:T115)</f>
        <v>31931.05</v>
      </c>
    </row>
    <row r="117" customFormat="false" ht="16.5" hidden="false" customHeight="false" outlineLevel="0" collapsed="false">
      <c r="A117" s="28"/>
      <c r="B117" s="28"/>
      <c r="C117" s="28" t="s">
        <v>36</v>
      </c>
      <c r="D117" s="29" t="s">
        <v>37</v>
      </c>
      <c r="E117" s="30" t="n">
        <f aca="false">Source!AQ46</f>
        <v>8.97</v>
      </c>
      <c r="F117" s="31"/>
      <c r="G117" s="32" t="s">
        <v>32</v>
      </c>
      <c r="H117" s="30" t="n">
        <f aca="false">Source!AV47</f>
        <v>1.047</v>
      </c>
      <c r="I117" s="31" t="n">
        <f aca="false">Source!U46</f>
        <v>103.30749</v>
      </c>
      <c r="J117" s="30"/>
      <c r="K117" s="31"/>
    </row>
    <row r="118" customFormat="false" ht="15.8" hidden="false" customHeight="false" outlineLevel="0" collapsed="false">
      <c r="C118" s="33" t="s">
        <v>38</v>
      </c>
      <c r="H118" s="34" t="n">
        <f aca="false">I114+I115+I116+0-0-0</f>
        <v>2620.81</v>
      </c>
      <c r="I118" s="34"/>
      <c r="J118" s="34" t="n">
        <f aca="false">K114+K115+K116+0-0-0</f>
        <v>151376.84</v>
      </c>
      <c r="K118" s="34"/>
    </row>
    <row r="119" customFormat="false" ht="15.8" hidden="true" customHeight="false" outlineLevel="0" collapsed="false">
      <c r="C119" s="33" t="s">
        <v>39</v>
      </c>
      <c r="H119" s="34" t="n">
        <f aca="false">0+0</f>
        <v>0</v>
      </c>
      <c r="I119" s="34"/>
      <c r="J119" s="34" t="n">
        <f aca="false">0+0</f>
        <v>0</v>
      </c>
      <c r="K119" s="34"/>
    </row>
    <row r="120" customFormat="false" ht="15.8" hidden="false" customHeight="false" outlineLevel="0" collapsed="false">
      <c r="C120" s="33" t="s">
        <v>40</v>
      </c>
      <c r="H120" s="34" t="n">
        <f aca="false">I114+I115+I116+0</f>
        <v>2620.81</v>
      </c>
      <c r="I120" s="34"/>
      <c r="J120" s="34" t="n">
        <f aca="false">K114+K115+K116+0</f>
        <v>151376.84</v>
      </c>
      <c r="K120" s="34"/>
      <c r="O120" s="0" t="n">
        <f aca="false">I114+I115+I116+0</f>
        <v>2620.81</v>
      </c>
      <c r="P120" s="0" t="n">
        <f aca="false">K114+K115+K116+0</f>
        <v>151376.84</v>
      </c>
    </row>
    <row r="122" customFormat="false" ht="79" hidden="false" customHeight="false" outlineLevel="0" collapsed="false">
      <c r="A122" s="22" t="n">
        <v>11</v>
      </c>
      <c r="B122" s="22" t="str">
        <f aca="false">Source!F48</f>
        <v>6.68-31-5</v>
      </c>
      <c r="C122" s="22" t="s">
        <v>50</v>
      </c>
      <c r="D122" s="23" t="str">
        <f aca="false">Source!H48</f>
        <v>1 ПЕНЬ</v>
      </c>
      <c r="E122" s="24" t="n">
        <f aca="false">Source!I48</f>
        <v>3</v>
      </c>
      <c r="F122" s="25"/>
      <c r="G122" s="26"/>
      <c r="H122" s="24"/>
      <c r="I122" s="25"/>
      <c r="J122" s="24"/>
      <c r="K122" s="25"/>
      <c r="Q122" s="0" t="n">
        <f aca="false">Source!X48</f>
        <v>438.83</v>
      </c>
      <c r="R122" s="0" t="n">
        <f aca="false">Source!X49</f>
        <v>25347.03</v>
      </c>
      <c r="S122" s="0" t="n">
        <f aca="false">Source!Y48</f>
        <v>232.32</v>
      </c>
      <c r="T122" s="0" t="n">
        <f aca="false">Source!Y49</f>
        <v>13419.02</v>
      </c>
      <c r="U122" s="0" t="n">
        <f aca="false">ROUND((175/100)*ROUND(Source!R48, 2), 2)</f>
        <v>0</v>
      </c>
      <c r="V122" s="0" t="n">
        <f aca="false">ROUND((0/100)*ROUND(Source!R49, 2), 2)</f>
        <v>0</v>
      </c>
      <c r="AC122" s="0" t="n">
        <v>0</v>
      </c>
    </row>
    <row r="123" customFormat="false" ht="16.5" hidden="false" customHeight="false" outlineLevel="0" collapsed="false">
      <c r="A123" s="22"/>
      <c r="B123" s="22"/>
      <c r="C123" s="22" t="s">
        <v>31</v>
      </c>
      <c r="D123" s="23"/>
      <c r="E123" s="24"/>
      <c r="F123" s="25" t="n">
        <f aca="false">Source!AO48</f>
        <v>124.52</v>
      </c>
      <c r="G123" s="27" t="s">
        <v>32</v>
      </c>
      <c r="H123" s="24" t="n">
        <f aca="false">Source!AV49</f>
        <v>1.047</v>
      </c>
      <c r="I123" s="25" t="n">
        <f aca="false">Source!S48</f>
        <v>430.23</v>
      </c>
      <c r="J123" s="24" t="n">
        <f aca="false">IF(Source!BA49&lt;&gt; 0, Source!BA49, 1)</f>
        <v>57.76</v>
      </c>
      <c r="K123" s="25" t="n">
        <f aca="false">Source!S49</f>
        <v>24850.03</v>
      </c>
    </row>
    <row r="124" customFormat="false" ht="16.5" hidden="false" customHeight="false" outlineLevel="0" collapsed="false">
      <c r="A124" s="22"/>
      <c r="B124" s="22"/>
      <c r="C124" s="22" t="s">
        <v>33</v>
      </c>
      <c r="D124" s="23" t="s">
        <v>34</v>
      </c>
      <c r="E124" s="24" t="n">
        <f aca="false">Source!DN49</f>
        <v>102</v>
      </c>
      <c r="F124" s="25"/>
      <c r="G124" s="26"/>
      <c r="H124" s="24"/>
      <c r="I124" s="25" t="n">
        <f aca="false">SUM(Q122:Q123)</f>
        <v>438.83</v>
      </c>
      <c r="J124" s="24" t="n">
        <f aca="false">Source!BZ49</f>
        <v>102</v>
      </c>
      <c r="K124" s="25" t="n">
        <f aca="false">SUM(R122:R123)</f>
        <v>25347.03</v>
      </c>
    </row>
    <row r="125" customFormat="false" ht="16.5" hidden="false" customHeight="false" outlineLevel="0" collapsed="false">
      <c r="A125" s="22"/>
      <c r="B125" s="22"/>
      <c r="C125" s="22" t="s">
        <v>35</v>
      </c>
      <c r="D125" s="23" t="s">
        <v>34</v>
      </c>
      <c r="E125" s="24" t="n">
        <f aca="false">Source!DO49</f>
        <v>54</v>
      </c>
      <c r="F125" s="25"/>
      <c r="G125" s="26"/>
      <c r="H125" s="24"/>
      <c r="I125" s="25" t="n">
        <f aca="false">SUM(S122:S124)</f>
        <v>232.32</v>
      </c>
      <c r="J125" s="24" t="n">
        <f aca="false">Source!CA49</f>
        <v>54</v>
      </c>
      <c r="K125" s="25" t="n">
        <f aca="false">SUM(T122:T124)</f>
        <v>13419.02</v>
      </c>
    </row>
    <row r="126" customFormat="false" ht="16.5" hidden="false" customHeight="false" outlineLevel="0" collapsed="false">
      <c r="A126" s="28"/>
      <c r="B126" s="28"/>
      <c r="C126" s="28" t="s">
        <v>36</v>
      </c>
      <c r="D126" s="29" t="s">
        <v>37</v>
      </c>
      <c r="E126" s="30" t="n">
        <f aca="false">Source!AQ48</f>
        <v>12.39</v>
      </c>
      <c r="F126" s="31"/>
      <c r="G126" s="32" t="s">
        <v>32</v>
      </c>
      <c r="H126" s="30" t="n">
        <f aca="false">Source!AV49</f>
        <v>1.047</v>
      </c>
      <c r="I126" s="31" t="n">
        <f aca="false">Source!U48</f>
        <v>42.808689</v>
      </c>
      <c r="J126" s="30"/>
      <c r="K126" s="31"/>
    </row>
    <row r="127" customFormat="false" ht="15.8" hidden="false" customHeight="false" outlineLevel="0" collapsed="false">
      <c r="C127" s="33" t="s">
        <v>38</v>
      </c>
      <c r="H127" s="34" t="n">
        <f aca="false">I123+I124+I125+0-0-0</f>
        <v>1101.38</v>
      </c>
      <c r="I127" s="34"/>
      <c r="J127" s="34" t="n">
        <f aca="false">K123+K124+K125+0-0-0</f>
        <v>63616.08</v>
      </c>
      <c r="K127" s="34"/>
    </row>
    <row r="128" customFormat="false" ht="15.8" hidden="true" customHeight="false" outlineLevel="0" collapsed="false">
      <c r="C128" s="33" t="s">
        <v>39</v>
      </c>
      <c r="H128" s="34" t="n">
        <f aca="false">0+0</f>
        <v>0</v>
      </c>
      <c r="I128" s="34"/>
      <c r="J128" s="34" t="n">
        <f aca="false">0+0</f>
        <v>0</v>
      </c>
      <c r="K128" s="34"/>
    </row>
    <row r="129" customFormat="false" ht="15.8" hidden="false" customHeight="false" outlineLevel="0" collapsed="false">
      <c r="C129" s="33" t="s">
        <v>40</v>
      </c>
      <c r="H129" s="34" t="n">
        <f aca="false">I123+I124+I125+0</f>
        <v>1101.38</v>
      </c>
      <c r="I129" s="34"/>
      <c r="J129" s="34" t="n">
        <f aca="false">K123+K124+K125+0</f>
        <v>63616.08</v>
      </c>
      <c r="K129" s="34"/>
      <c r="O129" s="0" t="n">
        <f aca="false">I123+I124+I125+0</f>
        <v>1101.38</v>
      </c>
      <c r="P129" s="0" t="n">
        <f aca="false">K123+K124+K125+0</f>
        <v>63616.08</v>
      </c>
    </row>
    <row r="131" customFormat="false" ht="16.5" hidden="false" customHeight="false" outlineLevel="0" collapsed="false">
      <c r="A131" s="22" t="n">
        <v>12</v>
      </c>
      <c r="B131" s="22" t="str">
        <f aca="false">Source!F50</f>
        <v>1.4-6-1</v>
      </c>
      <c r="C131" s="22" t="s">
        <v>51</v>
      </c>
      <c r="D131" s="23" t="str">
        <f aca="false">Source!H50</f>
        <v>м3</v>
      </c>
      <c r="E131" s="24" t="n">
        <f aca="false">Source!I50</f>
        <v>27.19</v>
      </c>
      <c r="F131" s="25"/>
      <c r="G131" s="26"/>
      <c r="H131" s="24"/>
      <c r="I131" s="25"/>
      <c r="J131" s="24"/>
      <c r="K131" s="25"/>
      <c r="Q131" s="0" t="n">
        <f aca="false">Source!X50</f>
        <v>0</v>
      </c>
      <c r="R131" s="0" t="n">
        <f aca="false">Source!X51</f>
        <v>0</v>
      </c>
      <c r="S131" s="0" t="n">
        <f aca="false">Source!Y50</f>
        <v>0</v>
      </c>
      <c r="T131" s="0" t="n">
        <f aca="false">Source!Y51</f>
        <v>0</v>
      </c>
      <c r="U131" s="0" t="n">
        <f aca="false">ROUND((175/100)*ROUND(Source!R50, 2), 2)</f>
        <v>0</v>
      </c>
      <c r="V131" s="0" t="n">
        <f aca="false">ROUND((0/100)*ROUND(Source!R51, 2), 2)</f>
        <v>0</v>
      </c>
      <c r="AC131" s="0" t="n">
        <v>0</v>
      </c>
    </row>
    <row r="132" customFormat="false" ht="16.5" hidden="false" customHeight="false" outlineLevel="0" collapsed="false">
      <c r="A132" s="28"/>
      <c r="B132" s="28"/>
      <c r="C132" s="28" t="s">
        <v>52</v>
      </c>
      <c r="D132" s="29"/>
      <c r="E132" s="30"/>
      <c r="F132" s="31" t="n">
        <f aca="false">Source!AL50</f>
        <v>125.33</v>
      </c>
      <c r="G132" s="35"/>
      <c r="H132" s="30" t="n">
        <f aca="false">Source!AW51</f>
        <v>1</v>
      </c>
      <c r="I132" s="31" t="n">
        <f aca="false">Source!P50</f>
        <v>3407.72</v>
      </c>
      <c r="J132" s="30" t="n">
        <f aca="false">IF(Source!BC51&lt;&gt; 0, Source!BC51, 1)</f>
        <v>8.89</v>
      </c>
      <c r="K132" s="31" t="n">
        <f aca="false">Source!P51</f>
        <v>30294.65</v>
      </c>
    </row>
    <row r="133" customFormat="false" ht="15.8" hidden="false" customHeight="false" outlineLevel="0" collapsed="false">
      <c r="C133" s="33" t="s">
        <v>38</v>
      </c>
      <c r="H133" s="34" t="n">
        <f aca="false">I132+0-0-0</f>
        <v>3407.72</v>
      </c>
      <c r="I133" s="34"/>
      <c r="J133" s="34" t="n">
        <f aca="false">K132+0-0-0</f>
        <v>30294.65</v>
      </c>
      <c r="K133" s="34"/>
    </row>
    <row r="134" customFormat="false" ht="15.8" hidden="true" customHeight="false" outlineLevel="0" collapsed="false">
      <c r="C134" s="33" t="s">
        <v>39</v>
      </c>
      <c r="H134" s="34" t="n">
        <f aca="false">0+0</f>
        <v>0</v>
      </c>
      <c r="I134" s="34"/>
      <c r="J134" s="34" t="n">
        <f aca="false">0+0</f>
        <v>0</v>
      </c>
      <c r="K134" s="34"/>
    </row>
    <row r="135" customFormat="false" ht="15.8" hidden="false" customHeight="false" outlineLevel="0" collapsed="false">
      <c r="C135" s="33" t="s">
        <v>40</v>
      </c>
      <c r="H135" s="34" t="n">
        <f aca="false">I132+0</f>
        <v>3407.72</v>
      </c>
      <c r="I135" s="34"/>
      <c r="J135" s="34" t="n">
        <f aca="false">K132+0</f>
        <v>30294.65</v>
      </c>
      <c r="K135" s="34"/>
      <c r="O135" s="0" t="n">
        <f aca="false">I132+0</f>
        <v>3407.72</v>
      </c>
      <c r="P135" s="0" t="n">
        <f aca="false">K132+0</f>
        <v>30294.65</v>
      </c>
    </row>
    <row r="138" customFormat="false" ht="16.5" hidden="false" customHeight="false" outlineLevel="0" collapsed="false">
      <c r="A138" s="36" t="str">
        <f aca="false">CONCATENATE("Итого по разделу: ",IF(Source!G53&lt;&gt;"Новый раздел", Source!G53, ""))</f>
        <v>Итого по разделу: Вырубка деревьев и кустарников</v>
      </c>
      <c r="B138" s="36"/>
      <c r="C138" s="36"/>
      <c r="D138" s="36"/>
      <c r="E138" s="36"/>
      <c r="F138" s="36"/>
      <c r="G138" s="36"/>
      <c r="H138" s="34"/>
      <c r="I138" s="34" t="n">
        <f aca="false">SUM(O31:O137)</f>
        <v>15914.26</v>
      </c>
      <c r="J138" s="34" t="n">
        <f aca="false">SUM(P31:P137)</f>
        <v>752674.07</v>
      </c>
      <c r="K138" s="34"/>
    </row>
    <row r="139" customFormat="false" ht="12.8" hidden="true" customHeight="false" outlineLevel="0" collapsed="false">
      <c r="A139" s="0" t="s">
        <v>53</v>
      </c>
      <c r="I139" s="0" t="n">
        <f aca="false">SUM(W31:W138)</f>
        <v>0</v>
      </c>
      <c r="J139" s="0" t="n">
        <f aca="false">SUM(X31:X138)</f>
        <v>0</v>
      </c>
    </row>
    <row r="140" customFormat="false" ht="12.8" hidden="true" customHeight="false" outlineLevel="0" collapsed="false">
      <c r="A140" s="0" t="s">
        <v>54</v>
      </c>
      <c r="I140" s="0" t="n">
        <f aca="false">SUM(Y31:Y139)</f>
        <v>0</v>
      </c>
      <c r="J140" s="0" t="n">
        <f aca="false">SUM(Z31:Z139)</f>
        <v>0</v>
      </c>
    </row>
    <row r="142" customFormat="false" ht="19" hidden="false" customHeight="false" outlineLevel="0" collapsed="false">
      <c r="A142" s="21" t="str">
        <f aca="false">CONCATENATE("Раздел: ",IF(Source!G83&lt;&gt;"Новый раздел", Source!G83, ""))</f>
        <v>Раздел: Пересадка деревьев и кустарников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</row>
    <row r="143" customFormat="false" ht="66.5" hidden="false" customHeight="false" outlineLevel="0" collapsed="false">
      <c r="A143" s="22" t="n">
        <v>13</v>
      </c>
      <c r="B143" s="22" t="str">
        <f aca="false">Source!F87</f>
        <v>3.47-34-8</v>
      </c>
      <c r="C143" s="22" t="s">
        <v>55</v>
      </c>
      <c r="D143" s="23" t="str">
        <f aca="false">Source!H87</f>
        <v>10 деревьев или кустарников</v>
      </c>
      <c r="E143" s="24" t="n">
        <f aca="false">Source!I87</f>
        <v>0.4</v>
      </c>
      <c r="F143" s="25"/>
      <c r="G143" s="26"/>
      <c r="H143" s="24"/>
      <c r="I143" s="25"/>
      <c r="J143" s="24"/>
      <c r="K143" s="25"/>
      <c r="Q143" s="0" t="n">
        <f aca="false">Source!X87</f>
        <v>915.27</v>
      </c>
      <c r="R143" s="0" t="n">
        <f aca="false">Source!X88</f>
        <v>52866.05</v>
      </c>
      <c r="S143" s="0" t="n">
        <f aca="false">Source!Y87</f>
        <v>600.34</v>
      </c>
      <c r="T143" s="0" t="n">
        <f aca="false">Source!Y88</f>
        <v>34675.58</v>
      </c>
      <c r="U143" s="0" t="n">
        <f aca="false">ROUND((175/100)*ROUND(Source!R87, 2), 2)</f>
        <v>49.65</v>
      </c>
      <c r="V143" s="0" t="n">
        <f aca="false">ROUND((0/100)*ROUND(Source!R88, 2), 2)</f>
        <v>0</v>
      </c>
      <c r="AC143" s="0" t="n">
        <v>0</v>
      </c>
    </row>
    <row r="144" customFormat="false" ht="15" hidden="false" customHeight="false" outlineLevel="0" collapsed="false">
      <c r="C144" s="37" t="str">
        <f aca="false">"Объем: "&amp;Source!I87&amp;"=4/"&amp;"10"</f>
        <v>Объем: 0,4=4/10</v>
      </c>
    </row>
    <row r="145" customFormat="false" ht="16.5" hidden="false" customHeight="false" outlineLevel="0" collapsed="false">
      <c r="A145" s="22"/>
      <c r="B145" s="22"/>
      <c r="C145" s="22" t="s">
        <v>31</v>
      </c>
      <c r="D145" s="23"/>
      <c r="E145" s="24"/>
      <c r="F145" s="25" t="n">
        <f aca="false">Source!AO87</f>
        <v>1804.12</v>
      </c>
      <c r="G145" s="26" t="s">
        <v>56</v>
      </c>
      <c r="H145" s="24" t="n">
        <f aca="false">Source!AV88</f>
        <v>1.047</v>
      </c>
      <c r="I145" s="25" t="n">
        <f aca="false">Source!S87</f>
        <v>955.79</v>
      </c>
      <c r="J145" s="24" t="n">
        <f aca="false">IF(Source!BA88&lt;&gt; 0, Source!BA88, 1)</f>
        <v>57.76</v>
      </c>
      <c r="K145" s="25" t="n">
        <f aca="false">Source!S88</f>
        <v>55206.45</v>
      </c>
    </row>
    <row r="146" customFormat="false" ht="16.5" hidden="false" customHeight="false" outlineLevel="0" collapsed="false">
      <c r="A146" s="22"/>
      <c r="B146" s="22"/>
      <c r="C146" s="22" t="s">
        <v>57</v>
      </c>
      <c r="D146" s="23"/>
      <c r="E146" s="24"/>
      <c r="F146" s="25" t="n">
        <f aca="false">Source!AM87</f>
        <v>521.38</v>
      </c>
      <c r="G146" s="26" t="s">
        <v>58</v>
      </c>
      <c r="H146" s="24" t="n">
        <f aca="false">Source!AV88</f>
        <v>1.047</v>
      </c>
      <c r="I146" s="25" t="n">
        <f aca="false">Source!Q87</f>
        <v>300.24</v>
      </c>
      <c r="J146" s="24" t="n">
        <f aca="false">IF(Source!BB88&lt;&gt; 0, Source!BB88, 1)</f>
        <v>15.59</v>
      </c>
      <c r="K146" s="25" t="n">
        <f aca="false">Source!Q88</f>
        <v>4680.69</v>
      </c>
    </row>
    <row r="147" customFormat="false" ht="16.5" hidden="false" customHeight="false" outlineLevel="0" collapsed="false">
      <c r="A147" s="22"/>
      <c r="B147" s="22"/>
      <c r="C147" s="22" t="s">
        <v>59</v>
      </c>
      <c r="D147" s="23"/>
      <c r="E147" s="24"/>
      <c r="F147" s="25" t="n">
        <f aca="false">Source!AN87</f>
        <v>49.27</v>
      </c>
      <c r="G147" s="26" t="s">
        <v>58</v>
      </c>
      <c r="H147" s="24" t="n">
        <f aca="false">Source!AV88</f>
        <v>1.047</v>
      </c>
      <c r="I147" s="38" t="n">
        <f aca="false">Source!R87</f>
        <v>28.37</v>
      </c>
      <c r="J147" s="24" t="n">
        <f aca="false">IF(Source!BS88&lt;&gt; 0, Source!BS88, 1)</f>
        <v>57.76</v>
      </c>
      <c r="K147" s="38" t="n">
        <f aca="false">Source!R88</f>
        <v>1638.77</v>
      </c>
    </row>
    <row r="148" customFormat="false" ht="16.5" hidden="false" customHeight="false" outlineLevel="0" collapsed="false">
      <c r="A148" s="22"/>
      <c r="B148" s="22"/>
      <c r="C148" s="22" t="s">
        <v>52</v>
      </c>
      <c r="D148" s="23"/>
      <c r="E148" s="24"/>
      <c r="F148" s="25" t="n">
        <f aca="false">Source!AL87</f>
        <v>3599.55</v>
      </c>
      <c r="G148" s="26"/>
      <c r="H148" s="24" t="n">
        <f aca="false">Source!AW88</f>
        <v>1</v>
      </c>
      <c r="I148" s="25" t="n">
        <f aca="false">Source!P87</f>
        <v>1439.82</v>
      </c>
      <c r="J148" s="24" t="n">
        <f aca="false">IF(Source!BC88&lt;&gt; 0, Source!BC88, 1)</f>
        <v>6</v>
      </c>
      <c r="K148" s="25" t="n">
        <f aca="false">Source!P88</f>
        <v>8638.92</v>
      </c>
    </row>
    <row r="149" customFormat="false" ht="16.5" hidden="false" customHeight="false" outlineLevel="0" collapsed="false">
      <c r="A149" s="22"/>
      <c r="B149" s="22"/>
      <c r="C149" s="22" t="s">
        <v>33</v>
      </c>
      <c r="D149" s="23" t="s">
        <v>34</v>
      </c>
      <c r="E149" s="24" t="n">
        <f aca="false">Source!DN88</f>
        <v>93</v>
      </c>
      <c r="F149" s="25"/>
      <c r="G149" s="26"/>
      <c r="H149" s="24"/>
      <c r="I149" s="25" t="n">
        <f aca="false">SUM(Q143:Q148)</f>
        <v>915.27</v>
      </c>
      <c r="J149" s="24" t="n">
        <f aca="false">Source!BZ88</f>
        <v>93</v>
      </c>
      <c r="K149" s="25" t="n">
        <f aca="false">SUM(R143:R148)</f>
        <v>52866.05</v>
      </c>
    </row>
    <row r="150" customFormat="false" ht="16.5" hidden="false" customHeight="false" outlineLevel="0" collapsed="false">
      <c r="A150" s="22"/>
      <c r="B150" s="22"/>
      <c r="C150" s="22" t="s">
        <v>35</v>
      </c>
      <c r="D150" s="23" t="s">
        <v>34</v>
      </c>
      <c r="E150" s="24" t="n">
        <f aca="false">Source!DO88</f>
        <v>61</v>
      </c>
      <c r="F150" s="25"/>
      <c r="G150" s="26"/>
      <c r="H150" s="24"/>
      <c r="I150" s="25" t="n">
        <f aca="false">SUM(S143:S149)</f>
        <v>600.34</v>
      </c>
      <c r="J150" s="24" t="n">
        <f aca="false">Source!CA88</f>
        <v>61</v>
      </c>
      <c r="K150" s="25" t="n">
        <f aca="false">SUM(T143:T149)</f>
        <v>34675.58</v>
      </c>
    </row>
    <row r="151" customFormat="false" ht="16.5" hidden="false" customHeight="false" outlineLevel="0" collapsed="false">
      <c r="A151" s="28"/>
      <c r="B151" s="28"/>
      <c r="C151" s="28" t="s">
        <v>36</v>
      </c>
      <c r="D151" s="29" t="s">
        <v>37</v>
      </c>
      <c r="E151" s="30" t="n">
        <f aca="false">Source!AQ87</f>
        <v>148</v>
      </c>
      <c r="F151" s="31"/>
      <c r="G151" s="35" t="s">
        <v>56</v>
      </c>
      <c r="H151" s="30" t="n">
        <f aca="false">Source!AV88</f>
        <v>1.047</v>
      </c>
      <c r="I151" s="31" t="n">
        <f aca="false">Source!U87</f>
        <v>78.407736</v>
      </c>
      <c r="J151" s="30"/>
      <c r="K151" s="31"/>
    </row>
    <row r="152" customFormat="false" ht="15.8" hidden="false" customHeight="false" outlineLevel="0" collapsed="false">
      <c r="C152" s="33" t="s">
        <v>38</v>
      </c>
      <c r="H152" s="34" t="n">
        <f aca="false">I145+I146+I148+I149+I150+0-0-0</f>
        <v>4211.46</v>
      </c>
      <c r="I152" s="34"/>
      <c r="J152" s="34" t="n">
        <f aca="false">K145+K146+K148+K149+K150+0-0-0</f>
        <v>156067.69</v>
      </c>
      <c r="K152" s="34"/>
    </row>
    <row r="153" customFormat="false" ht="15.8" hidden="true" customHeight="false" outlineLevel="0" collapsed="false">
      <c r="C153" s="33" t="s">
        <v>39</v>
      </c>
      <c r="H153" s="34" t="n">
        <f aca="false">0+0</f>
        <v>0</v>
      </c>
      <c r="I153" s="34"/>
      <c r="J153" s="34" t="n">
        <f aca="false">0+0</f>
        <v>0</v>
      </c>
      <c r="K153" s="34"/>
    </row>
    <row r="154" customFormat="false" ht="15.8" hidden="false" customHeight="false" outlineLevel="0" collapsed="false">
      <c r="C154" s="33" t="s">
        <v>40</v>
      </c>
      <c r="H154" s="34" t="n">
        <f aca="false">I145+I146+I148+I149+I150+0</f>
        <v>4211.46</v>
      </c>
      <c r="I154" s="34"/>
      <c r="J154" s="34" t="n">
        <f aca="false">K145+K146+K148+K149+K150+0</f>
        <v>156067.69</v>
      </c>
      <c r="K154" s="34"/>
      <c r="O154" s="0" t="n">
        <f aca="false">I145+I146+I148+I149+I150+0</f>
        <v>4211.46</v>
      </c>
      <c r="P154" s="0" t="n">
        <f aca="false">K145+K146+K148+K149+K150+0</f>
        <v>156067.69</v>
      </c>
    </row>
    <row r="156" customFormat="false" ht="16.5" hidden="false" customHeight="false" outlineLevel="0" collapsed="false">
      <c r="A156" s="22" t="n">
        <v>14</v>
      </c>
      <c r="B156" s="22" t="str">
        <f aca="false">Source!F89</f>
        <v>1.4-6-1</v>
      </c>
      <c r="C156" s="22" t="s">
        <v>51</v>
      </c>
      <c r="D156" s="23" t="str">
        <f aca="false">Source!H89</f>
        <v>м3</v>
      </c>
      <c r="E156" s="24" t="n">
        <f aca="false">Source!I89</f>
        <v>2.4</v>
      </c>
      <c r="F156" s="25"/>
      <c r="G156" s="26"/>
      <c r="H156" s="24"/>
      <c r="I156" s="25"/>
      <c r="J156" s="24"/>
      <c r="K156" s="25"/>
      <c r="Q156" s="0" t="n">
        <f aca="false">Source!X89</f>
        <v>0</v>
      </c>
      <c r="R156" s="0" t="n">
        <f aca="false">Source!X90</f>
        <v>0</v>
      </c>
      <c r="S156" s="0" t="n">
        <f aca="false">Source!Y89</f>
        <v>0</v>
      </c>
      <c r="T156" s="0" t="n">
        <f aca="false">Source!Y90</f>
        <v>0</v>
      </c>
      <c r="U156" s="0" t="n">
        <f aca="false">ROUND((175/100)*ROUND(Source!R89, 2), 2)</f>
        <v>0</v>
      </c>
      <c r="V156" s="0" t="n">
        <f aca="false">ROUND((0/100)*ROUND(Source!R90, 2), 2)</f>
        <v>0</v>
      </c>
      <c r="AC156" s="0" t="n">
        <v>0</v>
      </c>
    </row>
    <row r="157" customFormat="false" ht="16.5" hidden="false" customHeight="false" outlineLevel="0" collapsed="false">
      <c r="A157" s="28"/>
      <c r="B157" s="28"/>
      <c r="C157" s="28" t="s">
        <v>52</v>
      </c>
      <c r="D157" s="29"/>
      <c r="E157" s="30"/>
      <c r="F157" s="31" t="n">
        <f aca="false">Source!AL89</f>
        <v>125.33</v>
      </c>
      <c r="G157" s="35"/>
      <c r="H157" s="30" t="n">
        <f aca="false">Source!AW90</f>
        <v>1</v>
      </c>
      <c r="I157" s="31" t="n">
        <f aca="false">Source!P89</f>
        <v>300.79</v>
      </c>
      <c r="J157" s="30" t="n">
        <f aca="false">IF(Source!BC90&lt;&gt; 0, Source!BC90, 1)</f>
        <v>8.89</v>
      </c>
      <c r="K157" s="31" t="n">
        <f aca="false">Source!P90</f>
        <v>2674.04</v>
      </c>
    </row>
    <row r="158" customFormat="false" ht="15.8" hidden="false" customHeight="false" outlineLevel="0" collapsed="false">
      <c r="C158" s="33" t="s">
        <v>38</v>
      </c>
      <c r="H158" s="34" t="n">
        <f aca="false">I157+0-0-0</f>
        <v>300.79</v>
      </c>
      <c r="I158" s="34"/>
      <c r="J158" s="34" t="n">
        <f aca="false">K157+0-0-0</f>
        <v>2674.04</v>
      </c>
      <c r="K158" s="34"/>
    </row>
    <row r="159" customFormat="false" ht="15.8" hidden="true" customHeight="false" outlineLevel="0" collapsed="false">
      <c r="C159" s="33" t="s">
        <v>39</v>
      </c>
      <c r="H159" s="34" t="n">
        <f aca="false">0+0</f>
        <v>0</v>
      </c>
      <c r="I159" s="34"/>
      <c r="J159" s="34" t="n">
        <f aca="false">0+0</f>
        <v>0</v>
      </c>
      <c r="K159" s="34"/>
    </row>
    <row r="160" customFormat="false" ht="15.8" hidden="false" customHeight="false" outlineLevel="0" collapsed="false">
      <c r="C160" s="33" t="s">
        <v>40</v>
      </c>
      <c r="H160" s="34" t="n">
        <f aca="false">I157+0</f>
        <v>300.79</v>
      </c>
      <c r="I160" s="34"/>
      <c r="J160" s="34" t="n">
        <f aca="false">K157+0</f>
        <v>2674.04</v>
      </c>
      <c r="K160" s="34"/>
      <c r="O160" s="0" t="n">
        <f aca="false">I157+0</f>
        <v>300.79</v>
      </c>
      <c r="P160" s="0" t="n">
        <f aca="false">K157+0</f>
        <v>2674.04</v>
      </c>
    </row>
    <row r="162" customFormat="false" ht="54" hidden="false" customHeight="false" outlineLevel="0" collapsed="false">
      <c r="A162" s="22" t="n">
        <v>15</v>
      </c>
      <c r="B162" s="22" t="str">
        <f aca="false">Source!F91</f>
        <v>3.47-5-11</v>
      </c>
      <c r="C162" s="22" t="s">
        <v>60</v>
      </c>
      <c r="D162" s="23" t="str">
        <f aca="false">Source!H91</f>
        <v>10 ям</v>
      </c>
      <c r="E162" s="24" t="n">
        <f aca="false">Source!I91</f>
        <v>0.4</v>
      </c>
      <c r="F162" s="25"/>
      <c r="G162" s="26"/>
      <c r="H162" s="24"/>
      <c r="I162" s="25"/>
      <c r="J162" s="24"/>
      <c r="K162" s="25"/>
      <c r="Q162" s="0" t="n">
        <f aca="false">Source!X91</f>
        <v>217.58</v>
      </c>
      <c r="R162" s="0" t="n">
        <f aca="false">Source!X92</f>
        <v>12567.42</v>
      </c>
      <c r="S162" s="0" t="n">
        <f aca="false">Source!Y91</f>
        <v>142.72</v>
      </c>
      <c r="T162" s="0" t="n">
        <f aca="false">Source!Y92</f>
        <v>8243.15</v>
      </c>
      <c r="U162" s="0" t="n">
        <f aca="false">ROUND((175/100)*ROUND(Source!R91, 2), 2)</f>
        <v>0</v>
      </c>
      <c r="V162" s="0" t="n">
        <f aca="false">ROUND((0/100)*ROUND(Source!R92, 2), 2)</f>
        <v>0</v>
      </c>
      <c r="AC162" s="0" t="n">
        <v>0</v>
      </c>
    </row>
    <row r="163" customFormat="false" ht="15" hidden="false" customHeight="false" outlineLevel="0" collapsed="false">
      <c r="C163" s="37" t="str">
        <f aca="false">"Объем: "&amp;Source!I91&amp;"=4/"&amp;"10"</f>
        <v>Объем: 0,4=4/10</v>
      </c>
    </row>
    <row r="164" customFormat="false" ht="16.5" hidden="false" customHeight="false" outlineLevel="0" collapsed="false">
      <c r="A164" s="22"/>
      <c r="B164" s="22"/>
      <c r="C164" s="22" t="s">
        <v>31</v>
      </c>
      <c r="D164" s="23"/>
      <c r="E164" s="24"/>
      <c r="F164" s="25" t="n">
        <f aca="false">Source!AO91</f>
        <v>441.61</v>
      </c>
      <c r="G164" s="26" t="s">
        <v>56</v>
      </c>
      <c r="H164" s="24" t="n">
        <f aca="false">Source!AV92</f>
        <v>1.047</v>
      </c>
      <c r="I164" s="25" t="n">
        <f aca="false">Source!S91</f>
        <v>233.96</v>
      </c>
      <c r="J164" s="24" t="n">
        <f aca="false">IF(Source!BA92&lt;&gt; 0, Source!BA92, 1)</f>
        <v>57.76</v>
      </c>
      <c r="K164" s="25" t="n">
        <f aca="false">Source!S92</f>
        <v>13513.36</v>
      </c>
    </row>
    <row r="165" customFormat="false" ht="16.5" hidden="false" customHeight="false" outlineLevel="0" collapsed="false">
      <c r="A165" s="22"/>
      <c r="B165" s="22"/>
      <c r="C165" s="22" t="s">
        <v>33</v>
      </c>
      <c r="D165" s="23" t="s">
        <v>34</v>
      </c>
      <c r="E165" s="24" t="n">
        <f aca="false">Source!DN92</f>
        <v>93</v>
      </c>
      <c r="F165" s="25"/>
      <c r="G165" s="26"/>
      <c r="H165" s="24"/>
      <c r="I165" s="25" t="n">
        <f aca="false">SUM(Q162:Q164)</f>
        <v>217.58</v>
      </c>
      <c r="J165" s="24" t="n">
        <f aca="false">Source!BZ92</f>
        <v>93</v>
      </c>
      <c r="K165" s="25" t="n">
        <f aca="false">SUM(R162:R164)</f>
        <v>12567.42</v>
      </c>
    </row>
    <row r="166" customFormat="false" ht="16.5" hidden="false" customHeight="false" outlineLevel="0" collapsed="false">
      <c r="A166" s="22"/>
      <c r="B166" s="22"/>
      <c r="C166" s="22" t="s">
        <v>35</v>
      </c>
      <c r="D166" s="23" t="s">
        <v>34</v>
      </c>
      <c r="E166" s="24" t="n">
        <f aca="false">Source!DO92</f>
        <v>61</v>
      </c>
      <c r="F166" s="25"/>
      <c r="G166" s="26"/>
      <c r="H166" s="24"/>
      <c r="I166" s="25" t="n">
        <f aca="false">SUM(S162:S165)</f>
        <v>142.72</v>
      </c>
      <c r="J166" s="24" t="n">
        <f aca="false">Source!CA92</f>
        <v>61</v>
      </c>
      <c r="K166" s="25" t="n">
        <f aca="false">SUM(T162:T165)</f>
        <v>8243.15</v>
      </c>
    </row>
    <row r="167" customFormat="false" ht="16.5" hidden="false" customHeight="false" outlineLevel="0" collapsed="false">
      <c r="A167" s="28"/>
      <c r="B167" s="28"/>
      <c r="C167" s="28" t="s">
        <v>36</v>
      </c>
      <c r="D167" s="29" t="s">
        <v>37</v>
      </c>
      <c r="E167" s="30" t="n">
        <f aca="false">Source!AQ91</f>
        <v>43.21</v>
      </c>
      <c r="F167" s="31"/>
      <c r="G167" s="35" t="s">
        <v>56</v>
      </c>
      <c r="H167" s="30" t="n">
        <f aca="false">Source!AV92</f>
        <v>1.047</v>
      </c>
      <c r="I167" s="31" t="n">
        <f aca="false">Source!U91</f>
        <v>22.89188022</v>
      </c>
      <c r="J167" s="30"/>
      <c r="K167" s="31"/>
    </row>
    <row r="168" customFormat="false" ht="15.8" hidden="false" customHeight="false" outlineLevel="0" collapsed="false">
      <c r="C168" s="33" t="s">
        <v>38</v>
      </c>
      <c r="H168" s="34" t="n">
        <f aca="false">I164+I165+I166+0-0-0</f>
        <v>594.26</v>
      </c>
      <c r="I168" s="34"/>
      <c r="J168" s="34" t="n">
        <f aca="false">K164+K165+K166+0-0-0</f>
        <v>34323.93</v>
      </c>
      <c r="K168" s="34"/>
    </row>
    <row r="169" customFormat="false" ht="15.8" hidden="true" customHeight="false" outlineLevel="0" collapsed="false">
      <c r="C169" s="33" t="s">
        <v>39</v>
      </c>
      <c r="H169" s="34" t="n">
        <f aca="false">0+0</f>
        <v>0</v>
      </c>
      <c r="I169" s="34"/>
      <c r="J169" s="34" t="n">
        <f aca="false">0+0</f>
        <v>0</v>
      </c>
      <c r="K169" s="34"/>
    </row>
    <row r="170" customFormat="false" ht="15.8" hidden="false" customHeight="false" outlineLevel="0" collapsed="false">
      <c r="C170" s="33" t="s">
        <v>40</v>
      </c>
      <c r="H170" s="34" t="n">
        <f aca="false">I164+I165+I166+0</f>
        <v>594.26</v>
      </c>
      <c r="I170" s="34"/>
      <c r="J170" s="34" t="n">
        <f aca="false">K164+K165+K166+0</f>
        <v>34323.93</v>
      </c>
      <c r="K170" s="34"/>
      <c r="O170" s="0" t="n">
        <f aca="false">I164+I165+I166+0</f>
        <v>594.26</v>
      </c>
      <c r="P170" s="0" t="n">
        <f aca="false">K164+K165+K166+0</f>
        <v>34323.93</v>
      </c>
    </row>
    <row r="172" customFormat="false" ht="66.5" hidden="false" customHeight="false" outlineLevel="0" collapsed="false">
      <c r="A172" s="22" t="n">
        <v>16</v>
      </c>
      <c r="B172" s="22" t="str">
        <f aca="false">Source!F93</f>
        <v>3.47-7-7</v>
      </c>
      <c r="C172" s="22" t="s">
        <v>61</v>
      </c>
      <c r="D172" s="23" t="str">
        <f aca="false">Source!H93</f>
        <v>10 деревьев или кустарников</v>
      </c>
      <c r="E172" s="24" t="n">
        <f aca="false">Source!I93</f>
        <v>0.4</v>
      </c>
      <c r="F172" s="25"/>
      <c r="G172" s="26"/>
      <c r="H172" s="24"/>
      <c r="I172" s="25"/>
      <c r="J172" s="24"/>
      <c r="K172" s="25"/>
      <c r="Q172" s="0" t="n">
        <f aca="false">Source!X93</f>
        <v>315.34</v>
      </c>
      <c r="R172" s="0" t="n">
        <f aca="false">Source!X94</f>
        <v>18213.78</v>
      </c>
      <c r="S172" s="0" t="n">
        <f aca="false">Source!Y93</f>
        <v>206.83</v>
      </c>
      <c r="T172" s="0" t="n">
        <f aca="false">Source!Y94</f>
        <v>11946.67</v>
      </c>
      <c r="U172" s="0" t="n">
        <f aca="false">ROUND((175/100)*ROUND(Source!R93, 2), 2)</f>
        <v>49.25</v>
      </c>
      <c r="V172" s="0" t="n">
        <f aca="false">ROUND((0/100)*ROUND(Source!R94, 2), 2)</f>
        <v>0</v>
      </c>
      <c r="AC172" s="0" t="n">
        <v>0</v>
      </c>
    </row>
    <row r="173" customFormat="false" ht="15" hidden="false" customHeight="false" outlineLevel="0" collapsed="false">
      <c r="C173" s="37" t="str">
        <f aca="false">"Объем: "&amp;Source!I93&amp;"=4/"&amp;"10"</f>
        <v>Объем: 0,4=4/10</v>
      </c>
    </row>
    <row r="174" customFormat="false" ht="16.5" hidden="false" customHeight="false" outlineLevel="0" collapsed="false">
      <c r="A174" s="22"/>
      <c r="B174" s="22"/>
      <c r="C174" s="22" t="s">
        <v>31</v>
      </c>
      <c r="D174" s="23"/>
      <c r="E174" s="24"/>
      <c r="F174" s="25" t="n">
        <f aca="false">Source!AO93</f>
        <v>586.91</v>
      </c>
      <c r="G174" s="26" t="s">
        <v>56</v>
      </c>
      <c r="H174" s="24" t="n">
        <f aca="false">Source!AV94</f>
        <v>1.047</v>
      </c>
      <c r="I174" s="25" t="n">
        <f aca="false">Source!S93</f>
        <v>310.93</v>
      </c>
      <c r="J174" s="24" t="n">
        <f aca="false">IF(Source!BA94&lt;&gt; 0, Source!BA94, 1)</f>
        <v>57.76</v>
      </c>
      <c r="K174" s="25" t="n">
        <f aca="false">Source!S94</f>
        <v>17959.57</v>
      </c>
    </row>
    <row r="175" customFormat="false" ht="16.5" hidden="false" customHeight="false" outlineLevel="0" collapsed="false">
      <c r="A175" s="22"/>
      <c r="B175" s="22"/>
      <c r="C175" s="22" t="s">
        <v>57</v>
      </c>
      <c r="D175" s="23"/>
      <c r="E175" s="24"/>
      <c r="F175" s="25" t="n">
        <f aca="false">Source!AM93</f>
        <v>527.07</v>
      </c>
      <c r="G175" s="26" t="s">
        <v>58</v>
      </c>
      <c r="H175" s="24" t="n">
        <f aca="false">Source!AV94</f>
        <v>1.047</v>
      </c>
      <c r="I175" s="25" t="n">
        <f aca="false">Source!Q93</f>
        <v>303.51</v>
      </c>
      <c r="J175" s="24" t="n">
        <f aca="false">IF(Source!BB94&lt;&gt; 0, Source!BB94, 1)</f>
        <v>15.37</v>
      </c>
      <c r="K175" s="25" t="n">
        <f aca="false">Source!Q94</f>
        <v>4665</v>
      </c>
    </row>
    <row r="176" customFormat="false" ht="16.5" hidden="false" customHeight="false" outlineLevel="0" collapsed="false">
      <c r="A176" s="22"/>
      <c r="B176" s="22"/>
      <c r="C176" s="22" t="s">
        <v>59</v>
      </c>
      <c r="D176" s="23"/>
      <c r="E176" s="24"/>
      <c r="F176" s="25" t="n">
        <f aca="false">Source!AN93</f>
        <v>48.86</v>
      </c>
      <c r="G176" s="26" t="s">
        <v>58</v>
      </c>
      <c r="H176" s="24" t="n">
        <f aca="false">Source!AV94</f>
        <v>1.047</v>
      </c>
      <c r="I176" s="38" t="n">
        <f aca="false">Source!R93</f>
        <v>28.14</v>
      </c>
      <c r="J176" s="24" t="n">
        <f aca="false">IF(Source!BS94&lt;&gt; 0, Source!BS94, 1)</f>
        <v>57.76</v>
      </c>
      <c r="K176" s="38" t="n">
        <f aca="false">Source!R94</f>
        <v>1625.14</v>
      </c>
    </row>
    <row r="177" customFormat="false" ht="16.5" hidden="false" customHeight="false" outlineLevel="0" collapsed="false">
      <c r="A177" s="22"/>
      <c r="B177" s="22"/>
      <c r="C177" s="22" t="s">
        <v>52</v>
      </c>
      <c r="D177" s="23"/>
      <c r="E177" s="24"/>
      <c r="F177" s="25" t="n">
        <f aca="false">Source!AL93</f>
        <v>74.96</v>
      </c>
      <c r="G177" s="26"/>
      <c r="H177" s="24" t="n">
        <f aca="false">Source!AW94</f>
        <v>1</v>
      </c>
      <c r="I177" s="25" t="n">
        <f aca="false">Source!P93</f>
        <v>29.98</v>
      </c>
      <c r="J177" s="24" t="n">
        <f aca="false">IF(Source!BC94&lt;&gt; 0, Source!BC94, 1)</f>
        <v>8.51</v>
      </c>
      <c r="K177" s="25" t="n">
        <f aca="false">Source!P94</f>
        <v>255.16</v>
      </c>
    </row>
    <row r="178" customFormat="false" ht="16.5" hidden="false" customHeight="false" outlineLevel="0" collapsed="false">
      <c r="A178" s="22"/>
      <c r="B178" s="22"/>
      <c r="C178" s="22" t="s">
        <v>33</v>
      </c>
      <c r="D178" s="23" t="s">
        <v>34</v>
      </c>
      <c r="E178" s="24" t="n">
        <f aca="false">Source!DN94</f>
        <v>93</v>
      </c>
      <c r="F178" s="25"/>
      <c r="G178" s="26"/>
      <c r="H178" s="24"/>
      <c r="I178" s="25" t="n">
        <f aca="false">SUM(Q172:Q177)</f>
        <v>315.34</v>
      </c>
      <c r="J178" s="24" t="n">
        <f aca="false">Source!BZ94</f>
        <v>93</v>
      </c>
      <c r="K178" s="25" t="n">
        <f aca="false">SUM(R172:R177)</f>
        <v>18213.78</v>
      </c>
    </row>
    <row r="179" customFormat="false" ht="16.5" hidden="false" customHeight="false" outlineLevel="0" collapsed="false">
      <c r="A179" s="22"/>
      <c r="B179" s="22"/>
      <c r="C179" s="22" t="s">
        <v>35</v>
      </c>
      <c r="D179" s="23" t="s">
        <v>34</v>
      </c>
      <c r="E179" s="24" t="n">
        <f aca="false">Source!DO94</f>
        <v>61</v>
      </c>
      <c r="F179" s="25"/>
      <c r="G179" s="26"/>
      <c r="H179" s="24"/>
      <c r="I179" s="25" t="n">
        <f aca="false">SUM(S172:S178)</f>
        <v>206.83</v>
      </c>
      <c r="J179" s="24" t="n">
        <f aca="false">Source!CA94</f>
        <v>61</v>
      </c>
      <c r="K179" s="25" t="n">
        <f aca="false">SUM(T172:T178)</f>
        <v>11946.67</v>
      </c>
    </row>
    <row r="180" customFormat="false" ht="16.5" hidden="false" customHeight="false" outlineLevel="0" collapsed="false">
      <c r="A180" s="28"/>
      <c r="B180" s="28"/>
      <c r="C180" s="28" t="s">
        <v>36</v>
      </c>
      <c r="D180" s="29" t="s">
        <v>37</v>
      </c>
      <c r="E180" s="30" t="n">
        <f aca="false">Source!AQ93</f>
        <v>47.6</v>
      </c>
      <c r="F180" s="31"/>
      <c r="G180" s="35" t="s">
        <v>56</v>
      </c>
      <c r="H180" s="30" t="n">
        <f aca="false">Source!AV94</f>
        <v>1.047</v>
      </c>
      <c r="I180" s="31" t="n">
        <f aca="false">Source!U93</f>
        <v>25.2176232</v>
      </c>
      <c r="J180" s="30"/>
      <c r="K180" s="31"/>
    </row>
    <row r="181" customFormat="false" ht="15.8" hidden="false" customHeight="false" outlineLevel="0" collapsed="false">
      <c r="C181" s="33" t="s">
        <v>38</v>
      </c>
      <c r="H181" s="34" t="n">
        <f aca="false">I174+I175+I177+I178+I179+0-0-0</f>
        <v>1166.59</v>
      </c>
      <c r="I181" s="34"/>
      <c r="J181" s="34" t="n">
        <f aca="false">K174+K175+K177+K178+K179+0-0-0</f>
        <v>53040.18</v>
      </c>
      <c r="K181" s="34"/>
    </row>
    <row r="182" customFormat="false" ht="15.8" hidden="true" customHeight="false" outlineLevel="0" collapsed="false">
      <c r="C182" s="33" t="s">
        <v>39</v>
      </c>
      <c r="H182" s="34" t="n">
        <f aca="false">0+0</f>
        <v>0</v>
      </c>
      <c r="I182" s="34"/>
      <c r="J182" s="34" t="n">
        <f aca="false">0+0</f>
        <v>0</v>
      </c>
      <c r="K182" s="34"/>
    </row>
    <row r="183" customFormat="false" ht="15.8" hidden="false" customHeight="false" outlineLevel="0" collapsed="false">
      <c r="C183" s="33" t="s">
        <v>40</v>
      </c>
      <c r="H183" s="34" t="n">
        <f aca="false">I174+I175+I177+I178+I179+0</f>
        <v>1166.59</v>
      </c>
      <c r="I183" s="34"/>
      <c r="J183" s="34" t="n">
        <f aca="false">K174+K175+K177+K178+K179+0</f>
        <v>53040.18</v>
      </c>
      <c r="K183" s="34"/>
      <c r="O183" s="0" t="n">
        <f aca="false">I174+I175+I177+I178+I179+0</f>
        <v>1166.59</v>
      </c>
      <c r="P183" s="0" t="n">
        <f aca="false">K174+K175+K177+K178+K179+0</f>
        <v>53040.18</v>
      </c>
    </row>
    <row r="185" customFormat="false" ht="66.5" hidden="false" customHeight="false" outlineLevel="0" collapsed="false">
      <c r="A185" s="22" t="n">
        <v>17</v>
      </c>
      <c r="B185" s="22" t="str">
        <f aca="false">Source!F95</f>
        <v>3.47-34-6</v>
      </c>
      <c r="C185" s="22" t="s">
        <v>62</v>
      </c>
      <c r="D185" s="23" t="str">
        <f aca="false">Source!H95</f>
        <v>10 деревьев или кустарников</v>
      </c>
      <c r="E185" s="24" t="n">
        <f aca="false">Source!I95</f>
        <v>5.8</v>
      </c>
      <c r="F185" s="25"/>
      <c r="G185" s="26"/>
      <c r="H185" s="24"/>
      <c r="I185" s="25"/>
      <c r="J185" s="24"/>
      <c r="K185" s="25"/>
      <c r="Q185" s="0" t="n">
        <f aca="false">Source!X95</f>
        <v>6910.83</v>
      </c>
      <c r="R185" s="0" t="n">
        <f aca="false">Source!X96</f>
        <v>399169.37</v>
      </c>
      <c r="S185" s="0" t="n">
        <f aca="false">Source!Y95</f>
        <v>4532.91</v>
      </c>
      <c r="T185" s="0" t="n">
        <f aca="false">Source!Y96</f>
        <v>261820.77</v>
      </c>
      <c r="U185" s="0" t="n">
        <f aca="false">ROUND((175/100)*ROUND(Source!R95, 2), 2)</f>
        <v>165.71</v>
      </c>
      <c r="V185" s="0" t="n">
        <f aca="false">ROUND((0/100)*ROUND(Source!R96, 2), 2)</f>
        <v>0</v>
      </c>
      <c r="AC185" s="0" t="n">
        <v>0</v>
      </c>
    </row>
    <row r="186" customFormat="false" ht="15" hidden="false" customHeight="false" outlineLevel="0" collapsed="false">
      <c r="C186" s="37" t="str">
        <f aca="false">"Объем: "&amp;Source!I95&amp;"=58/"&amp;"10"</f>
        <v>Объем: 5,8=58/10</v>
      </c>
    </row>
    <row r="187" customFormat="false" ht="16.5" hidden="false" customHeight="false" outlineLevel="0" collapsed="false">
      <c r="A187" s="22"/>
      <c r="B187" s="22"/>
      <c r="C187" s="22" t="s">
        <v>31</v>
      </c>
      <c r="D187" s="23"/>
      <c r="E187" s="24"/>
      <c r="F187" s="25" t="n">
        <f aca="false">Source!AO95</f>
        <v>955.02</v>
      </c>
      <c r="G187" s="26" t="s">
        <v>56</v>
      </c>
      <c r="H187" s="24" t="n">
        <f aca="false">Source!AV96</f>
        <v>1.047</v>
      </c>
      <c r="I187" s="25" t="n">
        <f aca="false">Source!S95</f>
        <v>7336.31</v>
      </c>
      <c r="J187" s="24" t="n">
        <f aca="false">IF(Source!BA96&lt;&gt; 0, Source!BA96, 1)</f>
        <v>57.76</v>
      </c>
      <c r="K187" s="25" t="n">
        <f aca="false">Source!S96</f>
        <v>423745.26</v>
      </c>
    </row>
    <row r="188" customFormat="false" ht="16.5" hidden="false" customHeight="false" outlineLevel="0" collapsed="false">
      <c r="A188" s="22"/>
      <c r="B188" s="22"/>
      <c r="C188" s="22" t="s">
        <v>57</v>
      </c>
      <c r="D188" s="23"/>
      <c r="E188" s="24"/>
      <c r="F188" s="25" t="n">
        <f aca="false">Source!AM95</f>
        <v>120.04</v>
      </c>
      <c r="G188" s="26" t="s">
        <v>58</v>
      </c>
      <c r="H188" s="24" t="n">
        <f aca="false">Source!AV96</f>
        <v>1.047</v>
      </c>
      <c r="I188" s="25" t="n">
        <f aca="false">Source!Q95</f>
        <v>1002.31</v>
      </c>
      <c r="J188" s="24" t="n">
        <f aca="false">IF(Source!BB96&lt;&gt; 0, Source!BB96, 1)</f>
        <v>15.59</v>
      </c>
      <c r="K188" s="25" t="n">
        <f aca="false">Source!Q96</f>
        <v>15626.06</v>
      </c>
    </row>
    <row r="189" customFormat="false" ht="16.5" hidden="false" customHeight="false" outlineLevel="0" collapsed="false">
      <c r="A189" s="22"/>
      <c r="B189" s="22"/>
      <c r="C189" s="22" t="s">
        <v>59</v>
      </c>
      <c r="D189" s="23"/>
      <c r="E189" s="24"/>
      <c r="F189" s="25" t="n">
        <f aca="false">Source!AN95</f>
        <v>11.34</v>
      </c>
      <c r="G189" s="26" t="s">
        <v>58</v>
      </c>
      <c r="H189" s="24" t="n">
        <f aca="false">Source!AV96</f>
        <v>1.047</v>
      </c>
      <c r="I189" s="38" t="n">
        <f aca="false">Source!R95</f>
        <v>94.69</v>
      </c>
      <c r="J189" s="24" t="n">
        <f aca="false">IF(Source!BS96&lt;&gt; 0, Source!BS96, 1)</f>
        <v>57.76</v>
      </c>
      <c r="K189" s="38" t="n">
        <f aca="false">Source!R96</f>
        <v>5469.12</v>
      </c>
    </row>
    <row r="190" customFormat="false" ht="16.5" hidden="false" customHeight="false" outlineLevel="0" collapsed="false">
      <c r="A190" s="22"/>
      <c r="B190" s="22"/>
      <c r="C190" s="22" t="s">
        <v>52</v>
      </c>
      <c r="D190" s="23"/>
      <c r="E190" s="24"/>
      <c r="F190" s="25" t="n">
        <f aca="false">Source!AL95</f>
        <v>531.17</v>
      </c>
      <c r="G190" s="26"/>
      <c r="H190" s="24" t="n">
        <f aca="false">Source!AW96</f>
        <v>1</v>
      </c>
      <c r="I190" s="25" t="n">
        <f aca="false">Source!P95</f>
        <v>3080.79</v>
      </c>
      <c r="J190" s="24" t="n">
        <f aca="false">IF(Source!BC96&lt;&gt; 0, Source!BC96, 1)</f>
        <v>7.66</v>
      </c>
      <c r="K190" s="25" t="n">
        <f aca="false">Source!P96</f>
        <v>23598.82</v>
      </c>
    </row>
    <row r="191" customFormat="false" ht="16.5" hidden="false" customHeight="false" outlineLevel="0" collapsed="false">
      <c r="A191" s="22"/>
      <c r="B191" s="22"/>
      <c r="C191" s="22" t="s">
        <v>33</v>
      </c>
      <c r="D191" s="23" t="s">
        <v>34</v>
      </c>
      <c r="E191" s="24" t="n">
        <f aca="false">Source!DN96</f>
        <v>93</v>
      </c>
      <c r="F191" s="25"/>
      <c r="G191" s="26"/>
      <c r="H191" s="24"/>
      <c r="I191" s="25" t="n">
        <f aca="false">SUM(Q185:Q190)</f>
        <v>6910.83</v>
      </c>
      <c r="J191" s="24" t="n">
        <f aca="false">Source!BZ96</f>
        <v>93</v>
      </c>
      <c r="K191" s="25" t="n">
        <f aca="false">SUM(R185:R190)</f>
        <v>399169.37</v>
      </c>
    </row>
    <row r="192" customFormat="false" ht="16.5" hidden="false" customHeight="false" outlineLevel="0" collapsed="false">
      <c r="A192" s="22"/>
      <c r="B192" s="22"/>
      <c r="C192" s="22" t="s">
        <v>35</v>
      </c>
      <c r="D192" s="23" t="s">
        <v>34</v>
      </c>
      <c r="E192" s="24" t="n">
        <f aca="false">Source!DO96</f>
        <v>61</v>
      </c>
      <c r="F192" s="25"/>
      <c r="G192" s="26"/>
      <c r="H192" s="24"/>
      <c r="I192" s="25" t="n">
        <f aca="false">SUM(S185:S191)</f>
        <v>4532.91</v>
      </c>
      <c r="J192" s="24" t="n">
        <f aca="false">Source!CA96</f>
        <v>61</v>
      </c>
      <c r="K192" s="25" t="n">
        <f aca="false">SUM(T185:T191)</f>
        <v>261820.77</v>
      </c>
    </row>
    <row r="193" customFormat="false" ht="16.5" hidden="false" customHeight="false" outlineLevel="0" collapsed="false">
      <c r="A193" s="28"/>
      <c r="B193" s="28"/>
      <c r="C193" s="28" t="s">
        <v>36</v>
      </c>
      <c r="D193" s="29" t="s">
        <v>37</v>
      </c>
      <c r="E193" s="30" t="n">
        <f aca="false">Source!AQ95</f>
        <v>72.35</v>
      </c>
      <c r="F193" s="31"/>
      <c r="G193" s="35" t="s">
        <v>56</v>
      </c>
      <c r="H193" s="30" t="n">
        <f aca="false">Source!AV96</f>
        <v>1.047</v>
      </c>
      <c r="I193" s="31" t="n">
        <f aca="false">Source!U95</f>
        <v>555.78105165</v>
      </c>
      <c r="J193" s="30"/>
      <c r="K193" s="31"/>
    </row>
    <row r="194" customFormat="false" ht="15.8" hidden="false" customHeight="false" outlineLevel="0" collapsed="false">
      <c r="C194" s="33" t="s">
        <v>38</v>
      </c>
      <c r="H194" s="34" t="n">
        <f aca="false">I187+I188+I190+I191+I192+0-0-0</f>
        <v>22863.15</v>
      </c>
      <c r="I194" s="34"/>
      <c r="J194" s="34" t="n">
        <f aca="false">K187+K188+K190+K191+K192+0-0-0</f>
        <v>1123960.28</v>
      </c>
      <c r="K194" s="34"/>
    </row>
    <row r="195" customFormat="false" ht="15.8" hidden="true" customHeight="false" outlineLevel="0" collapsed="false">
      <c r="C195" s="33" t="s">
        <v>39</v>
      </c>
      <c r="H195" s="34" t="n">
        <f aca="false">0+0</f>
        <v>0</v>
      </c>
      <c r="I195" s="34"/>
      <c r="J195" s="34" t="n">
        <f aca="false">0+0</f>
        <v>0</v>
      </c>
      <c r="K195" s="34"/>
    </row>
    <row r="196" customFormat="false" ht="15.8" hidden="false" customHeight="false" outlineLevel="0" collapsed="false">
      <c r="C196" s="33" t="s">
        <v>40</v>
      </c>
      <c r="H196" s="34" t="n">
        <f aca="false">I187+I188+I190+I191+I192+0</f>
        <v>22863.15</v>
      </c>
      <c r="I196" s="34"/>
      <c r="J196" s="34" t="n">
        <f aca="false">K187+K188+K190+K191+K192+0</f>
        <v>1123960.28</v>
      </c>
      <c r="K196" s="34"/>
      <c r="O196" s="0" t="n">
        <f aca="false">I187+I188+I190+I191+I192+0</f>
        <v>22863.15</v>
      </c>
      <c r="P196" s="0" t="n">
        <f aca="false">K187+K188+K190+K191+K192+0</f>
        <v>1123960.28</v>
      </c>
    </row>
    <row r="198" customFormat="false" ht="16.5" hidden="false" customHeight="false" outlineLevel="0" collapsed="false">
      <c r="A198" s="22" t="n">
        <v>18</v>
      </c>
      <c r="B198" s="22" t="str">
        <f aca="false">Source!F97</f>
        <v>1.4-6-1</v>
      </c>
      <c r="C198" s="22" t="s">
        <v>51</v>
      </c>
      <c r="D198" s="23" t="str">
        <f aca="false">Source!H97</f>
        <v>м3</v>
      </c>
      <c r="E198" s="24" t="n">
        <f aca="false">Source!I97</f>
        <v>5.8</v>
      </c>
      <c r="F198" s="25"/>
      <c r="G198" s="26"/>
      <c r="H198" s="24"/>
      <c r="I198" s="25"/>
      <c r="J198" s="24"/>
      <c r="K198" s="25"/>
      <c r="Q198" s="0" t="n">
        <f aca="false">Source!X97</f>
        <v>0</v>
      </c>
      <c r="R198" s="0" t="n">
        <f aca="false">Source!X98</f>
        <v>0</v>
      </c>
      <c r="S198" s="0" t="n">
        <f aca="false">Source!Y97</f>
        <v>0</v>
      </c>
      <c r="T198" s="0" t="n">
        <f aca="false">Source!Y98</f>
        <v>0</v>
      </c>
      <c r="U198" s="0" t="n">
        <f aca="false">ROUND((175/100)*ROUND(Source!R97, 2), 2)</f>
        <v>0</v>
      </c>
      <c r="V198" s="0" t="n">
        <f aca="false">ROUND((0/100)*ROUND(Source!R98, 2), 2)</f>
        <v>0</v>
      </c>
      <c r="AC198" s="0" t="n">
        <v>0</v>
      </c>
    </row>
    <row r="199" customFormat="false" ht="16.5" hidden="false" customHeight="false" outlineLevel="0" collapsed="false">
      <c r="A199" s="28"/>
      <c r="B199" s="28"/>
      <c r="C199" s="28" t="s">
        <v>52</v>
      </c>
      <c r="D199" s="29"/>
      <c r="E199" s="30"/>
      <c r="F199" s="31" t="n">
        <f aca="false">Source!AL97</f>
        <v>125.33</v>
      </c>
      <c r="G199" s="35"/>
      <c r="H199" s="30" t="n">
        <f aca="false">Source!AW98</f>
        <v>1</v>
      </c>
      <c r="I199" s="31" t="n">
        <f aca="false">Source!P97</f>
        <v>726.91</v>
      </c>
      <c r="J199" s="30" t="n">
        <f aca="false">IF(Source!BC98&lt;&gt; 0, Source!BC98, 1)</f>
        <v>8.89</v>
      </c>
      <c r="K199" s="31" t="n">
        <f aca="false">Source!P98</f>
        <v>6462.27</v>
      </c>
    </row>
    <row r="200" customFormat="false" ht="15.8" hidden="false" customHeight="false" outlineLevel="0" collapsed="false">
      <c r="C200" s="33" t="s">
        <v>38</v>
      </c>
      <c r="H200" s="34" t="n">
        <f aca="false">I199+0-0-0</f>
        <v>726.91</v>
      </c>
      <c r="I200" s="34"/>
      <c r="J200" s="34" t="n">
        <f aca="false">K199+0-0-0</f>
        <v>6462.27</v>
      </c>
      <c r="K200" s="34"/>
    </row>
    <row r="201" customFormat="false" ht="15.8" hidden="true" customHeight="false" outlineLevel="0" collapsed="false">
      <c r="C201" s="33" t="s">
        <v>39</v>
      </c>
      <c r="H201" s="34" t="n">
        <f aca="false">0+0</f>
        <v>0</v>
      </c>
      <c r="I201" s="34"/>
      <c r="J201" s="34" t="n">
        <f aca="false">0+0</f>
        <v>0</v>
      </c>
      <c r="K201" s="34"/>
    </row>
    <row r="202" customFormat="false" ht="15.8" hidden="false" customHeight="false" outlineLevel="0" collapsed="false">
      <c r="C202" s="33" t="s">
        <v>40</v>
      </c>
      <c r="H202" s="34" t="n">
        <f aca="false">I199+0</f>
        <v>726.91</v>
      </c>
      <c r="I202" s="34"/>
      <c r="J202" s="34" t="n">
        <f aca="false">K199+0</f>
        <v>6462.27</v>
      </c>
      <c r="K202" s="34"/>
      <c r="O202" s="0" t="n">
        <f aca="false">I199+0</f>
        <v>726.91</v>
      </c>
      <c r="P202" s="0" t="n">
        <f aca="false">K199+0</f>
        <v>6462.27</v>
      </c>
    </row>
    <row r="204" customFormat="false" ht="54" hidden="false" customHeight="false" outlineLevel="0" collapsed="false">
      <c r="A204" s="22" t="n">
        <v>19</v>
      </c>
      <c r="B204" s="22" t="str">
        <f aca="false">Source!F99</f>
        <v>3.47-5-1</v>
      </c>
      <c r="C204" s="22" t="s">
        <v>63</v>
      </c>
      <c r="D204" s="23" t="str">
        <f aca="false">Source!H99</f>
        <v>10 ям</v>
      </c>
      <c r="E204" s="24" t="n">
        <f aca="false">Source!I99</f>
        <v>5.8</v>
      </c>
      <c r="F204" s="25"/>
      <c r="G204" s="26"/>
      <c r="H204" s="24"/>
      <c r="I204" s="25"/>
      <c r="J204" s="24"/>
      <c r="K204" s="25"/>
      <c r="Q204" s="0" t="n">
        <f aca="false">Source!X99</f>
        <v>1995.42</v>
      </c>
      <c r="R204" s="0" t="n">
        <f aca="false">Source!X100</f>
        <v>115255.54</v>
      </c>
      <c r="S204" s="0" t="n">
        <f aca="false">Source!Y99</f>
        <v>1308.82</v>
      </c>
      <c r="T204" s="0" t="n">
        <f aca="false">Source!Y100</f>
        <v>75597.72</v>
      </c>
      <c r="U204" s="0" t="n">
        <f aca="false">ROUND((175/100)*ROUND(Source!R99, 2), 2)</f>
        <v>0</v>
      </c>
      <c r="V204" s="0" t="n">
        <f aca="false">ROUND((0/100)*ROUND(Source!R100, 2), 2)</f>
        <v>0</v>
      </c>
      <c r="AC204" s="0" t="n">
        <v>0</v>
      </c>
    </row>
    <row r="205" customFormat="false" ht="15" hidden="false" customHeight="false" outlineLevel="0" collapsed="false">
      <c r="C205" s="37" t="str">
        <f aca="false">"Объем: "&amp;Source!I99&amp;"=58/"&amp;"10"</f>
        <v>Объем: 5,8=58/10</v>
      </c>
    </row>
    <row r="206" customFormat="false" ht="16.5" hidden="false" customHeight="false" outlineLevel="0" collapsed="false">
      <c r="A206" s="22"/>
      <c r="B206" s="22"/>
      <c r="C206" s="22" t="s">
        <v>31</v>
      </c>
      <c r="D206" s="23"/>
      <c r="E206" s="24"/>
      <c r="F206" s="25" t="n">
        <f aca="false">Source!AO99</f>
        <v>279.31</v>
      </c>
      <c r="G206" s="26" t="s">
        <v>56</v>
      </c>
      <c r="H206" s="24" t="n">
        <f aca="false">Source!AV100</f>
        <v>1.047</v>
      </c>
      <c r="I206" s="25" t="n">
        <f aca="false">Source!S99</f>
        <v>2145.61</v>
      </c>
      <c r="J206" s="24" t="n">
        <f aca="false">IF(Source!BA100&lt;&gt; 0, Source!BA100, 1)</f>
        <v>57.76</v>
      </c>
      <c r="K206" s="25" t="n">
        <f aca="false">Source!S100</f>
        <v>123930.69</v>
      </c>
    </row>
    <row r="207" customFormat="false" ht="16.5" hidden="false" customHeight="false" outlineLevel="0" collapsed="false">
      <c r="A207" s="22"/>
      <c r="B207" s="22"/>
      <c r="C207" s="22" t="s">
        <v>33</v>
      </c>
      <c r="D207" s="23" t="s">
        <v>34</v>
      </c>
      <c r="E207" s="24" t="n">
        <f aca="false">Source!DN100</f>
        <v>93</v>
      </c>
      <c r="F207" s="25"/>
      <c r="G207" s="26"/>
      <c r="H207" s="24"/>
      <c r="I207" s="25" t="n">
        <f aca="false">SUM(Q204:Q206)</f>
        <v>1995.42</v>
      </c>
      <c r="J207" s="24" t="n">
        <f aca="false">Source!BZ100</f>
        <v>93</v>
      </c>
      <c r="K207" s="25" t="n">
        <f aca="false">SUM(R204:R206)</f>
        <v>115255.54</v>
      </c>
    </row>
    <row r="208" customFormat="false" ht="16.5" hidden="false" customHeight="false" outlineLevel="0" collapsed="false">
      <c r="A208" s="22"/>
      <c r="B208" s="22"/>
      <c r="C208" s="22" t="s">
        <v>35</v>
      </c>
      <c r="D208" s="23" t="s">
        <v>34</v>
      </c>
      <c r="E208" s="24" t="n">
        <f aca="false">Source!DO100</f>
        <v>61</v>
      </c>
      <c r="F208" s="25"/>
      <c r="G208" s="26"/>
      <c r="H208" s="24"/>
      <c r="I208" s="25" t="n">
        <f aca="false">SUM(S204:S207)</f>
        <v>1308.82</v>
      </c>
      <c r="J208" s="24" t="n">
        <f aca="false">Source!CA100</f>
        <v>61</v>
      </c>
      <c r="K208" s="25" t="n">
        <f aca="false">SUM(T204:T207)</f>
        <v>75597.72</v>
      </c>
    </row>
    <row r="209" customFormat="false" ht="16.5" hidden="false" customHeight="false" outlineLevel="0" collapsed="false">
      <c r="A209" s="28"/>
      <c r="B209" s="28"/>
      <c r="C209" s="28" t="s">
        <v>36</v>
      </c>
      <c r="D209" s="29" t="s">
        <v>37</v>
      </c>
      <c r="E209" s="30" t="n">
        <f aca="false">Source!AQ99</f>
        <v>27.33</v>
      </c>
      <c r="F209" s="31"/>
      <c r="G209" s="35" t="s">
        <v>56</v>
      </c>
      <c r="H209" s="30" t="n">
        <f aca="false">Source!AV100</f>
        <v>1.047</v>
      </c>
      <c r="I209" s="31" t="n">
        <f aca="false">Source!U99</f>
        <v>209.94465987</v>
      </c>
      <c r="J209" s="30"/>
      <c r="K209" s="31"/>
    </row>
    <row r="210" customFormat="false" ht="15.8" hidden="false" customHeight="false" outlineLevel="0" collapsed="false">
      <c r="C210" s="33" t="s">
        <v>38</v>
      </c>
      <c r="H210" s="34" t="n">
        <f aca="false">I206+I207+I208+0-0-0</f>
        <v>5449.85</v>
      </c>
      <c r="I210" s="34"/>
      <c r="J210" s="34" t="n">
        <f aca="false">K206+K207+K208+0-0-0</f>
        <v>314783.95</v>
      </c>
      <c r="K210" s="34"/>
    </row>
    <row r="211" customFormat="false" ht="15.8" hidden="true" customHeight="false" outlineLevel="0" collapsed="false">
      <c r="C211" s="33" t="s">
        <v>39</v>
      </c>
      <c r="H211" s="34" t="n">
        <f aca="false">0+0</f>
        <v>0</v>
      </c>
      <c r="I211" s="34"/>
      <c r="J211" s="34" t="n">
        <f aca="false">0+0</f>
        <v>0</v>
      </c>
      <c r="K211" s="34"/>
    </row>
    <row r="212" customFormat="false" ht="15.8" hidden="false" customHeight="false" outlineLevel="0" collapsed="false">
      <c r="C212" s="33" t="s">
        <v>40</v>
      </c>
      <c r="H212" s="34" t="n">
        <f aca="false">I206+I207+I208+0</f>
        <v>5449.85</v>
      </c>
      <c r="I212" s="34"/>
      <c r="J212" s="34" t="n">
        <f aca="false">K206+K207+K208+0</f>
        <v>314783.95</v>
      </c>
      <c r="K212" s="34"/>
      <c r="O212" s="0" t="n">
        <f aca="false">I206+I207+I208+0</f>
        <v>5449.85</v>
      </c>
      <c r="P212" s="0" t="n">
        <f aca="false">K206+K207+K208+0</f>
        <v>314783.95</v>
      </c>
    </row>
    <row r="214" customFormat="false" ht="66.5" hidden="false" customHeight="false" outlineLevel="0" collapsed="false">
      <c r="A214" s="22" t="n">
        <v>20</v>
      </c>
      <c r="B214" s="22" t="str">
        <f aca="false">Source!F101</f>
        <v>3.47-7-5</v>
      </c>
      <c r="C214" s="22" t="s">
        <v>64</v>
      </c>
      <c r="D214" s="23" t="str">
        <f aca="false">Source!H101</f>
        <v>10 деревьев или кустарников</v>
      </c>
      <c r="E214" s="24" t="n">
        <f aca="false">Source!I101</f>
        <v>5.8</v>
      </c>
      <c r="F214" s="25"/>
      <c r="G214" s="26"/>
      <c r="H214" s="24"/>
      <c r="I214" s="25"/>
      <c r="J214" s="24"/>
      <c r="K214" s="25"/>
      <c r="Q214" s="0" t="n">
        <f aca="false">Source!X101</f>
        <v>1848.87</v>
      </c>
      <c r="R214" s="0" t="n">
        <f aca="false">Source!X102</f>
        <v>106790.42</v>
      </c>
      <c r="S214" s="0" t="n">
        <f aca="false">Source!Y101</f>
        <v>1212.7</v>
      </c>
      <c r="T214" s="0" t="n">
        <f aca="false">Source!Y102</f>
        <v>70045.33</v>
      </c>
      <c r="U214" s="0" t="n">
        <f aca="false">ROUND((175/100)*ROUND(Source!R101, 2), 2)</f>
        <v>409.29</v>
      </c>
      <c r="V214" s="0" t="n">
        <f aca="false">ROUND((0/100)*ROUND(Source!R102, 2), 2)</f>
        <v>0</v>
      </c>
      <c r="AC214" s="0" t="n">
        <v>0</v>
      </c>
    </row>
    <row r="215" customFormat="false" ht="15" hidden="false" customHeight="false" outlineLevel="0" collapsed="false">
      <c r="C215" s="37" t="str">
        <f aca="false">"Объем: "&amp;Source!I101&amp;"=58/"&amp;"10"</f>
        <v>Объем: 5,8=58/10</v>
      </c>
    </row>
    <row r="216" customFormat="false" ht="16.5" hidden="false" customHeight="false" outlineLevel="0" collapsed="false">
      <c r="A216" s="22"/>
      <c r="B216" s="22"/>
      <c r="C216" s="22" t="s">
        <v>31</v>
      </c>
      <c r="D216" s="23"/>
      <c r="E216" s="24"/>
      <c r="F216" s="25" t="n">
        <f aca="false">Source!AO101</f>
        <v>228.35</v>
      </c>
      <c r="G216" s="26" t="s">
        <v>56</v>
      </c>
      <c r="H216" s="24" t="n">
        <f aca="false">Source!AV102</f>
        <v>1.047</v>
      </c>
      <c r="I216" s="25" t="n">
        <f aca="false">Source!S101</f>
        <v>1754.15</v>
      </c>
      <c r="J216" s="24" t="n">
        <f aca="false">IF(Source!BA102&lt;&gt; 0, Source!BA102, 1)</f>
        <v>57.76</v>
      </c>
      <c r="K216" s="25" t="n">
        <f aca="false">Source!S102</f>
        <v>101319.58</v>
      </c>
    </row>
    <row r="217" customFormat="false" ht="16.5" hidden="false" customHeight="false" outlineLevel="0" collapsed="false">
      <c r="A217" s="22"/>
      <c r="B217" s="22"/>
      <c r="C217" s="22" t="s">
        <v>57</v>
      </c>
      <c r="D217" s="23"/>
      <c r="E217" s="24"/>
      <c r="F217" s="25" t="n">
        <f aca="false">Source!AM101</f>
        <v>300.64</v>
      </c>
      <c r="G217" s="26" t="s">
        <v>58</v>
      </c>
      <c r="H217" s="24" t="n">
        <f aca="false">Source!AV102</f>
        <v>1.047</v>
      </c>
      <c r="I217" s="25" t="n">
        <f aca="false">Source!Q101</f>
        <v>2510.29</v>
      </c>
      <c r="J217" s="24" t="n">
        <f aca="false">IF(Source!BB102&lt;&gt; 0, Source!BB102, 1)</f>
        <v>15.43</v>
      </c>
      <c r="K217" s="25" t="n">
        <f aca="false">Source!Q102</f>
        <v>38733.8</v>
      </c>
    </row>
    <row r="218" customFormat="false" ht="16.5" hidden="false" customHeight="false" outlineLevel="0" collapsed="false">
      <c r="A218" s="22"/>
      <c r="B218" s="22"/>
      <c r="C218" s="22" t="s">
        <v>59</v>
      </c>
      <c r="D218" s="23"/>
      <c r="E218" s="24"/>
      <c r="F218" s="25" t="n">
        <f aca="false">Source!AN101</f>
        <v>28.01</v>
      </c>
      <c r="G218" s="26" t="s">
        <v>58</v>
      </c>
      <c r="H218" s="24" t="n">
        <f aca="false">Source!AV102</f>
        <v>1.047</v>
      </c>
      <c r="I218" s="38" t="n">
        <f aca="false">Source!R101</f>
        <v>233.88</v>
      </c>
      <c r="J218" s="24" t="n">
        <f aca="false">IF(Source!BS102&lt;&gt; 0, Source!BS102, 1)</f>
        <v>57.76</v>
      </c>
      <c r="K218" s="38" t="n">
        <f aca="false">Source!R102</f>
        <v>13508.83</v>
      </c>
    </row>
    <row r="219" customFormat="false" ht="16.5" hidden="false" customHeight="false" outlineLevel="0" collapsed="false">
      <c r="A219" s="22"/>
      <c r="B219" s="22"/>
      <c r="C219" s="22" t="s">
        <v>52</v>
      </c>
      <c r="D219" s="23"/>
      <c r="E219" s="24"/>
      <c r="F219" s="25" t="n">
        <f aca="false">Source!AL101</f>
        <v>15.55</v>
      </c>
      <c r="G219" s="26"/>
      <c r="H219" s="24" t="n">
        <f aca="false">Source!AW102</f>
        <v>1</v>
      </c>
      <c r="I219" s="25" t="n">
        <f aca="false">Source!P101</f>
        <v>90.19</v>
      </c>
      <c r="J219" s="24" t="n">
        <f aca="false">IF(Source!BC102&lt;&gt; 0, Source!BC102, 1)</f>
        <v>7.75</v>
      </c>
      <c r="K219" s="25" t="n">
        <f aca="false">Source!P102</f>
        <v>698.97</v>
      </c>
    </row>
    <row r="220" customFormat="false" ht="16.5" hidden="false" customHeight="false" outlineLevel="0" collapsed="false">
      <c r="A220" s="22"/>
      <c r="B220" s="22"/>
      <c r="C220" s="22" t="s">
        <v>33</v>
      </c>
      <c r="D220" s="23" t="s">
        <v>34</v>
      </c>
      <c r="E220" s="24" t="n">
        <f aca="false">Source!DN102</f>
        <v>93</v>
      </c>
      <c r="F220" s="25"/>
      <c r="G220" s="26"/>
      <c r="H220" s="24"/>
      <c r="I220" s="25" t="n">
        <f aca="false">SUM(Q214:Q219)</f>
        <v>1848.87</v>
      </c>
      <c r="J220" s="24" t="n">
        <f aca="false">Source!BZ102</f>
        <v>93</v>
      </c>
      <c r="K220" s="25" t="n">
        <f aca="false">SUM(R214:R219)</f>
        <v>106790.42</v>
      </c>
    </row>
    <row r="221" customFormat="false" ht="16.5" hidden="false" customHeight="false" outlineLevel="0" collapsed="false">
      <c r="A221" s="22"/>
      <c r="B221" s="22"/>
      <c r="C221" s="22" t="s">
        <v>35</v>
      </c>
      <c r="D221" s="23" t="s">
        <v>34</v>
      </c>
      <c r="E221" s="24" t="n">
        <f aca="false">Source!DO102</f>
        <v>61</v>
      </c>
      <c r="F221" s="25"/>
      <c r="G221" s="26"/>
      <c r="H221" s="24"/>
      <c r="I221" s="25" t="n">
        <f aca="false">SUM(S214:S220)</f>
        <v>1212.7</v>
      </c>
      <c r="J221" s="24" t="n">
        <f aca="false">Source!CA102</f>
        <v>61</v>
      </c>
      <c r="K221" s="25" t="n">
        <f aca="false">SUM(T214:T220)</f>
        <v>70045.33</v>
      </c>
    </row>
    <row r="222" customFormat="false" ht="16.5" hidden="false" customHeight="false" outlineLevel="0" collapsed="false">
      <c r="A222" s="28"/>
      <c r="B222" s="28"/>
      <c r="C222" s="28" t="s">
        <v>36</v>
      </c>
      <c r="D222" s="29" t="s">
        <v>37</v>
      </c>
      <c r="E222" s="30" t="n">
        <f aca="false">Source!AQ101</f>
        <v>18.52</v>
      </c>
      <c r="F222" s="31"/>
      <c r="G222" s="35" t="s">
        <v>56</v>
      </c>
      <c r="H222" s="30" t="n">
        <f aca="false">Source!AV102</f>
        <v>1.047</v>
      </c>
      <c r="I222" s="31" t="n">
        <f aca="false">Source!U101</f>
        <v>142.26765828</v>
      </c>
      <c r="J222" s="30"/>
      <c r="K222" s="31"/>
    </row>
    <row r="223" customFormat="false" ht="15.8" hidden="false" customHeight="false" outlineLevel="0" collapsed="false">
      <c r="C223" s="33" t="s">
        <v>38</v>
      </c>
      <c r="H223" s="34" t="n">
        <f aca="false">I216+I217+I219+I220+I221+0-0-0</f>
        <v>7416.2</v>
      </c>
      <c r="I223" s="34"/>
      <c r="J223" s="34" t="n">
        <f aca="false">K216+K217+K219+K220+K221+0-0-0</f>
        <v>317588.1</v>
      </c>
      <c r="K223" s="34"/>
    </row>
    <row r="224" customFormat="false" ht="15.8" hidden="true" customHeight="false" outlineLevel="0" collapsed="false">
      <c r="C224" s="33" t="s">
        <v>39</v>
      </c>
      <c r="H224" s="34" t="n">
        <f aca="false">0+0</f>
        <v>0</v>
      </c>
      <c r="I224" s="34"/>
      <c r="J224" s="34" t="n">
        <f aca="false">0+0</f>
        <v>0</v>
      </c>
      <c r="K224" s="34"/>
    </row>
    <row r="225" customFormat="false" ht="15.8" hidden="false" customHeight="false" outlineLevel="0" collapsed="false">
      <c r="C225" s="33" t="s">
        <v>40</v>
      </c>
      <c r="H225" s="34" t="n">
        <f aca="false">I216+I217+I219+I220+I221+0</f>
        <v>7416.2</v>
      </c>
      <c r="I225" s="34"/>
      <c r="J225" s="34" t="n">
        <f aca="false">K216+K217+K219+K220+K221+0</f>
        <v>317588.1</v>
      </c>
      <c r="K225" s="34"/>
      <c r="O225" s="0" t="n">
        <f aca="false">I216+I217+I219+I220+I221+0</f>
        <v>7416.2</v>
      </c>
      <c r="P225" s="0" t="n">
        <f aca="false">K216+K217+K219+K220+K221+0</f>
        <v>317588.1</v>
      </c>
    </row>
    <row r="228" customFormat="false" ht="16.5" hidden="false" customHeight="false" outlineLevel="0" collapsed="false">
      <c r="A228" s="36" t="str">
        <f aca="false">CONCATENATE("Итого по разделу: ",IF(Source!G104&lt;&gt;"Новый раздел", Source!G104, ""))</f>
        <v>Итого по разделу: Пересадка деревьев и кустарников</v>
      </c>
      <c r="B228" s="36"/>
      <c r="C228" s="36"/>
      <c r="D228" s="36"/>
      <c r="E228" s="36"/>
      <c r="F228" s="36"/>
      <c r="G228" s="36"/>
      <c r="H228" s="34"/>
      <c r="I228" s="34" t="n">
        <f aca="false">SUM(O142:O227)</f>
        <v>42729.21</v>
      </c>
      <c r="J228" s="34" t="n">
        <f aca="false">SUM(P142:P227)</f>
        <v>2008900.44</v>
      </c>
      <c r="K228" s="34"/>
    </row>
    <row r="229" customFormat="false" ht="12.8" hidden="true" customHeight="false" outlineLevel="0" collapsed="false">
      <c r="A229" s="0" t="s">
        <v>53</v>
      </c>
      <c r="I229" s="0" t="n">
        <f aca="false">SUM(W142:W228)</f>
        <v>0</v>
      </c>
      <c r="J229" s="0" t="n">
        <f aca="false">SUM(X142:X228)</f>
        <v>0</v>
      </c>
    </row>
    <row r="230" customFormat="false" ht="12.8" hidden="true" customHeight="false" outlineLevel="0" collapsed="false">
      <c r="A230" s="0" t="s">
        <v>54</v>
      </c>
      <c r="I230" s="0" t="n">
        <f aca="false">SUM(Y142:Y229)</f>
        <v>0</v>
      </c>
      <c r="J230" s="0" t="n">
        <f aca="false">SUM(Z142:Z229)</f>
        <v>0</v>
      </c>
    </row>
    <row r="232" customFormat="false" ht="19" hidden="false" customHeight="false" outlineLevel="0" collapsed="false">
      <c r="A232" s="21" t="str">
        <f aca="false">CONCATENATE("Раздел: ",IF(Source!G134&lt;&gt;"Новый раздел", Source!G134, ""))</f>
        <v>Раздел: Погрузка порубочных остатков</v>
      </c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customFormat="false" ht="41.5" hidden="false" customHeight="false" outlineLevel="0" collapsed="false">
      <c r="A233" s="22" t="n">
        <v>21</v>
      </c>
      <c r="B233" s="22" t="str">
        <f aca="false">Source!F138</f>
        <v>6.68-13-1</v>
      </c>
      <c r="C233" s="22" t="s">
        <v>65</v>
      </c>
      <c r="D233" s="23" t="str">
        <f aca="false">Source!H138</f>
        <v>1 Т</v>
      </c>
      <c r="E233" s="24" t="n">
        <f aca="false">Source!I138</f>
        <v>28.92</v>
      </c>
      <c r="F233" s="25"/>
      <c r="G233" s="26"/>
      <c r="H233" s="24"/>
      <c r="I233" s="25"/>
      <c r="J233" s="24"/>
      <c r="K233" s="25"/>
      <c r="Q233" s="0" t="n">
        <f aca="false">Source!X138</f>
        <v>35.67</v>
      </c>
      <c r="R233" s="0" t="n">
        <f aca="false">Source!X139</f>
        <v>2060.41</v>
      </c>
      <c r="S233" s="0" t="n">
        <f aca="false">Source!Y138</f>
        <v>18.88</v>
      </c>
      <c r="T233" s="0" t="n">
        <f aca="false">Source!Y139</f>
        <v>1090.81</v>
      </c>
      <c r="U233" s="0" t="n">
        <f aca="false">ROUND((175/100)*ROUND(Source!R138, 2), 2)</f>
        <v>61.2</v>
      </c>
      <c r="V233" s="0" t="n">
        <f aca="false">ROUND((0/100)*ROUND(Source!R139, 2), 2)</f>
        <v>0</v>
      </c>
      <c r="AC233" s="0" t="n">
        <v>0</v>
      </c>
    </row>
    <row r="234" customFormat="false" ht="16.5" hidden="false" customHeight="false" outlineLevel="0" collapsed="false">
      <c r="A234" s="22"/>
      <c r="B234" s="22"/>
      <c r="C234" s="22" t="s">
        <v>57</v>
      </c>
      <c r="D234" s="23"/>
      <c r="E234" s="24"/>
      <c r="F234" s="25" t="n">
        <f aca="false">Source!AM138</f>
        <v>10.62</v>
      </c>
      <c r="G234" s="27" t="s">
        <v>32</v>
      </c>
      <c r="H234" s="24" t="n">
        <f aca="false">Source!AV139</f>
        <v>1.047</v>
      </c>
      <c r="I234" s="25" t="n">
        <f aca="false">Source!Q138</f>
        <v>353.72</v>
      </c>
      <c r="J234" s="24" t="n">
        <f aca="false">IF(Source!BB139&lt;&gt; 0, Source!BB139, 1)</f>
        <v>15.08</v>
      </c>
      <c r="K234" s="25" t="n">
        <f aca="false">Source!Q139</f>
        <v>5334.13</v>
      </c>
    </row>
    <row r="235" customFormat="false" ht="16.5" hidden="false" customHeight="false" outlineLevel="0" collapsed="false">
      <c r="A235" s="22"/>
      <c r="B235" s="22"/>
      <c r="C235" s="22" t="s">
        <v>59</v>
      </c>
      <c r="D235" s="23"/>
      <c r="E235" s="24"/>
      <c r="F235" s="25" t="n">
        <f aca="false">Source!AN138</f>
        <v>1.05</v>
      </c>
      <c r="G235" s="27" t="s">
        <v>32</v>
      </c>
      <c r="H235" s="24" t="n">
        <f aca="false">Source!AV139</f>
        <v>1.047</v>
      </c>
      <c r="I235" s="38" t="n">
        <f aca="false">Source!R138</f>
        <v>34.97</v>
      </c>
      <c r="J235" s="24" t="n">
        <f aca="false">IF(Source!BS139&lt;&gt; 0, Source!BS139, 1)</f>
        <v>57.76</v>
      </c>
      <c r="K235" s="38" t="n">
        <f aca="false">Source!R139</f>
        <v>2020.01</v>
      </c>
    </row>
    <row r="236" customFormat="false" ht="16.5" hidden="false" customHeight="false" outlineLevel="0" collapsed="false">
      <c r="A236" s="22"/>
      <c r="B236" s="22"/>
      <c r="C236" s="22" t="s">
        <v>33</v>
      </c>
      <c r="D236" s="23" t="s">
        <v>34</v>
      </c>
      <c r="E236" s="24" t="n">
        <f aca="false">Source!DN139</f>
        <v>102</v>
      </c>
      <c r="F236" s="25"/>
      <c r="G236" s="26"/>
      <c r="H236" s="24"/>
      <c r="I236" s="25" t="n">
        <f aca="false">SUM(Q233:Q235)</f>
        <v>35.67</v>
      </c>
      <c r="J236" s="24" t="n">
        <f aca="false">Source!BZ139</f>
        <v>102</v>
      </c>
      <c r="K236" s="25" t="n">
        <f aca="false">SUM(R233:R235)</f>
        <v>2060.41</v>
      </c>
    </row>
    <row r="237" customFormat="false" ht="16.5" hidden="false" customHeight="false" outlineLevel="0" collapsed="false">
      <c r="A237" s="28"/>
      <c r="B237" s="28"/>
      <c r="C237" s="28" t="s">
        <v>35</v>
      </c>
      <c r="D237" s="29" t="s">
        <v>34</v>
      </c>
      <c r="E237" s="30" t="n">
        <f aca="false">Source!DO139</f>
        <v>54</v>
      </c>
      <c r="F237" s="31"/>
      <c r="G237" s="35"/>
      <c r="H237" s="30"/>
      <c r="I237" s="31" t="n">
        <f aca="false">SUM(S233:S236)</f>
        <v>18.88</v>
      </c>
      <c r="J237" s="30" t="n">
        <f aca="false">Source!CA139</f>
        <v>54</v>
      </c>
      <c r="K237" s="31" t="n">
        <f aca="false">SUM(T233:T236)</f>
        <v>1090.81</v>
      </c>
    </row>
    <row r="238" customFormat="false" ht="15.8" hidden="false" customHeight="false" outlineLevel="0" collapsed="false">
      <c r="C238" s="33" t="s">
        <v>38</v>
      </c>
      <c r="H238" s="34" t="n">
        <f aca="false">I234+I236+I237+0-0-0</f>
        <v>408.27</v>
      </c>
      <c r="I238" s="34"/>
      <c r="J238" s="34" t="n">
        <f aca="false">K234+K236+K237+0-0-0</f>
        <v>8485.35</v>
      </c>
      <c r="K238" s="34"/>
    </row>
    <row r="239" customFormat="false" ht="15.8" hidden="true" customHeight="false" outlineLevel="0" collapsed="false">
      <c r="C239" s="33" t="s">
        <v>39</v>
      </c>
      <c r="H239" s="34" t="n">
        <f aca="false">0+0</f>
        <v>0</v>
      </c>
      <c r="I239" s="34"/>
      <c r="J239" s="34" t="n">
        <f aca="false">0+0</f>
        <v>0</v>
      </c>
      <c r="K239" s="34"/>
    </row>
    <row r="240" customFormat="false" ht="15.8" hidden="false" customHeight="false" outlineLevel="0" collapsed="false">
      <c r="C240" s="33" t="s">
        <v>40</v>
      </c>
      <c r="H240" s="34" t="n">
        <f aca="false">I234+I236+I237+0</f>
        <v>408.27</v>
      </c>
      <c r="I240" s="34"/>
      <c r="J240" s="34" t="n">
        <f aca="false">K234+K236+K237+0</f>
        <v>8485.35</v>
      </c>
      <c r="K240" s="34"/>
      <c r="O240" s="0" t="n">
        <f aca="false">I234+I236+I237+0</f>
        <v>408.27</v>
      </c>
      <c r="P240" s="0" t="n">
        <f aca="false">K234+K236+K237+0</f>
        <v>8485.35</v>
      </c>
    </row>
    <row r="243" customFormat="false" ht="16.5" hidden="false" customHeight="false" outlineLevel="0" collapsed="false">
      <c r="A243" s="36" t="str">
        <f aca="false">CONCATENATE("Итого по разделу: ",IF(Source!G141&lt;&gt;"Новый раздел", Source!G141, ""))</f>
        <v>Итого по разделу: Погрузка порубочных остатков</v>
      </c>
      <c r="B243" s="36"/>
      <c r="C243" s="36"/>
      <c r="D243" s="36"/>
      <c r="E243" s="36"/>
      <c r="F243" s="36"/>
      <c r="G243" s="36"/>
      <c r="H243" s="34"/>
      <c r="I243" s="34" t="n">
        <f aca="false">SUM(O232:O242)</f>
        <v>408.27</v>
      </c>
      <c r="J243" s="34" t="n">
        <f aca="false">SUM(P232:P242)</f>
        <v>8485.35</v>
      </c>
      <c r="K243" s="34"/>
    </row>
    <row r="244" customFormat="false" ht="12.8" hidden="true" customHeight="false" outlineLevel="0" collapsed="false">
      <c r="A244" s="0" t="s">
        <v>53</v>
      </c>
      <c r="I244" s="0" t="n">
        <f aca="false">SUM(W232:W243)</f>
        <v>0</v>
      </c>
      <c r="J244" s="0" t="n">
        <f aca="false">SUM(X232:X243)</f>
        <v>0</v>
      </c>
    </row>
    <row r="245" customFormat="false" ht="12.8" hidden="true" customHeight="false" outlineLevel="0" collapsed="false">
      <c r="A245" s="0" t="s">
        <v>54</v>
      </c>
      <c r="I245" s="0" t="n">
        <f aca="false">SUM(Y232:Y244)</f>
        <v>0</v>
      </c>
      <c r="J245" s="0" t="n">
        <f aca="false">SUM(Z232:Z244)</f>
        <v>0</v>
      </c>
    </row>
    <row r="247" customFormat="false" ht="16.5" hidden="false" customHeight="false" outlineLevel="0" collapsed="false">
      <c r="A247" s="36" t="str">
        <f aca="false">CONCATENATE("Итого по локальной смете: ",IF(Source!G171&lt;&gt;"Новая локальная смета", Source!G171, ""))</f>
        <v>Итого по локальной смете: Вырубка и пересадка зелёных насаждений, корчёвка пней</v>
      </c>
      <c r="B247" s="36"/>
      <c r="C247" s="36"/>
      <c r="D247" s="36"/>
      <c r="E247" s="36"/>
      <c r="F247" s="36"/>
      <c r="G247" s="36"/>
      <c r="H247" s="34"/>
      <c r="I247" s="34" t="n">
        <f aca="false">SUM(O29:O246)</f>
        <v>59051.74</v>
      </c>
      <c r="J247" s="34" t="n">
        <f aca="false">SUM(P29:P246)</f>
        <v>2770059.86</v>
      </c>
      <c r="K247" s="34"/>
      <c r="AQ247" s="39" t="str">
        <f aca="false">CONCATENATE("Итого по локальной смете: ",IF(Source!G171&lt;&gt;"Новая локальная смета", Source!G171, ""))</f>
        <v>Итого по локальной смете: Вырубка и пересадка зелёных насаждений, корчёвка пней</v>
      </c>
    </row>
    <row r="248" customFormat="false" ht="12.8" hidden="true" customHeight="false" outlineLevel="0" collapsed="false">
      <c r="A248" s="0" t="s">
        <v>53</v>
      </c>
      <c r="I248" s="0" t="n">
        <f aca="false">SUM(W29:W247)</f>
        <v>0</v>
      </c>
      <c r="J248" s="0" t="n">
        <f aca="false">SUM(X29:X247)</f>
        <v>0</v>
      </c>
    </row>
    <row r="249" customFormat="false" ht="12.8" hidden="true" customHeight="false" outlineLevel="0" collapsed="false">
      <c r="A249" s="0" t="s">
        <v>54</v>
      </c>
      <c r="I249" s="0" t="n">
        <f aca="false">SUM(Y29:Y248)</f>
        <v>0</v>
      </c>
      <c r="J249" s="0" t="n">
        <f aca="false">SUM(Z29:Z248)</f>
        <v>0</v>
      </c>
    </row>
    <row r="250" customFormat="false" ht="16.5" hidden="false" customHeight="false" outlineLevel="0" collapsed="false">
      <c r="C250" s="40" t="str">
        <f aca="false">Source!H181</f>
        <v>Стоимость оборудования заказчика</v>
      </c>
      <c r="D250" s="40"/>
      <c r="E250" s="40"/>
      <c r="F250" s="40"/>
      <c r="G250" s="40"/>
      <c r="H250" s="41" t="n">
        <f aca="false">Source!F181</f>
        <v>0</v>
      </c>
      <c r="I250" s="41"/>
      <c r="J250" s="41" t="n">
        <f aca="false">Source!P181</f>
        <v>0</v>
      </c>
      <c r="K250" s="41"/>
    </row>
    <row r="252" customFormat="false" ht="16.5" hidden="false" customHeight="false" outlineLevel="0" collapsed="false">
      <c r="A252" s="36" t="str">
        <f aca="false">CONCATENATE("Итого по смете: ",IF(Source!G201&lt;&gt;"Новый объект", Source!G201, ""))</f>
        <v>Итого по смете: Вырубка и пересадка зелёных насаждений, корчёвка пней</v>
      </c>
      <c r="B252" s="36"/>
      <c r="C252" s="36"/>
      <c r="D252" s="36"/>
      <c r="E252" s="36"/>
      <c r="F252" s="36"/>
      <c r="G252" s="36"/>
      <c r="H252" s="34"/>
      <c r="I252" s="34" t="n">
        <f aca="false">SUM(O1:O251)</f>
        <v>59051.74</v>
      </c>
      <c r="J252" s="34" t="n">
        <f aca="false">SUM(P1:P251)</f>
        <v>2770059.86</v>
      </c>
      <c r="K252" s="34"/>
      <c r="AQ252" s="39" t="str">
        <f aca="false">CONCATENATE("Итого по смете: ",IF(Source!G201&lt;&gt;"Новый объект", Source!G201, ""))</f>
        <v>Итого по смете: Вырубка и пересадка зелёных насаждений, корчёвка пней</v>
      </c>
    </row>
    <row r="253" customFormat="false" ht="12.8" hidden="true" customHeight="false" outlineLevel="0" collapsed="false">
      <c r="A253" s="0" t="s">
        <v>53</v>
      </c>
      <c r="I253" s="0" t="n">
        <f aca="false">SUM(W1:W252)</f>
        <v>0</v>
      </c>
      <c r="J253" s="0" t="n">
        <f aca="false">SUM(X1:X252)</f>
        <v>0</v>
      </c>
    </row>
    <row r="254" customFormat="false" ht="12.8" hidden="true" customHeight="false" outlineLevel="0" collapsed="false">
      <c r="A254" s="0" t="s">
        <v>54</v>
      </c>
      <c r="I254" s="0" t="n">
        <f aca="false">SUM(Y1:Y253)</f>
        <v>0</v>
      </c>
      <c r="J254" s="0" t="n">
        <f aca="false">SUM(Z1:Z253)</f>
        <v>0</v>
      </c>
    </row>
    <row r="257" customFormat="false" ht="15.8" hidden="false" customHeight="true" outlineLevel="0" collapsed="false">
      <c r="A257" s="42" t="s">
        <v>66</v>
      </c>
      <c r="B257" s="42"/>
      <c r="C257" s="43" t="str">
        <f aca="false">IF(Source!AC12&lt;&gt;"", Source!AC12," ")</f>
        <v> </v>
      </c>
      <c r="D257" s="43"/>
      <c r="E257" s="43"/>
      <c r="F257" s="43"/>
      <c r="G257" s="43"/>
      <c r="H257" s="16" t="str">
        <f aca="false">IF(Source!AB12&lt;&gt;"", Source!AB12," ")</f>
        <v> </v>
      </c>
      <c r="I257" s="16"/>
      <c r="J257" s="16"/>
      <c r="K257" s="16"/>
    </row>
    <row r="258" customFormat="false" ht="15.8" hidden="false" customHeight="true" outlineLevel="0" collapsed="false">
      <c r="A258" s="2"/>
      <c r="B258" s="2"/>
      <c r="C258" s="5" t="s">
        <v>67</v>
      </c>
      <c r="D258" s="5"/>
      <c r="E258" s="5"/>
      <c r="F258" s="5"/>
      <c r="G258" s="5"/>
      <c r="H258" s="2"/>
      <c r="I258" s="2"/>
      <c r="J258" s="2"/>
      <c r="K258" s="2"/>
    </row>
    <row r="259" customFormat="false" ht="15.8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customFormat="false" ht="15.8" hidden="false" customHeight="true" outlineLevel="0" collapsed="false">
      <c r="A260" s="42" t="s">
        <v>68</v>
      </c>
      <c r="B260" s="42"/>
      <c r="C260" s="43" t="str">
        <f aca="false">IF(Source!AE12&lt;&gt;"", Source!AE12," ")</f>
        <v> </v>
      </c>
      <c r="D260" s="43"/>
      <c r="E260" s="43"/>
      <c r="F260" s="43"/>
      <c r="G260" s="43"/>
      <c r="H260" s="16" t="str">
        <f aca="false">IF(Source!AD12&lt;&gt;"", Source!AD12," ")</f>
        <v> </v>
      </c>
      <c r="I260" s="16"/>
      <c r="J260" s="16"/>
      <c r="K260" s="16"/>
    </row>
    <row r="261" customFormat="false" ht="15.8" hidden="false" customHeight="true" outlineLevel="0" collapsed="false">
      <c r="A261" s="2"/>
      <c r="B261" s="2"/>
      <c r="C261" s="5" t="s">
        <v>67</v>
      </c>
      <c r="D261" s="5"/>
      <c r="E261" s="5"/>
      <c r="F261" s="5"/>
      <c r="G261" s="5"/>
      <c r="H261" s="2"/>
      <c r="I261" s="2"/>
      <c r="J261" s="2"/>
      <c r="K261" s="2"/>
    </row>
  </sheetData>
  <mergeCells count="170">
    <mergeCell ref="A3:K3"/>
    <mergeCell ref="A4:K4"/>
    <mergeCell ref="A6:K6"/>
    <mergeCell ref="A8:K8"/>
    <mergeCell ref="A9:K9"/>
    <mergeCell ref="A11:K11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A25:K25"/>
    <mergeCell ref="A29:K29"/>
    <mergeCell ref="A31:K31"/>
    <mergeCell ref="H37:I37"/>
    <mergeCell ref="J37:K37"/>
    <mergeCell ref="H38:I38"/>
    <mergeCell ref="J38:K38"/>
    <mergeCell ref="H39:I39"/>
    <mergeCell ref="J39:K39"/>
    <mergeCell ref="H46:I46"/>
    <mergeCell ref="J46:K46"/>
    <mergeCell ref="H47:I47"/>
    <mergeCell ref="J47:K47"/>
    <mergeCell ref="H48:I48"/>
    <mergeCell ref="J48:K48"/>
    <mergeCell ref="H55:I55"/>
    <mergeCell ref="J55:K55"/>
    <mergeCell ref="H56:I56"/>
    <mergeCell ref="J56:K56"/>
    <mergeCell ref="H57:I57"/>
    <mergeCell ref="J57:K57"/>
    <mergeCell ref="H64:I64"/>
    <mergeCell ref="J64:K64"/>
    <mergeCell ref="H65:I65"/>
    <mergeCell ref="J65:K65"/>
    <mergeCell ref="H66:I66"/>
    <mergeCell ref="J66:K66"/>
    <mergeCell ref="H73:I73"/>
    <mergeCell ref="J73:K73"/>
    <mergeCell ref="H74:I74"/>
    <mergeCell ref="J74:K74"/>
    <mergeCell ref="H75:I75"/>
    <mergeCell ref="J75:K75"/>
    <mergeCell ref="H82:I82"/>
    <mergeCell ref="J82:K82"/>
    <mergeCell ref="H83:I83"/>
    <mergeCell ref="J83:K83"/>
    <mergeCell ref="H84:I84"/>
    <mergeCell ref="J84:K84"/>
    <mergeCell ref="H91:I91"/>
    <mergeCell ref="J91:K91"/>
    <mergeCell ref="H92:I92"/>
    <mergeCell ref="J92:K92"/>
    <mergeCell ref="H93:I93"/>
    <mergeCell ref="J93:K93"/>
    <mergeCell ref="H100:I100"/>
    <mergeCell ref="J100:K100"/>
    <mergeCell ref="H101:I101"/>
    <mergeCell ref="J101:K101"/>
    <mergeCell ref="H102:I102"/>
    <mergeCell ref="J102:K102"/>
    <mergeCell ref="H109:I109"/>
    <mergeCell ref="J109:K109"/>
    <mergeCell ref="H110:I110"/>
    <mergeCell ref="J110:K110"/>
    <mergeCell ref="H111:I111"/>
    <mergeCell ref="J111:K111"/>
    <mergeCell ref="H118:I118"/>
    <mergeCell ref="J118:K118"/>
    <mergeCell ref="H119:I119"/>
    <mergeCell ref="J119:K119"/>
    <mergeCell ref="H120:I120"/>
    <mergeCell ref="J120:K120"/>
    <mergeCell ref="H127:I127"/>
    <mergeCell ref="J127:K127"/>
    <mergeCell ref="H128:I128"/>
    <mergeCell ref="J128:K128"/>
    <mergeCell ref="H129:I129"/>
    <mergeCell ref="J129:K129"/>
    <mergeCell ref="H133:I133"/>
    <mergeCell ref="J133:K133"/>
    <mergeCell ref="H134:I134"/>
    <mergeCell ref="J134:K134"/>
    <mergeCell ref="H135:I135"/>
    <mergeCell ref="J135:K135"/>
    <mergeCell ref="A138:G138"/>
    <mergeCell ref="H138:I138"/>
    <mergeCell ref="J138:K138"/>
    <mergeCell ref="A142:K142"/>
    <mergeCell ref="H152:I152"/>
    <mergeCell ref="J152:K152"/>
    <mergeCell ref="H153:I153"/>
    <mergeCell ref="J153:K153"/>
    <mergeCell ref="H154:I154"/>
    <mergeCell ref="J154:K154"/>
    <mergeCell ref="H158:I158"/>
    <mergeCell ref="J158:K158"/>
    <mergeCell ref="H159:I159"/>
    <mergeCell ref="J159:K159"/>
    <mergeCell ref="H160:I160"/>
    <mergeCell ref="J160:K160"/>
    <mergeCell ref="H168:I168"/>
    <mergeCell ref="J168:K168"/>
    <mergeCell ref="H169:I169"/>
    <mergeCell ref="J169:K169"/>
    <mergeCell ref="H170:I170"/>
    <mergeCell ref="J170:K170"/>
    <mergeCell ref="H181:I181"/>
    <mergeCell ref="J181:K181"/>
    <mergeCell ref="H182:I182"/>
    <mergeCell ref="J182:K182"/>
    <mergeCell ref="H183:I183"/>
    <mergeCell ref="J183:K183"/>
    <mergeCell ref="H194:I194"/>
    <mergeCell ref="J194:K194"/>
    <mergeCell ref="H195:I195"/>
    <mergeCell ref="J195:K195"/>
    <mergeCell ref="H196:I196"/>
    <mergeCell ref="J196:K196"/>
    <mergeCell ref="H200:I200"/>
    <mergeCell ref="J200:K200"/>
    <mergeCell ref="H201:I201"/>
    <mergeCell ref="J201:K201"/>
    <mergeCell ref="H202:I202"/>
    <mergeCell ref="J202:K202"/>
    <mergeCell ref="H210:I210"/>
    <mergeCell ref="J210:K210"/>
    <mergeCell ref="H211:I211"/>
    <mergeCell ref="J211:K211"/>
    <mergeCell ref="H212:I212"/>
    <mergeCell ref="J212:K212"/>
    <mergeCell ref="H223:I223"/>
    <mergeCell ref="J223:K223"/>
    <mergeCell ref="H224:I224"/>
    <mergeCell ref="J224:K224"/>
    <mergeCell ref="H225:I225"/>
    <mergeCell ref="J225:K225"/>
    <mergeCell ref="A228:G228"/>
    <mergeCell ref="H228:I228"/>
    <mergeCell ref="J228:K228"/>
    <mergeCell ref="A232:K232"/>
    <mergeCell ref="H238:I238"/>
    <mergeCell ref="J238:K238"/>
    <mergeCell ref="H239:I239"/>
    <mergeCell ref="J239:K239"/>
    <mergeCell ref="H240:I240"/>
    <mergeCell ref="J240:K240"/>
    <mergeCell ref="A243:G243"/>
    <mergeCell ref="H243:I243"/>
    <mergeCell ref="J243:K243"/>
    <mergeCell ref="A247:G247"/>
    <mergeCell ref="H247:I247"/>
    <mergeCell ref="J247:K247"/>
    <mergeCell ref="C250:G250"/>
    <mergeCell ref="H250:I250"/>
    <mergeCell ref="J250:K250"/>
    <mergeCell ref="A252:G252"/>
    <mergeCell ref="H252:I252"/>
    <mergeCell ref="J252:K252"/>
    <mergeCell ref="A257:B257"/>
    <mergeCell ref="H257:K257"/>
    <mergeCell ref="C258:G258"/>
    <mergeCell ref="A260:B260"/>
    <mergeCell ref="H260:K260"/>
    <mergeCell ref="C261:G261"/>
  </mergeCells>
  <printOptions headings="false" gridLines="false" gridLinesSet="true" horizontalCentered="false" verticalCentered="false"/>
  <pageMargins left="0.4" right="0.2" top="0.298611111111111" bottom="0.4375" header="0.2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24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69</v>
      </c>
      <c r="D1" s="0" t="s">
        <v>70</v>
      </c>
      <c r="F1" s="0" t="n">
        <v>0</v>
      </c>
      <c r="G1" s="0" t="n">
        <v>0</v>
      </c>
      <c r="H1" s="0" t="n">
        <v>0</v>
      </c>
      <c r="I1" s="0" t="s">
        <v>71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  <c r="IL1" s="0" t="s">
        <v>72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73</v>
      </c>
      <c r="G4" s="0" t="s">
        <v>74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236</v>
      </c>
      <c r="C12" s="0" t="n">
        <v>0</v>
      </c>
      <c r="D12" s="0" t="n">
        <f aca="false">ROW(A201)</f>
        <v>201</v>
      </c>
      <c r="E12" s="0" t="n">
        <v>0</v>
      </c>
      <c r="F12" s="0" t="s">
        <v>75</v>
      </c>
      <c r="G12" s="0" t="s">
        <v>76</v>
      </c>
      <c r="I12" s="0" t="n">
        <v>0</v>
      </c>
      <c r="J12" s="0" t="s">
        <v>77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78</v>
      </c>
      <c r="V12" s="0" t="n">
        <v>1</v>
      </c>
      <c r="BB12" s="0" t="n">
        <v>0</v>
      </c>
      <c r="BH12" s="0" t="s">
        <v>79</v>
      </c>
      <c r="BI12" s="0" t="s">
        <v>80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81</v>
      </c>
      <c r="CA12" s="0" t="s">
        <v>82</v>
      </c>
      <c r="CB12" s="0" t="s">
        <v>82</v>
      </c>
      <c r="CC12" s="0" t="s">
        <v>82</v>
      </c>
      <c r="CD12" s="0" t="s">
        <v>82</v>
      </c>
      <c r="CE12" s="0" t="s">
        <v>83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84</v>
      </c>
      <c r="CR12" s="0" t="s">
        <v>85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5" customFormat="false" ht="12.75" hidden="false" customHeight="false" outlineLevel="0" collapsed="false">
      <c r="A15" s="0" t="n">
        <v>15</v>
      </c>
      <c r="B15" s="0" t="n">
        <v>1</v>
      </c>
    </row>
    <row r="18" customFormat="false" ht="12.75" hidden="false" customHeight="false" outlineLevel="0" collapsed="false">
      <c r="A18" s="0" t="n">
        <v>52</v>
      </c>
      <c r="B18" s="0" t="n">
        <f aca="false">B201</f>
        <v>236</v>
      </c>
      <c r="C18" s="0" t="n">
        <f aca="false">C201</f>
        <v>1</v>
      </c>
      <c r="D18" s="0" t="n">
        <f aca="false">D201</f>
        <v>12</v>
      </c>
      <c r="E18" s="0" t="n">
        <f aca="false">E201</f>
        <v>0</v>
      </c>
      <c r="F18" s="0" t="str">
        <f aca="false">F201</f>
        <v>ЛС-01-01-01</v>
      </c>
      <c r="G18" s="0" t="str">
        <f aca="false">G201</f>
        <v>Вырубка и пересадка зелёных насаждений, корчёвка пней</v>
      </c>
      <c r="O18" s="0" t="n">
        <f aca="false">O201</f>
        <v>31168.39</v>
      </c>
      <c r="P18" s="0" t="n">
        <f aca="false">P201</f>
        <v>9076.2</v>
      </c>
      <c r="Q18" s="0" t="n">
        <f aca="false">Q201</f>
        <v>4470.07</v>
      </c>
      <c r="R18" s="0" t="n">
        <f aca="false">R201</f>
        <v>420.05</v>
      </c>
      <c r="S18" s="0" t="n">
        <f aca="false">S201</f>
        <v>17622.12</v>
      </c>
      <c r="T18" s="0" t="n">
        <f aca="false">T201</f>
        <v>0</v>
      </c>
      <c r="U18" s="0" t="n">
        <f aca="false">U201</f>
        <v>1524.865288386</v>
      </c>
      <c r="V18" s="0" t="n">
        <f aca="false">V201</f>
        <v>0</v>
      </c>
      <c r="W18" s="0" t="n">
        <f aca="false">W201</f>
        <v>0</v>
      </c>
      <c r="X18" s="0" t="n">
        <f aca="false">X201</f>
        <v>17222.05</v>
      </c>
      <c r="Y18" s="0" t="n">
        <f aca="false">Y201</f>
        <v>10661.3</v>
      </c>
      <c r="Z18" s="0" t="n">
        <f aca="false">Z201</f>
        <v>0</v>
      </c>
      <c r="AA18" s="0" t="n">
        <f aca="false">AA201</f>
        <v>0</v>
      </c>
      <c r="AB18" s="0" t="n">
        <f aca="false">AB201</f>
        <v>0</v>
      </c>
      <c r="AC18" s="0" t="n">
        <f aca="false">AC201</f>
        <v>0</v>
      </c>
      <c r="AD18" s="0" t="n">
        <f aca="false">AD201</f>
        <v>0</v>
      </c>
      <c r="AE18" s="0" t="n">
        <f aca="false">AE201</f>
        <v>0</v>
      </c>
      <c r="AF18" s="0" t="n">
        <f aca="false">AF201</f>
        <v>0</v>
      </c>
      <c r="AG18" s="0" t="n">
        <f aca="false">AG201</f>
        <v>0</v>
      </c>
      <c r="AH18" s="0" t="n">
        <f aca="false">AH201</f>
        <v>0</v>
      </c>
      <c r="AI18" s="0" t="n">
        <f aca="false">AI201</f>
        <v>0</v>
      </c>
      <c r="AJ18" s="0" t="n">
        <f aca="false">AJ201</f>
        <v>0</v>
      </c>
      <c r="AK18" s="0" t="n">
        <f aca="false">AK201</f>
        <v>0</v>
      </c>
      <c r="AL18" s="0" t="n">
        <f aca="false">AL201</f>
        <v>0</v>
      </c>
      <c r="AM18" s="0" t="n">
        <f aca="false">AM201</f>
        <v>0</v>
      </c>
      <c r="AN18" s="0" t="n">
        <f aca="false">AN201</f>
        <v>0</v>
      </c>
      <c r="AO18" s="0" t="n">
        <f aca="false">AO201</f>
        <v>0</v>
      </c>
      <c r="AP18" s="0" t="n">
        <f aca="false">AP201</f>
        <v>0</v>
      </c>
      <c r="AQ18" s="0" t="n">
        <f aca="false">AQ201</f>
        <v>0</v>
      </c>
      <c r="AR18" s="0" t="n">
        <f aca="false">AR201</f>
        <v>59051.74</v>
      </c>
      <c r="AS18" s="0" t="n">
        <f aca="false">AS201</f>
        <v>59051.74</v>
      </c>
      <c r="AT18" s="0" t="n">
        <f aca="false">AT201</f>
        <v>0</v>
      </c>
      <c r="AU18" s="0" t="n">
        <f aca="false">AU201</f>
        <v>0</v>
      </c>
      <c r="AV18" s="0" t="n">
        <f aca="false">AV201</f>
        <v>9076.2</v>
      </c>
      <c r="AW18" s="0" t="n">
        <f aca="false">AW201</f>
        <v>9076.2</v>
      </c>
      <c r="AX18" s="0" t="n">
        <f aca="false">AX201</f>
        <v>0</v>
      </c>
      <c r="AY18" s="0" t="n">
        <f aca="false">AY201</f>
        <v>9076.2</v>
      </c>
      <c r="AZ18" s="0" t="n">
        <f aca="false">AZ201</f>
        <v>0</v>
      </c>
      <c r="BA18" s="0" t="n">
        <f aca="false">BA201</f>
        <v>0</v>
      </c>
      <c r="BB18" s="0" t="n">
        <f aca="false">BB201</f>
        <v>0</v>
      </c>
      <c r="BC18" s="0" t="n">
        <f aca="false">BC201</f>
        <v>0</v>
      </c>
      <c r="BD18" s="0" t="n">
        <f aca="false">BD201</f>
        <v>0</v>
      </c>
      <c r="BE18" s="0" t="n">
        <f aca="false">BE201</f>
        <v>0</v>
      </c>
      <c r="BF18" s="0" t="n">
        <f aca="false">BF201</f>
        <v>0</v>
      </c>
      <c r="BG18" s="0" t="n">
        <f aca="false">BG201</f>
        <v>0</v>
      </c>
      <c r="BH18" s="0" t="n">
        <f aca="false">BH201</f>
        <v>0</v>
      </c>
      <c r="BI18" s="0" t="n">
        <f aca="false">BI201</f>
        <v>0</v>
      </c>
      <c r="BJ18" s="0" t="n">
        <f aca="false">BJ201</f>
        <v>0</v>
      </c>
      <c r="BK18" s="0" t="n">
        <f aca="false">BK201</f>
        <v>0</v>
      </c>
      <c r="BL18" s="0" t="n">
        <f aca="false">BL201</f>
        <v>0</v>
      </c>
      <c r="BM18" s="0" t="n">
        <f aca="false">BM201</f>
        <v>0</v>
      </c>
      <c r="BN18" s="0" t="n">
        <f aca="false">BN201</f>
        <v>0</v>
      </c>
      <c r="BO18" s="0" t="n">
        <f aca="false">BO201</f>
        <v>0</v>
      </c>
      <c r="BP18" s="0" t="n">
        <f aca="false">BP201</f>
        <v>0</v>
      </c>
      <c r="BQ18" s="0" t="n">
        <f aca="false">BQ201</f>
        <v>0</v>
      </c>
      <c r="BR18" s="0" t="n">
        <f aca="false">BR201</f>
        <v>0</v>
      </c>
      <c r="BS18" s="0" t="n">
        <f aca="false">BS201</f>
        <v>0</v>
      </c>
      <c r="BT18" s="0" t="n">
        <f aca="false">BT201</f>
        <v>0</v>
      </c>
      <c r="BU18" s="0" t="n">
        <f aca="false">BU201</f>
        <v>0</v>
      </c>
      <c r="BV18" s="0" t="n">
        <f aca="false">BV201</f>
        <v>0</v>
      </c>
      <c r="BW18" s="0" t="n">
        <f aca="false">BW201</f>
        <v>0</v>
      </c>
      <c r="BX18" s="0" t="n">
        <f aca="false">BX201</f>
        <v>0</v>
      </c>
      <c r="BY18" s="0" t="n">
        <f aca="false">BY201</f>
        <v>0</v>
      </c>
      <c r="BZ18" s="0" t="n">
        <f aca="false">BZ201</f>
        <v>0</v>
      </c>
      <c r="CA18" s="0" t="n">
        <f aca="false">CA201</f>
        <v>0</v>
      </c>
      <c r="CB18" s="0" t="n">
        <f aca="false">CB201</f>
        <v>0</v>
      </c>
      <c r="CC18" s="0" t="n">
        <f aca="false">CC201</f>
        <v>0</v>
      </c>
      <c r="CD18" s="0" t="n">
        <f aca="false">CD201</f>
        <v>0</v>
      </c>
      <c r="CE18" s="0" t="n">
        <f aca="false">CE201</f>
        <v>0</v>
      </c>
      <c r="CF18" s="0" t="n">
        <f aca="false">CF201</f>
        <v>0</v>
      </c>
      <c r="CG18" s="0" t="n">
        <f aca="false">CG201</f>
        <v>0</v>
      </c>
      <c r="CH18" s="0" t="n">
        <f aca="false">CH201</f>
        <v>0</v>
      </c>
      <c r="CI18" s="0" t="n">
        <f aca="false">CI201</f>
        <v>0</v>
      </c>
      <c r="CJ18" s="0" t="n">
        <f aca="false">CJ201</f>
        <v>0</v>
      </c>
      <c r="CK18" s="0" t="n">
        <f aca="false">CK201</f>
        <v>0</v>
      </c>
      <c r="CL18" s="0" t="n">
        <f aca="false">CL201</f>
        <v>0</v>
      </c>
      <c r="CM18" s="0" t="n">
        <f aca="false">CM201</f>
        <v>0</v>
      </c>
      <c r="CN18" s="0" t="n">
        <f aca="false">CN201</f>
        <v>0</v>
      </c>
      <c r="CO18" s="0" t="n">
        <f aca="false">CO201</f>
        <v>0</v>
      </c>
      <c r="CP18" s="0" t="n">
        <f aca="false">CP201</f>
        <v>0</v>
      </c>
      <c r="CQ18" s="0" t="n">
        <f aca="false">CQ201</f>
        <v>0</v>
      </c>
      <c r="CR18" s="0" t="n">
        <f aca="false">CR201</f>
        <v>0</v>
      </c>
      <c r="CS18" s="0" t="n">
        <f aca="false">CS201</f>
        <v>0</v>
      </c>
      <c r="CT18" s="0" t="n">
        <f aca="false">CT201</f>
        <v>0</v>
      </c>
      <c r="CU18" s="0" t="n">
        <f aca="false">CU201</f>
        <v>0</v>
      </c>
      <c r="CV18" s="0" t="n">
        <f aca="false">CV201</f>
        <v>0</v>
      </c>
      <c r="CW18" s="0" t="n">
        <f aca="false">CW201</f>
        <v>0</v>
      </c>
      <c r="CX18" s="0" t="n">
        <f aca="false">CX201</f>
        <v>0</v>
      </c>
      <c r="CY18" s="0" t="n">
        <f aca="false">CY201</f>
        <v>0</v>
      </c>
      <c r="CZ18" s="0" t="n">
        <f aca="false">CZ201</f>
        <v>0</v>
      </c>
      <c r="DA18" s="0" t="n">
        <f aca="false">DA201</f>
        <v>0</v>
      </c>
      <c r="DB18" s="0" t="n">
        <f aca="false">DB201</f>
        <v>0</v>
      </c>
      <c r="DC18" s="0" t="n">
        <f aca="false">DC201</f>
        <v>0</v>
      </c>
      <c r="DD18" s="0" t="n">
        <f aca="false">DD201</f>
        <v>0</v>
      </c>
      <c r="DE18" s="0" t="n">
        <f aca="false">DE201</f>
        <v>0</v>
      </c>
      <c r="DF18" s="0" t="n">
        <f aca="false">DF201</f>
        <v>0</v>
      </c>
      <c r="DG18" s="0" t="n">
        <f aca="false">DG201</f>
        <v>1159516.87</v>
      </c>
      <c r="DH18" s="0" t="n">
        <f aca="false">DH201</f>
        <v>72622.83</v>
      </c>
      <c r="DI18" s="0" t="n">
        <f aca="false">DI201</f>
        <v>69039.68</v>
      </c>
      <c r="DJ18" s="0" t="n">
        <f aca="false">DJ201</f>
        <v>24261.87</v>
      </c>
      <c r="DK18" s="0" t="n">
        <f aca="false">DK201</f>
        <v>1017854.36</v>
      </c>
      <c r="DL18" s="0" t="n">
        <f aca="false">DL201</f>
        <v>0</v>
      </c>
      <c r="DM18" s="0" t="n">
        <f aca="false">DM201</f>
        <v>1524.865288386</v>
      </c>
      <c r="DN18" s="0" t="n">
        <f aca="false">DN201</f>
        <v>0</v>
      </c>
      <c r="DO18" s="0" t="n">
        <f aca="false">DO201</f>
        <v>0</v>
      </c>
      <c r="DP18" s="0" t="n">
        <f aca="false">DP201</f>
        <v>994746.04</v>
      </c>
      <c r="DQ18" s="0" t="n">
        <f aca="false">DQ201</f>
        <v>615796.95</v>
      </c>
      <c r="DR18" s="0" t="n">
        <f aca="false">DR201</f>
        <v>0</v>
      </c>
      <c r="DS18" s="0" t="n">
        <f aca="false">DS201</f>
        <v>0</v>
      </c>
      <c r="DT18" s="0" t="n">
        <f aca="false">DT201</f>
        <v>0</v>
      </c>
      <c r="DU18" s="0" t="n">
        <f aca="false">DU201</f>
        <v>0</v>
      </c>
      <c r="DV18" s="0" t="n">
        <f aca="false">DV201</f>
        <v>0</v>
      </c>
      <c r="DW18" s="0" t="n">
        <f aca="false">DW201</f>
        <v>0</v>
      </c>
      <c r="DX18" s="0" t="n">
        <f aca="false">DX201</f>
        <v>0</v>
      </c>
      <c r="DY18" s="0" t="n">
        <f aca="false">DY201</f>
        <v>0</v>
      </c>
      <c r="DZ18" s="0" t="n">
        <f aca="false">DZ201</f>
        <v>0</v>
      </c>
      <c r="EA18" s="0" t="n">
        <f aca="false">EA201</f>
        <v>0</v>
      </c>
      <c r="EB18" s="0" t="n">
        <f aca="false">EB201</f>
        <v>0</v>
      </c>
      <c r="EC18" s="0" t="n">
        <f aca="false">EC201</f>
        <v>0</v>
      </c>
      <c r="ED18" s="0" t="n">
        <f aca="false">ED201</f>
        <v>0</v>
      </c>
      <c r="EE18" s="0" t="n">
        <f aca="false">EE201</f>
        <v>0</v>
      </c>
      <c r="EF18" s="0" t="n">
        <f aca="false">EF201</f>
        <v>0</v>
      </c>
      <c r="EG18" s="0" t="n">
        <f aca="false">EG201</f>
        <v>0</v>
      </c>
      <c r="EH18" s="0" t="n">
        <f aca="false">EH201</f>
        <v>0</v>
      </c>
      <c r="EI18" s="0" t="n">
        <f aca="false">EI201</f>
        <v>0</v>
      </c>
      <c r="EJ18" s="0" t="n">
        <f aca="false">EJ201</f>
        <v>2770059.86</v>
      </c>
      <c r="EK18" s="0" t="n">
        <f aca="false">EK201</f>
        <v>2770059.86</v>
      </c>
      <c r="EL18" s="0" t="n">
        <f aca="false">EL201</f>
        <v>0</v>
      </c>
      <c r="EM18" s="0" t="n">
        <f aca="false">EM201</f>
        <v>0</v>
      </c>
      <c r="EN18" s="0" t="n">
        <f aca="false">EN201</f>
        <v>72622.83</v>
      </c>
      <c r="EO18" s="0" t="n">
        <f aca="false">EO201</f>
        <v>72622.83</v>
      </c>
      <c r="EP18" s="0" t="n">
        <f aca="false">EP201</f>
        <v>0</v>
      </c>
      <c r="EQ18" s="0" t="n">
        <f aca="false">EQ201</f>
        <v>72622.83</v>
      </c>
      <c r="ER18" s="0" t="n">
        <f aca="false">ER201</f>
        <v>0</v>
      </c>
      <c r="ES18" s="0" t="n">
        <f aca="false">ES201</f>
        <v>0</v>
      </c>
      <c r="ET18" s="0" t="n">
        <f aca="false">ET201</f>
        <v>0</v>
      </c>
      <c r="EU18" s="0" t="n">
        <f aca="false">EU201</f>
        <v>0</v>
      </c>
      <c r="EV18" s="0" t="n">
        <f aca="false">EV201</f>
        <v>0</v>
      </c>
      <c r="EW18" s="0" t="n">
        <f aca="false">EW201</f>
        <v>0</v>
      </c>
      <c r="EX18" s="0" t="n">
        <f aca="false">EX201</f>
        <v>0</v>
      </c>
      <c r="EY18" s="0" t="n">
        <f aca="false">EY201</f>
        <v>0</v>
      </c>
      <c r="EZ18" s="0" t="n">
        <f aca="false">EZ201</f>
        <v>0</v>
      </c>
      <c r="FA18" s="0" t="n">
        <f aca="false">FA201</f>
        <v>0</v>
      </c>
      <c r="FB18" s="0" t="n">
        <f aca="false">FB201</f>
        <v>0</v>
      </c>
      <c r="FC18" s="0" t="n">
        <f aca="false">FC201</f>
        <v>0</v>
      </c>
      <c r="FD18" s="0" t="n">
        <f aca="false">FD201</f>
        <v>0</v>
      </c>
      <c r="FE18" s="0" t="n">
        <f aca="false">FE201</f>
        <v>0</v>
      </c>
      <c r="FF18" s="0" t="n">
        <f aca="false">FF201</f>
        <v>0</v>
      </c>
      <c r="FG18" s="0" t="n">
        <f aca="false">FG201</f>
        <v>0</v>
      </c>
      <c r="FH18" s="0" t="n">
        <f aca="false">FH201</f>
        <v>0</v>
      </c>
      <c r="FI18" s="0" t="n">
        <f aca="false">FI201</f>
        <v>0</v>
      </c>
      <c r="FJ18" s="0" t="n">
        <f aca="false">FJ201</f>
        <v>0</v>
      </c>
      <c r="FK18" s="0" t="n">
        <f aca="false">FK201</f>
        <v>0</v>
      </c>
      <c r="FL18" s="0" t="n">
        <f aca="false">FL201</f>
        <v>0</v>
      </c>
      <c r="FM18" s="0" t="n">
        <f aca="false">FM201</f>
        <v>0</v>
      </c>
      <c r="FN18" s="0" t="n">
        <f aca="false">FN201</f>
        <v>0</v>
      </c>
      <c r="FO18" s="0" t="n">
        <f aca="false">FO201</f>
        <v>0</v>
      </c>
      <c r="FP18" s="0" t="n">
        <f aca="false">FP201</f>
        <v>0</v>
      </c>
      <c r="FQ18" s="0" t="n">
        <f aca="false">FQ201</f>
        <v>0</v>
      </c>
      <c r="FR18" s="0" t="n">
        <f aca="false">FR201</f>
        <v>0</v>
      </c>
      <c r="FS18" s="0" t="n">
        <f aca="false">FS201</f>
        <v>0</v>
      </c>
      <c r="FT18" s="0" t="n">
        <f aca="false">FT201</f>
        <v>0</v>
      </c>
      <c r="FU18" s="0" t="n">
        <f aca="false">FU201</f>
        <v>0</v>
      </c>
      <c r="FV18" s="0" t="n">
        <f aca="false">FV201</f>
        <v>0</v>
      </c>
      <c r="FW18" s="0" t="n">
        <f aca="false">FW201</f>
        <v>0</v>
      </c>
      <c r="FX18" s="0" t="n">
        <f aca="false">FX201</f>
        <v>0</v>
      </c>
      <c r="FY18" s="0" t="n">
        <f aca="false">FY201</f>
        <v>0</v>
      </c>
      <c r="FZ18" s="0" t="n">
        <f aca="false">FZ201</f>
        <v>0</v>
      </c>
      <c r="GA18" s="0" t="n">
        <f aca="false">GA201</f>
        <v>0</v>
      </c>
      <c r="GB18" s="0" t="n">
        <f aca="false">GB201</f>
        <v>0</v>
      </c>
      <c r="GC18" s="0" t="n">
        <f aca="false">GC201</f>
        <v>0</v>
      </c>
      <c r="GD18" s="0" t="n">
        <f aca="false">GD201</f>
        <v>0</v>
      </c>
      <c r="GE18" s="0" t="n">
        <f aca="false">GE201</f>
        <v>0</v>
      </c>
      <c r="GF18" s="0" t="n">
        <f aca="false">GF201</f>
        <v>0</v>
      </c>
      <c r="GG18" s="0" t="n">
        <f aca="false">GG201</f>
        <v>0</v>
      </c>
      <c r="GH18" s="0" t="n">
        <f aca="false">GH201</f>
        <v>0</v>
      </c>
      <c r="GI18" s="0" t="n">
        <f aca="false">GI201</f>
        <v>0</v>
      </c>
      <c r="GJ18" s="0" t="n">
        <f aca="false">GJ201</f>
        <v>0</v>
      </c>
      <c r="GK18" s="0" t="n">
        <f aca="false">GK201</f>
        <v>0</v>
      </c>
      <c r="GL18" s="0" t="n">
        <f aca="false">GL201</f>
        <v>0</v>
      </c>
      <c r="GM18" s="0" t="n">
        <f aca="false">GM201</f>
        <v>0</v>
      </c>
      <c r="GN18" s="0" t="n">
        <f aca="false">GN201</f>
        <v>0</v>
      </c>
      <c r="GO18" s="0" t="n">
        <f aca="false">GO201</f>
        <v>0</v>
      </c>
      <c r="GP18" s="0" t="n">
        <f aca="false">GP201</f>
        <v>0</v>
      </c>
      <c r="GQ18" s="0" t="n">
        <f aca="false">GQ201</f>
        <v>0</v>
      </c>
      <c r="GR18" s="0" t="n">
        <f aca="false">GR201</f>
        <v>0</v>
      </c>
      <c r="GS18" s="0" t="n">
        <f aca="false">GS201</f>
        <v>0</v>
      </c>
      <c r="GT18" s="0" t="n">
        <f aca="false">GT201</f>
        <v>0</v>
      </c>
      <c r="GU18" s="0" t="n">
        <f aca="false">GU201</f>
        <v>0</v>
      </c>
      <c r="GV18" s="0" t="n">
        <f aca="false">GV201</f>
        <v>0</v>
      </c>
      <c r="GW18" s="0" t="n">
        <f aca="false">GW201</f>
        <v>0</v>
      </c>
      <c r="GX18" s="0" t="n">
        <f aca="false">GX201</f>
        <v>0</v>
      </c>
    </row>
    <row r="20" customFormat="false" ht="12.75" hidden="false" customHeight="false" outlineLevel="0" collapsed="false">
      <c r="A20" s="0" t="n">
        <v>3</v>
      </c>
      <c r="B20" s="0" t="n">
        <v>1</v>
      </c>
      <c r="D20" s="0" t="n">
        <f aca="false">ROW(A171)</f>
        <v>171</v>
      </c>
      <c r="F20" s="0" t="s">
        <v>75</v>
      </c>
      <c r="G20" s="0" t="s">
        <v>76</v>
      </c>
      <c r="I20" s="0" t="n">
        <v>0</v>
      </c>
      <c r="K20" s="0" t="n">
        <v>0</v>
      </c>
      <c r="L20" s="0" t="s">
        <v>75</v>
      </c>
      <c r="S20" s="0" t="n">
        <v>0</v>
      </c>
      <c r="T20" s="0" t="n">
        <v>0</v>
      </c>
      <c r="U20" s="0" t="s">
        <v>76</v>
      </c>
      <c r="V20" s="0" t="n">
        <v>1</v>
      </c>
      <c r="BX20" s="0" t="n">
        <v>0</v>
      </c>
      <c r="CF20" s="0" t="n">
        <v>0</v>
      </c>
      <c r="CG20" s="0" t="n">
        <v>0</v>
      </c>
    </row>
    <row r="22" customFormat="false" ht="12.75" hidden="false" customHeight="false" outlineLevel="0" collapsed="false">
      <c r="A22" s="0" t="n">
        <v>52</v>
      </c>
      <c r="B22" s="0" t="n">
        <f aca="false">B171</f>
        <v>1</v>
      </c>
      <c r="C22" s="0" t="n">
        <f aca="false">C171</f>
        <v>3</v>
      </c>
      <c r="D22" s="0" t="n">
        <f aca="false">D171</f>
        <v>20</v>
      </c>
      <c r="E22" s="0" t="n">
        <f aca="false">E171</f>
        <v>0</v>
      </c>
      <c r="F22" s="0" t="str">
        <f aca="false">F171</f>
        <v>ЛС-01-01-01</v>
      </c>
      <c r="G22" s="0" t="str">
        <f aca="false">G171</f>
        <v>Вырубка и пересадка зелёных насаждений, корчёвка пней</v>
      </c>
      <c r="O22" s="0" t="n">
        <f aca="false">O171</f>
        <v>31168.39</v>
      </c>
      <c r="P22" s="0" t="n">
        <f aca="false">P171</f>
        <v>9076.2</v>
      </c>
      <c r="Q22" s="0" t="n">
        <f aca="false">Q171</f>
        <v>4470.07</v>
      </c>
      <c r="R22" s="0" t="n">
        <f aca="false">R171</f>
        <v>420.05</v>
      </c>
      <c r="S22" s="0" t="n">
        <f aca="false">S171</f>
        <v>17622.12</v>
      </c>
      <c r="T22" s="0" t="n">
        <f aca="false">T171</f>
        <v>0</v>
      </c>
      <c r="U22" s="0" t="n">
        <f aca="false">U171</f>
        <v>1524.865288386</v>
      </c>
      <c r="V22" s="0" t="n">
        <f aca="false">V171</f>
        <v>0</v>
      </c>
      <c r="W22" s="0" t="n">
        <f aca="false">W171</f>
        <v>0</v>
      </c>
      <c r="X22" s="0" t="n">
        <f aca="false">X171</f>
        <v>17222.05</v>
      </c>
      <c r="Y22" s="0" t="n">
        <f aca="false">Y171</f>
        <v>10661.3</v>
      </c>
      <c r="Z22" s="0" t="n">
        <f aca="false">Z171</f>
        <v>0</v>
      </c>
      <c r="AA22" s="0" t="n">
        <f aca="false">AA171</f>
        <v>0</v>
      </c>
      <c r="AB22" s="0" t="n">
        <f aca="false">AB171</f>
        <v>0</v>
      </c>
      <c r="AC22" s="0" t="n">
        <f aca="false">AC171</f>
        <v>0</v>
      </c>
      <c r="AD22" s="0" t="n">
        <f aca="false">AD171</f>
        <v>0</v>
      </c>
      <c r="AE22" s="0" t="n">
        <f aca="false">AE171</f>
        <v>0</v>
      </c>
      <c r="AF22" s="0" t="n">
        <f aca="false">AF171</f>
        <v>0</v>
      </c>
      <c r="AG22" s="0" t="n">
        <f aca="false">AG171</f>
        <v>0</v>
      </c>
      <c r="AH22" s="0" t="n">
        <f aca="false">AH171</f>
        <v>0</v>
      </c>
      <c r="AI22" s="0" t="n">
        <f aca="false">AI171</f>
        <v>0</v>
      </c>
      <c r="AJ22" s="0" t="n">
        <f aca="false">AJ171</f>
        <v>0</v>
      </c>
      <c r="AK22" s="0" t="n">
        <f aca="false">AK171</f>
        <v>0</v>
      </c>
      <c r="AL22" s="0" t="n">
        <f aca="false">AL171</f>
        <v>0</v>
      </c>
      <c r="AM22" s="0" t="n">
        <f aca="false">AM171</f>
        <v>0</v>
      </c>
      <c r="AN22" s="0" t="n">
        <f aca="false">AN171</f>
        <v>0</v>
      </c>
      <c r="AO22" s="0" t="n">
        <f aca="false">AO171</f>
        <v>0</v>
      </c>
      <c r="AP22" s="0" t="n">
        <f aca="false">AP171</f>
        <v>0</v>
      </c>
      <c r="AQ22" s="0" t="n">
        <f aca="false">AQ171</f>
        <v>0</v>
      </c>
      <c r="AR22" s="0" t="n">
        <f aca="false">AR171</f>
        <v>59051.74</v>
      </c>
      <c r="AS22" s="0" t="n">
        <f aca="false">AS171</f>
        <v>59051.74</v>
      </c>
      <c r="AT22" s="0" t="n">
        <f aca="false">AT171</f>
        <v>0</v>
      </c>
      <c r="AU22" s="0" t="n">
        <f aca="false">AU171</f>
        <v>0</v>
      </c>
      <c r="AV22" s="0" t="n">
        <f aca="false">AV171</f>
        <v>9076.2</v>
      </c>
      <c r="AW22" s="0" t="n">
        <f aca="false">AW171</f>
        <v>9076.2</v>
      </c>
      <c r="AX22" s="0" t="n">
        <f aca="false">AX171</f>
        <v>0</v>
      </c>
      <c r="AY22" s="0" t="n">
        <f aca="false">AY171</f>
        <v>9076.2</v>
      </c>
      <c r="AZ22" s="0" t="n">
        <f aca="false">AZ171</f>
        <v>0</v>
      </c>
      <c r="BA22" s="0" t="n">
        <f aca="false">BA171</f>
        <v>0</v>
      </c>
      <c r="BB22" s="0" t="n">
        <f aca="false">BB171</f>
        <v>0</v>
      </c>
      <c r="BC22" s="0" t="n">
        <f aca="false">BC171</f>
        <v>0</v>
      </c>
      <c r="BD22" s="0" t="n">
        <f aca="false">BD171</f>
        <v>0</v>
      </c>
      <c r="BE22" s="0" t="n">
        <f aca="false">BE171</f>
        <v>0</v>
      </c>
      <c r="BF22" s="0" t="n">
        <f aca="false">BF171</f>
        <v>0</v>
      </c>
      <c r="BG22" s="0" t="n">
        <f aca="false">BG171</f>
        <v>0</v>
      </c>
      <c r="BH22" s="0" t="n">
        <f aca="false">BH171</f>
        <v>0</v>
      </c>
      <c r="BI22" s="0" t="n">
        <f aca="false">BI171</f>
        <v>0</v>
      </c>
      <c r="BJ22" s="0" t="n">
        <f aca="false">BJ171</f>
        <v>0</v>
      </c>
      <c r="BK22" s="0" t="n">
        <f aca="false">BK171</f>
        <v>0</v>
      </c>
      <c r="BL22" s="0" t="n">
        <f aca="false">BL171</f>
        <v>0</v>
      </c>
      <c r="BM22" s="0" t="n">
        <f aca="false">BM171</f>
        <v>0</v>
      </c>
      <c r="BN22" s="0" t="n">
        <f aca="false">BN171</f>
        <v>0</v>
      </c>
      <c r="BO22" s="0" t="n">
        <f aca="false">BO171</f>
        <v>0</v>
      </c>
      <c r="BP22" s="0" t="n">
        <f aca="false">BP171</f>
        <v>0</v>
      </c>
      <c r="BQ22" s="0" t="n">
        <f aca="false">BQ171</f>
        <v>0</v>
      </c>
      <c r="BR22" s="0" t="n">
        <f aca="false">BR171</f>
        <v>0</v>
      </c>
      <c r="BS22" s="0" t="n">
        <f aca="false">BS171</f>
        <v>0</v>
      </c>
      <c r="BT22" s="0" t="n">
        <f aca="false">BT171</f>
        <v>0</v>
      </c>
      <c r="BU22" s="0" t="n">
        <f aca="false">BU171</f>
        <v>0</v>
      </c>
      <c r="BV22" s="0" t="n">
        <f aca="false">BV171</f>
        <v>0</v>
      </c>
      <c r="BW22" s="0" t="n">
        <f aca="false">BW171</f>
        <v>0</v>
      </c>
      <c r="BX22" s="0" t="n">
        <f aca="false">BX171</f>
        <v>0</v>
      </c>
      <c r="BY22" s="0" t="n">
        <f aca="false">BY171</f>
        <v>0</v>
      </c>
      <c r="BZ22" s="0" t="n">
        <f aca="false">BZ171</f>
        <v>0</v>
      </c>
      <c r="CA22" s="0" t="n">
        <f aca="false">CA171</f>
        <v>0</v>
      </c>
      <c r="CB22" s="0" t="n">
        <f aca="false">CB171</f>
        <v>0</v>
      </c>
      <c r="CC22" s="0" t="n">
        <f aca="false">CC171</f>
        <v>0</v>
      </c>
      <c r="CD22" s="0" t="n">
        <f aca="false">CD171</f>
        <v>0</v>
      </c>
      <c r="CE22" s="0" t="n">
        <f aca="false">CE171</f>
        <v>0</v>
      </c>
      <c r="CF22" s="0" t="n">
        <f aca="false">CF171</f>
        <v>0</v>
      </c>
      <c r="CG22" s="0" t="n">
        <f aca="false">CG171</f>
        <v>0</v>
      </c>
      <c r="CH22" s="0" t="n">
        <f aca="false">CH171</f>
        <v>0</v>
      </c>
      <c r="CI22" s="0" t="n">
        <f aca="false">CI171</f>
        <v>0</v>
      </c>
      <c r="CJ22" s="0" t="n">
        <f aca="false">CJ171</f>
        <v>0</v>
      </c>
      <c r="CK22" s="0" t="n">
        <f aca="false">CK171</f>
        <v>0</v>
      </c>
      <c r="CL22" s="0" t="n">
        <f aca="false">CL171</f>
        <v>0</v>
      </c>
      <c r="CM22" s="0" t="n">
        <f aca="false">CM171</f>
        <v>0</v>
      </c>
      <c r="CN22" s="0" t="n">
        <f aca="false">CN171</f>
        <v>0</v>
      </c>
      <c r="CO22" s="0" t="n">
        <f aca="false">CO171</f>
        <v>0</v>
      </c>
      <c r="CP22" s="0" t="n">
        <f aca="false">CP171</f>
        <v>0</v>
      </c>
      <c r="CQ22" s="0" t="n">
        <f aca="false">CQ171</f>
        <v>0</v>
      </c>
      <c r="CR22" s="0" t="n">
        <f aca="false">CR171</f>
        <v>0</v>
      </c>
      <c r="CS22" s="0" t="n">
        <f aca="false">CS171</f>
        <v>0</v>
      </c>
      <c r="CT22" s="0" t="n">
        <f aca="false">CT171</f>
        <v>0</v>
      </c>
      <c r="CU22" s="0" t="n">
        <f aca="false">CU171</f>
        <v>0</v>
      </c>
      <c r="CV22" s="0" t="n">
        <f aca="false">CV171</f>
        <v>0</v>
      </c>
      <c r="CW22" s="0" t="n">
        <f aca="false">CW171</f>
        <v>0</v>
      </c>
      <c r="CX22" s="0" t="n">
        <f aca="false">CX171</f>
        <v>0</v>
      </c>
      <c r="CY22" s="0" t="n">
        <f aca="false">CY171</f>
        <v>0</v>
      </c>
      <c r="CZ22" s="0" t="n">
        <f aca="false">CZ171</f>
        <v>0</v>
      </c>
      <c r="DA22" s="0" t="n">
        <f aca="false">DA171</f>
        <v>0</v>
      </c>
      <c r="DB22" s="0" t="n">
        <f aca="false">DB171</f>
        <v>0</v>
      </c>
      <c r="DC22" s="0" t="n">
        <f aca="false">DC171</f>
        <v>0</v>
      </c>
      <c r="DD22" s="0" t="n">
        <f aca="false">DD171</f>
        <v>0</v>
      </c>
      <c r="DE22" s="0" t="n">
        <f aca="false">DE171</f>
        <v>0</v>
      </c>
      <c r="DF22" s="0" t="n">
        <f aca="false">DF171</f>
        <v>0</v>
      </c>
      <c r="DG22" s="0" t="n">
        <f aca="false">DG171</f>
        <v>1159516.87</v>
      </c>
      <c r="DH22" s="0" t="n">
        <f aca="false">DH171</f>
        <v>72622.83</v>
      </c>
      <c r="DI22" s="0" t="n">
        <f aca="false">DI171</f>
        <v>69039.68</v>
      </c>
      <c r="DJ22" s="0" t="n">
        <f aca="false">DJ171</f>
        <v>24261.87</v>
      </c>
      <c r="DK22" s="0" t="n">
        <f aca="false">DK171</f>
        <v>1017854.36</v>
      </c>
      <c r="DL22" s="0" t="n">
        <f aca="false">DL171</f>
        <v>0</v>
      </c>
      <c r="DM22" s="0" t="n">
        <f aca="false">DM171</f>
        <v>1524.865288386</v>
      </c>
      <c r="DN22" s="0" t="n">
        <f aca="false">DN171</f>
        <v>0</v>
      </c>
      <c r="DO22" s="0" t="n">
        <f aca="false">DO171</f>
        <v>0</v>
      </c>
      <c r="DP22" s="0" t="n">
        <f aca="false">DP171</f>
        <v>994746.04</v>
      </c>
      <c r="DQ22" s="0" t="n">
        <f aca="false">DQ171</f>
        <v>615796.95</v>
      </c>
      <c r="DR22" s="0" t="n">
        <f aca="false">DR171</f>
        <v>0</v>
      </c>
      <c r="DS22" s="0" t="n">
        <f aca="false">DS171</f>
        <v>0</v>
      </c>
      <c r="DT22" s="0" t="n">
        <f aca="false">DT171</f>
        <v>0</v>
      </c>
      <c r="DU22" s="0" t="n">
        <f aca="false">DU171</f>
        <v>0</v>
      </c>
      <c r="DV22" s="0" t="n">
        <f aca="false">DV171</f>
        <v>0</v>
      </c>
      <c r="DW22" s="0" t="n">
        <f aca="false">DW171</f>
        <v>0</v>
      </c>
      <c r="DX22" s="0" t="n">
        <f aca="false">DX171</f>
        <v>0</v>
      </c>
      <c r="DY22" s="0" t="n">
        <f aca="false">DY171</f>
        <v>0</v>
      </c>
      <c r="DZ22" s="0" t="n">
        <f aca="false">DZ171</f>
        <v>0</v>
      </c>
      <c r="EA22" s="0" t="n">
        <f aca="false">EA171</f>
        <v>0</v>
      </c>
      <c r="EB22" s="0" t="n">
        <f aca="false">EB171</f>
        <v>0</v>
      </c>
      <c r="EC22" s="0" t="n">
        <f aca="false">EC171</f>
        <v>0</v>
      </c>
      <c r="ED22" s="0" t="n">
        <f aca="false">ED171</f>
        <v>0</v>
      </c>
      <c r="EE22" s="0" t="n">
        <f aca="false">EE171</f>
        <v>0</v>
      </c>
      <c r="EF22" s="0" t="n">
        <f aca="false">EF171</f>
        <v>0</v>
      </c>
      <c r="EG22" s="0" t="n">
        <f aca="false">EG171</f>
        <v>0</v>
      </c>
      <c r="EH22" s="0" t="n">
        <f aca="false">EH171</f>
        <v>0</v>
      </c>
      <c r="EI22" s="0" t="n">
        <f aca="false">EI171</f>
        <v>0</v>
      </c>
      <c r="EJ22" s="0" t="n">
        <f aca="false">EJ171</f>
        <v>2770059.86</v>
      </c>
      <c r="EK22" s="0" t="n">
        <f aca="false">EK171</f>
        <v>2770059.86</v>
      </c>
      <c r="EL22" s="0" t="n">
        <f aca="false">EL171</f>
        <v>0</v>
      </c>
      <c r="EM22" s="0" t="n">
        <f aca="false">EM171</f>
        <v>0</v>
      </c>
      <c r="EN22" s="0" t="n">
        <f aca="false">EN171</f>
        <v>72622.83</v>
      </c>
      <c r="EO22" s="0" t="n">
        <f aca="false">EO171</f>
        <v>72622.83</v>
      </c>
      <c r="EP22" s="0" t="n">
        <f aca="false">EP171</f>
        <v>0</v>
      </c>
      <c r="EQ22" s="0" t="n">
        <f aca="false">EQ171</f>
        <v>72622.83</v>
      </c>
      <c r="ER22" s="0" t="n">
        <f aca="false">ER171</f>
        <v>0</v>
      </c>
      <c r="ES22" s="0" t="n">
        <f aca="false">ES171</f>
        <v>0</v>
      </c>
      <c r="ET22" s="0" t="n">
        <f aca="false">ET171</f>
        <v>0</v>
      </c>
      <c r="EU22" s="0" t="n">
        <f aca="false">EU171</f>
        <v>0</v>
      </c>
      <c r="EV22" s="0" t="n">
        <f aca="false">EV171</f>
        <v>0</v>
      </c>
      <c r="EW22" s="0" t="n">
        <f aca="false">EW171</f>
        <v>0</v>
      </c>
      <c r="EX22" s="0" t="n">
        <f aca="false">EX171</f>
        <v>0</v>
      </c>
      <c r="EY22" s="0" t="n">
        <f aca="false">EY171</f>
        <v>0</v>
      </c>
      <c r="EZ22" s="0" t="n">
        <f aca="false">EZ171</f>
        <v>0</v>
      </c>
      <c r="FA22" s="0" t="n">
        <f aca="false">FA171</f>
        <v>0</v>
      </c>
      <c r="FB22" s="0" t="n">
        <f aca="false">FB171</f>
        <v>0</v>
      </c>
      <c r="FC22" s="0" t="n">
        <f aca="false">FC171</f>
        <v>0</v>
      </c>
      <c r="FD22" s="0" t="n">
        <f aca="false">FD171</f>
        <v>0</v>
      </c>
      <c r="FE22" s="0" t="n">
        <f aca="false">FE171</f>
        <v>0</v>
      </c>
      <c r="FF22" s="0" t="n">
        <f aca="false">FF171</f>
        <v>0</v>
      </c>
      <c r="FG22" s="0" t="n">
        <f aca="false">FG171</f>
        <v>0</v>
      </c>
      <c r="FH22" s="0" t="n">
        <f aca="false">FH171</f>
        <v>0</v>
      </c>
      <c r="FI22" s="0" t="n">
        <f aca="false">FI171</f>
        <v>0</v>
      </c>
      <c r="FJ22" s="0" t="n">
        <f aca="false">FJ171</f>
        <v>0</v>
      </c>
      <c r="FK22" s="0" t="n">
        <f aca="false">FK171</f>
        <v>0</v>
      </c>
      <c r="FL22" s="0" t="n">
        <f aca="false">FL171</f>
        <v>0</v>
      </c>
      <c r="FM22" s="0" t="n">
        <f aca="false">FM171</f>
        <v>0</v>
      </c>
      <c r="FN22" s="0" t="n">
        <f aca="false">FN171</f>
        <v>0</v>
      </c>
      <c r="FO22" s="0" t="n">
        <f aca="false">FO171</f>
        <v>0</v>
      </c>
      <c r="FP22" s="0" t="n">
        <f aca="false">FP171</f>
        <v>0</v>
      </c>
      <c r="FQ22" s="0" t="n">
        <f aca="false">FQ171</f>
        <v>0</v>
      </c>
      <c r="FR22" s="0" t="n">
        <f aca="false">FR171</f>
        <v>0</v>
      </c>
      <c r="FS22" s="0" t="n">
        <f aca="false">FS171</f>
        <v>0</v>
      </c>
      <c r="FT22" s="0" t="n">
        <f aca="false">FT171</f>
        <v>0</v>
      </c>
      <c r="FU22" s="0" t="n">
        <f aca="false">FU171</f>
        <v>0</v>
      </c>
      <c r="FV22" s="0" t="n">
        <f aca="false">FV171</f>
        <v>0</v>
      </c>
      <c r="FW22" s="0" t="n">
        <f aca="false">FW171</f>
        <v>0</v>
      </c>
      <c r="FX22" s="0" t="n">
        <f aca="false">FX171</f>
        <v>0</v>
      </c>
      <c r="FY22" s="0" t="n">
        <f aca="false">FY171</f>
        <v>0</v>
      </c>
      <c r="FZ22" s="0" t="n">
        <f aca="false">FZ171</f>
        <v>0</v>
      </c>
      <c r="GA22" s="0" t="n">
        <f aca="false">GA171</f>
        <v>0</v>
      </c>
      <c r="GB22" s="0" t="n">
        <f aca="false">GB171</f>
        <v>0</v>
      </c>
      <c r="GC22" s="0" t="n">
        <f aca="false">GC171</f>
        <v>0</v>
      </c>
      <c r="GD22" s="0" t="n">
        <f aca="false">GD171</f>
        <v>0</v>
      </c>
      <c r="GE22" s="0" t="n">
        <f aca="false">GE171</f>
        <v>0</v>
      </c>
      <c r="GF22" s="0" t="n">
        <f aca="false">GF171</f>
        <v>0</v>
      </c>
      <c r="GG22" s="0" t="n">
        <f aca="false">GG171</f>
        <v>0</v>
      </c>
      <c r="GH22" s="0" t="n">
        <f aca="false">GH171</f>
        <v>0</v>
      </c>
      <c r="GI22" s="0" t="n">
        <f aca="false">GI171</f>
        <v>0</v>
      </c>
      <c r="GJ22" s="0" t="n">
        <f aca="false">GJ171</f>
        <v>0</v>
      </c>
      <c r="GK22" s="0" t="n">
        <f aca="false">GK171</f>
        <v>0</v>
      </c>
      <c r="GL22" s="0" t="n">
        <f aca="false">GL171</f>
        <v>0</v>
      </c>
      <c r="GM22" s="0" t="n">
        <f aca="false">GM171</f>
        <v>0</v>
      </c>
      <c r="GN22" s="0" t="n">
        <f aca="false">GN171</f>
        <v>0</v>
      </c>
      <c r="GO22" s="0" t="n">
        <f aca="false">GO171</f>
        <v>0</v>
      </c>
      <c r="GP22" s="0" t="n">
        <f aca="false">GP171</f>
        <v>0</v>
      </c>
      <c r="GQ22" s="0" t="n">
        <f aca="false">GQ171</f>
        <v>0</v>
      </c>
      <c r="GR22" s="0" t="n">
        <f aca="false">GR171</f>
        <v>0</v>
      </c>
      <c r="GS22" s="0" t="n">
        <f aca="false">GS171</f>
        <v>0</v>
      </c>
      <c r="GT22" s="0" t="n">
        <f aca="false">GT171</f>
        <v>0</v>
      </c>
      <c r="GU22" s="0" t="n">
        <f aca="false">GU171</f>
        <v>0</v>
      </c>
      <c r="GV22" s="0" t="n">
        <f aca="false">GV171</f>
        <v>0</v>
      </c>
      <c r="GW22" s="0" t="n">
        <f aca="false">GW171</f>
        <v>0</v>
      </c>
      <c r="GX22" s="0" t="n">
        <f aca="false">GX171</f>
        <v>0</v>
      </c>
    </row>
    <row r="24" customFormat="false" ht="12.75" hidden="false" customHeight="false" outlineLevel="0" collapsed="false">
      <c r="A24" s="0" t="n">
        <v>4</v>
      </c>
      <c r="B24" s="0" t="n">
        <v>1</v>
      </c>
      <c r="D24" s="0" t="n">
        <f aca="false">ROW(A53)</f>
        <v>53</v>
      </c>
      <c r="F24" s="0" t="s">
        <v>86</v>
      </c>
      <c r="G24" s="0" t="s">
        <v>87</v>
      </c>
      <c r="I24" s="0" t="n">
        <v>0</v>
      </c>
      <c r="K24" s="0" t="n">
        <v>-1</v>
      </c>
      <c r="S24" s="0" t="n">
        <v>0</v>
      </c>
      <c r="T24" s="0" t="n">
        <v>0</v>
      </c>
      <c r="V24" s="0" t="n">
        <v>1</v>
      </c>
      <c r="BX24" s="0" t="n">
        <v>0</v>
      </c>
      <c r="CJ24" s="0" t="n">
        <v>0</v>
      </c>
    </row>
    <row r="26" customFormat="false" ht="12.75" hidden="false" customHeight="false" outlineLevel="0" collapsed="false">
      <c r="A26" s="0" t="n">
        <v>52</v>
      </c>
      <c r="B26" s="0" t="n">
        <f aca="false">B53</f>
        <v>1</v>
      </c>
      <c r="C26" s="0" t="n">
        <f aca="false">C53</f>
        <v>4</v>
      </c>
      <c r="D26" s="0" t="n">
        <f aca="false">D53</f>
        <v>24</v>
      </c>
      <c r="E26" s="0" t="n">
        <f aca="false">E53</f>
        <v>0</v>
      </c>
      <c r="F26" s="0" t="str">
        <f aca="false">F53</f>
        <v>1</v>
      </c>
      <c r="G26" s="0" t="str">
        <f aca="false">G53</f>
        <v>Вырубка деревьев и кустарников</v>
      </c>
      <c r="O26" s="0" t="n">
        <f aca="false">O53</f>
        <v>8293.09</v>
      </c>
      <c r="P26" s="0" t="n">
        <f aca="false">P53</f>
        <v>3407.72</v>
      </c>
      <c r="Q26" s="0" t="n">
        <f aca="false">Q53</f>
        <v>0</v>
      </c>
      <c r="R26" s="0" t="n">
        <f aca="false">R53</f>
        <v>0</v>
      </c>
      <c r="S26" s="0" t="n">
        <f aca="false">S53</f>
        <v>4885.37</v>
      </c>
      <c r="T26" s="0" t="n">
        <f aca="false">T53</f>
        <v>0</v>
      </c>
      <c r="U26" s="0" t="n">
        <f aca="false">U53</f>
        <v>490.354679166</v>
      </c>
      <c r="V26" s="0" t="n">
        <f aca="false">V53</f>
        <v>0</v>
      </c>
      <c r="W26" s="0" t="n">
        <f aca="false">W53</f>
        <v>0</v>
      </c>
      <c r="X26" s="0" t="n">
        <f aca="false">X53</f>
        <v>4983.07</v>
      </c>
      <c r="Y26" s="0" t="n">
        <f aca="false">Y53</f>
        <v>2638.1</v>
      </c>
      <c r="Z26" s="0" t="n">
        <f aca="false">Z53</f>
        <v>0</v>
      </c>
      <c r="AA26" s="0" t="n">
        <f aca="false">AA53</f>
        <v>0</v>
      </c>
      <c r="AB26" s="0" t="n">
        <f aca="false">AB53</f>
        <v>8293.09</v>
      </c>
      <c r="AC26" s="0" t="n">
        <f aca="false">AC53</f>
        <v>3407.72</v>
      </c>
      <c r="AD26" s="0" t="n">
        <f aca="false">AD53</f>
        <v>0</v>
      </c>
      <c r="AE26" s="0" t="n">
        <f aca="false">AE53</f>
        <v>0</v>
      </c>
      <c r="AF26" s="0" t="n">
        <f aca="false">AF53</f>
        <v>4885.37</v>
      </c>
      <c r="AG26" s="0" t="n">
        <f aca="false">AG53</f>
        <v>0</v>
      </c>
      <c r="AH26" s="0" t="n">
        <f aca="false">AH53</f>
        <v>490.354679166</v>
      </c>
      <c r="AI26" s="0" t="n">
        <f aca="false">AI53</f>
        <v>0</v>
      </c>
      <c r="AJ26" s="0" t="n">
        <f aca="false">AJ53</f>
        <v>0</v>
      </c>
      <c r="AK26" s="0" t="n">
        <f aca="false">AK53</f>
        <v>4983.07</v>
      </c>
      <c r="AL26" s="0" t="n">
        <f aca="false">AL53</f>
        <v>2638.1</v>
      </c>
      <c r="AM26" s="0" t="n">
        <f aca="false">AM53</f>
        <v>0</v>
      </c>
      <c r="AN26" s="0" t="n">
        <f aca="false">AN53</f>
        <v>0</v>
      </c>
      <c r="AO26" s="0" t="n">
        <f aca="false">AO53</f>
        <v>0</v>
      </c>
      <c r="AP26" s="0" t="n">
        <f aca="false">AP53</f>
        <v>0</v>
      </c>
      <c r="AQ26" s="0" t="n">
        <f aca="false">AQ53</f>
        <v>0</v>
      </c>
      <c r="AR26" s="0" t="n">
        <f aca="false">AR53</f>
        <v>15914.26</v>
      </c>
      <c r="AS26" s="0" t="n">
        <f aca="false">AS53</f>
        <v>15914.26</v>
      </c>
      <c r="AT26" s="0" t="n">
        <f aca="false">AT53</f>
        <v>0</v>
      </c>
      <c r="AU26" s="0" t="n">
        <f aca="false">AU53</f>
        <v>0</v>
      </c>
      <c r="AV26" s="0" t="n">
        <f aca="false">AV53</f>
        <v>3407.72</v>
      </c>
      <c r="AW26" s="0" t="n">
        <f aca="false">AW53</f>
        <v>3407.72</v>
      </c>
      <c r="AX26" s="0" t="n">
        <f aca="false">AX53</f>
        <v>0</v>
      </c>
      <c r="AY26" s="0" t="n">
        <f aca="false">AY53</f>
        <v>3407.72</v>
      </c>
      <c r="AZ26" s="0" t="n">
        <f aca="false">AZ53</f>
        <v>0</v>
      </c>
      <c r="BA26" s="0" t="n">
        <f aca="false">BA53</f>
        <v>0</v>
      </c>
      <c r="BB26" s="0" t="n">
        <f aca="false">BB53</f>
        <v>0</v>
      </c>
      <c r="BC26" s="0" t="n">
        <f aca="false">BC53</f>
        <v>0</v>
      </c>
      <c r="BD26" s="0" t="n">
        <f aca="false">BD53</f>
        <v>0</v>
      </c>
      <c r="BE26" s="0" t="n">
        <f aca="false">BE53</f>
        <v>0</v>
      </c>
      <c r="BF26" s="0" t="n">
        <f aca="false">BF53</f>
        <v>0</v>
      </c>
      <c r="BG26" s="0" t="n">
        <f aca="false">BG53</f>
        <v>0</v>
      </c>
      <c r="BH26" s="0" t="n">
        <f aca="false">BH53</f>
        <v>0</v>
      </c>
      <c r="BI26" s="0" t="n">
        <f aca="false">BI53</f>
        <v>0</v>
      </c>
      <c r="BJ26" s="0" t="n">
        <f aca="false">BJ53</f>
        <v>0</v>
      </c>
      <c r="BK26" s="0" t="n">
        <f aca="false">BK53</f>
        <v>0</v>
      </c>
      <c r="BL26" s="0" t="n">
        <f aca="false">BL53</f>
        <v>0</v>
      </c>
      <c r="BM26" s="0" t="n">
        <f aca="false">BM53</f>
        <v>0</v>
      </c>
      <c r="BN26" s="0" t="n">
        <f aca="false">BN53</f>
        <v>0</v>
      </c>
      <c r="BO26" s="0" t="n">
        <f aca="false">BO53</f>
        <v>0</v>
      </c>
      <c r="BP26" s="0" t="n">
        <f aca="false">BP53</f>
        <v>0</v>
      </c>
      <c r="BQ26" s="0" t="n">
        <f aca="false">BQ53</f>
        <v>0</v>
      </c>
      <c r="BR26" s="0" t="n">
        <f aca="false">BR53</f>
        <v>0</v>
      </c>
      <c r="BS26" s="0" t="n">
        <f aca="false">BS53</f>
        <v>0</v>
      </c>
      <c r="BT26" s="0" t="n">
        <f aca="false">BT53</f>
        <v>0</v>
      </c>
      <c r="BU26" s="0" t="n">
        <f aca="false">BU53</f>
        <v>0</v>
      </c>
      <c r="BV26" s="0" t="n">
        <f aca="false">BV53</f>
        <v>0</v>
      </c>
      <c r="BW26" s="0" t="n">
        <f aca="false">BW53</f>
        <v>0</v>
      </c>
      <c r="BX26" s="0" t="n">
        <f aca="false">BX53</f>
        <v>0</v>
      </c>
      <c r="BY26" s="0" t="n">
        <f aca="false">BY53</f>
        <v>0</v>
      </c>
      <c r="BZ26" s="0" t="n">
        <f aca="false">BZ53</f>
        <v>0</v>
      </c>
      <c r="CA26" s="0" t="n">
        <f aca="false">CA53</f>
        <v>15914.26</v>
      </c>
      <c r="CB26" s="0" t="n">
        <f aca="false">CB53</f>
        <v>15914.26</v>
      </c>
      <c r="CC26" s="0" t="n">
        <f aca="false">CC53</f>
        <v>0</v>
      </c>
      <c r="CD26" s="0" t="n">
        <f aca="false">CD53</f>
        <v>0</v>
      </c>
      <c r="CE26" s="0" t="n">
        <f aca="false">CE53</f>
        <v>3407.72</v>
      </c>
      <c r="CF26" s="0" t="n">
        <f aca="false">CF53</f>
        <v>3407.72</v>
      </c>
      <c r="CG26" s="0" t="n">
        <f aca="false">CG53</f>
        <v>0</v>
      </c>
      <c r="CH26" s="0" t="n">
        <f aca="false">CH53</f>
        <v>3407.72</v>
      </c>
      <c r="CI26" s="0" t="n">
        <f aca="false">CI53</f>
        <v>0</v>
      </c>
      <c r="CJ26" s="0" t="n">
        <f aca="false">CJ53</f>
        <v>0</v>
      </c>
      <c r="CK26" s="0" t="n">
        <f aca="false">CK53</f>
        <v>0</v>
      </c>
      <c r="CL26" s="0" t="n">
        <f aca="false">CL53</f>
        <v>0</v>
      </c>
      <c r="CM26" s="0" t="n">
        <f aca="false">CM53</f>
        <v>0</v>
      </c>
      <c r="CN26" s="0" t="n">
        <f aca="false">CN53</f>
        <v>0</v>
      </c>
      <c r="CO26" s="0" t="n">
        <f aca="false">CO53</f>
        <v>0</v>
      </c>
      <c r="CP26" s="0" t="n">
        <f aca="false">CP53</f>
        <v>0</v>
      </c>
      <c r="CQ26" s="0" t="n">
        <f aca="false">CQ53</f>
        <v>0</v>
      </c>
      <c r="CR26" s="0" t="n">
        <f aca="false">CR53</f>
        <v>0</v>
      </c>
      <c r="CS26" s="0" t="n">
        <f aca="false">CS53</f>
        <v>0</v>
      </c>
      <c r="CT26" s="0" t="n">
        <f aca="false">CT53</f>
        <v>0</v>
      </c>
      <c r="CU26" s="0" t="n">
        <f aca="false">CU53</f>
        <v>0</v>
      </c>
      <c r="CV26" s="0" t="n">
        <f aca="false">CV53</f>
        <v>0</v>
      </c>
      <c r="CW26" s="0" t="n">
        <f aca="false">CW53</f>
        <v>0</v>
      </c>
      <c r="CX26" s="0" t="n">
        <f aca="false">CX53</f>
        <v>0</v>
      </c>
      <c r="CY26" s="0" t="n">
        <f aca="false">CY53</f>
        <v>0</v>
      </c>
      <c r="CZ26" s="0" t="n">
        <f aca="false">CZ53</f>
        <v>0</v>
      </c>
      <c r="DA26" s="0" t="n">
        <f aca="false">DA53</f>
        <v>0</v>
      </c>
      <c r="DB26" s="0" t="n">
        <f aca="false">DB53</f>
        <v>0</v>
      </c>
      <c r="DC26" s="0" t="n">
        <f aca="false">DC53</f>
        <v>0</v>
      </c>
      <c r="DD26" s="0" t="n">
        <f aca="false">DD53</f>
        <v>0</v>
      </c>
      <c r="DE26" s="0" t="n">
        <f aca="false">DE53</f>
        <v>0</v>
      </c>
      <c r="DF26" s="0" t="n">
        <f aca="false">DF53</f>
        <v>0</v>
      </c>
      <c r="DG26" s="0" t="n">
        <f aca="false">DG53</f>
        <v>312474.1</v>
      </c>
      <c r="DH26" s="0" t="n">
        <f aca="false">DH53</f>
        <v>30294.65</v>
      </c>
      <c r="DI26" s="0" t="n">
        <f aca="false">DI53</f>
        <v>0</v>
      </c>
      <c r="DJ26" s="0" t="n">
        <f aca="false">DJ53</f>
        <v>0</v>
      </c>
      <c r="DK26" s="0" t="n">
        <f aca="false">DK53</f>
        <v>282179.45</v>
      </c>
      <c r="DL26" s="0" t="n">
        <f aca="false">DL53</f>
        <v>0</v>
      </c>
      <c r="DM26" s="0" t="n">
        <f aca="false">DM53</f>
        <v>490.354679166</v>
      </c>
      <c r="DN26" s="0" t="n">
        <f aca="false">DN53</f>
        <v>0</v>
      </c>
      <c r="DO26" s="0" t="n">
        <f aca="false">DO53</f>
        <v>0</v>
      </c>
      <c r="DP26" s="0" t="n">
        <f aca="false">DP53</f>
        <v>287823.05</v>
      </c>
      <c r="DQ26" s="0" t="n">
        <f aca="false">DQ53</f>
        <v>152376.92</v>
      </c>
      <c r="DR26" s="0" t="n">
        <f aca="false">DR53</f>
        <v>0</v>
      </c>
      <c r="DS26" s="0" t="n">
        <f aca="false">DS53</f>
        <v>0</v>
      </c>
      <c r="DT26" s="0" t="n">
        <f aca="false">DT53</f>
        <v>312474.1</v>
      </c>
      <c r="DU26" s="0" t="n">
        <f aca="false">DU53</f>
        <v>30294.65</v>
      </c>
      <c r="DV26" s="0" t="n">
        <f aca="false">DV53</f>
        <v>0</v>
      </c>
      <c r="DW26" s="0" t="n">
        <f aca="false">DW53</f>
        <v>0</v>
      </c>
      <c r="DX26" s="0" t="n">
        <f aca="false">DX53</f>
        <v>282179.45</v>
      </c>
      <c r="DY26" s="0" t="n">
        <f aca="false">DY53</f>
        <v>0</v>
      </c>
      <c r="DZ26" s="0" t="n">
        <f aca="false">DZ53</f>
        <v>490.354679166</v>
      </c>
      <c r="EA26" s="0" t="n">
        <f aca="false">EA53</f>
        <v>0</v>
      </c>
      <c r="EB26" s="0" t="n">
        <f aca="false">EB53</f>
        <v>0</v>
      </c>
      <c r="EC26" s="0" t="n">
        <f aca="false">EC53</f>
        <v>287823.05</v>
      </c>
      <c r="ED26" s="0" t="n">
        <f aca="false">ED53</f>
        <v>152376.92</v>
      </c>
      <c r="EE26" s="0" t="n">
        <f aca="false">EE53</f>
        <v>0</v>
      </c>
      <c r="EF26" s="0" t="n">
        <f aca="false">EF53</f>
        <v>0</v>
      </c>
      <c r="EG26" s="0" t="n">
        <f aca="false">EG53</f>
        <v>0</v>
      </c>
      <c r="EH26" s="0" t="n">
        <f aca="false">EH53</f>
        <v>0</v>
      </c>
      <c r="EI26" s="0" t="n">
        <f aca="false">EI53</f>
        <v>0</v>
      </c>
      <c r="EJ26" s="0" t="n">
        <f aca="false">EJ53</f>
        <v>752674.07</v>
      </c>
      <c r="EK26" s="0" t="n">
        <f aca="false">EK53</f>
        <v>752674.07</v>
      </c>
      <c r="EL26" s="0" t="n">
        <f aca="false">EL53</f>
        <v>0</v>
      </c>
      <c r="EM26" s="0" t="n">
        <f aca="false">EM53</f>
        <v>0</v>
      </c>
      <c r="EN26" s="0" t="n">
        <f aca="false">EN53</f>
        <v>30294.65</v>
      </c>
      <c r="EO26" s="0" t="n">
        <f aca="false">EO53</f>
        <v>30294.65</v>
      </c>
      <c r="EP26" s="0" t="n">
        <f aca="false">EP53</f>
        <v>0</v>
      </c>
      <c r="EQ26" s="0" t="n">
        <f aca="false">EQ53</f>
        <v>30294.65</v>
      </c>
      <c r="ER26" s="0" t="n">
        <f aca="false">ER53</f>
        <v>0</v>
      </c>
      <c r="ES26" s="0" t="n">
        <f aca="false">ES53</f>
        <v>0</v>
      </c>
      <c r="ET26" s="0" t="n">
        <f aca="false">ET53</f>
        <v>0</v>
      </c>
      <c r="EU26" s="0" t="n">
        <f aca="false">EU53</f>
        <v>0</v>
      </c>
      <c r="EV26" s="0" t="n">
        <f aca="false">EV53</f>
        <v>0</v>
      </c>
      <c r="EW26" s="0" t="n">
        <f aca="false">EW53</f>
        <v>0</v>
      </c>
      <c r="EX26" s="0" t="n">
        <f aca="false">EX53</f>
        <v>0</v>
      </c>
      <c r="EY26" s="0" t="n">
        <f aca="false">EY53</f>
        <v>0</v>
      </c>
      <c r="EZ26" s="0" t="n">
        <f aca="false">EZ53</f>
        <v>0</v>
      </c>
      <c r="FA26" s="0" t="n">
        <f aca="false">FA53</f>
        <v>0</v>
      </c>
      <c r="FB26" s="0" t="n">
        <f aca="false">FB53</f>
        <v>0</v>
      </c>
      <c r="FC26" s="0" t="n">
        <f aca="false">FC53</f>
        <v>0</v>
      </c>
      <c r="FD26" s="0" t="n">
        <f aca="false">FD53</f>
        <v>0</v>
      </c>
      <c r="FE26" s="0" t="n">
        <f aca="false">FE53</f>
        <v>0</v>
      </c>
      <c r="FF26" s="0" t="n">
        <f aca="false">FF53</f>
        <v>0</v>
      </c>
      <c r="FG26" s="0" t="n">
        <f aca="false">FG53</f>
        <v>0</v>
      </c>
      <c r="FH26" s="0" t="n">
        <f aca="false">FH53</f>
        <v>0</v>
      </c>
      <c r="FI26" s="0" t="n">
        <f aca="false">FI53</f>
        <v>0</v>
      </c>
      <c r="FJ26" s="0" t="n">
        <f aca="false">FJ53</f>
        <v>0</v>
      </c>
      <c r="FK26" s="0" t="n">
        <f aca="false">FK53</f>
        <v>0</v>
      </c>
      <c r="FL26" s="0" t="n">
        <f aca="false">FL53</f>
        <v>0</v>
      </c>
      <c r="FM26" s="0" t="n">
        <f aca="false">FM53</f>
        <v>0</v>
      </c>
      <c r="FN26" s="0" t="n">
        <f aca="false">FN53</f>
        <v>0</v>
      </c>
      <c r="FO26" s="0" t="n">
        <f aca="false">FO53</f>
        <v>0</v>
      </c>
      <c r="FP26" s="0" t="n">
        <f aca="false">FP53</f>
        <v>0</v>
      </c>
      <c r="FQ26" s="0" t="n">
        <f aca="false">FQ53</f>
        <v>0</v>
      </c>
      <c r="FR26" s="0" t="n">
        <f aca="false">FR53</f>
        <v>0</v>
      </c>
      <c r="FS26" s="0" t="n">
        <f aca="false">FS53</f>
        <v>752674.07</v>
      </c>
      <c r="FT26" s="0" t="n">
        <f aca="false">FT53</f>
        <v>752674.07</v>
      </c>
      <c r="FU26" s="0" t="n">
        <f aca="false">FU53</f>
        <v>0</v>
      </c>
      <c r="FV26" s="0" t="n">
        <f aca="false">FV53</f>
        <v>0</v>
      </c>
      <c r="FW26" s="0" t="n">
        <f aca="false">FW53</f>
        <v>30294.65</v>
      </c>
      <c r="FX26" s="0" t="n">
        <f aca="false">FX53</f>
        <v>30294.65</v>
      </c>
      <c r="FY26" s="0" t="n">
        <f aca="false">FY53</f>
        <v>0</v>
      </c>
      <c r="FZ26" s="0" t="n">
        <f aca="false">FZ53</f>
        <v>30294.65</v>
      </c>
      <c r="GA26" s="0" t="n">
        <f aca="false">GA53</f>
        <v>0</v>
      </c>
      <c r="GB26" s="0" t="n">
        <f aca="false">GB53</f>
        <v>0</v>
      </c>
      <c r="GC26" s="0" t="n">
        <f aca="false">GC53</f>
        <v>0</v>
      </c>
      <c r="GD26" s="0" t="n">
        <f aca="false">GD53</f>
        <v>0</v>
      </c>
      <c r="GE26" s="0" t="n">
        <f aca="false">GE53</f>
        <v>0</v>
      </c>
      <c r="GF26" s="0" t="n">
        <f aca="false">GF53</f>
        <v>0</v>
      </c>
      <c r="GG26" s="0" t="n">
        <f aca="false">GG53</f>
        <v>0</v>
      </c>
      <c r="GH26" s="0" t="n">
        <f aca="false">GH53</f>
        <v>0</v>
      </c>
      <c r="GI26" s="0" t="n">
        <f aca="false">GI53</f>
        <v>0</v>
      </c>
      <c r="GJ26" s="0" t="n">
        <f aca="false">GJ53</f>
        <v>0</v>
      </c>
      <c r="GK26" s="0" t="n">
        <f aca="false">GK53</f>
        <v>0</v>
      </c>
      <c r="GL26" s="0" t="n">
        <f aca="false">GL53</f>
        <v>0</v>
      </c>
      <c r="GM26" s="0" t="n">
        <f aca="false">GM53</f>
        <v>0</v>
      </c>
      <c r="GN26" s="0" t="n">
        <f aca="false">GN53</f>
        <v>0</v>
      </c>
      <c r="GO26" s="0" t="n">
        <f aca="false">GO53</f>
        <v>0</v>
      </c>
      <c r="GP26" s="0" t="n">
        <f aca="false">GP53</f>
        <v>0</v>
      </c>
      <c r="GQ26" s="0" t="n">
        <f aca="false">GQ53</f>
        <v>0</v>
      </c>
      <c r="GR26" s="0" t="n">
        <f aca="false">GR53</f>
        <v>0</v>
      </c>
      <c r="GS26" s="0" t="n">
        <f aca="false">GS53</f>
        <v>0</v>
      </c>
      <c r="GT26" s="0" t="n">
        <f aca="false">GT53</f>
        <v>0</v>
      </c>
      <c r="GU26" s="0" t="n">
        <f aca="false">GU53</f>
        <v>0</v>
      </c>
      <c r="GV26" s="0" t="n">
        <f aca="false">GV53</f>
        <v>0</v>
      </c>
      <c r="GW26" s="0" t="n">
        <f aca="false">GW53</f>
        <v>0</v>
      </c>
      <c r="GX26" s="0" t="n">
        <f aca="false">GX53</f>
        <v>0</v>
      </c>
    </row>
    <row r="28" customFormat="false" ht="12.75" hidden="false" customHeight="false" outlineLevel="0" collapsed="false">
      <c r="A28" s="44" t="n">
        <v>17</v>
      </c>
      <c r="B28" s="44" t="n">
        <v>1</v>
      </c>
      <c r="C28" s="44" t="n">
        <f aca="false">ROW(SmtRes!A1)</f>
        <v>1</v>
      </c>
      <c r="D28" s="44" t="n">
        <f aca="false">ROW(EtalonRes!A1)</f>
        <v>1</v>
      </c>
      <c r="E28" s="44" t="s">
        <v>86</v>
      </c>
      <c r="F28" s="44" t="s">
        <v>88</v>
      </c>
      <c r="G28" s="44" t="s">
        <v>30</v>
      </c>
      <c r="H28" s="44" t="s">
        <v>89</v>
      </c>
      <c r="I28" s="44" t="n">
        <f aca="false">ROUND(24,9)</f>
        <v>24</v>
      </c>
      <c r="J28" s="44" t="n">
        <v>0</v>
      </c>
      <c r="K28" s="44" t="n">
        <f aca="false">ROUND(24,9)</f>
        <v>24</v>
      </c>
      <c r="L28" s="44"/>
      <c r="M28" s="44"/>
      <c r="N28" s="44"/>
      <c r="O28" s="44" t="n">
        <f aca="false">ROUND(CP28,2)</f>
        <v>146.22</v>
      </c>
      <c r="P28" s="44" t="n">
        <f aca="false">ROUND(CQ28*I28,2)</f>
        <v>0</v>
      </c>
      <c r="Q28" s="44" t="n">
        <f aca="false">ROUND(CR28*I28,2)</f>
        <v>0</v>
      </c>
      <c r="R28" s="44" t="n">
        <f aca="false">ROUND(CS28*I28,2)</f>
        <v>0</v>
      </c>
      <c r="S28" s="44" t="n">
        <f aca="false">ROUND(CT28*I28,2)</f>
        <v>146.22</v>
      </c>
      <c r="T28" s="44" t="n">
        <f aca="false">ROUND(CU28*I28,2)</f>
        <v>0</v>
      </c>
      <c r="U28" s="44" t="n">
        <f aca="false">CV28*I28</f>
        <v>13.543992</v>
      </c>
      <c r="V28" s="44" t="n">
        <f aca="false">CW28*I28</f>
        <v>0</v>
      </c>
      <c r="W28" s="44" t="n">
        <f aca="false">ROUND(CX28*I28,2)</f>
        <v>0</v>
      </c>
      <c r="X28" s="44" t="n">
        <f aca="false">ROUND(CY28,2)</f>
        <v>149.14</v>
      </c>
      <c r="Y28" s="44" t="n">
        <f aca="false">ROUND(CZ28,2)</f>
        <v>78.96</v>
      </c>
      <c r="Z28" s="44"/>
      <c r="AA28" s="44" t="n">
        <v>86495194</v>
      </c>
      <c r="AB28" s="44" t="n">
        <f aca="false">(AC28+AD28+AF28)</f>
        <v>5.819</v>
      </c>
      <c r="AC28" s="44" t="n">
        <f aca="false">(ES28)</f>
        <v>0</v>
      </c>
      <c r="AD28" s="44" t="n">
        <f aca="false">((ET28*1.1))</f>
        <v>0</v>
      </c>
      <c r="AE28" s="44" t="n">
        <f aca="false">((EU28*1.1))</f>
        <v>0</v>
      </c>
      <c r="AF28" s="44" t="n">
        <f aca="false">((EV28*1.1))</f>
        <v>5.819</v>
      </c>
      <c r="AG28" s="44" t="n">
        <f aca="false">(AP28)</f>
        <v>0</v>
      </c>
      <c r="AH28" s="44" t="n">
        <f aca="false">((EW28*1.1))</f>
        <v>0.539</v>
      </c>
      <c r="AI28" s="44" t="n">
        <f aca="false">((EX28*1.1))</f>
        <v>0</v>
      </c>
      <c r="AJ28" s="44" t="n">
        <f aca="false">(AS28)</f>
        <v>0</v>
      </c>
      <c r="AK28" s="44" t="n">
        <v>0</v>
      </c>
      <c r="AL28" s="44" t="n">
        <v>0</v>
      </c>
      <c r="AM28" s="44" t="n">
        <v>0</v>
      </c>
      <c r="AN28" s="44" t="n">
        <v>0</v>
      </c>
      <c r="AO28" s="44" t="n">
        <v>5.29</v>
      </c>
      <c r="AP28" s="44" t="n">
        <v>0</v>
      </c>
      <c r="AQ28" s="44" t="n">
        <v>0.49</v>
      </c>
      <c r="AR28" s="44" t="n">
        <v>0</v>
      </c>
      <c r="AS28" s="44" t="n">
        <v>0</v>
      </c>
      <c r="AT28" s="44" t="n">
        <v>102</v>
      </c>
      <c r="AU28" s="44" t="n">
        <v>54</v>
      </c>
      <c r="AV28" s="44" t="n">
        <v>1.047</v>
      </c>
      <c r="AW28" s="44" t="n">
        <v>1</v>
      </c>
      <c r="AX28" s="44"/>
      <c r="AY28" s="44"/>
      <c r="AZ28" s="44" t="n">
        <v>1</v>
      </c>
      <c r="BA28" s="44" t="n">
        <v>1</v>
      </c>
      <c r="BB28" s="44" t="n">
        <v>1</v>
      </c>
      <c r="BC28" s="44" t="n">
        <v>1</v>
      </c>
      <c r="BD28" s="44"/>
      <c r="BE28" s="44"/>
      <c r="BF28" s="44"/>
      <c r="BG28" s="44"/>
      <c r="BH28" s="44" t="n">
        <v>0</v>
      </c>
      <c r="BI28" s="44" t="n">
        <v>1</v>
      </c>
      <c r="BJ28" s="44" t="s">
        <v>88</v>
      </c>
      <c r="BK28" s="44"/>
      <c r="BL28" s="44"/>
      <c r="BM28" s="44" t="n">
        <v>666</v>
      </c>
      <c r="BN28" s="44" t="n">
        <v>0</v>
      </c>
      <c r="BO28" s="44" t="s">
        <v>88</v>
      </c>
      <c r="BP28" s="44" t="n">
        <v>1</v>
      </c>
      <c r="BQ28" s="44" t="n">
        <v>60</v>
      </c>
      <c r="BR28" s="44" t="n">
        <v>0</v>
      </c>
      <c r="BS28" s="44" t="n">
        <v>1</v>
      </c>
      <c r="BT28" s="44" t="n">
        <v>1</v>
      </c>
      <c r="BU28" s="44" t="n">
        <v>1</v>
      </c>
      <c r="BV28" s="44" t="n">
        <v>1</v>
      </c>
      <c r="BW28" s="44" t="n">
        <v>1</v>
      </c>
      <c r="BX28" s="44" t="n">
        <v>1</v>
      </c>
      <c r="BY28" s="44"/>
      <c r="BZ28" s="44" t="n">
        <v>102</v>
      </c>
      <c r="CA28" s="44" t="n">
        <v>54</v>
      </c>
      <c r="CB28" s="44"/>
      <c r="CC28" s="44"/>
      <c r="CD28" s="44"/>
      <c r="CE28" s="44" t="n">
        <v>0</v>
      </c>
      <c r="CF28" s="44" t="n">
        <v>0</v>
      </c>
      <c r="CG28" s="44" t="n">
        <v>0</v>
      </c>
      <c r="CH28" s="44"/>
      <c r="CI28" s="44"/>
      <c r="CJ28" s="44"/>
      <c r="CK28" s="44"/>
      <c r="CL28" s="44"/>
      <c r="CM28" s="44" t="n">
        <v>0</v>
      </c>
      <c r="CN28" s="44" t="s">
        <v>90</v>
      </c>
      <c r="CO28" s="44" t="n">
        <v>0</v>
      </c>
      <c r="CP28" s="44" t="n">
        <f aca="false">(P28+Q28+S28)</f>
        <v>146.22</v>
      </c>
      <c r="CQ28" s="44" t="n">
        <f aca="false">(AC28*BC28*AW28)</f>
        <v>0</v>
      </c>
      <c r="CR28" s="44" t="n">
        <f aca="false">(((ET28*1.1))*BB28*AV28)</f>
        <v>0</v>
      </c>
      <c r="CS28" s="44" t="n">
        <f aca="false">(AE28*BS28*AV28)</f>
        <v>0</v>
      </c>
      <c r="CT28" s="44" t="n">
        <f aca="false">(AF28*BA28*AV28)</f>
        <v>6.092493</v>
      </c>
      <c r="CU28" s="44" t="n">
        <f aca="false">AG28</f>
        <v>0</v>
      </c>
      <c r="CV28" s="44" t="n">
        <f aca="false">(AH28*AV28)</f>
        <v>0.564333</v>
      </c>
      <c r="CW28" s="44" t="n">
        <f aca="false">AI28</f>
        <v>0</v>
      </c>
      <c r="CX28" s="44" t="n">
        <f aca="false">AJ28</f>
        <v>0</v>
      </c>
      <c r="CY28" s="44" t="n">
        <f aca="false">(((S28+R28)*BZ28)/100)</f>
        <v>149.1444</v>
      </c>
      <c r="CZ28" s="44" t="n">
        <f aca="false">(((S28+R28)*CA28)/100)</f>
        <v>78.9588</v>
      </c>
      <c r="DA28" s="44"/>
      <c r="DB28" s="44"/>
      <c r="DC28" s="44"/>
      <c r="DD28" s="44"/>
      <c r="DE28" s="44" t="s">
        <v>91</v>
      </c>
      <c r="DF28" s="44" t="s">
        <v>91</v>
      </c>
      <c r="DG28" s="44" t="s">
        <v>91</v>
      </c>
      <c r="DH28" s="44"/>
      <c r="DI28" s="44" t="s">
        <v>91</v>
      </c>
      <c r="DJ28" s="44" t="s">
        <v>91</v>
      </c>
      <c r="DK28" s="44"/>
      <c r="DL28" s="44"/>
      <c r="DM28" s="44"/>
      <c r="DN28" s="44" t="n">
        <v>0</v>
      </c>
      <c r="DO28" s="44" t="n">
        <v>0</v>
      </c>
      <c r="DP28" s="44" t="n">
        <v>1</v>
      </c>
      <c r="DQ28" s="44" t="n">
        <v>1</v>
      </c>
      <c r="DR28" s="44"/>
      <c r="DS28" s="44"/>
      <c r="DT28" s="44"/>
      <c r="DU28" s="44" t="n">
        <v>1013</v>
      </c>
      <c r="DV28" s="44" t="s">
        <v>89</v>
      </c>
      <c r="DW28" s="44" t="s">
        <v>89</v>
      </c>
      <c r="DX28" s="44" t="n">
        <v>1</v>
      </c>
      <c r="DY28" s="44"/>
      <c r="DZ28" s="44"/>
      <c r="EA28" s="44"/>
      <c r="EB28" s="44"/>
      <c r="EC28" s="44"/>
      <c r="ED28" s="44"/>
      <c r="EE28" s="44" t="n">
        <v>86331294</v>
      </c>
      <c r="EF28" s="44" t="n">
        <v>60</v>
      </c>
      <c r="EG28" s="44" t="s">
        <v>92</v>
      </c>
      <c r="EH28" s="44" t="n">
        <v>0</v>
      </c>
      <c r="EI28" s="44"/>
      <c r="EJ28" s="44" t="n">
        <v>1</v>
      </c>
      <c r="EK28" s="44" t="n">
        <v>666</v>
      </c>
      <c r="EL28" s="44" t="s">
        <v>93</v>
      </c>
      <c r="EM28" s="44" t="s">
        <v>94</v>
      </c>
      <c r="EN28" s="44"/>
      <c r="EO28" s="44" t="s">
        <v>95</v>
      </c>
      <c r="EP28" s="44"/>
      <c r="EQ28" s="44" t="n">
        <v>0</v>
      </c>
      <c r="ER28" s="44" t="n">
        <v>0</v>
      </c>
      <c r="ES28" s="44" t="n">
        <v>0</v>
      </c>
      <c r="ET28" s="44" t="n">
        <v>0</v>
      </c>
      <c r="EU28" s="44" t="n">
        <v>0</v>
      </c>
      <c r="EV28" s="44" t="n">
        <v>5.29</v>
      </c>
      <c r="EW28" s="44" t="n">
        <v>0.49</v>
      </c>
      <c r="EX28" s="44" t="n">
        <v>0</v>
      </c>
      <c r="EY28" s="44" t="n">
        <v>0</v>
      </c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 t="n">
        <v>0</v>
      </c>
      <c r="FR28" s="44" t="n">
        <v>0</v>
      </c>
      <c r="FS28" s="44" t="n">
        <v>0</v>
      </c>
      <c r="FT28" s="44"/>
      <c r="FU28" s="44"/>
      <c r="FV28" s="44"/>
      <c r="FW28" s="44"/>
      <c r="FX28" s="44" t="n">
        <v>102</v>
      </c>
      <c r="FY28" s="44" t="n">
        <v>54</v>
      </c>
      <c r="FZ28" s="44"/>
      <c r="GA28" s="44"/>
      <c r="GB28" s="44"/>
      <c r="GC28" s="44"/>
      <c r="GD28" s="44" t="n">
        <v>1</v>
      </c>
      <c r="GE28" s="44"/>
      <c r="GF28" s="44" t="n">
        <v>-1639925576</v>
      </c>
      <c r="GG28" s="44" t="n">
        <v>2</v>
      </c>
      <c r="GH28" s="44" t="n">
        <v>0</v>
      </c>
      <c r="GI28" s="44" t="n">
        <v>-2</v>
      </c>
      <c r="GJ28" s="44" t="n">
        <v>0</v>
      </c>
      <c r="GK28" s="44" t="n">
        <v>0</v>
      </c>
      <c r="GL28" s="44" t="n">
        <f aca="false">ROUND(IF(AND(BH28=3,BI28=3,FS28&lt;&gt;0),P28,0),2)</f>
        <v>0</v>
      </c>
      <c r="GM28" s="44" t="n">
        <f aca="false">ROUND(O28+X28+Y28,2)+GX28</f>
        <v>374.32</v>
      </c>
      <c r="GN28" s="44" t="n">
        <f aca="false">IF(OR(BI28=0,BI28=1),GM28-GX28,0)</f>
        <v>374.32</v>
      </c>
      <c r="GO28" s="44" t="n">
        <f aca="false">IF(BI28=2,GM28-GX28,0)</f>
        <v>0</v>
      </c>
      <c r="GP28" s="44" t="n">
        <f aca="false">IF(BI28=4,GM28-GX28,0)</f>
        <v>0</v>
      </c>
      <c r="GQ28" s="44"/>
      <c r="GR28" s="44" t="n">
        <v>0</v>
      </c>
      <c r="GS28" s="44" t="n">
        <v>3</v>
      </c>
      <c r="GT28" s="44" t="n">
        <v>0</v>
      </c>
      <c r="GU28" s="44"/>
      <c r="GV28" s="44" t="n">
        <f aca="false">(GT28)</f>
        <v>0</v>
      </c>
      <c r="GW28" s="44" t="n">
        <v>1</v>
      </c>
      <c r="GX28" s="44" t="n">
        <f aca="false">ROUND(HC28*I28,2)</f>
        <v>0</v>
      </c>
      <c r="GY28" s="44"/>
      <c r="GZ28" s="44"/>
      <c r="HA28" s="44" t="n">
        <v>0</v>
      </c>
      <c r="HB28" s="44" t="n">
        <v>0</v>
      </c>
      <c r="HC28" s="44" t="n">
        <f aca="false">GV28*GW28</f>
        <v>0</v>
      </c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 t="n">
        <v>0</v>
      </c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 t="n">
        <v>0</v>
      </c>
      <c r="IL28" s="44"/>
      <c r="IM28" s="44"/>
      <c r="IN28" s="44"/>
      <c r="IO28" s="44"/>
      <c r="IP28" s="44"/>
      <c r="IQ28" s="44"/>
      <c r="IR28" s="44"/>
      <c r="IS28" s="44"/>
      <c r="IT28" s="44"/>
      <c r="IU28" s="44"/>
    </row>
    <row r="29" customFormat="false" ht="12.75" hidden="false" customHeight="false" outlineLevel="0" collapsed="false">
      <c r="A29" s="44" t="n">
        <v>17</v>
      </c>
      <c r="B29" s="44" t="n">
        <v>1</v>
      </c>
      <c r="C29" s="44" t="n">
        <f aca="false">ROW(SmtRes!A2)</f>
        <v>2</v>
      </c>
      <c r="D29" s="44" t="n">
        <f aca="false">ROW(EtalonRes!A2)</f>
        <v>2</v>
      </c>
      <c r="E29" s="44" t="s">
        <v>86</v>
      </c>
      <c r="F29" s="44" t="s">
        <v>88</v>
      </c>
      <c r="G29" s="44" t="s">
        <v>30</v>
      </c>
      <c r="H29" s="44" t="s">
        <v>89</v>
      </c>
      <c r="I29" s="44" t="n">
        <f aca="false">ROUND(24,9)</f>
        <v>24</v>
      </c>
      <c r="J29" s="44" t="n">
        <v>0</v>
      </c>
      <c r="K29" s="44" t="n">
        <f aca="false">ROUND(24,9)</f>
        <v>24</v>
      </c>
      <c r="L29" s="44"/>
      <c r="M29" s="44"/>
      <c r="N29" s="44"/>
      <c r="O29" s="44" t="n">
        <f aca="false">ROUND(CP29,2)</f>
        <v>8445.66</v>
      </c>
      <c r="P29" s="44" t="n">
        <f aca="false">ROUND(CQ29*I29,2)</f>
        <v>0</v>
      </c>
      <c r="Q29" s="44" t="n">
        <f aca="false">ROUND(CR29*I29,2)</f>
        <v>0</v>
      </c>
      <c r="R29" s="44" t="n">
        <f aca="false">ROUND(CS29*I29,2)</f>
        <v>0</v>
      </c>
      <c r="S29" s="44" t="n">
        <f aca="false">ROUND(CT29*I29,2)</f>
        <v>8445.66</v>
      </c>
      <c r="T29" s="44" t="n">
        <f aca="false">ROUND(CU29*I29,2)</f>
        <v>0</v>
      </c>
      <c r="U29" s="44" t="n">
        <f aca="false">CV29*I29</f>
        <v>13.543992</v>
      </c>
      <c r="V29" s="44" t="n">
        <f aca="false">CW29*I29</f>
        <v>0</v>
      </c>
      <c r="W29" s="44" t="n">
        <f aca="false">ROUND(CX29*I29,2)</f>
        <v>0</v>
      </c>
      <c r="X29" s="44" t="n">
        <f aca="false">ROUND(CY29,2)</f>
        <v>8614.57</v>
      </c>
      <c r="Y29" s="44" t="n">
        <f aca="false">ROUND(CZ29,2)</f>
        <v>4560.66</v>
      </c>
      <c r="Z29" s="44"/>
      <c r="AA29" s="44" t="n">
        <v>86495195</v>
      </c>
      <c r="AB29" s="44" t="n">
        <f aca="false">(AC29+AD29+AF29)</f>
        <v>5.819</v>
      </c>
      <c r="AC29" s="44" t="n">
        <f aca="false">(ES29)</f>
        <v>0</v>
      </c>
      <c r="AD29" s="44" t="n">
        <f aca="false">((ET29*1.1))</f>
        <v>0</v>
      </c>
      <c r="AE29" s="44" t="n">
        <f aca="false">((EU29*1.1))</f>
        <v>0</v>
      </c>
      <c r="AF29" s="44" t="n">
        <f aca="false">((EV29*1.1))</f>
        <v>5.819</v>
      </c>
      <c r="AG29" s="44" t="n">
        <f aca="false">(AP29)</f>
        <v>0</v>
      </c>
      <c r="AH29" s="44" t="n">
        <f aca="false">((EW29*1.1))</f>
        <v>0.539</v>
      </c>
      <c r="AI29" s="44" t="n">
        <f aca="false">((EX29*1.1))</f>
        <v>0</v>
      </c>
      <c r="AJ29" s="44" t="n">
        <f aca="false">(AS29)</f>
        <v>0</v>
      </c>
      <c r="AK29" s="44" t="n">
        <v>0</v>
      </c>
      <c r="AL29" s="44" t="n">
        <v>0</v>
      </c>
      <c r="AM29" s="44" t="n">
        <v>0</v>
      </c>
      <c r="AN29" s="44" t="n">
        <v>0</v>
      </c>
      <c r="AO29" s="44" t="n">
        <v>5.29</v>
      </c>
      <c r="AP29" s="44" t="n">
        <v>0</v>
      </c>
      <c r="AQ29" s="44" t="n">
        <v>0.49</v>
      </c>
      <c r="AR29" s="44" t="n">
        <v>0</v>
      </c>
      <c r="AS29" s="44" t="n">
        <v>0</v>
      </c>
      <c r="AT29" s="44" t="n">
        <v>102</v>
      </c>
      <c r="AU29" s="44" t="n">
        <v>54</v>
      </c>
      <c r="AV29" s="44" t="n">
        <v>1.047</v>
      </c>
      <c r="AW29" s="44" t="n">
        <v>1</v>
      </c>
      <c r="AX29" s="44"/>
      <c r="AY29" s="44"/>
      <c r="AZ29" s="44" t="n">
        <v>1</v>
      </c>
      <c r="BA29" s="44" t="n">
        <v>57.76</v>
      </c>
      <c r="BB29" s="44" t="n">
        <v>1</v>
      </c>
      <c r="BC29" s="44" t="n">
        <v>1</v>
      </c>
      <c r="BD29" s="44"/>
      <c r="BE29" s="44"/>
      <c r="BF29" s="44"/>
      <c r="BG29" s="44"/>
      <c r="BH29" s="44" t="n">
        <v>0</v>
      </c>
      <c r="BI29" s="44" t="n">
        <v>1</v>
      </c>
      <c r="BJ29" s="44" t="s">
        <v>88</v>
      </c>
      <c r="BK29" s="44"/>
      <c r="BL29" s="44"/>
      <c r="BM29" s="44" t="n">
        <v>666</v>
      </c>
      <c r="BN29" s="44" t="n">
        <v>0</v>
      </c>
      <c r="BO29" s="44" t="s">
        <v>88</v>
      </c>
      <c r="BP29" s="44" t="n">
        <v>1</v>
      </c>
      <c r="BQ29" s="44" t="n">
        <v>60</v>
      </c>
      <c r="BR29" s="44" t="n">
        <v>0</v>
      </c>
      <c r="BS29" s="44" t="n">
        <v>57.76</v>
      </c>
      <c r="BT29" s="44" t="n">
        <v>1</v>
      </c>
      <c r="BU29" s="44" t="n">
        <v>1</v>
      </c>
      <c r="BV29" s="44" t="n">
        <v>1</v>
      </c>
      <c r="BW29" s="44" t="n">
        <v>1</v>
      </c>
      <c r="BX29" s="44" t="n">
        <v>1</v>
      </c>
      <c r="BY29" s="44"/>
      <c r="BZ29" s="44" t="n">
        <v>102</v>
      </c>
      <c r="CA29" s="44" t="n">
        <v>54</v>
      </c>
      <c r="CB29" s="44"/>
      <c r="CC29" s="44"/>
      <c r="CD29" s="44"/>
      <c r="CE29" s="44" t="n">
        <v>0</v>
      </c>
      <c r="CF29" s="44" t="n">
        <v>0</v>
      </c>
      <c r="CG29" s="44" t="n">
        <v>0</v>
      </c>
      <c r="CH29" s="44"/>
      <c r="CI29" s="44"/>
      <c r="CJ29" s="44"/>
      <c r="CK29" s="44"/>
      <c r="CL29" s="44"/>
      <c r="CM29" s="44" t="n">
        <v>0</v>
      </c>
      <c r="CN29" s="44" t="s">
        <v>90</v>
      </c>
      <c r="CO29" s="44" t="n">
        <v>0</v>
      </c>
      <c r="CP29" s="44" t="n">
        <f aca="false">(P29+Q29+S29)</f>
        <v>8445.66</v>
      </c>
      <c r="CQ29" s="44" t="n">
        <f aca="false">(AC29*BC29*AW29)</f>
        <v>0</v>
      </c>
      <c r="CR29" s="44" t="n">
        <f aca="false">(((ET29*1.1))*BB29*AV29)</f>
        <v>0</v>
      </c>
      <c r="CS29" s="44" t="n">
        <f aca="false">(AE29*BS29*AV29)</f>
        <v>0</v>
      </c>
      <c r="CT29" s="44" t="n">
        <f aca="false">(AF29*BA29*AV29)</f>
        <v>351.90239568</v>
      </c>
      <c r="CU29" s="44" t="n">
        <f aca="false">AG29</f>
        <v>0</v>
      </c>
      <c r="CV29" s="44" t="n">
        <f aca="false">(AH29*AV29)</f>
        <v>0.564333</v>
      </c>
      <c r="CW29" s="44" t="n">
        <f aca="false">AI29</f>
        <v>0</v>
      </c>
      <c r="CX29" s="44" t="n">
        <f aca="false">AJ29</f>
        <v>0</v>
      </c>
      <c r="CY29" s="44" t="n">
        <f aca="false">(S29+R29)*(BZ29/100)</f>
        <v>8614.5732</v>
      </c>
      <c r="CZ29" s="44" t="n">
        <f aca="false">(S29+R29)*(CA29/100)</f>
        <v>4560.6564</v>
      </c>
      <c r="DA29" s="44"/>
      <c r="DB29" s="44"/>
      <c r="DC29" s="44"/>
      <c r="DD29" s="44"/>
      <c r="DE29" s="44" t="s">
        <v>91</v>
      </c>
      <c r="DF29" s="44" t="s">
        <v>91</v>
      </c>
      <c r="DG29" s="44" t="s">
        <v>91</v>
      </c>
      <c r="DH29" s="44"/>
      <c r="DI29" s="44" t="s">
        <v>91</v>
      </c>
      <c r="DJ29" s="44" t="s">
        <v>91</v>
      </c>
      <c r="DK29" s="44"/>
      <c r="DL29" s="44"/>
      <c r="DM29" s="44"/>
      <c r="DN29" s="44" t="n">
        <v>102</v>
      </c>
      <c r="DO29" s="44" t="n">
        <v>54</v>
      </c>
      <c r="DP29" s="44" t="n">
        <v>1</v>
      </c>
      <c r="DQ29" s="44" t="n">
        <v>1</v>
      </c>
      <c r="DR29" s="44"/>
      <c r="DS29" s="44"/>
      <c r="DT29" s="44"/>
      <c r="DU29" s="44" t="n">
        <v>1013</v>
      </c>
      <c r="DV29" s="44" t="s">
        <v>89</v>
      </c>
      <c r="DW29" s="44" t="s">
        <v>89</v>
      </c>
      <c r="DX29" s="44" t="n">
        <v>1</v>
      </c>
      <c r="DY29" s="44"/>
      <c r="DZ29" s="44"/>
      <c r="EA29" s="44"/>
      <c r="EB29" s="44"/>
      <c r="EC29" s="44"/>
      <c r="ED29" s="44"/>
      <c r="EE29" s="44" t="n">
        <v>86331294</v>
      </c>
      <c r="EF29" s="44" t="n">
        <v>60</v>
      </c>
      <c r="EG29" s="44" t="s">
        <v>92</v>
      </c>
      <c r="EH29" s="44" t="n">
        <v>0</v>
      </c>
      <c r="EI29" s="44"/>
      <c r="EJ29" s="44" t="n">
        <v>1</v>
      </c>
      <c r="EK29" s="44" t="n">
        <v>666</v>
      </c>
      <c r="EL29" s="44" t="s">
        <v>93</v>
      </c>
      <c r="EM29" s="44" t="s">
        <v>94</v>
      </c>
      <c r="EN29" s="44"/>
      <c r="EO29" s="44" t="s">
        <v>95</v>
      </c>
      <c r="EP29" s="44"/>
      <c r="EQ29" s="44" t="n">
        <v>0</v>
      </c>
      <c r="ER29" s="44" t="n">
        <v>0</v>
      </c>
      <c r="ES29" s="44" t="n">
        <v>0</v>
      </c>
      <c r="ET29" s="44" t="n">
        <v>0</v>
      </c>
      <c r="EU29" s="44" t="n">
        <v>0</v>
      </c>
      <c r="EV29" s="44" t="n">
        <v>5.29</v>
      </c>
      <c r="EW29" s="44" t="n">
        <v>0.49</v>
      </c>
      <c r="EX29" s="44" t="n">
        <v>0</v>
      </c>
      <c r="EY29" s="44" t="n">
        <v>0</v>
      </c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 t="n">
        <v>0</v>
      </c>
      <c r="FR29" s="44" t="n">
        <v>0</v>
      </c>
      <c r="FS29" s="44" t="n">
        <v>0</v>
      </c>
      <c r="FT29" s="44"/>
      <c r="FU29" s="44"/>
      <c r="FV29" s="44"/>
      <c r="FW29" s="44"/>
      <c r="FX29" s="44" t="n">
        <v>102</v>
      </c>
      <c r="FY29" s="44" t="n">
        <v>54</v>
      </c>
      <c r="FZ29" s="44"/>
      <c r="GA29" s="44"/>
      <c r="GB29" s="44"/>
      <c r="GC29" s="44"/>
      <c r="GD29" s="44" t="n">
        <v>1</v>
      </c>
      <c r="GE29" s="44"/>
      <c r="GF29" s="44" t="n">
        <v>-1639925576</v>
      </c>
      <c r="GG29" s="44" t="n">
        <v>2</v>
      </c>
      <c r="GH29" s="44" t="n">
        <v>0</v>
      </c>
      <c r="GI29" s="44" t="n">
        <v>-2</v>
      </c>
      <c r="GJ29" s="44" t="n">
        <v>0</v>
      </c>
      <c r="GK29" s="44" t="n">
        <v>0</v>
      </c>
      <c r="GL29" s="44" t="n">
        <f aca="false">ROUND(IF(AND(BH29=3,BI29=3,FS29&lt;&gt;0),P29,0),2)</f>
        <v>0</v>
      </c>
      <c r="GM29" s="44" t="n">
        <f aca="false">ROUND(O29+X29+Y29,2)+GX29</f>
        <v>21620.89</v>
      </c>
      <c r="GN29" s="44" t="n">
        <f aca="false">IF(OR(BI29=0,BI29=1),GM29-GX29,0)</f>
        <v>21620.89</v>
      </c>
      <c r="GO29" s="44" t="n">
        <f aca="false">IF(BI29=2,GM29-GX29,0)</f>
        <v>0</v>
      </c>
      <c r="GP29" s="44" t="n">
        <f aca="false">IF(BI29=4,GM29-GX29,0)</f>
        <v>0</v>
      </c>
      <c r="GQ29" s="44"/>
      <c r="GR29" s="44" t="n">
        <v>0</v>
      </c>
      <c r="GS29" s="44" t="n">
        <v>3</v>
      </c>
      <c r="GT29" s="44" t="n">
        <v>0</v>
      </c>
      <c r="GU29" s="44"/>
      <c r="GV29" s="44" t="n">
        <f aca="false">(GT29)</f>
        <v>0</v>
      </c>
      <c r="GW29" s="44" t="n">
        <v>1</v>
      </c>
      <c r="GX29" s="44" t="n">
        <f aca="false">ROUND(HC29*I29,2)</f>
        <v>0</v>
      </c>
      <c r="GY29" s="44"/>
      <c r="GZ29" s="44"/>
      <c r="HA29" s="44" t="n">
        <v>0</v>
      </c>
      <c r="HB29" s="44" t="n">
        <v>0</v>
      </c>
      <c r="HC29" s="44" t="n">
        <f aca="false">GV29*GW29</f>
        <v>0</v>
      </c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 t="n">
        <v>0</v>
      </c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 t="n">
        <v>0</v>
      </c>
      <c r="IL29" s="44"/>
      <c r="IM29" s="44"/>
      <c r="IN29" s="44"/>
      <c r="IO29" s="44"/>
      <c r="IP29" s="44"/>
      <c r="IQ29" s="44"/>
      <c r="IR29" s="44"/>
      <c r="IS29" s="44"/>
      <c r="IT29" s="44"/>
      <c r="IU29" s="44"/>
    </row>
    <row r="30" customFormat="false" ht="12.75" hidden="false" customHeight="false" outlineLevel="0" collapsed="false">
      <c r="A30" s="44" t="n">
        <v>17</v>
      </c>
      <c r="B30" s="44" t="n">
        <v>1</v>
      </c>
      <c r="C30" s="44" t="n">
        <f aca="false">ROW(SmtRes!A3)</f>
        <v>3</v>
      </c>
      <c r="D30" s="44" t="n">
        <f aca="false">ROW(EtalonRes!A3)</f>
        <v>3</v>
      </c>
      <c r="E30" s="44" t="s">
        <v>96</v>
      </c>
      <c r="F30" s="44" t="s">
        <v>97</v>
      </c>
      <c r="G30" s="44" t="s">
        <v>41</v>
      </c>
      <c r="H30" s="44" t="s">
        <v>89</v>
      </c>
      <c r="I30" s="44" t="n">
        <f aca="false">ROUND(11,9)</f>
        <v>11</v>
      </c>
      <c r="J30" s="44" t="n">
        <v>0</v>
      </c>
      <c r="K30" s="44" t="n">
        <f aca="false">ROUND(11,9)</f>
        <v>11</v>
      </c>
      <c r="L30" s="44"/>
      <c r="M30" s="44"/>
      <c r="N30" s="44"/>
      <c r="O30" s="44" t="n">
        <f aca="false">ROUND(CP30,2)</f>
        <v>141.13</v>
      </c>
      <c r="P30" s="44" t="n">
        <f aca="false">ROUND(CQ30*I30,2)</f>
        <v>0</v>
      </c>
      <c r="Q30" s="44" t="n">
        <f aca="false">ROUND(CR30*I30,2)</f>
        <v>0</v>
      </c>
      <c r="R30" s="44" t="n">
        <f aca="false">ROUND(CS30*I30,2)</f>
        <v>0</v>
      </c>
      <c r="S30" s="44" t="n">
        <f aca="false">ROUND(CT30*I30,2)</f>
        <v>141.13</v>
      </c>
      <c r="T30" s="44" t="n">
        <f aca="false">ROUND(CU30*I30,2)</f>
        <v>0</v>
      </c>
      <c r="U30" s="44" t="n">
        <f aca="false">CV30*I30</f>
        <v>13.555509</v>
      </c>
      <c r="V30" s="44" t="n">
        <f aca="false">CW30*I30</f>
        <v>0</v>
      </c>
      <c r="W30" s="44" t="n">
        <f aca="false">ROUND(CX30*I30,2)</f>
        <v>0</v>
      </c>
      <c r="X30" s="44" t="n">
        <f aca="false">ROUND(CY30,2)</f>
        <v>143.95</v>
      </c>
      <c r="Y30" s="44" t="n">
        <f aca="false">ROUND(CZ30,2)</f>
        <v>76.21</v>
      </c>
      <c r="Z30" s="44"/>
      <c r="AA30" s="44" t="n">
        <v>86495194</v>
      </c>
      <c r="AB30" s="44" t="n">
        <f aca="false">(AC30+AD30+AF30)</f>
        <v>12.254</v>
      </c>
      <c r="AC30" s="44" t="n">
        <f aca="false">(ES30)</f>
        <v>0</v>
      </c>
      <c r="AD30" s="44" t="n">
        <f aca="false">((ET30*1.1))</f>
        <v>0</v>
      </c>
      <c r="AE30" s="44" t="n">
        <f aca="false">((EU30*1.1))</f>
        <v>0</v>
      </c>
      <c r="AF30" s="44" t="n">
        <f aca="false">((EV30*1.1))</f>
        <v>12.254</v>
      </c>
      <c r="AG30" s="44" t="n">
        <f aca="false">(AP30)</f>
        <v>0</v>
      </c>
      <c r="AH30" s="44" t="n">
        <f aca="false">((EW30*1.1))</f>
        <v>1.177</v>
      </c>
      <c r="AI30" s="44" t="n">
        <f aca="false">((EX30*1.1))</f>
        <v>0</v>
      </c>
      <c r="AJ30" s="44" t="n">
        <f aca="false">(AS30)</f>
        <v>0</v>
      </c>
      <c r="AK30" s="44" t="n">
        <v>0</v>
      </c>
      <c r="AL30" s="44" t="n">
        <v>0</v>
      </c>
      <c r="AM30" s="44" t="n">
        <v>0</v>
      </c>
      <c r="AN30" s="44" t="n">
        <v>0</v>
      </c>
      <c r="AO30" s="44" t="n">
        <v>11.14</v>
      </c>
      <c r="AP30" s="44" t="n">
        <v>0</v>
      </c>
      <c r="AQ30" s="44" t="n">
        <v>1.07</v>
      </c>
      <c r="AR30" s="44" t="n">
        <v>0</v>
      </c>
      <c r="AS30" s="44" t="n">
        <v>0</v>
      </c>
      <c r="AT30" s="44" t="n">
        <v>102</v>
      </c>
      <c r="AU30" s="44" t="n">
        <v>54</v>
      </c>
      <c r="AV30" s="44" t="n">
        <v>1.047</v>
      </c>
      <c r="AW30" s="44" t="n">
        <v>1</v>
      </c>
      <c r="AX30" s="44"/>
      <c r="AY30" s="44"/>
      <c r="AZ30" s="44" t="n">
        <v>1</v>
      </c>
      <c r="BA30" s="44" t="n">
        <v>1</v>
      </c>
      <c r="BB30" s="44" t="n">
        <v>1</v>
      </c>
      <c r="BC30" s="44" t="n">
        <v>1</v>
      </c>
      <c r="BD30" s="44"/>
      <c r="BE30" s="44"/>
      <c r="BF30" s="44"/>
      <c r="BG30" s="44"/>
      <c r="BH30" s="44" t="n">
        <v>0</v>
      </c>
      <c r="BI30" s="44" t="n">
        <v>1</v>
      </c>
      <c r="BJ30" s="44" t="s">
        <v>97</v>
      </c>
      <c r="BK30" s="44"/>
      <c r="BL30" s="44"/>
      <c r="BM30" s="44" t="n">
        <v>666</v>
      </c>
      <c r="BN30" s="44" t="n">
        <v>0</v>
      </c>
      <c r="BO30" s="44" t="s">
        <v>97</v>
      </c>
      <c r="BP30" s="44" t="n">
        <v>1</v>
      </c>
      <c r="BQ30" s="44" t="n">
        <v>60</v>
      </c>
      <c r="BR30" s="44" t="n">
        <v>0</v>
      </c>
      <c r="BS30" s="44" t="n">
        <v>1</v>
      </c>
      <c r="BT30" s="44" t="n">
        <v>1</v>
      </c>
      <c r="BU30" s="44" t="n">
        <v>1</v>
      </c>
      <c r="BV30" s="44" t="n">
        <v>1</v>
      </c>
      <c r="BW30" s="44" t="n">
        <v>1</v>
      </c>
      <c r="BX30" s="44" t="n">
        <v>1</v>
      </c>
      <c r="BY30" s="44"/>
      <c r="BZ30" s="44" t="n">
        <v>102</v>
      </c>
      <c r="CA30" s="44" t="n">
        <v>54</v>
      </c>
      <c r="CB30" s="44"/>
      <c r="CC30" s="44"/>
      <c r="CD30" s="44"/>
      <c r="CE30" s="44" t="n">
        <v>0</v>
      </c>
      <c r="CF30" s="44" t="n">
        <v>0</v>
      </c>
      <c r="CG30" s="44" t="n">
        <v>0</v>
      </c>
      <c r="CH30" s="44"/>
      <c r="CI30" s="44"/>
      <c r="CJ30" s="44"/>
      <c r="CK30" s="44"/>
      <c r="CL30" s="44"/>
      <c r="CM30" s="44" t="n">
        <v>0</v>
      </c>
      <c r="CN30" s="44" t="s">
        <v>90</v>
      </c>
      <c r="CO30" s="44" t="n">
        <v>0</v>
      </c>
      <c r="CP30" s="44" t="n">
        <f aca="false">(P30+Q30+S30)</f>
        <v>141.13</v>
      </c>
      <c r="CQ30" s="44" t="n">
        <f aca="false">(AC30*BC30*AW30)</f>
        <v>0</v>
      </c>
      <c r="CR30" s="44" t="n">
        <f aca="false">(((ET30*1.1))*BB30*AV30)</f>
        <v>0</v>
      </c>
      <c r="CS30" s="44" t="n">
        <f aca="false">(AE30*BS30*AV30)</f>
        <v>0</v>
      </c>
      <c r="CT30" s="44" t="n">
        <f aca="false">(AF30*BA30*AV30)</f>
        <v>12.829938</v>
      </c>
      <c r="CU30" s="44" t="n">
        <f aca="false">AG30</f>
        <v>0</v>
      </c>
      <c r="CV30" s="44" t="n">
        <f aca="false">(AH30*AV30)</f>
        <v>1.232319</v>
      </c>
      <c r="CW30" s="44" t="n">
        <f aca="false">AI30</f>
        <v>0</v>
      </c>
      <c r="CX30" s="44" t="n">
        <f aca="false">AJ30</f>
        <v>0</v>
      </c>
      <c r="CY30" s="44" t="n">
        <f aca="false">(((S30+R30)*BZ30)/100)</f>
        <v>143.9526</v>
      </c>
      <c r="CZ30" s="44" t="n">
        <f aca="false">(((S30+R30)*CA30)/100)</f>
        <v>76.2102</v>
      </c>
      <c r="DA30" s="44"/>
      <c r="DB30" s="44"/>
      <c r="DC30" s="44"/>
      <c r="DD30" s="44"/>
      <c r="DE30" s="44" t="s">
        <v>91</v>
      </c>
      <c r="DF30" s="44" t="s">
        <v>91</v>
      </c>
      <c r="DG30" s="44" t="s">
        <v>91</v>
      </c>
      <c r="DH30" s="44"/>
      <c r="DI30" s="44" t="s">
        <v>91</v>
      </c>
      <c r="DJ30" s="44" t="s">
        <v>91</v>
      </c>
      <c r="DK30" s="44"/>
      <c r="DL30" s="44"/>
      <c r="DM30" s="44"/>
      <c r="DN30" s="44" t="n">
        <v>0</v>
      </c>
      <c r="DO30" s="44" t="n">
        <v>0</v>
      </c>
      <c r="DP30" s="44" t="n">
        <v>1</v>
      </c>
      <c r="DQ30" s="44" t="n">
        <v>1</v>
      </c>
      <c r="DR30" s="44"/>
      <c r="DS30" s="44"/>
      <c r="DT30" s="44"/>
      <c r="DU30" s="44" t="n">
        <v>1013</v>
      </c>
      <c r="DV30" s="44" t="s">
        <v>89</v>
      </c>
      <c r="DW30" s="44" t="s">
        <v>89</v>
      </c>
      <c r="DX30" s="44" t="n">
        <v>1</v>
      </c>
      <c r="DY30" s="44"/>
      <c r="DZ30" s="44"/>
      <c r="EA30" s="44"/>
      <c r="EB30" s="44"/>
      <c r="EC30" s="44"/>
      <c r="ED30" s="44"/>
      <c r="EE30" s="44" t="n">
        <v>86331294</v>
      </c>
      <c r="EF30" s="44" t="n">
        <v>60</v>
      </c>
      <c r="EG30" s="44" t="s">
        <v>92</v>
      </c>
      <c r="EH30" s="44" t="n">
        <v>0</v>
      </c>
      <c r="EI30" s="44"/>
      <c r="EJ30" s="44" t="n">
        <v>1</v>
      </c>
      <c r="EK30" s="44" t="n">
        <v>666</v>
      </c>
      <c r="EL30" s="44" t="s">
        <v>93</v>
      </c>
      <c r="EM30" s="44" t="s">
        <v>94</v>
      </c>
      <c r="EN30" s="44"/>
      <c r="EO30" s="44" t="s">
        <v>95</v>
      </c>
      <c r="EP30" s="44"/>
      <c r="EQ30" s="44" t="n">
        <v>0</v>
      </c>
      <c r="ER30" s="44" t="n">
        <v>0</v>
      </c>
      <c r="ES30" s="44" t="n">
        <v>0</v>
      </c>
      <c r="ET30" s="44" t="n">
        <v>0</v>
      </c>
      <c r="EU30" s="44" t="n">
        <v>0</v>
      </c>
      <c r="EV30" s="44" t="n">
        <v>11.14</v>
      </c>
      <c r="EW30" s="44" t="n">
        <v>1.07</v>
      </c>
      <c r="EX30" s="44" t="n">
        <v>0</v>
      </c>
      <c r="EY30" s="44" t="n">
        <v>0</v>
      </c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 t="n">
        <v>0</v>
      </c>
      <c r="FR30" s="44" t="n">
        <v>0</v>
      </c>
      <c r="FS30" s="44" t="n">
        <v>0</v>
      </c>
      <c r="FT30" s="44"/>
      <c r="FU30" s="44"/>
      <c r="FV30" s="44"/>
      <c r="FW30" s="44"/>
      <c r="FX30" s="44" t="n">
        <v>102</v>
      </c>
      <c r="FY30" s="44" t="n">
        <v>54</v>
      </c>
      <c r="FZ30" s="44"/>
      <c r="GA30" s="44"/>
      <c r="GB30" s="44"/>
      <c r="GC30" s="44"/>
      <c r="GD30" s="44" t="n">
        <v>1</v>
      </c>
      <c r="GE30" s="44"/>
      <c r="GF30" s="44" t="n">
        <v>2020855730</v>
      </c>
      <c r="GG30" s="44" t="n">
        <v>2</v>
      </c>
      <c r="GH30" s="44" t="n">
        <v>0</v>
      </c>
      <c r="GI30" s="44" t="n">
        <v>-2</v>
      </c>
      <c r="GJ30" s="44" t="n">
        <v>0</v>
      </c>
      <c r="GK30" s="44" t="n">
        <v>0</v>
      </c>
      <c r="GL30" s="44" t="n">
        <f aca="false">ROUND(IF(AND(BH30=3,BI30=3,FS30&lt;&gt;0),P30,0),2)</f>
        <v>0</v>
      </c>
      <c r="GM30" s="44" t="n">
        <f aca="false">ROUND(O30+X30+Y30,2)+GX30</f>
        <v>361.29</v>
      </c>
      <c r="GN30" s="44" t="n">
        <f aca="false">IF(OR(BI30=0,BI30=1),GM30-GX30,0)</f>
        <v>361.29</v>
      </c>
      <c r="GO30" s="44" t="n">
        <f aca="false">IF(BI30=2,GM30-GX30,0)</f>
        <v>0</v>
      </c>
      <c r="GP30" s="44" t="n">
        <f aca="false">IF(BI30=4,GM30-GX30,0)</f>
        <v>0</v>
      </c>
      <c r="GQ30" s="44"/>
      <c r="GR30" s="44" t="n">
        <v>0</v>
      </c>
      <c r="GS30" s="44" t="n">
        <v>3</v>
      </c>
      <c r="GT30" s="44" t="n">
        <v>0</v>
      </c>
      <c r="GU30" s="44"/>
      <c r="GV30" s="44" t="n">
        <f aca="false">(GT30)</f>
        <v>0</v>
      </c>
      <c r="GW30" s="44" t="n">
        <v>1</v>
      </c>
      <c r="GX30" s="44" t="n">
        <f aca="false">ROUND(HC30*I30,2)</f>
        <v>0</v>
      </c>
      <c r="GY30" s="44"/>
      <c r="GZ30" s="44"/>
      <c r="HA30" s="44" t="n">
        <v>0</v>
      </c>
      <c r="HB30" s="44" t="n">
        <v>0</v>
      </c>
      <c r="HC30" s="44" t="n">
        <f aca="false">GV30*GW30</f>
        <v>0</v>
      </c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 t="n">
        <v>0</v>
      </c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 t="n">
        <v>0</v>
      </c>
      <c r="IL30" s="44"/>
      <c r="IM30" s="44"/>
      <c r="IN30" s="44"/>
      <c r="IO30" s="44"/>
      <c r="IP30" s="44"/>
      <c r="IQ30" s="44"/>
      <c r="IR30" s="44"/>
      <c r="IS30" s="44"/>
      <c r="IT30" s="44"/>
      <c r="IU30" s="44"/>
    </row>
    <row r="31" customFormat="false" ht="12.75" hidden="false" customHeight="false" outlineLevel="0" collapsed="false">
      <c r="A31" s="44" t="n">
        <v>17</v>
      </c>
      <c r="B31" s="44" t="n">
        <v>1</v>
      </c>
      <c r="C31" s="44" t="n">
        <f aca="false">ROW(SmtRes!A4)</f>
        <v>4</v>
      </c>
      <c r="D31" s="44" t="n">
        <f aca="false">ROW(EtalonRes!A4)</f>
        <v>4</v>
      </c>
      <c r="E31" s="44" t="s">
        <v>96</v>
      </c>
      <c r="F31" s="44" t="s">
        <v>97</v>
      </c>
      <c r="G31" s="44" t="s">
        <v>41</v>
      </c>
      <c r="H31" s="44" t="s">
        <v>89</v>
      </c>
      <c r="I31" s="44" t="n">
        <f aca="false">ROUND(11,9)</f>
        <v>11</v>
      </c>
      <c r="J31" s="44" t="n">
        <v>0</v>
      </c>
      <c r="K31" s="44" t="n">
        <f aca="false">ROUND(11,9)</f>
        <v>11</v>
      </c>
      <c r="L31" s="44"/>
      <c r="M31" s="44"/>
      <c r="N31" s="44"/>
      <c r="O31" s="44" t="n">
        <f aca="false">ROUND(CP31,2)</f>
        <v>8151.63</v>
      </c>
      <c r="P31" s="44" t="n">
        <f aca="false">ROUND(CQ31*I31,2)</f>
        <v>0</v>
      </c>
      <c r="Q31" s="44" t="n">
        <f aca="false">ROUND(CR31*I31,2)</f>
        <v>0</v>
      </c>
      <c r="R31" s="44" t="n">
        <f aca="false">ROUND(CS31*I31,2)</f>
        <v>0</v>
      </c>
      <c r="S31" s="44" t="n">
        <f aca="false">ROUND(CT31*I31,2)</f>
        <v>8151.63</v>
      </c>
      <c r="T31" s="44" t="n">
        <f aca="false">ROUND(CU31*I31,2)</f>
        <v>0</v>
      </c>
      <c r="U31" s="44" t="n">
        <f aca="false">CV31*I31</f>
        <v>13.555509</v>
      </c>
      <c r="V31" s="44" t="n">
        <f aca="false">CW31*I31</f>
        <v>0</v>
      </c>
      <c r="W31" s="44" t="n">
        <f aca="false">ROUND(CX31*I31,2)</f>
        <v>0</v>
      </c>
      <c r="X31" s="44" t="n">
        <f aca="false">ROUND(CY31,2)</f>
        <v>8314.66</v>
      </c>
      <c r="Y31" s="44" t="n">
        <f aca="false">ROUND(CZ31,2)</f>
        <v>4401.88</v>
      </c>
      <c r="Z31" s="44"/>
      <c r="AA31" s="44" t="n">
        <v>86495195</v>
      </c>
      <c r="AB31" s="44" t="n">
        <f aca="false">(AC31+AD31+AF31)</f>
        <v>12.254</v>
      </c>
      <c r="AC31" s="44" t="n">
        <f aca="false">(ES31)</f>
        <v>0</v>
      </c>
      <c r="AD31" s="44" t="n">
        <f aca="false">((ET31*1.1))</f>
        <v>0</v>
      </c>
      <c r="AE31" s="44" t="n">
        <f aca="false">((EU31*1.1))</f>
        <v>0</v>
      </c>
      <c r="AF31" s="44" t="n">
        <f aca="false">((EV31*1.1))</f>
        <v>12.254</v>
      </c>
      <c r="AG31" s="44" t="n">
        <f aca="false">(AP31)</f>
        <v>0</v>
      </c>
      <c r="AH31" s="44" t="n">
        <f aca="false">((EW31*1.1))</f>
        <v>1.177</v>
      </c>
      <c r="AI31" s="44" t="n">
        <f aca="false">((EX31*1.1))</f>
        <v>0</v>
      </c>
      <c r="AJ31" s="44" t="n">
        <f aca="false">(AS31)</f>
        <v>0</v>
      </c>
      <c r="AK31" s="44" t="n">
        <v>0</v>
      </c>
      <c r="AL31" s="44" t="n">
        <v>0</v>
      </c>
      <c r="AM31" s="44" t="n">
        <v>0</v>
      </c>
      <c r="AN31" s="44" t="n">
        <v>0</v>
      </c>
      <c r="AO31" s="44" t="n">
        <v>11.14</v>
      </c>
      <c r="AP31" s="44" t="n">
        <v>0</v>
      </c>
      <c r="AQ31" s="44" t="n">
        <v>1.07</v>
      </c>
      <c r="AR31" s="44" t="n">
        <v>0</v>
      </c>
      <c r="AS31" s="44" t="n">
        <v>0</v>
      </c>
      <c r="AT31" s="44" t="n">
        <v>102</v>
      </c>
      <c r="AU31" s="44" t="n">
        <v>54</v>
      </c>
      <c r="AV31" s="44" t="n">
        <v>1.047</v>
      </c>
      <c r="AW31" s="44" t="n">
        <v>1</v>
      </c>
      <c r="AX31" s="44"/>
      <c r="AY31" s="44"/>
      <c r="AZ31" s="44" t="n">
        <v>1</v>
      </c>
      <c r="BA31" s="44" t="n">
        <v>57.76</v>
      </c>
      <c r="BB31" s="44" t="n">
        <v>1</v>
      </c>
      <c r="BC31" s="44" t="n">
        <v>1</v>
      </c>
      <c r="BD31" s="44"/>
      <c r="BE31" s="44"/>
      <c r="BF31" s="44"/>
      <c r="BG31" s="44"/>
      <c r="BH31" s="44" t="n">
        <v>0</v>
      </c>
      <c r="BI31" s="44" t="n">
        <v>1</v>
      </c>
      <c r="BJ31" s="44" t="s">
        <v>97</v>
      </c>
      <c r="BK31" s="44"/>
      <c r="BL31" s="44"/>
      <c r="BM31" s="44" t="n">
        <v>666</v>
      </c>
      <c r="BN31" s="44" t="n">
        <v>0</v>
      </c>
      <c r="BO31" s="44" t="s">
        <v>97</v>
      </c>
      <c r="BP31" s="44" t="n">
        <v>1</v>
      </c>
      <c r="BQ31" s="44" t="n">
        <v>60</v>
      </c>
      <c r="BR31" s="44" t="n">
        <v>0</v>
      </c>
      <c r="BS31" s="44" t="n">
        <v>57.76</v>
      </c>
      <c r="BT31" s="44" t="n">
        <v>1</v>
      </c>
      <c r="BU31" s="44" t="n">
        <v>1</v>
      </c>
      <c r="BV31" s="44" t="n">
        <v>1</v>
      </c>
      <c r="BW31" s="44" t="n">
        <v>1</v>
      </c>
      <c r="BX31" s="44" t="n">
        <v>1</v>
      </c>
      <c r="BY31" s="44"/>
      <c r="BZ31" s="44" t="n">
        <v>102</v>
      </c>
      <c r="CA31" s="44" t="n">
        <v>54</v>
      </c>
      <c r="CB31" s="44"/>
      <c r="CC31" s="44"/>
      <c r="CD31" s="44"/>
      <c r="CE31" s="44" t="n">
        <v>0</v>
      </c>
      <c r="CF31" s="44" t="n">
        <v>0</v>
      </c>
      <c r="CG31" s="44" t="n">
        <v>0</v>
      </c>
      <c r="CH31" s="44"/>
      <c r="CI31" s="44"/>
      <c r="CJ31" s="44"/>
      <c r="CK31" s="44"/>
      <c r="CL31" s="44"/>
      <c r="CM31" s="44" t="n">
        <v>0</v>
      </c>
      <c r="CN31" s="44" t="s">
        <v>90</v>
      </c>
      <c r="CO31" s="44" t="n">
        <v>0</v>
      </c>
      <c r="CP31" s="44" t="n">
        <f aca="false">(P31+Q31+S31)</f>
        <v>8151.63</v>
      </c>
      <c r="CQ31" s="44" t="n">
        <f aca="false">(AC31*BC31*AW31)</f>
        <v>0</v>
      </c>
      <c r="CR31" s="44" t="n">
        <f aca="false">(((ET31*1.1))*BB31*AV31)</f>
        <v>0</v>
      </c>
      <c r="CS31" s="44" t="n">
        <f aca="false">(AE31*BS31*AV31)</f>
        <v>0</v>
      </c>
      <c r="CT31" s="44" t="n">
        <f aca="false">(AF31*BA31*AV31)</f>
        <v>741.05721888</v>
      </c>
      <c r="CU31" s="44" t="n">
        <f aca="false">AG31</f>
        <v>0</v>
      </c>
      <c r="CV31" s="44" t="n">
        <f aca="false">(AH31*AV31)</f>
        <v>1.232319</v>
      </c>
      <c r="CW31" s="44" t="n">
        <f aca="false">AI31</f>
        <v>0</v>
      </c>
      <c r="CX31" s="44" t="n">
        <f aca="false">AJ31</f>
        <v>0</v>
      </c>
      <c r="CY31" s="44" t="n">
        <f aca="false">(S31+R31)*(BZ31/100)</f>
        <v>8314.6626</v>
      </c>
      <c r="CZ31" s="44" t="n">
        <f aca="false">(S31+R31)*(CA31/100)</f>
        <v>4401.8802</v>
      </c>
      <c r="DA31" s="44"/>
      <c r="DB31" s="44"/>
      <c r="DC31" s="44"/>
      <c r="DD31" s="44"/>
      <c r="DE31" s="44" t="s">
        <v>91</v>
      </c>
      <c r="DF31" s="44" t="s">
        <v>91</v>
      </c>
      <c r="DG31" s="44" t="s">
        <v>91</v>
      </c>
      <c r="DH31" s="44"/>
      <c r="DI31" s="44" t="s">
        <v>91</v>
      </c>
      <c r="DJ31" s="44" t="s">
        <v>91</v>
      </c>
      <c r="DK31" s="44"/>
      <c r="DL31" s="44"/>
      <c r="DM31" s="44"/>
      <c r="DN31" s="44" t="n">
        <v>102</v>
      </c>
      <c r="DO31" s="44" t="n">
        <v>54</v>
      </c>
      <c r="DP31" s="44" t="n">
        <v>1</v>
      </c>
      <c r="DQ31" s="44" t="n">
        <v>1</v>
      </c>
      <c r="DR31" s="44"/>
      <c r="DS31" s="44"/>
      <c r="DT31" s="44"/>
      <c r="DU31" s="44" t="n">
        <v>1013</v>
      </c>
      <c r="DV31" s="44" t="s">
        <v>89</v>
      </c>
      <c r="DW31" s="44" t="s">
        <v>89</v>
      </c>
      <c r="DX31" s="44" t="n">
        <v>1</v>
      </c>
      <c r="DY31" s="44"/>
      <c r="DZ31" s="44"/>
      <c r="EA31" s="44"/>
      <c r="EB31" s="44"/>
      <c r="EC31" s="44"/>
      <c r="ED31" s="44"/>
      <c r="EE31" s="44" t="n">
        <v>86331294</v>
      </c>
      <c r="EF31" s="44" t="n">
        <v>60</v>
      </c>
      <c r="EG31" s="44" t="s">
        <v>92</v>
      </c>
      <c r="EH31" s="44" t="n">
        <v>0</v>
      </c>
      <c r="EI31" s="44"/>
      <c r="EJ31" s="44" t="n">
        <v>1</v>
      </c>
      <c r="EK31" s="44" t="n">
        <v>666</v>
      </c>
      <c r="EL31" s="44" t="s">
        <v>93</v>
      </c>
      <c r="EM31" s="44" t="s">
        <v>94</v>
      </c>
      <c r="EN31" s="44"/>
      <c r="EO31" s="44" t="s">
        <v>95</v>
      </c>
      <c r="EP31" s="44"/>
      <c r="EQ31" s="44" t="n">
        <v>0</v>
      </c>
      <c r="ER31" s="44" t="n">
        <v>0</v>
      </c>
      <c r="ES31" s="44" t="n">
        <v>0</v>
      </c>
      <c r="ET31" s="44" t="n">
        <v>0</v>
      </c>
      <c r="EU31" s="44" t="n">
        <v>0</v>
      </c>
      <c r="EV31" s="44" t="n">
        <v>11.14</v>
      </c>
      <c r="EW31" s="44" t="n">
        <v>1.07</v>
      </c>
      <c r="EX31" s="44" t="n">
        <v>0</v>
      </c>
      <c r="EY31" s="44" t="n">
        <v>0</v>
      </c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 t="n">
        <v>0</v>
      </c>
      <c r="FR31" s="44" t="n">
        <v>0</v>
      </c>
      <c r="FS31" s="44" t="n">
        <v>0</v>
      </c>
      <c r="FT31" s="44"/>
      <c r="FU31" s="44"/>
      <c r="FV31" s="44"/>
      <c r="FW31" s="44"/>
      <c r="FX31" s="44" t="n">
        <v>102</v>
      </c>
      <c r="FY31" s="44" t="n">
        <v>54</v>
      </c>
      <c r="FZ31" s="44"/>
      <c r="GA31" s="44"/>
      <c r="GB31" s="44"/>
      <c r="GC31" s="44"/>
      <c r="GD31" s="44" t="n">
        <v>1</v>
      </c>
      <c r="GE31" s="44"/>
      <c r="GF31" s="44" t="n">
        <v>2020855730</v>
      </c>
      <c r="GG31" s="44" t="n">
        <v>2</v>
      </c>
      <c r="GH31" s="44" t="n">
        <v>0</v>
      </c>
      <c r="GI31" s="44" t="n">
        <v>-2</v>
      </c>
      <c r="GJ31" s="44" t="n">
        <v>0</v>
      </c>
      <c r="GK31" s="44" t="n">
        <v>0</v>
      </c>
      <c r="GL31" s="44" t="n">
        <f aca="false">ROUND(IF(AND(BH31=3,BI31=3,FS31&lt;&gt;0),P31,0),2)</f>
        <v>0</v>
      </c>
      <c r="GM31" s="44" t="n">
        <f aca="false">ROUND(O31+X31+Y31,2)+GX31</f>
        <v>20868.17</v>
      </c>
      <c r="GN31" s="44" t="n">
        <f aca="false">IF(OR(BI31=0,BI31=1),GM31-GX31,0)</f>
        <v>20868.17</v>
      </c>
      <c r="GO31" s="44" t="n">
        <f aca="false">IF(BI31=2,GM31-GX31,0)</f>
        <v>0</v>
      </c>
      <c r="GP31" s="44" t="n">
        <f aca="false">IF(BI31=4,GM31-GX31,0)</f>
        <v>0</v>
      </c>
      <c r="GQ31" s="44"/>
      <c r="GR31" s="44" t="n">
        <v>0</v>
      </c>
      <c r="GS31" s="44" t="n">
        <v>3</v>
      </c>
      <c r="GT31" s="44" t="n">
        <v>0</v>
      </c>
      <c r="GU31" s="44"/>
      <c r="GV31" s="44" t="n">
        <f aca="false">(GT31)</f>
        <v>0</v>
      </c>
      <c r="GW31" s="44" t="n">
        <v>1</v>
      </c>
      <c r="GX31" s="44" t="n">
        <f aca="false">ROUND(HC31*I31,2)</f>
        <v>0</v>
      </c>
      <c r="GY31" s="44"/>
      <c r="GZ31" s="44"/>
      <c r="HA31" s="44" t="n">
        <v>0</v>
      </c>
      <c r="HB31" s="44" t="n">
        <v>0</v>
      </c>
      <c r="HC31" s="44" t="n">
        <f aca="false">GV31*GW31</f>
        <v>0</v>
      </c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 t="n">
        <v>0</v>
      </c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 t="n">
        <v>0</v>
      </c>
      <c r="IL31" s="44"/>
      <c r="IM31" s="44"/>
      <c r="IN31" s="44"/>
      <c r="IO31" s="44"/>
      <c r="IP31" s="44"/>
      <c r="IQ31" s="44"/>
      <c r="IR31" s="44"/>
      <c r="IS31" s="44"/>
      <c r="IT31" s="44"/>
      <c r="IU31" s="44"/>
    </row>
    <row r="32" customFormat="false" ht="12.75" hidden="false" customHeight="false" outlineLevel="0" collapsed="false">
      <c r="A32" s="44" t="n">
        <v>17</v>
      </c>
      <c r="B32" s="44" t="n">
        <v>1</v>
      </c>
      <c r="C32" s="44" t="n">
        <f aca="false">ROW(SmtRes!A5)</f>
        <v>5</v>
      </c>
      <c r="D32" s="44" t="n">
        <f aca="false">ROW(EtalonRes!A5)</f>
        <v>5</v>
      </c>
      <c r="E32" s="44" t="s">
        <v>98</v>
      </c>
      <c r="F32" s="44" t="s">
        <v>99</v>
      </c>
      <c r="G32" s="44" t="s">
        <v>42</v>
      </c>
      <c r="H32" s="44" t="s">
        <v>89</v>
      </c>
      <c r="I32" s="44" t="n">
        <f aca="false">ROUND(9,9)</f>
        <v>9</v>
      </c>
      <c r="J32" s="44" t="n">
        <v>0</v>
      </c>
      <c r="K32" s="44" t="n">
        <f aca="false">ROUND(9,9)</f>
        <v>9</v>
      </c>
      <c r="L32" s="44"/>
      <c r="M32" s="44"/>
      <c r="N32" s="44"/>
      <c r="O32" s="44" t="n">
        <f aca="false">ROUND(CP32,2)</f>
        <v>240.47</v>
      </c>
      <c r="P32" s="44" t="n">
        <f aca="false">ROUND(CQ32*I32,2)</f>
        <v>0</v>
      </c>
      <c r="Q32" s="44" t="n">
        <f aca="false">ROUND(CR32*I32,2)</f>
        <v>0</v>
      </c>
      <c r="R32" s="44" t="n">
        <f aca="false">ROUND(CS32*I32,2)</f>
        <v>0</v>
      </c>
      <c r="S32" s="44" t="n">
        <f aca="false">ROUND(CT32*I32,2)</f>
        <v>240.47</v>
      </c>
      <c r="T32" s="44" t="n">
        <f aca="false">ROUND(CU32*I32,2)</f>
        <v>0</v>
      </c>
      <c r="U32" s="44" t="n">
        <f aca="false">CV32*I32</f>
        <v>23.736537</v>
      </c>
      <c r="V32" s="44" t="n">
        <f aca="false">CW32*I32</f>
        <v>0</v>
      </c>
      <c r="W32" s="44" t="n">
        <f aca="false">ROUND(CX32*I32,2)</f>
        <v>0</v>
      </c>
      <c r="X32" s="44" t="n">
        <f aca="false">ROUND(CY32,2)</f>
        <v>245.28</v>
      </c>
      <c r="Y32" s="44" t="n">
        <f aca="false">ROUND(CZ32,2)</f>
        <v>129.85</v>
      </c>
      <c r="Z32" s="44"/>
      <c r="AA32" s="44" t="n">
        <v>86495194</v>
      </c>
      <c r="AB32" s="44" t="n">
        <f aca="false">(AC32+AD32+AF32)</f>
        <v>25.52</v>
      </c>
      <c r="AC32" s="44" t="n">
        <f aca="false">(ES32)</f>
        <v>0</v>
      </c>
      <c r="AD32" s="44" t="n">
        <f aca="false">((ET32*1.1))</f>
        <v>0</v>
      </c>
      <c r="AE32" s="44" t="n">
        <f aca="false">((EU32*1.1))</f>
        <v>0</v>
      </c>
      <c r="AF32" s="44" t="n">
        <f aca="false">((EV32*1.1))</f>
        <v>25.52</v>
      </c>
      <c r="AG32" s="44" t="n">
        <f aca="false">(AP32)</f>
        <v>0</v>
      </c>
      <c r="AH32" s="44" t="n">
        <f aca="false">((EW32*1.1))</f>
        <v>2.519</v>
      </c>
      <c r="AI32" s="44" t="n">
        <f aca="false">((EX32*1.1))</f>
        <v>0</v>
      </c>
      <c r="AJ32" s="44" t="n">
        <f aca="false">(AS32)</f>
        <v>0</v>
      </c>
      <c r="AK32" s="44" t="n">
        <v>0</v>
      </c>
      <c r="AL32" s="44" t="n">
        <v>0</v>
      </c>
      <c r="AM32" s="44" t="n">
        <v>0</v>
      </c>
      <c r="AN32" s="44" t="n">
        <v>0</v>
      </c>
      <c r="AO32" s="44" t="n">
        <v>23.2</v>
      </c>
      <c r="AP32" s="44" t="n">
        <v>0</v>
      </c>
      <c r="AQ32" s="44" t="n">
        <v>2.29</v>
      </c>
      <c r="AR32" s="44" t="n">
        <v>0</v>
      </c>
      <c r="AS32" s="44" t="n">
        <v>0</v>
      </c>
      <c r="AT32" s="44" t="n">
        <v>102</v>
      </c>
      <c r="AU32" s="44" t="n">
        <v>54</v>
      </c>
      <c r="AV32" s="44" t="n">
        <v>1.047</v>
      </c>
      <c r="AW32" s="44" t="n">
        <v>1</v>
      </c>
      <c r="AX32" s="44"/>
      <c r="AY32" s="44"/>
      <c r="AZ32" s="44" t="n">
        <v>1</v>
      </c>
      <c r="BA32" s="44" t="n">
        <v>1</v>
      </c>
      <c r="BB32" s="44" t="n">
        <v>1</v>
      </c>
      <c r="BC32" s="44" t="n">
        <v>1</v>
      </c>
      <c r="BD32" s="44"/>
      <c r="BE32" s="44"/>
      <c r="BF32" s="44"/>
      <c r="BG32" s="44"/>
      <c r="BH32" s="44" t="n">
        <v>0</v>
      </c>
      <c r="BI32" s="44" t="n">
        <v>1</v>
      </c>
      <c r="BJ32" s="44" t="s">
        <v>99</v>
      </c>
      <c r="BK32" s="44"/>
      <c r="BL32" s="44"/>
      <c r="BM32" s="44" t="n">
        <v>666</v>
      </c>
      <c r="BN32" s="44" t="n">
        <v>0</v>
      </c>
      <c r="BO32" s="44" t="s">
        <v>99</v>
      </c>
      <c r="BP32" s="44" t="n">
        <v>1</v>
      </c>
      <c r="BQ32" s="44" t="n">
        <v>60</v>
      </c>
      <c r="BR32" s="44" t="n">
        <v>0</v>
      </c>
      <c r="BS32" s="44" t="n">
        <v>1</v>
      </c>
      <c r="BT32" s="44" t="n">
        <v>1</v>
      </c>
      <c r="BU32" s="44" t="n">
        <v>1</v>
      </c>
      <c r="BV32" s="44" t="n">
        <v>1</v>
      </c>
      <c r="BW32" s="44" t="n">
        <v>1</v>
      </c>
      <c r="BX32" s="44" t="n">
        <v>1</v>
      </c>
      <c r="BY32" s="44"/>
      <c r="BZ32" s="44" t="n">
        <v>102</v>
      </c>
      <c r="CA32" s="44" t="n">
        <v>54</v>
      </c>
      <c r="CB32" s="44"/>
      <c r="CC32" s="44"/>
      <c r="CD32" s="44"/>
      <c r="CE32" s="44" t="n">
        <v>0</v>
      </c>
      <c r="CF32" s="44" t="n">
        <v>0</v>
      </c>
      <c r="CG32" s="44" t="n">
        <v>0</v>
      </c>
      <c r="CH32" s="44"/>
      <c r="CI32" s="44"/>
      <c r="CJ32" s="44"/>
      <c r="CK32" s="44"/>
      <c r="CL32" s="44"/>
      <c r="CM32" s="44" t="n">
        <v>0</v>
      </c>
      <c r="CN32" s="44" t="s">
        <v>90</v>
      </c>
      <c r="CO32" s="44" t="n">
        <v>0</v>
      </c>
      <c r="CP32" s="44" t="n">
        <f aca="false">(P32+Q32+S32)</f>
        <v>240.47</v>
      </c>
      <c r="CQ32" s="44" t="n">
        <f aca="false">(AC32*BC32*AW32)</f>
        <v>0</v>
      </c>
      <c r="CR32" s="44" t="n">
        <f aca="false">(((ET32*1.1))*BB32*AV32)</f>
        <v>0</v>
      </c>
      <c r="CS32" s="44" t="n">
        <f aca="false">(AE32*BS32*AV32)</f>
        <v>0</v>
      </c>
      <c r="CT32" s="44" t="n">
        <f aca="false">(AF32*BA32*AV32)</f>
        <v>26.71944</v>
      </c>
      <c r="CU32" s="44" t="n">
        <f aca="false">AG32</f>
        <v>0</v>
      </c>
      <c r="CV32" s="44" t="n">
        <f aca="false">(AH32*AV32)</f>
        <v>2.637393</v>
      </c>
      <c r="CW32" s="44" t="n">
        <f aca="false">AI32</f>
        <v>0</v>
      </c>
      <c r="CX32" s="44" t="n">
        <f aca="false">AJ32</f>
        <v>0</v>
      </c>
      <c r="CY32" s="44" t="n">
        <f aca="false">(((S32+R32)*BZ32)/100)</f>
        <v>245.2794</v>
      </c>
      <c r="CZ32" s="44" t="n">
        <f aca="false">(((S32+R32)*CA32)/100)</f>
        <v>129.8538</v>
      </c>
      <c r="DA32" s="44"/>
      <c r="DB32" s="44"/>
      <c r="DC32" s="44"/>
      <c r="DD32" s="44"/>
      <c r="DE32" s="44" t="s">
        <v>91</v>
      </c>
      <c r="DF32" s="44" t="s">
        <v>91</v>
      </c>
      <c r="DG32" s="44" t="s">
        <v>91</v>
      </c>
      <c r="DH32" s="44"/>
      <c r="DI32" s="44" t="s">
        <v>91</v>
      </c>
      <c r="DJ32" s="44" t="s">
        <v>91</v>
      </c>
      <c r="DK32" s="44"/>
      <c r="DL32" s="44"/>
      <c r="DM32" s="44"/>
      <c r="DN32" s="44" t="n">
        <v>0</v>
      </c>
      <c r="DO32" s="44" t="n">
        <v>0</v>
      </c>
      <c r="DP32" s="44" t="n">
        <v>1</v>
      </c>
      <c r="DQ32" s="44" t="n">
        <v>1</v>
      </c>
      <c r="DR32" s="44"/>
      <c r="DS32" s="44"/>
      <c r="DT32" s="44"/>
      <c r="DU32" s="44" t="n">
        <v>1013</v>
      </c>
      <c r="DV32" s="44" t="s">
        <v>89</v>
      </c>
      <c r="DW32" s="44" t="s">
        <v>89</v>
      </c>
      <c r="DX32" s="44" t="n">
        <v>1</v>
      </c>
      <c r="DY32" s="44"/>
      <c r="DZ32" s="44"/>
      <c r="EA32" s="44"/>
      <c r="EB32" s="44"/>
      <c r="EC32" s="44"/>
      <c r="ED32" s="44"/>
      <c r="EE32" s="44" t="n">
        <v>86331294</v>
      </c>
      <c r="EF32" s="44" t="n">
        <v>60</v>
      </c>
      <c r="EG32" s="44" t="s">
        <v>92</v>
      </c>
      <c r="EH32" s="44" t="n">
        <v>0</v>
      </c>
      <c r="EI32" s="44"/>
      <c r="EJ32" s="44" t="n">
        <v>1</v>
      </c>
      <c r="EK32" s="44" t="n">
        <v>666</v>
      </c>
      <c r="EL32" s="44" t="s">
        <v>93</v>
      </c>
      <c r="EM32" s="44" t="s">
        <v>94</v>
      </c>
      <c r="EN32" s="44"/>
      <c r="EO32" s="44" t="s">
        <v>95</v>
      </c>
      <c r="EP32" s="44"/>
      <c r="EQ32" s="44" t="n">
        <v>0</v>
      </c>
      <c r="ER32" s="44" t="n">
        <v>0</v>
      </c>
      <c r="ES32" s="44" t="n">
        <v>0</v>
      </c>
      <c r="ET32" s="44" t="n">
        <v>0</v>
      </c>
      <c r="EU32" s="44" t="n">
        <v>0</v>
      </c>
      <c r="EV32" s="44" t="n">
        <v>23.2</v>
      </c>
      <c r="EW32" s="44" t="n">
        <v>2.29</v>
      </c>
      <c r="EX32" s="44" t="n">
        <v>0</v>
      </c>
      <c r="EY32" s="44" t="n">
        <v>0</v>
      </c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 t="n">
        <v>0</v>
      </c>
      <c r="FR32" s="44" t="n">
        <v>0</v>
      </c>
      <c r="FS32" s="44" t="n">
        <v>0</v>
      </c>
      <c r="FT32" s="44"/>
      <c r="FU32" s="44"/>
      <c r="FV32" s="44"/>
      <c r="FW32" s="44"/>
      <c r="FX32" s="44" t="n">
        <v>102</v>
      </c>
      <c r="FY32" s="44" t="n">
        <v>54</v>
      </c>
      <c r="FZ32" s="44"/>
      <c r="GA32" s="44"/>
      <c r="GB32" s="44"/>
      <c r="GC32" s="44"/>
      <c r="GD32" s="44" t="n">
        <v>1</v>
      </c>
      <c r="GE32" s="44"/>
      <c r="GF32" s="44" t="n">
        <v>249946461</v>
      </c>
      <c r="GG32" s="44" t="n">
        <v>2</v>
      </c>
      <c r="GH32" s="44" t="n">
        <v>0</v>
      </c>
      <c r="GI32" s="44" t="n">
        <v>-2</v>
      </c>
      <c r="GJ32" s="44" t="n">
        <v>0</v>
      </c>
      <c r="GK32" s="44" t="n">
        <v>0</v>
      </c>
      <c r="GL32" s="44" t="n">
        <f aca="false">ROUND(IF(AND(BH32=3,BI32=3,FS32&lt;&gt;0),P32,0),2)</f>
        <v>0</v>
      </c>
      <c r="GM32" s="44" t="n">
        <f aca="false">ROUND(O32+X32+Y32,2)+GX32</f>
        <v>615.6</v>
      </c>
      <c r="GN32" s="44" t="n">
        <f aca="false">IF(OR(BI32=0,BI32=1),GM32-GX32,0)</f>
        <v>615.6</v>
      </c>
      <c r="GO32" s="44" t="n">
        <f aca="false">IF(BI32=2,GM32-GX32,0)</f>
        <v>0</v>
      </c>
      <c r="GP32" s="44" t="n">
        <f aca="false">IF(BI32=4,GM32-GX32,0)</f>
        <v>0</v>
      </c>
      <c r="GQ32" s="44"/>
      <c r="GR32" s="44" t="n">
        <v>0</v>
      </c>
      <c r="GS32" s="44" t="n">
        <v>3</v>
      </c>
      <c r="GT32" s="44" t="n">
        <v>0</v>
      </c>
      <c r="GU32" s="44"/>
      <c r="GV32" s="44" t="n">
        <f aca="false">(GT32)</f>
        <v>0</v>
      </c>
      <c r="GW32" s="44" t="n">
        <v>1</v>
      </c>
      <c r="GX32" s="44" t="n">
        <f aca="false">ROUND(HC32*I32,2)</f>
        <v>0</v>
      </c>
      <c r="GY32" s="44"/>
      <c r="GZ32" s="44"/>
      <c r="HA32" s="44" t="n">
        <v>0</v>
      </c>
      <c r="HB32" s="44" t="n">
        <v>0</v>
      </c>
      <c r="HC32" s="44" t="n">
        <f aca="false">GV32*GW32</f>
        <v>0</v>
      </c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 t="n">
        <v>0</v>
      </c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 t="n">
        <v>0</v>
      </c>
      <c r="IL32" s="44"/>
      <c r="IM32" s="44"/>
      <c r="IN32" s="44"/>
      <c r="IO32" s="44"/>
      <c r="IP32" s="44"/>
      <c r="IQ32" s="44"/>
      <c r="IR32" s="44"/>
      <c r="IS32" s="44"/>
      <c r="IT32" s="44"/>
      <c r="IU32" s="44"/>
    </row>
    <row r="33" customFormat="false" ht="12.75" hidden="false" customHeight="false" outlineLevel="0" collapsed="false">
      <c r="A33" s="44" t="n">
        <v>17</v>
      </c>
      <c r="B33" s="44" t="n">
        <v>1</v>
      </c>
      <c r="C33" s="44" t="n">
        <f aca="false">ROW(SmtRes!A6)</f>
        <v>6</v>
      </c>
      <c r="D33" s="44" t="n">
        <f aca="false">ROW(EtalonRes!A6)</f>
        <v>6</v>
      </c>
      <c r="E33" s="44" t="s">
        <v>98</v>
      </c>
      <c r="F33" s="44" t="s">
        <v>99</v>
      </c>
      <c r="G33" s="44" t="s">
        <v>42</v>
      </c>
      <c r="H33" s="44" t="s">
        <v>89</v>
      </c>
      <c r="I33" s="44" t="n">
        <f aca="false">ROUND(9,9)</f>
        <v>9</v>
      </c>
      <c r="J33" s="44" t="n">
        <v>0</v>
      </c>
      <c r="K33" s="44" t="n">
        <f aca="false">ROUND(9,9)</f>
        <v>9</v>
      </c>
      <c r="L33" s="44"/>
      <c r="M33" s="44"/>
      <c r="N33" s="44"/>
      <c r="O33" s="44" t="n">
        <f aca="false">ROUND(CP33,2)</f>
        <v>13889.83</v>
      </c>
      <c r="P33" s="44" t="n">
        <f aca="false">ROUND(CQ33*I33,2)</f>
        <v>0</v>
      </c>
      <c r="Q33" s="44" t="n">
        <f aca="false">ROUND(CR33*I33,2)</f>
        <v>0</v>
      </c>
      <c r="R33" s="44" t="n">
        <f aca="false">ROUND(CS33*I33,2)</f>
        <v>0</v>
      </c>
      <c r="S33" s="44" t="n">
        <f aca="false">ROUND(CT33*I33,2)</f>
        <v>13889.83</v>
      </c>
      <c r="T33" s="44" t="n">
        <f aca="false">ROUND(CU33*I33,2)</f>
        <v>0</v>
      </c>
      <c r="U33" s="44" t="n">
        <f aca="false">CV33*I33</f>
        <v>23.736537</v>
      </c>
      <c r="V33" s="44" t="n">
        <f aca="false">CW33*I33</f>
        <v>0</v>
      </c>
      <c r="W33" s="44" t="n">
        <f aca="false">ROUND(CX33*I33,2)</f>
        <v>0</v>
      </c>
      <c r="X33" s="44" t="n">
        <f aca="false">ROUND(CY33,2)</f>
        <v>14167.63</v>
      </c>
      <c r="Y33" s="44" t="n">
        <f aca="false">ROUND(CZ33,2)</f>
        <v>7500.51</v>
      </c>
      <c r="Z33" s="44"/>
      <c r="AA33" s="44" t="n">
        <v>86495195</v>
      </c>
      <c r="AB33" s="44" t="n">
        <f aca="false">(AC33+AD33+AF33)</f>
        <v>25.52</v>
      </c>
      <c r="AC33" s="44" t="n">
        <f aca="false">(ES33)</f>
        <v>0</v>
      </c>
      <c r="AD33" s="44" t="n">
        <f aca="false">((ET33*1.1))</f>
        <v>0</v>
      </c>
      <c r="AE33" s="44" t="n">
        <f aca="false">((EU33*1.1))</f>
        <v>0</v>
      </c>
      <c r="AF33" s="44" t="n">
        <f aca="false">((EV33*1.1))</f>
        <v>25.52</v>
      </c>
      <c r="AG33" s="44" t="n">
        <f aca="false">(AP33)</f>
        <v>0</v>
      </c>
      <c r="AH33" s="44" t="n">
        <f aca="false">((EW33*1.1))</f>
        <v>2.519</v>
      </c>
      <c r="AI33" s="44" t="n">
        <f aca="false">((EX33*1.1))</f>
        <v>0</v>
      </c>
      <c r="AJ33" s="44" t="n">
        <f aca="false">(AS33)</f>
        <v>0</v>
      </c>
      <c r="AK33" s="44" t="n">
        <v>0</v>
      </c>
      <c r="AL33" s="44" t="n">
        <v>0</v>
      </c>
      <c r="AM33" s="44" t="n">
        <v>0</v>
      </c>
      <c r="AN33" s="44" t="n">
        <v>0</v>
      </c>
      <c r="AO33" s="44" t="n">
        <v>23.2</v>
      </c>
      <c r="AP33" s="44" t="n">
        <v>0</v>
      </c>
      <c r="AQ33" s="44" t="n">
        <v>2.29</v>
      </c>
      <c r="AR33" s="44" t="n">
        <v>0</v>
      </c>
      <c r="AS33" s="44" t="n">
        <v>0</v>
      </c>
      <c r="AT33" s="44" t="n">
        <v>102</v>
      </c>
      <c r="AU33" s="44" t="n">
        <v>54</v>
      </c>
      <c r="AV33" s="44" t="n">
        <v>1.047</v>
      </c>
      <c r="AW33" s="44" t="n">
        <v>1</v>
      </c>
      <c r="AX33" s="44"/>
      <c r="AY33" s="44"/>
      <c r="AZ33" s="44" t="n">
        <v>1</v>
      </c>
      <c r="BA33" s="44" t="n">
        <v>57.76</v>
      </c>
      <c r="BB33" s="44" t="n">
        <v>1</v>
      </c>
      <c r="BC33" s="44" t="n">
        <v>1</v>
      </c>
      <c r="BD33" s="44"/>
      <c r="BE33" s="44"/>
      <c r="BF33" s="44"/>
      <c r="BG33" s="44"/>
      <c r="BH33" s="44" t="n">
        <v>0</v>
      </c>
      <c r="BI33" s="44" t="n">
        <v>1</v>
      </c>
      <c r="BJ33" s="44" t="s">
        <v>99</v>
      </c>
      <c r="BK33" s="44"/>
      <c r="BL33" s="44"/>
      <c r="BM33" s="44" t="n">
        <v>666</v>
      </c>
      <c r="BN33" s="44" t="n">
        <v>0</v>
      </c>
      <c r="BO33" s="44" t="s">
        <v>99</v>
      </c>
      <c r="BP33" s="44" t="n">
        <v>1</v>
      </c>
      <c r="BQ33" s="44" t="n">
        <v>60</v>
      </c>
      <c r="BR33" s="44" t="n">
        <v>0</v>
      </c>
      <c r="BS33" s="44" t="n">
        <v>57.76</v>
      </c>
      <c r="BT33" s="44" t="n">
        <v>1</v>
      </c>
      <c r="BU33" s="44" t="n">
        <v>1</v>
      </c>
      <c r="BV33" s="44" t="n">
        <v>1</v>
      </c>
      <c r="BW33" s="44" t="n">
        <v>1</v>
      </c>
      <c r="BX33" s="44" t="n">
        <v>1</v>
      </c>
      <c r="BY33" s="44"/>
      <c r="BZ33" s="44" t="n">
        <v>102</v>
      </c>
      <c r="CA33" s="44" t="n">
        <v>54</v>
      </c>
      <c r="CB33" s="44"/>
      <c r="CC33" s="44"/>
      <c r="CD33" s="44"/>
      <c r="CE33" s="44" t="n">
        <v>0</v>
      </c>
      <c r="CF33" s="44" t="n">
        <v>0</v>
      </c>
      <c r="CG33" s="44" t="n">
        <v>0</v>
      </c>
      <c r="CH33" s="44"/>
      <c r="CI33" s="44"/>
      <c r="CJ33" s="44"/>
      <c r="CK33" s="44"/>
      <c r="CL33" s="44"/>
      <c r="CM33" s="44" t="n">
        <v>0</v>
      </c>
      <c r="CN33" s="44" t="s">
        <v>90</v>
      </c>
      <c r="CO33" s="44" t="n">
        <v>0</v>
      </c>
      <c r="CP33" s="44" t="n">
        <f aca="false">(P33+Q33+S33)</f>
        <v>13889.83</v>
      </c>
      <c r="CQ33" s="44" t="n">
        <f aca="false">(AC33*BC33*AW33)</f>
        <v>0</v>
      </c>
      <c r="CR33" s="44" t="n">
        <f aca="false">(((ET33*1.1))*BB33*AV33)</f>
        <v>0</v>
      </c>
      <c r="CS33" s="44" t="n">
        <f aca="false">(AE33*BS33*AV33)</f>
        <v>0</v>
      </c>
      <c r="CT33" s="44" t="n">
        <f aca="false">(AF33*BA33*AV33)</f>
        <v>1543.3148544</v>
      </c>
      <c r="CU33" s="44" t="n">
        <f aca="false">AG33</f>
        <v>0</v>
      </c>
      <c r="CV33" s="44" t="n">
        <f aca="false">(AH33*AV33)</f>
        <v>2.637393</v>
      </c>
      <c r="CW33" s="44" t="n">
        <f aca="false">AI33</f>
        <v>0</v>
      </c>
      <c r="CX33" s="44" t="n">
        <f aca="false">AJ33</f>
        <v>0</v>
      </c>
      <c r="CY33" s="44" t="n">
        <f aca="false">(S33+R33)*(BZ33/100)</f>
        <v>14167.6266</v>
      </c>
      <c r="CZ33" s="44" t="n">
        <f aca="false">(S33+R33)*(CA33/100)</f>
        <v>7500.5082</v>
      </c>
      <c r="DA33" s="44"/>
      <c r="DB33" s="44"/>
      <c r="DC33" s="44"/>
      <c r="DD33" s="44"/>
      <c r="DE33" s="44" t="s">
        <v>91</v>
      </c>
      <c r="DF33" s="44" t="s">
        <v>91</v>
      </c>
      <c r="DG33" s="44" t="s">
        <v>91</v>
      </c>
      <c r="DH33" s="44"/>
      <c r="DI33" s="44" t="s">
        <v>91</v>
      </c>
      <c r="DJ33" s="44" t="s">
        <v>91</v>
      </c>
      <c r="DK33" s="44"/>
      <c r="DL33" s="44"/>
      <c r="DM33" s="44"/>
      <c r="DN33" s="44" t="n">
        <v>102</v>
      </c>
      <c r="DO33" s="44" t="n">
        <v>54</v>
      </c>
      <c r="DP33" s="44" t="n">
        <v>1</v>
      </c>
      <c r="DQ33" s="44" t="n">
        <v>1</v>
      </c>
      <c r="DR33" s="44"/>
      <c r="DS33" s="44"/>
      <c r="DT33" s="44"/>
      <c r="DU33" s="44" t="n">
        <v>1013</v>
      </c>
      <c r="DV33" s="44" t="s">
        <v>89</v>
      </c>
      <c r="DW33" s="44" t="s">
        <v>89</v>
      </c>
      <c r="DX33" s="44" t="n">
        <v>1</v>
      </c>
      <c r="DY33" s="44"/>
      <c r="DZ33" s="44"/>
      <c r="EA33" s="44"/>
      <c r="EB33" s="44"/>
      <c r="EC33" s="44"/>
      <c r="ED33" s="44"/>
      <c r="EE33" s="44" t="n">
        <v>86331294</v>
      </c>
      <c r="EF33" s="44" t="n">
        <v>60</v>
      </c>
      <c r="EG33" s="44" t="s">
        <v>92</v>
      </c>
      <c r="EH33" s="44" t="n">
        <v>0</v>
      </c>
      <c r="EI33" s="44"/>
      <c r="EJ33" s="44" t="n">
        <v>1</v>
      </c>
      <c r="EK33" s="44" t="n">
        <v>666</v>
      </c>
      <c r="EL33" s="44" t="s">
        <v>93</v>
      </c>
      <c r="EM33" s="44" t="s">
        <v>94</v>
      </c>
      <c r="EN33" s="44"/>
      <c r="EO33" s="44" t="s">
        <v>95</v>
      </c>
      <c r="EP33" s="44"/>
      <c r="EQ33" s="44" t="n">
        <v>0</v>
      </c>
      <c r="ER33" s="44" t="n">
        <v>0</v>
      </c>
      <c r="ES33" s="44" t="n">
        <v>0</v>
      </c>
      <c r="ET33" s="44" t="n">
        <v>0</v>
      </c>
      <c r="EU33" s="44" t="n">
        <v>0</v>
      </c>
      <c r="EV33" s="44" t="n">
        <v>23.2</v>
      </c>
      <c r="EW33" s="44" t="n">
        <v>2.29</v>
      </c>
      <c r="EX33" s="44" t="n">
        <v>0</v>
      </c>
      <c r="EY33" s="44" t="n">
        <v>0</v>
      </c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 t="n">
        <v>0</v>
      </c>
      <c r="FR33" s="44" t="n">
        <v>0</v>
      </c>
      <c r="FS33" s="44" t="n">
        <v>0</v>
      </c>
      <c r="FT33" s="44"/>
      <c r="FU33" s="44"/>
      <c r="FV33" s="44"/>
      <c r="FW33" s="44"/>
      <c r="FX33" s="44" t="n">
        <v>102</v>
      </c>
      <c r="FY33" s="44" t="n">
        <v>54</v>
      </c>
      <c r="FZ33" s="44"/>
      <c r="GA33" s="44"/>
      <c r="GB33" s="44"/>
      <c r="GC33" s="44"/>
      <c r="GD33" s="44" t="n">
        <v>1</v>
      </c>
      <c r="GE33" s="44"/>
      <c r="GF33" s="44" t="n">
        <v>249946461</v>
      </c>
      <c r="GG33" s="44" t="n">
        <v>2</v>
      </c>
      <c r="GH33" s="44" t="n">
        <v>0</v>
      </c>
      <c r="GI33" s="44" t="n">
        <v>-2</v>
      </c>
      <c r="GJ33" s="44" t="n">
        <v>0</v>
      </c>
      <c r="GK33" s="44" t="n">
        <v>0</v>
      </c>
      <c r="GL33" s="44" t="n">
        <f aca="false">ROUND(IF(AND(BH33=3,BI33=3,FS33&lt;&gt;0),P33,0),2)</f>
        <v>0</v>
      </c>
      <c r="GM33" s="44" t="n">
        <f aca="false">ROUND(O33+X33+Y33,2)+GX33</f>
        <v>35557.97</v>
      </c>
      <c r="GN33" s="44" t="n">
        <f aca="false">IF(OR(BI33=0,BI33=1),GM33-GX33,0)</f>
        <v>35557.97</v>
      </c>
      <c r="GO33" s="44" t="n">
        <f aca="false">IF(BI33=2,GM33-GX33,0)</f>
        <v>0</v>
      </c>
      <c r="GP33" s="44" t="n">
        <f aca="false">IF(BI33=4,GM33-GX33,0)</f>
        <v>0</v>
      </c>
      <c r="GQ33" s="44"/>
      <c r="GR33" s="44" t="n">
        <v>0</v>
      </c>
      <c r="GS33" s="44" t="n">
        <v>3</v>
      </c>
      <c r="GT33" s="44" t="n">
        <v>0</v>
      </c>
      <c r="GU33" s="44"/>
      <c r="GV33" s="44" t="n">
        <f aca="false">(GT33)</f>
        <v>0</v>
      </c>
      <c r="GW33" s="44" t="n">
        <v>1</v>
      </c>
      <c r="GX33" s="44" t="n">
        <f aca="false">ROUND(HC33*I33,2)</f>
        <v>0</v>
      </c>
      <c r="GY33" s="44"/>
      <c r="GZ33" s="44"/>
      <c r="HA33" s="44" t="n">
        <v>0</v>
      </c>
      <c r="HB33" s="44" t="n">
        <v>0</v>
      </c>
      <c r="HC33" s="44" t="n">
        <f aca="false">GV33*GW33</f>
        <v>0</v>
      </c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 t="n">
        <v>0</v>
      </c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 t="n">
        <v>0</v>
      </c>
      <c r="IL33" s="44"/>
      <c r="IM33" s="44"/>
      <c r="IN33" s="44"/>
      <c r="IO33" s="44"/>
      <c r="IP33" s="44"/>
      <c r="IQ33" s="44"/>
      <c r="IR33" s="44"/>
      <c r="IS33" s="44"/>
      <c r="IT33" s="44"/>
      <c r="IU33" s="44"/>
    </row>
    <row r="34" customFormat="false" ht="12.75" hidden="false" customHeight="false" outlineLevel="0" collapsed="false">
      <c r="A34" s="44" t="n">
        <v>17</v>
      </c>
      <c r="B34" s="44" t="n">
        <v>1</v>
      </c>
      <c r="C34" s="44" t="n">
        <f aca="false">ROW(SmtRes!A7)</f>
        <v>7</v>
      </c>
      <c r="D34" s="44" t="n">
        <f aca="false">ROW(EtalonRes!A7)</f>
        <v>7</v>
      </c>
      <c r="E34" s="44" t="s">
        <v>100</v>
      </c>
      <c r="F34" s="44" t="s">
        <v>101</v>
      </c>
      <c r="G34" s="44" t="s">
        <v>43</v>
      </c>
      <c r="H34" s="44" t="s">
        <v>89</v>
      </c>
      <c r="I34" s="44" t="n">
        <f aca="false">ROUND(10,9)</f>
        <v>10</v>
      </c>
      <c r="J34" s="44" t="n">
        <v>0</v>
      </c>
      <c r="K34" s="44" t="n">
        <f aca="false">ROUND(10,9)</f>
        <v>10</v>
      </c>
      <c r="L34" s="44"/>
      <c r="M34" s="44"/>
      <c r="N34" s="44"/>
      <c r="O34" s="44" t="n">
        <f aca="false">ROUND(CP34,2)</f>
        <v>397.68</v>
      </c>
      <c r="P34" s="44" t="n">
        <f aca="false">ROUND(CQ34*I34,2)</f>
        <v>0</v>
      </c>
      <c r="Q34" s="44" t="n">
        <f aca="false">ROUND(CR34*I34,2)</f>
        <v>0</v>
      </c>
      <c r="R34" s="44" t="n">
        <f aca="false">ROUND(CS34*I34,2)</f>
        <v>0</v>
      </c>
      <c r="S34" s="44" t="n">
        <f aca="false">ROUND(CT34*I34,2)</f>
        <v>397.68</v>
      </c>
      <c r="T34" s="44" t="n">
        <f aca="false">ROUND(CU34*I34,2)</f>
        <v>0</v>
      </c>
      <c r="U34" s="44" t="n">
        <f aca="false">CV34*I34</f>
        <v>39.84882</v>
      </c>
      <c r="V34" s="44" t="n">
        <f aca="false">CW34*I34</f>
        <v>0</v>
      </c>
      <c r="W34" s="44" t="n">
        <f aca="false">ROUND(CX34*I34,2)</f>
        <v>0</v>
      </c>
      <c r="X34" s="44" t="n">
        <f aca="false">ROUND(CY34,2)</f>
        <v>405.63</v>
      </c>
      <c r="Y34" s="44" t="n">
        <f aca="false">ROUND(CZ34,2)</f>
        <v>214.75</v>
      </c>
      <c r="Z34" s="44"/>
      <c r="AA34" s="44" t="n">
        <v>86495194</v>
      </c>
      <c r="AB34" s="44" t="n">
        <f aca="false">(AC34+AD34+AF34)</f>
        <v>37.983</v>
      </c>
      <c r="AC34" s="44" t="n">
        <f aca="false">(ES34)</f>
        <v>0</v>
      </c>
      <c r="AD34" s="44" t="n">
        <f aca="false">((ET34*1.1))</f>
        <v>0</v>
      </c>
      <c r="AE34" s="44" t="n">
        <f aca="false">((EU34*1.1))</f>
        <v>0</v>
      </c>
      <c r="AF34" s="44" t="n">
        <f aca="false">((EV34*1.1))</f>
        <v>37.983</v>
      </c>
      <c r="AG34" s="44" t="n">
        <f aca="false">(AP34)</f>
        <v>0</v>
      </c>
      <c r="AH34" s="44" t="n">
        <f aca="false">((EW34*1.1))</f>
        <v>3.806</v>
      </c>
      <c r="AI34" s="44" t="n">
        <f aca="false">((EX34*1.1))</f>
        <v>0</v>
      </c>
      <c r="AJ34" s="44" t="n">
        <f aca="false">(AS34)</f>
        <v>0</v>
      </c>
      <c r="AK34" s="44" t="n">
        <v>0</v>
      </c>
      <c r="AL34" s="44" t="n">
        <v>0</v>
      </c>
      <c r="AM34" s="44" t="n">
        <v>0</v>
      </c>
      <c r="AN34" s="44" t="n">
        <v>0</v>
      </c>
      <c r="AO34" s="44" t="n">
        <v>34.53</v>
      </c>
      <c r="AP34" s="44" t="n">
        <v>0</v>
      </c>
      <c r="AQ34" s="44" t="n">
        <v>3.46</v>
      </c>
      <c r="AR34" s="44" t="n">
        <v>0</v>
      </c>
      <c r="AS34" s="44" t="n">
        <v>0</v>
      </c>
      <c r="AT34" s="44" t="n">
        <v>102</v>
      </c>
      <c r="AU34" s="44" t="n">
        <v>54</v>
      </c>
      <c r="AV34" s="44" t="n">
        <v>1.047</v>
      </c>
      <c r="AW34" s="44" t="n">
        <v>1</v>
      </c>
      <c r="AX34" s="44"/>
      <c r="AY34" s="44"/>
      <c r="AZ34" s="44" t="n">
        <v>1</v>
      </c>
      <c r="BA34" s="44" t="n">
        <v>1</v>
      </c>
      <c r="BB34" s="44" t="n">
        <v>1</v>
      </c>
      <c r="BC34" s="44" t="n">
        <v>1</v>
      </c>
      <c r="BD34" s="44"/>
      <c r="BE34" s="44"/>
      <c r="BF34" s="44"/>
      <c r="BG34" s="44"/>
      <c r="BH34" s="44" t="n">
        <v>0</v>
      </c>
      <c r="BI34" s="44" t="n">
        <v>1</v>
      </c>
      <c r="BJ34" s="44" t="s">
        <v>101</v>
      </c>
      <c r="BK34" s="44"/>
      <c r="BL34" s="44"/>
      <c r="BM34" s="44" t="n">
        <v>666</v>
      </c>
      <c r="BN34" s="44" t="n">
        <v>0</v>
      </c>
      <c r="BO34" s="44" t="s">
        <v>101</v>
      </c>
      <c r="BP34" s="44" t="n">
        <v>1</v>
      </c>
      <c r="BQ34" s="44" t="n">
        <v>60</v>
      </c>
      <c r="BR34" s="44" t="n">
        <v>0</v>
      </c>
      <c r="BS34" s="44" t="n">
        <v>1</v>
      </c>
      <c r="BT34" s="44" t="n">
        <v>1</v>
      </c>
      <c r="BU34" s="44" t="n">
        <v>1</v>
      </c>
      <c r="BV34" s="44" t="n">
        <v>1</v>
      </c>
      <c r="BW34" s="44" t="n">
        <v>1</v>
      </c>
      <c r="BX34" s="44" t="n">
        <v>1</v>
      </c>
      <c r="BY34" s="44"/>
      <c r="BZ34" s="44" t="n">
        <v>102</v>
      </c>
      <c r="CA34" s="44" t="n">
        <v>54</v>
      </c>
      <c r="CB34" s="44"/>
      <c r="CC34" s="44"/>
      <c r="CD34" s="44"/>
      <c r="CE34" s="44" t="n">
        <v>0</v>
      </c>
      <c r="CF34" s="44" t="n">
        <v>0</v>
      </c>
      <c r="CG34" s="44" t="n">
        <v>0</v>
      </c>
      <c r="CH34" s="44"/>
      <c r="CI34" s="44"/>
      <c r="CJ34" s="44"/>
      <c r="CK34" s="44"/>
      <c r="CL34" s="44"/>
      <c r="CM34" s="44" t="n">
        <v>0</v>
      </c>
      <c r="CN34" s="44" t="s">
        <v>90</v>
      </c>
      <c r="CO34" s="44" t="n">
        <v>0</v>
      </c>
      <c r="CP34" s="44" t="n">
        <f aca="false">(P34+Q34+S34)</f>
        <v>397.68</v>
      </c>
      <c r="CQ34" s="44" t="n">
        <f aca="false">(AC34*BC34*AW34)</f>
        <v>0</v>
      </c>
      <c r="CR34" s="44" t="n">
        <f aca="false">(((ET34*1.1))*BB34*AV34)</f>
        <v>0</v>
      </c>
      <c r="CS34" s="44" t="n">
        <f aca="false">(AE34*BS34*AV34)</f>
        <v>0</v>
      </c>
      <c r="CT34" s="44" t="n">
        <f aca="false">(AF34*BA34*AV34)</f>
        <v>39.768201</v>
      </c>
      <c r="CU34" s="44" t="n">
        <f aca="false">AG34</f>
        <v>0</v>
      </c>
      <c r="CV34" s="44" t="n">
        <f aca="false">(AH34*AV34)</f>
        <v>3.984882</v>
      </c>
      <c r="CW34" s="44" t="n">
        <f aca="false">AI34</f>
        <v>0</v>
      </c>
      <c r="CX34" s="44" t="n">
        <f aca="false">AJ34</f>
        <v>0</v>
      </c>
      <c r="CY34" s="44" t="n">
        <f aca="false">(((S34+R34)*BZ34)/100)</f>
        <v>405.6336</v>
      </c>
      <c r="CZ34" s="44" t="n">
        <f aca="false">(((S34+R34)*CA34)/100)</f>
        <v>214.7472</v>
      </c>
      <c r="DA34" s="44"/>
      <c r="DB34" s="44"/>
      <c r="DC34" s="44"/>
      <c r="DD34" s="44"/>
      <c r="DE34" s="44" t="s">
        <v>91</v>
      </c>
      <c r="DF34" s="44" t="s">
        <v>91</v>
      </c>
      <c r="DG34" s="44" t="s">
        <v>91</v>
      </c>
      <c r="DH34" s="44"/>
      <c r="DI34" s="44" t="s">
        <v>91</v>
      </c>
      <c r="DJ34" s="44" t="s">
        <v>91</v>
      </c>
      <c r="DK34" s="44"/>
      <c r="DL34" s="44"/>
      <c r="DM34" s="44"/>
      <c r="DN34" s="44" t="n">
        <v>0</v>
      </c>
      <c r="DO34" s="44" t="n">
        <v>0</v>
      </c>
      <c r="DP34" s="44" t="n">
        <v>1</v>
      </c>
      <c r="DQ34" s="44" t="n">
        <v>1</v>
      </c>
      <c r="DR34" s="44"/>
      <c r="DS34" s="44"/>
      <c r="DT34" s="44"/>
      <c r="DU34" s="44" t="n">
        <v>1013</v>
      </c>
      <c r="DV34" s="44" t="s">
        <v>89</v>
      </c>
      <c r="DW34" s="44" t="s">
        <v>89</v>
      </c>
      <c r="DX34" s="44" t="n">
        <v>1</v>
      </c>
      <c r="DY34" s="44"/>
      <c r="DZ34" s="44"/>
      <c r="EA34" s="44"/>
      <c r="EB34" s="44"/>
      <c r="EC34" s="44"/>
      <c r="ED34" s="44"/>
      <c r="EE34" s="44" t="n">
        <v>86331294</v>
      </c>
      <c r="EF34" s="44" t="n">
        <v>60</v>
      </c>
      <c r="EG34" s="44" t="s">
        <v>92</v>
      </c>
      <c r="EH34" s="44" t="n">
        <v>0</v>
      </c>
      <c r="EI34" s="44"/>
      <c r="EJ34" s="44" t="n">
        <v>1</v>
      </c>
      <c r="EK34" s="44" t="n">
        <v>666</v>
      </c>
      <c r="EL34" s="44" t="s">
        <v>93</v>
      </c>
      <c r="EM34" s="44" t="s">
        <v>94</v>
      </c>
      <c r="EN34" s="44"/>
      <c r="EO34" s="44" t="s">
        <v>95</v>
      </c>
      <c r="EP34" s="44"/>
      <c r="EQ34" s="44" t="n">
        <v>0</v>
      </c>
      <c r="ER34" s="44" t="n">
        <v>0</v>
      </c>
      <c r="ES34" s="44" t="n">
        <v>0</v>
      </c>
      <c r="ET34" s="44" t="n">
        <v>0</v>
      </c>
      <c r="EU34" s="44" t="n">
        <v>0</v>
      </c>
      <c r="EV34" s="44" t="n">
        <v>34.53</v>
      </c>
      <c r="EW34" s="44" t="n">
        <v>3.46</v>
      </c>
      <c r="EX34" s="44" t="n">
        <v>0</v>
      </c>
      <c r="EY34" s="44" t="n">
        <v>0</v>
      </c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 t="n">
        <v>0</v>
      </c>
      <c r="FR34" s="44" t="n">
        <v>0</v>
      </c>
      <c r="FS34" s="44" t="n">
        <v>0</v>
      </c>
      <c r="FT34" s="44"/>
      <c r="FU34" s="44"/>
      <c r="FV34" s="44"/>
      <c r="FW34" s="44"/>
      <c r="FX34" s="44" t="n">
        <v>102</v>
      </c>
      <c r="FY34" s="44" t="n">
        <v>54</v>
      </c>
      <c r="FZ34" s="44"/>
      <c r="GA34" s="44"/>
      <c r="GB34" s="44"/>
      <c r="GC34" s="44"/>
      <c r="GD34" s="44" t="n">
        <v>1</v>
      </c>
      <c r="GE34" s="44"/>
      <c r="GF34" s="44" t="n">
        <v>862475385</v>
      </c>
      <c r="GG34" s="44" t="n">
        <v>2</v>
      </c>
      <c r="GH34" s="44" t="n">
        <v>0</v>
      </c>
      <c r="GI34" s="44" t="n">
        <v>-2</v>
      </c>
      <c r="GJ34" s="44" t="n">
        <v>0</v>
      </c>
      <c r="GK34" s="44" t="n">
        <v>0</v>
      </c>
      <c r="GL34" s="44" t="n">
        <f aca="false">ROUND(IF(AND(BH34=3,BI34=3,FS34&lt;&gt;0),P34,0),2)</f>
        <v>0</v>
      </c>
      <c r="GM34" s="44" t="n">
        <f aca="false">ROUND(O34+X34+Y34,2)+GX34</f>
        <v>1018.06</v>
      </c>
      <c r="GN34" s="44" t="n">
        <f aca="false">IF(OR(BI34=0,BI34=1),GM34-GX34,0)</f>
        <v>1018.06</v>
      </c>
      <c r="GO34" s="44" t="n">
        <f aca="false">IF(BI34=2,GM34-GX34,0)</f>
        <v>0</v>
      </c>
      <c r="GP34" s="44" t="n">
        <f aca="false">IF(BI34=4,GM34-GX34,0)</f>
        <v>0</v>
      </c>
      <c r="GQ34" s="44"/>
      <c r="GR34" s="44" t="n">
        <v>0</v>
      </c>
      <c r="GS34" s="44" t="n">
        <v>3</v>
      </c>
      <c r="GT34" s="44" t="n">
        <v>0</v>
      </c>
      <c r="GU34" s="44"/>
      <c r="GV34" s="44" t="n">
        <f aca="false">(GT34)</f>
        <v>0</v>
      </c>
      <c r="GW34" s="44" t="n">
        <v>1</v>
      </c>
      <c r="GX34" s="44" t="n">
        <f aca="false">ROUND(HC34*I34,2)</f>
        <v>0</v>
      </c>
      <c r="GY34" s="44"/>
      <c r="GZ34" s="44"/>
      <c r="HA34" s="44" t="n">
        <v>0</v>
      </c>
      <c r="HB34" s="44" t="n">
        <v>0</v>
      </c>
      <c r="HC34" s="44" t="n">
        <f aca="false">GV34*GW34</f>
        <v>0</v>
      </c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 t="n">
        <v>0</v>
      </c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 t="n">
        <v>0</v>
      </c>
      <c r="IL34" s="44"/>
      <c r="IM34" s="44"/>
      <c r="IN34" s="44"/>
      <c r="IO34" s="44"/>
      <c r="IP34" s="44"/>
      <c r="IQ34" s="44"/>
      <c r="IR34" s="44"/>
      <c r="IS34" s="44"/>
      <c r="IT34" s="44"/>
      <c r="IU34" s="44"/>
    </row>
    <row r="35" customFormat="false" ht="12.75" hidden="false" customHeight="false" outlineLevel="0" collapsed="false">
      <c r="A35" s="44" t="n">
        <v>17</v>
      </c>
      <c r="B35" s="44" t="n">
        <v>1</v>
      </c>
      <c r="C35" s="44" t="n">
        <f aca="false">ROW(SmtRes!A8)</f>
        <v>8</v>
      </c>
      <c r="D35" s="44" t="n">
        <f aca="false">ROW(EtalonRes!A8)</f>
        <v>8</v>
      </c>
      <c r="E35" s="44" t="s">
        <v>100</v>
      </c>
      <c r="F35" s="44" t="s">
        <v>101</v>
      </c>
      <c r="G35" s="44" t="s">
        <v>43</v>
      </c>
      <c r="H35" s="44" t="s">
        <v>89</v>
      </c>
      <c r="I35" s="44" t="n">
        <f aca="false">ROUND(10,9)</f>
        <v>10</v>
      </c>
      <c r="J35" s="44" t="n">
        <v>0</v>
      </c>
      <c r="K35" s="44" t="n">
        <f aca="false">ROUND(10,9)</f>
        <v>10</v>
      </c>
      <c r="L35" s="44"/>
      <c r="M35" s="44"/>
      <c r="N35" s="44"/>
      <c r="O35" s="44" t="n">
        <f aca="false">ROUND(CP35,2)</f>
        <v>22970.11</v>
      </c>
      <c r="P35" s="44" t="n">
        <f aca="false">ROUND(CQ35*I35,2)</f>
        <v>0</v>
      </c>
      <c r="Q35" s="44" t="n">
        <f aca="false">ROUND(CR35*I35,2)</f>
        <v>0</v>
      </c>
      <c r="R35" s="44" t="n">
        <f aca="false">ROUND(CS35*I35,2)</f>
        <v>0</v>
      </c>
      <c r="S35" s="44" t="n">
        <f aca="false">ROUND(CT35*I35,2)</f>
        <v>22970.11</v>
      </c>
      <c r="T35" s="44" t="n">
        <f aca="false">ROUND(CU35*I35,2)</f>
        <v>0</v>
      </c>
      <c r="U35" s="44" t="n">
        <f aca="false">CV35*I35</f>
        <v>39.84882</v>
      </c>
      <c r="V35" s="44" t="n">
        <f aca="false">CW35*I35</f>
        <v>0</v>
      </c>
      <c r="W35" s="44" t="n">
        <f aca="false">ROUND(CX35*I35,2)</f>
        <v>0</v>
      </c>
      <c r="X35" s="44" t="n">
        <f aca="false">ROUND(CY35,2)</f>
        <v>23429.51</v>
      </c>
      <c r="Y35" s="44" t="n">
        <f aca="false">ROUND(CZ35,2)</f>
        <v>12403.86</v>
      </c>
      <c r="Z35" s="44"/>
      <c r="AA35" s="44" t="n">
        <v>86495195</v>
      </c>
      <c r="AB35" s="44" t="n">
        <f aca="false">(AC35+AD35+AF35)</f>
        <v>37.983</v>
      </c>
      <c r="AC35" s="44" t="n">
        <f aca="false">(ES35)</f>
        <v>0</v>
      </c>
      <c r="AD35" s="44" t="n">
        <f aca="false">((ET35*1.1))</f>
        <v>0</v>
      </c>
      <c r="AE35" s="44" t="n">
        <f aca="false">((EU35*1.1))</f>
        <v>0</v>
      </c>
      <c r="AF35" s="44" t="n">
        <f aca="false">((EV35*1.1))</f>
        <v>37.983</v>
      </c>
      <c r="AG35" s="44" t="n">
        <f aca="false">(AP35)</f>
        <v>0</v>
      </c>
      <c r="AH35" s="44" t="n">
        <f aca="false">((EW35*1.1))</f>
        <v>3.806</v>
      </c>
      <c r="AI35" s="44" t="n">
        <f aca="false">((EX35*1.1))</f>
        <v>0</v>
      </c>
      <c r="AJ35" s="44" t="n">
        <f aca="false">(AS35)</f>
        <v>0</v>
      </c>
      <c r="AK35" s="44" t="n">
        <v>0</v>
      </c>
      <c r="AL35" s="44" t="n">
        <v>0</v>
      </c>
      <c r="AM35" s="44" t="n">
        <v>0</v>
      </c>
      <c r="AN35" s="44" t="n">
        <v>0</v>
      </c>
      <c r="AO35" s="44" t="n">
        <v>34.53</v>
      </c>
      <c r="AP35" s="44" t="n">
        <v>0</v>
      </c>
      <c r="AQ35" s="44" t="n">
        <v>3.46</v>
      </c>
      <c r="AR35" s="44" t="n">
        <v>0</v>
      </c>
      <c r="AS35" s="44" t="n">
        <v>0</v>
      </c>
      <c r="AT35" s="44" t="n">
        <v>102</v>
      </c>
      <c r="AU35" s="44" t="n">
        <v>54</v>
      </c>
      <c r="AV35" s="44" t="n">
        <v>1.047</v>
      </c>
      <c r="AW35" s="44" t="n">
        <v>1</v>
      </c>
      <c r="AX35" s="44"/>
      <c r="AY35" s="44"/>
      <c r="AZ35" s="44" t="n">
        <v>1</v>
      </c>
      <c r="BA35" s="44" t="n">
        <v>57.76</v>
      </c>
      <c r="BB35" s="44" t="n">
        <v>1</v>
      </c>
      <c r="BC35" s="44" t="n">
        <v>1</v>
      </c>
      <c r="BD35" s="44"/>
      <c r="BE35" s="44"/>
      <c r="BF35" s="44"/>
      <c r="BG35" s="44"/>
      <c r="BH35" s="44" t="n">
        <v>0</v>
      </c>
      <c r="BI35" s="44" t="n">
        <v>1</v>
      </c>
      <c r="BJ35" s="44" t="s">
        <v>101</v>
      </c>
      <c r="BK35" s="44"/>
      <c r="BL35" s="44"/>
      <c r="BM35" s="44" t="n">
        <v>666</v>
      </c>
      <c r="BN35" s="44" t="n">
        <v>0</v>
      </c>
      <c r="BO35" s="44" t="s">
        <v>101</v>
      </c>
      <c r="BP35" s="44" t="n">
        <v>1</v>
      </c>
      <c r="BQ35" s="44" t="n">
        <v>60</v>
      </c>
      <c r="BR35" s="44" t="n">
        <v>0</v>
      </c>
      <c r="BS35" s="44" t="n">
        <v>57.76</v>
      </c>
      <c r="BT35" s="44" t="n">
        <v>1</v>
      </c>
      <c r="BU35" s="44" t="n">
        <v>1</v>
      </c>
      <c r="BV35" s="44" t="n">
        <v>1</v>
      </c>
      <c r="BW35" s="44" t="n">
        <v>1</v>
      </c>
      <c r="BX35" s="44" t="n">
        <v>1</v>
      </c>
      <c r="BY35" s="44"/>
      <c r="BZ35" s="44" t="n">
        <v>102</v>
      </c>
      <c r="CA35" s="44" t="n">
        <v>54</v>
      </c>
      <c r="CB35" s="44"/>
      <c r="CC35" s="44"/>
      <c r="CD35" s="44"/>
      <c r="CE35" s="44" t="n">
        <v>0</v>
      </c>
      <c r="CF35" s="44" t="n">
        <v>0</v>
      </c>
      <c r="CG35" s="44" t="n">
        <v>0</v>
      </c>
      <c r="CH35" s="44"/>
      <c r="CI35" s="44"/>
      <c r="CJ35" s="44"/>
      <c r="CK35" s="44"/>
      <c r="CL35" s="44"/>
      <c r="CM35" s="44" t="n">
        <v>0</v>
      </c>
      <c r="CN35" s="44" t="s">
        <v>90</v>
      </c>
      <c r="CO35" s="44" t="n">
        <v>0</v>
      </c>
      <c r="CP35" s="44" t="n">
        <f aca="false">(P35+Q35+S35)</f>
        <v>22970.11</v>
      </c>
      <c r="CQ35" s="44" t="n">
        <f aca="false">(AC35*BC35*AW35)</f>
        <v>0</v>
      </c>
      <c r="CR35" s="44" t="n">
        <f aca="false">(((ET35*1.1))*BB35*AV35)</f>
        <v>0</v>
      </c>
      <c r="CS35" s="44" t="n">
        <f aca="false">(AE35*BS35*AV35)</f>
        <v>0</v>
      </c>
      <c r="CT35" s="44" t="n">
        <f aca="false">(AF35*BA35*AV35)</f>
        <v>2297.01128976</v>
      </c>
      <c r="CU35" s="44" t="n">
        <f aca="false">AG35</f>
        <v>0</v>
      </c>
      <c r="CV35" s="44" t="n">
        <f aca="false">(AH35*AV35)</f>
        <v>3.984882</v>
      </c>
      <c r="CW35" s="44" t="n">
        <f aca="false">AI35</f>
        <v>0</v>
      </c>
      <c r="CX35" s="44" t="n">
        <f aca="false">AJ35</f>
        <v>0</v>
      </c>
      <c r="CY35" s="44" t="n">
        <f aca="false">(S35+R35)*(BZ35/100)</f>
        <v>23429.5122</v>
      </c>
      <c r="CZ35" s="44" t="n">
        <f aca="false">(S35+R35)*(CA35/100)</f>
        <v>12403.8594</v>
      </c>
      <c r="DA35" s="44"/>
      <c r="DB35" s="44"/>
      <c r="DC35" s="44"/>
      <c r="DD35" s="44"/>
      <c r="DE35" s="44" t="s">
        <v>91</v>
      </c>
      <c r="DF35" s="44" t="s">
        <v>91</v>
      </c>
      <c r="DG35" s="44" t="s">
        <v>91</v>
      </c>
      <c r="DH35" s="44"/>
      <c r="DI35" s="44" t="s">
        <v>91</v>
      </c>
      <c r="DJ35" s="44" t="s">
        <v>91</v>
      </c>
      <c r="DK35" s="44"/>
      <c r="DL35" s="44"/>
      <c r="DM35" s="44"/>
      <c r="DN35" s="44" t="n">
        <v>102</v>
      </c>
      <c r="DO35" s="44" t="n">
        <v>54</v>
      </c>
      <c r="DP35" s="44" t="n">
        <v>1</v>
      </c>
      <c r="DQ35" s="44" t="n">
        <v>1</v>
      </c>
      <c r="DR35" s="44"/>
      <c r="DS35" s="44"/>
      <c r="DT35" s="44"/>
      <c r="DU35" s="44" t="n">
        <v>1013</v>
      </c>
      <c r="DV35" s="44" t="s">
        <v>89</v>
      </c>
      <c r="DW35" s="44" t="s">
        <v>89</v>
      </c>
      <c r="DX35" s="44" t="n">
        <v>1</v>
      </c>
      <c r="DY35" s="44"/>
      <c r="DZ35" s="44"/>
      <c r="EA35" s="44"/>
      <c r="EB35" s="44"/>
      <c r="EC35" s="44"/>
      <c r="ED35" s="44"/>
      <c r="EE35" s="44" t="n">
        <v>86331294</v>
      </c>
      <c r="EF35" s="44" t="n">
        <v>60</v>
      </c>
      <c r="EG35" s="44" t="s">
        <v>92</v>
      </c>
      <c r="EH35" s="44" t="n">
        <v>0</v>
      </c>
      <c r="EI35" s="44"/>
      <c r="EJ35" s="44" t="n">
        <v>1</v>
      </c>
      <c r="EK35" s="44" t="n">
        <v>666</v>
      </c>
      <c r="EL35" s="44" t="s">
        <v>93</v>
      </c>
      <c r="EM35" s="44" t="s">
        <v>94</v>
      </c>
      <c r="EN35" s="44"/>
      <c r="EO35" s="44" t="s">
        <v>95</v>
      </c>
      <c r="EP35" s="44"/>
      <c r="EQ35" s="44" t="n">
        <v>0</v>
      </c>
      <c r="ER35" s="44" t="n">
        <v>0</v>
      </c>
      <c r="ES35" s="44" t="n">
        <v>0</v>
      </c>
      <c r="ET35" s="44" t="n">
        <v>0</v>
      </c>
      <c r="EU35" s="44" t="n">
        <v>0</v>
      </c>
      <c r="EV35" s="44" t="n">
        <v>34.53</v>
      </c>
      <c r="EW35" s="44" t="n">
        <v>3.46</v>
      </c>
      <c r="EX35" s="44" t="n">
        <v>0</v>
      </c>
      <c r="EY35" s="44" t="n">
        <v>0</v>
      </c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 t="n">
        <v>0</v>
      </c>
      <c r="FR35" s="44" t="n">
        <v>0</v>
      </c>
      <c r="FS35" s="44" t="n">
        <v>0</v>
      </c>
      <c r="FT35" s="44"/>
      <c r="FU35" s="44"/>
      <c r="FV35" s="44"/>
      <c r="FW35" s="44"/>
      <c r="FX35" s="44" t="n">
        <v>102</v>
      </c>
      <c r="FY35" s="44" t="n">
        <v>54</v>
      </c>
      <c r="FZ35" s="44"/>
      <c r="GA35" s="44"/>
      <c r="GB35" s="44"/>
      <c r="GC35" s="44"/>
      <c r="GD35" s="44" t="n">
        <v>1</v>
      </c>
      <c r="GE35" s="44"/>
      <c r="GF35" s="44" t="n">
        <v>862475385</v>
      </c>
      <c r="GG35" s="44" t="n">
        <v>2</v>
      </c>
      <c r="GH35" s="44" t="n">
        <v>0</v>
      </c>
      <c r="GI35" s="44" t="n">
        <v>-2</v>
      </c>
      <c r="GJ35" s="44" t="n">
        <v>0</v>
      </c>
      <c r="GK35" s="44" t="n">
        <v>0</v>
      </c>
      <c r="GL35" s="44" t="n">
        <f aca="false">ROUND(IF(AND(BH35=3,BI35=3,FS35&lt;&gt;0),P35,0),2)</f>
        <v>0</v>
      </c>
      <c r="GM35" s="44" t="n">
        <f aca="false">ROUND(O35+X35+Y35,2)+GX35</f>
        <v>58803.48</v>
      </c>
      <c r="GN35" s="44" t="n">
        <f aca="false">IF(OR(BI35=0,BI35=1),GM35-GX35,0)</f>
        <v>58803.48</v>
      </c>
      <c r="GO35" s="44" t="n">
        <f aca="false">IF(BI35=2,GM35-GX35,0)</f>
        <v>0</v>
      </c>
      <c r="GP35" s="44" t="n">
        <f aca="false">IF(BI35=4,GM35-GX35,0)</f>
        <v>0</v>
      </c>
      <c r="GQ35" s="44"/>
      <c r="GR35" s="44" t="n">
        <v>0</v>
      </c>
      <c r="GS35" s="44" t="n">
        <v>3</v>
      </c>
      <c r="GT35" s="44" t="n">
        <v>0</v>
      </c>
      <c r="GU35" s="44"/>
      <c r="GV35" s="44" t="n">
        <f aca="false">(GT35)</f>
        <v>0</v>
      </c>
      <c r="GW35" s="44" t="n">
        <v>1</v>
      </c>
      <c r="GX35" s="44" t="n">
        <f aca="false">ROUND(HC35*I35,2)</f>
        <v>0</v>
      </c>
      <c r="GY35" s="44"/>
      <c r="GZ35" s="44"/>
      <c r="HA35" s="44" t="n">
        <v>0</v>
      </c>
      <c r="HB35" s="44" t="n">
        <v>0</v>
      </c>
      <c r="HC35" s="44" t="n">
        <f aca="false">GV35*GW35</f>
        <v>0</v>
      </c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 t="n">
        <v>0</v>
      </c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 t="n">
        <v>0</v>
      </c>
      <c r="IL35" s="44"/>
      <c r="IM35" s="44"/>
      <c r="IN35" s="44"/>
      <c r="IO35" s="44"/>
      <c r="IP35" s="44"/>
      <c r="IQ35" s="44"/>
      <c r="IR35" s="44"/>
      <c r="IS35" s="44"/>
      <c r="IT35" s="44"/>
      <c r="IU35" s="44"/>
    </row>
    <row r="36" customFormat="false" ht="12.75" hidden="false" customHeight="false" outlineLevel="0" collapsed="false">
      <c r="A36" s="44" t="n">
        <v>17</v>
      </c>
      <c r="B36" s="44" t="n">
        <v>1</v>
      </c>
      <c r="C36" s="44" t="n">
        <f aca="false">ROW(SmtRes!A9)</f>
        <v>9</v>
      </c>
      <c r="D36" s="44" t="n">
        <f aca="false">ROW(EtalonRes!A9)</f>
        <v>9</v>
      </c>
      <c r="E36" s="44" t="s">
        <v>102</v>
      </c>
      <c r="F36" s="44" t="s">
        <v>103</v>
      </c>
      <c r="G36" s="44" t="s">
        <v>44</v>
      </c>
      <c r="H36" s="44" t="s">
        <v>89</v>
      </c>
      <c r="I36" s="44" t="n">
        <f aca="false">ROUND(3,9)</f>
        <v>3</v>
      </c>
      <c r="J36" s="44" t="n">
        <v>0</v>
      </c>
      <c r="K36" s="44" t="n">
        <f aca="false">ROUND(3,9)</f>
        <v>3</v>
      </c>
      <c r="L36" s="44"/>
      <c r="M36" s="44"/>
      <c r="N36" s="44"/>
      <c r="O36" s="44" t="n">
        <f aca="false">ROUND(CP36,2)</f>
        <v>189.3</v>
      </c>
      <c r="P36" s="44" t="n">
        <f aca="false">ROUND(CQ36*I36,2)</f>
        <v>0</v>
      </c>
      <c r="Q36" s="44" t="n">
        <f aca="false">ROUND(CR36*I36,2)</f>
        <v>0</v>
      </c>
      <c r="R36" s="44" t="n">
        <f aca="false">ROUND(CS36*I36,2)</f>
        <v>0</v>
      </c>
      <c r="S36" s="44" t="n">
        <f aca="false">ROUND(CT36*I36,2)</f>
        <v>189.3</v>
      </c>
      <c r="T36" s="44" t="n">
        <f aca="false">ROUND(CU36*I36,2)</f>
        <v>0</v>
      </c>
      <c r="U36" s="44" t="n">
        <f aca="false">CV36*I36</f>
        <v>18.968499</v>
      </c>
      <c r="V36" s="44" t="n">
        <f aca="false">CW36*I36</f>
        <v>0</v>
      </c>
      <c r="W36" s="44" t="n">
        <f aca="false">ROUND(CX36*I36,2)</f>
        <v>0</v>
      </c>
      <c r="X36" s="44" t="n">
        <f aca="false">ROUND(CY36,2)</f>
        <v>193.09</v>
      </c>
      <c r="Y36" s="44" t="n">
        <f aca="false">ROUND(CZ36,2)</f>
        <v>102.22</v>
      </c>
      <c r="Z36" s="44"/>
      <c r="AA36" s="44" t="n">
        <v>86495194</v>
      </c>
      <c r="AB36" s="44" t="n">
        <f aca="false">(AC36+AD36+AF36)</f>
        <v>60.269</v>
      </c>
      <c r="AC36" s="44" t="n">
        <f aca="false">(ES36)</f>
        <v>0</v>
      </c>
      <c r="AD36" s="44" t="n">
        <f aca="false">((ET36*1.1))</f>
        <v>0</v>
      </c>
      <c r="AE36" s="44" t="n">
        <f aca="false">((EU36*1.1))</f>
        <v>0</v>
      </c>
      <c r="AF36" s="44" t="n">
        <f aca="false">((EV36*1.1))</f>
        <v>60.269</v>
      </c>
      <c r="AG36" s="44" t="n">
        <f aca="false">(AP36)</f>
        <v>0</v>
      </c>
      <c r="AH36" s="44" t="n">
        <f aca="false">((EW36*1.1))</f>
        <v>6.039</v>
      </c>
      <c r="AI36" s="44" t="n">
        <f aca="false">((EX36*1.1))</f>
        <v>0</v>
      </c>
      <c r="AJ36" s="44" t="n">
        <f aca="false">(AS36)</f>
        <v>0</v>
      </c>
      <c r="AK36" s="44" t="n">
        <v>0</v>
      </c>
      <c r="AL36" s="44" t="n">
        <v>0</v>
      </c>
      <c r="AM36" s="44" t="n">
        <v>0</v>
      </c>
      <c r="AN36" s="44" t="n">
        <v>0</v>
      </c>
      <c r="AO36" s="44" t="n">
        <v>54.79</v>
      </c>
      <c r="AP36" s="44" t="n">
        <v>0</v>
      </c>
      <c r="AQ36" s="44" t="n">
        <v>5.49</v>
      </c>
      <c r="AR36" s="44" t="n">
        <v>0</v>
      </c>
      <c r="AS36" s="44" t="n">
        <v>0</v>
      </c>
      <c r="AT36" s="44" t="n">
        <v>102</v>
      </c>
      <c r="AU36" s="44" t="n">
        <v>54</v>
      </c>
      <c r="AV36" s="44" t="n">
        <v>1.047</v>
      </c>
      <c r="AW36" s="44" t="n">
        <v>1</v>
      </c>
      <c r="AX36" s="44"/>
      <c r="AY36" s="44"/>
      <c r="AZ36" s="44" t="n">
        <v>1</v>
      </c>
      <c r="BA36" s="44" t="n">
        <v>1</v>
      </c>
      <c r="BB36" s="44" t="n">
        <v>1</v>
      </c>
      <c r="BC36" s="44" t="n">
        <v>1</v>
      </c>
      <c r="BD36" s="44"/>
      <c r="BE36" s="44"/>
      <c r="BF36" s="44"/>
      <c r="BG36" s="44"/>
      <c r="BH36" s="44" t="n">
        <v>0</v>
      </c>
      <c r="BI36" s="44" t="n">
        <v>1</v>
      </c>
      <c r="BJ36" s="44" t="s">
        <v>103</v>
      </c>
      <c r="BK36" s="44"/>
      <c r="BL36" s="44"/>
      <c r="BM36" s="44" t="n">
        <v>666</v>
      </c>
      <c r="BN36" s="44" t="n">
        <v>0</v>
      </c>
      <c r="BO36" s="44" t="s">
        <v>103</v>
      </c>
      <c r="BP36" s="44" t="n">
        <v>1</v>
      </c>
      <c r="BQ36" s="44" t="n">
        <v>60</v>
      </c>
      <c r="BR36" s="44" t="n">
        <v>0</v>
      </c>
      <c r="BS36" s="44" t="n">
        <v>1</v>
      </c>
      <c r="BT36" s="44" t="n">
        <v>1</v>
      </c>
      <c r="BU36" s="44" t="n">
        <v>1</v>
      </c>
      <c r="BV36" s="44" t="n">
        <v>1</v>
      </c>
      <c r="BW36" s="44" t="n">
        <v>1</v>
      </c>
      <c r="BX36" s="44" t="n">
        <v>1</v>
      </c>
      <c r="BY36" s="44"/>
      <c r="BZ36" s="44" t="n">
        <v>102</v>
      </c>
      <c r="CA36" s="44" t="n">
        <v>54</v>
      </c>
      <c r="CB36" s="44"/>
      <c r="CC36" s="44"/>
      <c r="CD36" s="44"/>
      <c r="CE36" s="44" t="n">
        <v>0</v>
      </c>
      <c r="CF36" s="44" t="n">
        <v>0</v>
      </c>
      <c r="CG36" s="44" t="n">
        <v>0</v>
      </c>
      <c r="CH36" s="44"/>
      <c r="CI36" s="44"/>
      <c r="CJ36" s="44"/>
      <c r="CK36" s="44"/>
      <c r="CL36" s="44"/>
      <c r="CM36" s="44" t="n">
        <v>0</v>
      </c>
      <c r="CN36" s="44" t="s">
        <v>90</v>
      </c>
      <c r="CO36" s="44" t="n">
        <v>0</v>
      </c>
      <c r="CP36" s="44" t="n">
        <f aca="false">(P36+Q36+S36)</f>
        <v>189.3</v>
      </c>
      <c r="CQ36" s="44" t="n">
        <f aca="false">(AC36*BC36*AW36)</f>
        <v>0</v>
      </c>
      <c r="CR36" s="44" t="n">
        <f aca="false">(((ET36*1.1))*BB36*AV36)</f>
        <v>0</v>
      </c>
      <c r="CS36" s="44" t="n">
        <f aca="false">(AE36*BS36*AV36)</f>
        <v>0</v>
      </c>
      <c r="CT36" s="44" t="n">
        <f aca="false">(AF36*BA36*AV36)</f>
        <v>63.101643</v>
      </c>
      <c r="CU36" s="44" t="n">
        <f aca="false">AG36</f>
        <v>0</v>
      </c>
      <c r="CV36" s="44" t="n">
        <f aca="false">(AH36*AV36)</f>
        <v>6.322833</v>
      </c>
      <c r="CW36" s="44" t="n">
        <f aca="false">AI36</f>
        <v>0</v>
      </c>
      <c r="CX36" s="44" t="n">
        <f aca="false">AJ36</f>
        <v>0</v>
      </c>
      <c r="CY36" s="44" t="n">
        <f aca="false">(((S36+R36)*BZ36)/100)</f>
        <v>193.086</v>
      </c>
      <c r="CZ36" s="44" t="n">
        <f aca="false">(((S36+R36)*CA36)/100)</f>
        <v>102.222</v>
      </c>
      <c r="DA36" s="44"/>
      <c r="DB36" s="44"/>
      <c r="DC36" s="44"/>
      <c r="DD36" s="44"/>
      <c r="DE36" s="44" t="s">
        <v>91</v>
      </c>
      <c r="DF36" s="44" t="s">
        <v>91</v>
      </c>
      <c r="DG36" s="44" t="s">
        <v>91</v>
      </c>
      <c r="DH36" s="44"/>
      <c r="DI36" s="44" t="s">
        <v>91</v>
      </c>
      <c r="DJ36" s="44" t="s">
        <v>91</v>
      </c>
      <c r="DK36" s="44"/>
      <c r="DL36" s="44"/>
      <c r="DM36" s="44"/>
      <c r="DN36" s="44" t="n">
        <v>0</v>
      </c>
      <c r="DO36" s="44" t="n">
        <v>0</v>
      </c>
      <c r="DP36" s="44" t="n">
        <v>1</v>
      </c>
      <c r="DQ36" s="44" t="n">
        <v>1</v>
      </c>
      <c r="DR36" s="44"/>
      <c r="DS36" s="44"/>
      <c r="DT36" s="44"/>
      <c r="DU36" s="44" t="n">
        <v>1013</v>
      </c>
      <c r="DV36" s="44" t="s">
        <v>89</v>
      </c>
      <c r="DW36" s="44" t="s">
        <v>89</v>
      </c>
      <c r="DX36" s="44" t="n">
        <v>1</v>
      </c>
      <c r="DY36" s="44"/>
      <c r="DZ36" s="44"/>
      <c r="EA36" s="44"/>
      <c r="EB36" s="44"/>
      <c r="EC36" s="44"/>
      <c r="ED36" s="44"/>
      <c r="EE36" s="44" t="n">
        <v>86331294</v>
      </c>
      <c r="EF36" s="44" t="n">
        <v>60</v>
      </c>
      <c r="EG36" s="44" t="s">
        <v>92</v>
      </c>
      <c r="EH36" s="44" t="n">
        <v>0</v>
      </c>
      <c r="EI36" s="44"/>
      <c r="EJ36" s="44" t="n">
        <v>1</v>
      </c>
      <c r="EK36" s="44" t="n">
        <v>666</v>
      </c>
      <c r="EL36" s="44" t="s">
        <v>93</v>
      </c>
      <c r="EM36" s="44" t="s">
        <v>94</v>
      </c>
      <c r="EN36" s="44"/>
      <c r="EO36" s="44" t="s">
        <v>95</v>
      </c>
      <c r="EP36" s="44"/>
      <c r="EQ36" s="44" t="n">
        <v>0</v>
      </c>
      <c r="ER36" s="44" t="n">
        <v>0</v>
      </c>
      <c r="ES36" s="44" t="n">
        <v>0</v>
      </c>
      <c r="ET36" s="44" t="n">
        <v>0</v>
      </c>
      <c r="EU36" s="44" t="n">
        <v>0</v>
      </c>
      <c r="EV36" s="44" t="n">
        <v>54.79</v>
      </c>
      <c r="EW36" s="44" t="n">
        <v>5.49</v>
      </c>
      <c r="EX36" s="44" t="n">
        <v>0</v>
      </c>
      <c r="EY36" s="44" t="n">
        <v>0</v>
      </c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 t="n">
        <v>0</v>
      </c>
      <c r="FR36" s="44" t="n">
        <v>0</v>
      </c>
      <c r="FS36" s="44" t="n">
        <v>0</v>
      </c>
      <c r="FT36" s="44"/>
      <c r="FU36" s="44"/>
      <c r="FV36" s="44"/>
      <c r="FW36" s="44"/>
      <c r="FX36" s="44" t="n">
        <v>102</v>
      </c>
      <c r="FY36" s="44" t="n">
        <v>54</v>
      </c>
      <c r="FZ36" s="44"/>
      <c r="GA36" s="44"/>
      <c r="GB36" s="44"/>
      <c r="GC36" s="44"/>
      <c r="GD36" s="44" t="n">
        <v>1</v>
      </c>
      <c r="GE36" s="44"/>
      <c r="GF36" s="44" t="n">
        <v>681989222</v>
      </c>
      <c r="GG36" s="44" t="n">
        <v>2</v>
      </c>
      <c r="GH36" s="44" t="n">
        <v>0</v>
      </c>
      <c r="GI36" s="44" t="n">
        <v>-2</v>
      </c>
      <c r="GJ36" s="44" t="n">
        <v>0</v>
      </c>
      <c r="GK36" s="44" t="n">
        <v>0</v>
      </c>
      <c r="GL36" s="44" t="n">
        <f aca="false">ROUND(IF(AND(BH36=3,BI36=3,FS36&lt;&gt;0),P36,0),2)</f>
        <v>0</v>
      </c>
      <c r="GM36" s="44" t="n">
        <f aca="false">ROUND(O36+X36+Y36,2)+GX36</f>
        <v>484.61</v>
      </c>
      <c r="GN36" s="44" t="n">
        <f aca="false">IF(OR(BI36=0,BI36=1),GM36-GX36,0)</f>
        <v>484.61</v>
      </c>
      <c r="GO36" s="44" t="n">
        <f aca="false">IF(BI36=2,GM36-GX36,0)</f>
        <v>0</v>
      </c>
      <c r="GP36" s="44" t="n">
        <f aca="false">IF(BI36=4,GM36-GX36,0)</f>
        <v>0</v>
      </c>
      <c r="GQ36" s="44"/>
      <c r="GR36" s="44" t="n">
        <v>0</v>
      </c>
      <c r="GS36" s="44" t="n">
        <v>3</v>
      </c>
      <c r="GT36" s="44" t="n">
        <v>0</v>
      </c>
      <c r="GU36" s="44"/>
      <c r="GV36" s="44" t="n">
        <f aca="false">(GT36)</f>
        <v>0</v>
      </c>
      <c r="GW36" s="44" t="n">
        <v>1</v>
      </c>
      <c r="GX36" s="44" t="n">
        <f aca="false">ROUND(HC36*I36,2)</f>
        <v>0</v>
      </c>
      <c r="GY36" s="44"/>
      <c r="GZ36" s="44"/>
      <c r="HA36" s="44" t="n">
        <v>0</v>
      </c>
      <c r="HB36" s="44" t="n">
        <v>0</v>
      </c>
      <c r="HC36" s="44" t="n">
        <f aca="false">GV36*GW36</f>
        <v>0</v>
      </c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 t="n">
        <v>0</v>
      </c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 t="n">
        <v>0</v>
      </c>
      <c r="IL36" s="44"/>
      <c r="IM36" s="44"/>
      <c r="IN36" s="44"/>
      <c r="IO36" s="44"/>
      <c r="IP36" s="44"/>
      <c r="IQ36" s="44"/>
      <c r="IR36" s="44"/>
      <c r="IS36" s="44"/>
      <c r="IT36" s="44"/>
      <c r="IU36" s="44"/>
    </row>
    <row r="37" customFormat="false" ht="12.75" hidden="false" customHeight="false" outlineLevel="0" collapsed="false">
      <c r="A37" s="44" t="n">
        <v>17</v>
      </c>
      <c r="B37" s="44" t="n">
        <v>1</v>
      </c>
      <c r="C37" s="44" t="n">
        <f aca="false">ROW(SmtRes!A10)</f>
        <v>10</v>
      </c>
      <c r="D37" s="44" t="n">
        <f aca="false">ROW(EtalonRes!A10)</f>
        <v>10</v>
      </c>
      <c r="E37" s="44" t="s">
        <v>102</v>
      </c>
      <c r="F37" s="44" t="s">
        <v>103</v>
      </c>
      <c r="G37" s="44" t="s">
        <v>44</v>
      </c>
      <c r="H37" s="44" t="s">
        <v>89</v>
      </c>
      <c r="I37" s="44" t="n">
        <f aca="false">ROUND(3,9)</f>
        <v>3</v>
      </c>
      <c r="J37" s="44" t="n">
        <v>0</v>
      </c>
      <c r="K37" s="44" t="n">
        <f aca="false">ROUND(3,9)</f>
        <v>3</v>
      </c>
      <c r="L37" s="44"/>
      <c r="M37" s="44"/>
      <c r="N37" s="44"/>
      <c r="O37" s="44" t="n">
        <f aca="false">ROUND(CP37,2)</f>
        <v>10934.25</v>
      </c>
      <c r="P37" s="44" t="n">
        <f aca="false">ROUND(CQ37*I37,2)</f>
        <v>0</v>
      </c>
      <c r="Q37" s="44" t="n">
        <f aca="false">ROUND(CR37*I37,2)</f>
        <v>0</v>
      </c>
      <c r="R37" s="44" t="n">
        <f aca="false">ROUND(CS37*I37,2)</f>
        <v>0</v>
      </c>
      <c r="S37" s="44" t="n">
        <f aca="false">ROUND(CT37*I37,2)</f>
        <v>10934.25</v>
      </c>
      <c r="T37" s="44" t="n">
        <f aca="false">ROUND(CU37*I37,2)</f>
        <v>0</v>
      </c>
      <c r="U37" s="44" t="n">
        <f aca="false">CV37*I37</f>
        <v>18.968499</v>
      </c>
      <c r="V37" s="44" t="n">
        <f aca="false">CW37*I37</f>
        <v>0</v>
      </c>
      <c r="W37" s="44" t="n">
        <f aca="false">ROUND(CX37*I37,2)</f>
        <v>0</v>
      </c>
      <c r="X37" s="44" t="n">
        <f aca="false">ROUND(CY37,2)</f>
        <v>11152.94</v>
      </c>
      <c r="Y37" s="44" t="n">
        <f aca="false">ROUND(CZ37,2)</f>
        <v>5904.5</v>
      </c>
      <c r="Z37" s="44"/>
      <c r="AA37" s="44" t="n">
        <v>86495195</v>
      </c>
      <c r="AB37" s="44" t="n">
        <f aca="false">(AC37+AD37+AF37)</f>
        <v>60.269</v>
      </c>
      <c r="AC37" s="44" t="n">
        <f aca="false">(ES37)</f>
        <v>0</v>
      </c>
      <c r="AD37" s="44" t="n">
        <f aca="false">((ET37*1.1))</f>
        <v>0</v>
      </c>
      <c r="AE37" s="44" t="n">
        <f aca="false">((EU37*1.1))</f>
        <v>0</v>
      </c>
      <c r="AF37" s="44" t="n">
        <f aca="false">((EV37*1.1))</f>
        <v>60.269</v>
      </c>
      <c r="AG37" s="44" t="n">
        <f aca="false">(AP37)</f>
        <v>0</v>
      </c>
      <c r="AH37" s="44" t="n">
        <f aca="false">((EW37*1.1))</f>
        <v>6.039</v>
      </c>
      <c r="AI37" s="44" t="n">
        <f aca="false">((EX37*1.1))</f>
        <v>0</v>
      </c>
      <c r="AJ37" s="44" t="n">
        <f aca="false">(AS37)</f>
        <v>0</v>
      </c>
      <c r="AK37" s="44" t="n">
        <v>0</v>
      </c>
      <c r="AL37" s="44" t="n">
        <v>0</v>
      </c>
      <c r="AM37" s="44" t="n">
        <v>0</v>
      </c>
      <c r="AN37" s="44" t="n">
        <v>0</v>
      </c>
      <c r="AO37" s="44" t="n">
        <v>54.79</v>
      </c>
      <c r="AP37" s="44" t="n">
        <v>0</v>
      </c>
      <c r="AQ37" s="44" t="n">
        <v>5.49</v>
      </c>
      <c r="AR37" s="44" t="n">
        <v>0</v>
      </c>
      <c r="AS37" s="44" t="n">
        <v>0</v>
      </c>
      <c r="AT37" s="44" t="n">
        <v>102</v>
      </c>
      <c r="AU37" s="44" t="n">
        <v>54</v>
      </c>
      <c r="AV37" s="44" t="n">
        <v>1.047</v>
      </c>
      <c r="AW37" s="44" t="n">
        <v>1</v>
      </c>
      <c r="AX37" s="44"/>
      <c r="AY37" s="44"/>
      <c r="AZ37" s="44" t="n">
        <v>1</v>
      </c>
      <c r="BA37" s="44" t="n">
        <v>57.76</v>
      </c>
      <c r="BB37" s="44" t="n">
        <v>1</v>
      </c>
      <c r="BC37" s="44" t="n">
        <v>1</v>
      </c>
      <c r="BD37" s="44"/>
      <c r="BE37" s="44"/>
      <c r="BF37" s="44"/>
      <c r="BG37" s="44"/>
      <c r="BH37" s="44" t="n">
        <v>0</v>
      </c>
      <c r="BI37" s="44" t="n">
        <v>1</v>
      </c>
      <c r="BJ37" s="44" t="s">
        <v>103</v>
      </c>
      <c r="BK37" s="44"/>
      <c r="BL37" s="44"/>
      <c r="BM37" s="44" t="n">
        <v>666</v>
      </c>
      <c r="BN37" s="44" t="n">
        <v>0</v>
      </c>
      <c r="BO37" s="44" t="s">
        <v>103</v>
      </c>
      <c r="BP37" s="44" t="n">
        <v>1</v>
      </c>
      <c r="BQ37" s="44" t="n">
        <v>60</v>
      </c>
      <c r="BR37" s="44" t="n">
        <v>0</v>
      </c>
      <c r="BS37" s="44" t="n">
        <v>57.76</v>
      </c>
      <c r="BT37" s="44" t="n">
        <v>1</v>
      </c>
      <c r="BU37" s="44" t="n">
        <v>1</v>
      </c>
      <c r="BV37" s="44" t="n">
        <v>1</v>
      </c>
      <c r="BW37" s="44" t="n">
        <v>1</v>
      </c>
      <c r="BX37" s="44" t="n">
        <v>1</v>
      </c>
      <c r="BY37" s="44"/>
      <c r="BZ37" s="44" t="n">
        <v>102</v>
      </c>
      <c r="CA37" s="44" t="n">
        <v>54</v>
      </c>
      <c r="CB37" s="44"/>
      <c r="CC37" s="44"/>
      <c r="CD37" s="44"/>
      <c r="CE37" s="44" t="n">
        <v>0</v>
      </c>
      <c r="CF37" s="44" t="n">
        <v>0</v>
      </c>
      <c r="CG37" s="44" t="n">
        <v>0</v>
      </c>
      <c r="CH37" s="44"/>
      <c r="CI37" s="44"/>
      <c r="CJ37" s="44"/>
      <c r="CK37" s="44"/>
      <c r="CL37" s="44"/>
      <c r="CM37" s="44" t="n">
        <v>0</v>
      </c>
      <c r="CN37" s="44" t="s">
        <v>90</v>
      </c>
      <c r="CO37" s="44" t="n">
        <v>0</v>
      </c>
      <c r="CP37" s="44" t="n">
        <f aca="false">(P37+Q37+S37)</f>
        <v>10934.25</v>
      </c>
      <c r="CQ37" s="44" t="n">
        <f aca="false">(AC37*BC37*AW37)</f>
        <v>0</v>
      </c>
      <c r="CR37" s="44" t="n">
        <f aca="false">(((ET37*1.1))*BB37*AV37)</f>
        <v>0</v>
      </c>
      <c r="CS37" s="44" t="n">
        <f aca="false">(AE37*BS37*AV37)</f>
        <v>0</v>
      </c>
      <c r="CT37" s="44" t="n">
        <f aca="false">(AF37*BA37*AV37)</f>
        <v>3644.75089968</v>
      </c>
      <c r="CU37" s="44" t="n">
        <f aca="false">AG37</f>
        <v>0</v>
      </c>
      <c r="CV37" s="44" t="n">
        <f aca="false">(AH37*AV37)</f>
        <v>6.322833</v>
      </c>
      <c r="CW37" s="44" t="n">
        <f aca="false">AI37</f>
        <v>0</v>
      </c>
      <c r="CX37" s="44" t="n">
        <f aca="false">AJ37</f>
        <v>0</v>
      </c>
      <c r="CY37" s="44" t="n">
        <f aca="false">(S37+R37)*(BZ37/100)</f>
        <v>11152.935</v>
      </c>
      <c r="CZ37" s="44" t="n">
        <f aca="false">(S37+R37)*(CA37/100)</f>
        <v>5904.495</v>
      </c>
      <c r="DA37" s="44"/>
      <c r="DB37" s="44"/>
      <c r="DC37" s="44"/>
      <c r="DD37" s="44"/>
      <c r="DE37" s="44" t="s">
        <v>91</v>
      </c>
      <c r="DF37" s="44" t="s">
        <v>91</v>
      </c>
      <c r="DG37" s="44" t="s">
        <v>91</v>
      </c>
      <c r="DH37" s="44"/>
      <c r="DI37" s="44" t="s">
        <v>91</v>
      </c>
      <c r="DJ37" s="44" t="s">
        <v>91</v>
      </c>
      <c r="DK37" s="44"/>
      <c r="DL37" s="44"/>
      <c r="DM37" s="44"/>
      <c r="DN37" s="44" t="n">
        <v>102</v>
      </c>
      <c r="DO37" s="44" t="n">
        <v>54</v>
      </c>
      <c r="DP37" s="44" t="n">
        <v>1</v>
      </c>
      <c r="DQ37" s="44" t="n">
        <v>1</v>
      </c>
      <c r="DR37" s="44"/>
      <c r="DS37" s="44"/>
      <c r="DT37" s="44"/>
      <c r="DU37" s="44" t="n">
        <v>1013</v>
      </c>
      <c r="DV37" s="44" t="s">
        <v>89</v>
      </c>
      <c r="DW37" s="44" t="s">
        <v>89</v>
      </c>
      <c r="DX37" s="44" t="n">
        <v>1</v>
      </c>
      <c r="DY37" s="44"/>
      <c r="DZ37" s="44"/>
      <c r="EA37" s="44"/>
      <c r="EB37" s="44"/>
      <c r="EC37" s="44"/>
      <c r="ED37" s="44"/>
      <c r="EE37" s="44" t="n">
        <v>86331294</v>
      </c>
      <c r="EF37" s="44" t="n">
        <v>60</v>
      </c>
      <c r="EG37" s="44" t="s">
        <v>92</v>
      </c>
      <c r="EH37" s="44" t="n">
        <v>0</v>
      </c>
      <c r="EI37" s="44"/>
      <c r="EJ37" s="44" t="n">
        <v>1</v>
      </c>
      <c r="EK37" s="44" t="n">
        <v>666</v>
      </c>
      <c r="EL37" s="44" t="s">
        <v>93</v>
      </c>
      <c r="EM37" s="44" t="s">
        <v>94</v>
      </c>
      <c r="EN37" s="44"/>
      <c r="EO37" s="44" t="s">
        <v>95</v>
      </c>
      <c r="EP37" s="44"/>
      <c r="EQ37" s="44" t="n">
        <v>0</v>
      </c>
      <c r="ER37" s="44" t="n">
        <v>0</v>
      </c>
      <c r="ES37" s="44" t="n">
        <v>0</v>
      </c>
      <c r="ET37" s="44" t="n">
        <v>0</v>
      </c>
      <c r="EU37" s="44" t="n">
        <v>0</v>
      </c>
      <c r="EV37" s="44" t="n">
        <v>54.79</v>
      </c>
      <c r="EW37" s="44" t="n">
        <v>5.49</v>
      </c>
      <c r="EX37" s="44" t="n">
        <v>0</v>
      </c>
      <c r="EY37" s="44" t="n">
        <v>0</v>
      </c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 t="n">
        <v>0</v>
      </c>
      <c r="FR37" s="44" t="n">
        <v>0</v>
      </c>
      <c r="FS37" s="44" t="n">
        <v>0</v>
      </c>
      <c r="FT37" s="44"/>
      <c r="FU37" s="44"/>
      <c r="FV37" s="44"/>
      <c r="FW37" s="44"/>
      <c r="FX37" s="44" t="n">
        <v>102</v>
      </c>
      <c r="FY37" s="44" t="n">
        <v>54</v>
      </c>
      <c r="FZ37" s="44"/>
      <c r="GA37" s="44"/>
      <c r="GB37" s="44"/>
      <c r="GC37" s="44"/>
      <c r="GD37" s="44" t="n">
        <v>1</v>
      </c>
      <c r="GE37" s="44"/>
      <c r="GF37" s="44" t="n">
        <v>681989222</v>
      </c>
      <c r="GG37" s="44" t="n">
        <v>2</v>
      </c>
      <c r="GH37" s="44" t="n">
        <v>0</v>
      </c>
      <c r="GI37" s="44" t="n">
        <v>-2</v>
      </c>
      <c r="GJ37" s="44" t="n">
        <v>0</v>
      </c>
      <c r="GK37" s="44" t="n">
        <v>0</v>
      </c>
      <c r="GL37" s="44" t="n">
        <f aca="false">ROUND(IF(AND(BH37=3,BI37=3,FS37&lt;&gt;0),P37,0),2)</f>
        <v>0</v>
      </c>
      <c r="GM37" s="44" t="n">
        <f aca="false">ROUND(O37+X37+Y37,2)+GX37</f>
        <v>27991.69</v>
      </c>
      <c r="GN37" s="44" t="n">
        <f aca="false">IF(OR(BI37=0,BI37=1),GM37-GX37,0)</f>
        <v>27991.69</v>
      </c>
      <c r="GO37" s="44" t="n">
        <f aca="false">IF(BI37=2,GM37-GX37,0)</f>
        <v>0</v>
      </c>
      <c r="GP37" s="44" t="n">
        <f aca="false">IF(BI37=4,GM37-GX37,0)</f>
        <v>0</v>
      </c>
      <c r="GQ37" s="44"/>
      <c r="GR37" s="44" t="n">
        <v>0</v>
      </c>
      <c r="GS37" s="44" t="n">
        <v>3</v>
      </c>
      <c r="GT37" s="44" t="n">
        <v>0</v>
      </c>
      <c r="GU37" s="44"/>
      <c r="GV37" s="44" t="n">
        <f aca="false">(GT37)</f>
        <v>0</v>
      </c>
      <c r="GW37" s="44" t="n">
        <v>1</v>
      </c>
      <c r="GX37" s="44" t="n">
        <f aca="false">ROUND(HC37*I37,2)</f>
        <v>0</v>
      </c>
      <c r="GY37" s="44"/>
      <c r="GZ37" s="44"/>
      <c r="HA37" s="44" t="n">
        <v>0</v>
      </c>
      <c r="HB37" s="44" t="n">
        <v>0</v>
      </c>
      <c r="HC37" s="44" t="n">
        <f aca="false">GV37*GW37</f>
        <v>0</v>
      </c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 t="n">
        <v>0</v>
      </c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 t="n">
        <v>0</v>
      </c>
      <c r="IL37" s="44"/>
      <c r="IM37" s="44"/>
      <c r="IN37" s="44"/>
      <c r="IO37" s="44"/>
      <c r="IP37" s="44"/>
      <c r="IQ37" s="44"/>
      <c r="IR37" s="44"/>
      <c r="IS37" s="44"/>
      <c r="IT37" s="44"/>
      <c r="IU37" s="44"/>
    </row>
    <row r="38" customFormat="false" ht="12.75" hidden="false" customHeight="false" outlineLevel="0" collapsed="false">
      <c r="A38" s="44" t="n">
        <v>17</v>
      </c>
      <c r="B38" s="44" t="n">
        <v>1</v>
      </c>
      <c r="C38" s="44" t="n">
        <f aca="false">ROW(SmtRes!A11)</f>
        <v>11</v>
      </c>
      <c r="D38" s="44" t="n">
        <f aca="false">ROW(EtalonRes!A11)</f>
        <v>11</v>
      </c>
      <c r="E38" s="44" t="s">
        <v>104</v>
      </c>
      <c r="F38" s="44" t="s">
        <v>105</v>
      </c>
      <c r="G38" s="44" t="s">
        <v>45</v>
      </c>
      <c r="H38" s="44" t="s">
        <v>106</v>
      </c>
      <c r="I38" s="44" t="n">
        <f aca="false">ROUND(0.0418,9)</f>
        <v>0.0418</v>
      </c>
      <c r="J38" s="44" t="n">
        <v>0</v>
      </c>
      <c r="K38" s="44" t="n">
        <f aca="false">ROUND(0.0418,9)</f>
        <v>0.0418</v>
      </c>
      <c r="L38" s="44"/>
      <c r="M38" s="44"/>
      <c r="N38" s="44"/>
      <c r="O38" s="44" t="n">
        <f aca="false">ROUND(CP38,2)</f>
        <v>234.54</v>
      </c>
      <c r="P38" s="44" t="n">
        <f aca="false">ROUND(CQ38*I38,2)</f>
        <v>0</v>
      </c>
      <c r="Q38" s="44" t="n">
        <f aca="false">ROUND(CR38*I38,2)</f>
        <v>0</v>
      </c>
      <c r="R38" s="44" t="n">
        <f aca="false">ROUND(CS38*I38,2)</f>
        <v>0</v>
      </c>
      <c r="S38" s="44" t="n">
        <f aca="false">ROUND(CT38*I38,2)</f>
        <v>234.54</v>
      </c>
      <c r="T38" s="44" t="n">
        <f aca="false">ROUND(CU38*I38,2)</f>
        <v>0</v>
      </c>
      <c r="U38" s="44" t="n">
        <f aca="false">CV38*I38</f>
        <v>21.716432166</v>
      </c>
      <c r="V38" s="44" t="n">
        <f aca="false">CW38*I38</f>
        <v>0</v>
      </c>
      <c r="W38" s="44" t="n">
        <f aca="false">ROUND(CX38*I38,2)</f>
        <v>0</v>
      </c>
      <c r="X38" s="44" t="n">
        <f aca="false">ROUND(CY38,2)</f>
        <v>239.23</v>
      </c>
      <c r="Y38" s="44" t="n">
        <f aca="false">ROUND(CZ38,2)</f>
        <v>126.65</v>
      </c>
      <c r="Z38" s="44"/>
      <c r="AA38" s="44" t="n">
        <v>86495194</v>
      </c>
      <c r="AB38" s="44" t="n">
        <f aca="false">(AC38+AD38+AF38)</f>
        <v>5359.068</v>
      </c>
      <c r="AC38" s="44" t="n">
        <f aca="false">(ES38)</f>
        <v>0</v>
      </c>
      <c r="AD38" s="44" t="n">
        <f aca="false">((ET38*1.1))</f>
        <v>0</v>
      </c>
      <c r="AE38" s="44" t="n">
        <f aca="false">((EU38*1.1))</f>
        <v>0</v>
      </c>
      <c r="AF38" s="44" t="n">
        <f aca="false">((EV38*1.1))</f>
        <v>5359.068</v>
      </c>
      <c r="AG38" s="44" t="n">
        <f aca="false">(AP38)</f>
        <v>0</v>
      </c>
      <c r="AH38" s="44" t="n">
        <f aca="false">((EW38*1.1))</f>
        <v>496.21</v>
      </c>
      <c r="AI38" s="44" t="n">
        <f aca="false">((EX38*1.1))</f>
        <v>0</v>
      </c>
      <c r="AJ38" s="44" t="n">
        <f aca="false">(AS38)</f>
        <v>0</v>
      </c>
      <c r="AK38" s="44" t="n">
        <v>0</v>
      </c>
      <c r="AL38" s="44" t="n">
        <v>0</v>
      </c>
      <c r="AM38" s="44" t="n">
        <v>0</v>
      </c>
      <c r="AN38" s="44" t="n">
        <v>0</v>
      </c>
      <c r="AO38" s="44" t="n">
        <v>4871.88</v>
      </c>
      <c r="AP38" s="44" t="n">
        <v>0</v>
      </c>
      <c r="AQ38" s="44" t="n">
        <v>451.1</v>
      </c>
      <c r="AR38" s="44" t="n">
        <v>0</v>
      </c>
      <c r="AS38" s="44" t="n">
        <v>0</v>
      </c>
      <c r="AT38" s="44" t="n">
        <v>102</v>
      </c>
      <c r="AU38" s="44" t="n">
        <v>54</v>
      </c>
      <c r="AV38" s="44" t="n">
        <v>1.047</v>
      </c>
      <c r="AW38" s="44" t="n">
        <v>1</v>
      </c>
      <c r="AX38" s="44"/>
      <c r="AY38" s="44"/>
      <c r="AZ38" s="44" t="n">
        <v>1</v>
      </c>
      <c r="BA38" s="44" t="n">
        <v>1</v>
      </c>
      <c r="BB38" s="44" t="n">
        <v>1</v>
      </c>
      <c r="BC38" s="44" t="n">
        <v>1</v>
      </c>
      <c r="BD38" s="44"/>
      <c r="BE38" s="44"/>
      <c r="BF38" s="44"/>
      <c r="BG38" s="44"/>
      <c r="BH38" s="44" t="n">
        <v>0</v>
      </c>
      <c r="BI38" s="44" t="n">
        <v>1</v>
      </c>
      <c r="BJ38" s="44" t="s">
        <v>105</v>
      </c>
      <c r="BK38" s="44"/>
      <c r="BL38" s="44"/>
      <c r="BM38" s="44" t="n">
        <v>666</v>
      </c>
      <c r="BN38" s="44" t="n">
        <v>0</v>
      </c>
      <c r="BO38" s="44" t="s">
        <v>105</v>
      </c>
      <c r="BP38" s="44" t="n">
        <v>1</v>
      </c>
      <c r="BQ38" s="44" t="n">
        <v>60</v>
      </c>
      <c r="BR38" s="44" t="n">
        <v>0</v>
      </c>
      <c r="BS38" s="44" t="n">
        <v>1</v>
      </c>
      <c r="BT38" s="44" t="n">
        <v>1</v>
      </c>
      <c r="BU38" s="44" t="n">
        <v>1</v>
      </c>
      <c r="BV38" s="44" t="n">
        <v>1</v>
      </c>
      <c r="BW38" s="44" t="n">
        <v>1</v>
      </c>
      <c r="BX38" s="44" t="n">
        <v>1</v>
      </c>
      <c r="BY38" s="44"/>
      <c r="BZ38" s="44" t="n">
        <v>102</v>
      </c>
      <c r="CA38" s="44" t="n">
        <v>54</v>
      </c>
      <c r="CB38" s="44"/>
      <c r="CC38" s="44"/>
      <c r="CD38" s="44"/>
      <c r="CE38" s="44" t="n">
        <v>0</v>
      </c>
      <c r="CF38" s="44" t="n">
        <v>0</v>
      </c>
      <c r="CG38" s="44" t="n">
        <v>0</v>
      </c>
      <c r="CH38" s="44"/>
      <c r="CI38" s="44"/>
      <c r="CJ38" s="44"/>
      <c r="CK38" s="44"/>
      <c r="CL38" s="44"/>
      <c r="CM38" s="44" t="n">
        <v>0</v>
      </c>
      <c r="CN38" s="44" t="s">
        <v>90</v>
      </c>
      <c r="CO38" s="44" t="n">
        <v>0</v>
      </c>
      <c r="CP38" s="44" t="n">
        <f aca="false">(P38+Q38+S38)</f>
        <v>234.54</v>
      </c>
      <c r="CQ38" s="44" t="n">
        <f aca="false">(AC38*BC38*AW38)</f>
        <v>0</v>
      </c>
      <c r="CR38" s="44" t="n">
        <f aca="false">(((ET38*1.1))*BB38*AV38)</f>
        <v>0</v>
      </c>
      <c r="CS38" s="44" t="n">
        <f aca="false">(AE38*BS38*AV38)</f>
        <v>0</v>
      </c>
      <c r="CT38" s="44" t="n">
        <f aca="false">(AF38*BA38*AV38)</f>
        <v>5610.944196</v>
      </c>
      <c r="CU38" s="44" t="n">
        <f aca="false">AG38</f>
        <v>0</v>
      </c>
      <c r="CV38" s="44" t="n">
        <f aca="false">(AH38*AV38)</f>
        <v>519.53187</v>
      </c>
      <c r="CW38" s="44" t="n">
        <f aca="false">AI38</f>
        <v>0</v>
      </c>
      <c r="CX38" s="44" t="n">
        <f aca="false">AJ38</f>
        <v>0</v>
      </c>
      <c r="CY38" s="44" t="n">
        <f aca="false">(((S38+R38)*BZ38)/100)</f>
        <v>239.2308</v>
      </c>
      <c r="CZ38" s="44" t="n">
        <f aca="false">(((S38+R38)*CA38)/100)</f>
        <v>126.6516</v>
      </c>
      <c r="DA38" s="44"/>
      <c r="DB38" s="44"/>
      <c r="DC38" s="44"/>
      <c r="DD38" s="44"/>
      <c r="DE38" s="44" t="s">
        <v>91</v>
      </c>
      <c r="DF38" s="44" t="s">
        <v>91</v>
      </c>
      <c r="DG38" s="44" t="s">
        <v>91</v>
      </c>
      <c r="DH38" s="44"/>
      <c r="DI38" s="44" t="s">
        <v>91</v>
      </c>
      <c r="DJ38" s="44" t="s">
        <v>91</v>
      </c>
      <c r="DK38" s="44"/>
      <c r="DL38" s="44"/>
      <c r="DM38" s="44"/>
      <c r="DN38" s="44" t="n">
        <v>0</v>
      </c>
      <c r="DO38" s="44" t="n">
        <v>0</v>
      </c>
      <c r="DP38" s="44" t="n">
        <v>1</v>
      </c>
      <c r="DQ38" s="44" t="n">
        <v>1</v>
      </c>
      <c r="DR38" s="44"/>
      <c r="DS38" s="44"/>
      <c r="DT38" s="44"/>
      <c r="DU38" s="44" t="n">
        <v>1013</v>
      </c>
      <c r="DV38" s="44" t="s">
        <v>106</v>
      </c>
      <c r="DW38" s="44" t="s">
        <v>106</v>
      </c>
      <c r="DX38" s="44" t="n">
        <v>1</v>
      </c>
      <c r="DY38" s="44"/>
      <c r="DZ38" s="44"/>
      <c r="EA38" s="44"/>
      <c r="EB38" s="44"/>
      <c r="EC38" s="44"/>
      <c r="ED38" s="44"/>
      <c r="EE38" s="44" t="n">
        <v>86331294</v>
      </c>
      <c r="EF38" s="44" t="n">
        <v>60</v>
      </c>
      <c r="EG38" s="44" t="s">
        <v>92</v>
      </c>
      <c r="EH38" s="44" t="n">
        <v>0</v>
      </c>
      <c r="EI38" s="44"/>
      <c r="EJ38" s="44" t="n">
        <v>1</v>
      </c>
      <c r="EK38" s="44" t="n">
        <v>666</v>
      </c>
      <c r="EL38" s="44" t="s">
        <v>93</v>
      </c>
      <c r="EM38" s="44" t="s">
        <v>94</v>
      </c>
      <c r="EN38" s="44"/>
      <c r="EO38" s="44" t="s">
        <v>95</v>
      </c>
      <c r="EP38" s="44"/>
      <c r="EQ38" s="44" t="n">
        <v>0</v>
      </c>
      <c r="ER38" s="44" t="n">
        <v>0</v>
      </c>
      <c r="ES38" s="44" t="n">
        <v>0</v>
      </c>
      <c r="ET38" s="44" t="n">
        <v>0</v>
      </c>
      <c r="EU38" s="44" t="n">
        <v>0</v>
      </c>
      <c r="EV38" s="44" t="n">
        <v>4871.88</v>
      </c>
      <c r="EW38" s="44" t="n">
        <v>451.1</v>
      </c>
      <c r="EX38" s="44" t="n">
        <v>0</v>
      </c>
      <c r="EY38" s="44" t="n">
        <v>0</v>
      </c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 t="n">
        <v>0</v>
      </c>
      <c r="FR38" s="44" t="n">
        <v>0</v>
      </c>
      <c r="FS38" s="44" t="n">
        <v>0</v>
      </c>
      <c r="FT38" s="44"/>
      <c r="FU38" s="44"/>
      <c r="FV38" s="44"/>
      <c r="FW38" s="44"/>
      <c r="FX38" s="44" t="n">
        <v>102</v>
      </c>
      <c r="FY38" s="44" t="n">
        <v>54</v>
      </c>
      <c r="FZ38" s="44"/>
      <c r="GA38" s="44"/>
      <c r="GB38" s="44"/>
      <c r="GC38" s="44"/>
      <c r="GD38" s="44" t="n">
        <v>1</v>
      </c>
      <c r="GE38" s="44"/>
      <c r="GF38" s="44" t="n">
        <v>-2032985441</v>
      </c>
      <c r="GG38" s="44" t="n">
        <v>2</v>
      </c>
      <c r="GH38" s="44" t="n">
        <v>0</v>
      </c>
      <c r="GI38" s="44" t="n">
        <v>-2</v>
      </c>
      <c r="GJ38" s="44" t="n">
        <v>0</v>
      </c>
      <c r="GK38" s="44" t="n">
        <v>0</v>
      </c>
      <c r="GL38" s="44" t="n">
        <f aca="false">ROUND(IF(AND(BH38=3,BI38=3,FS38&lt;&gt;0),P38,0),2)</f>
        <v>0</v>
      </c>
      <c r="GM38" s="44" t="n">
        <f aca="false">ROUND(O38+X38+Y38,2)+GX38</f>
        <v>600.42</v>
      </c>
      <c r="GN38" s="44" t="n">
        <f aca="false">IF(OR(BI38=0,BI38=1),GM38-GX38,0)</f>
        <v>600.42</v>
      </c>
      <c r="GO38" s="44" t="n">
        <f aca="false">IF(BI38=2,GM38-GX38,0)</f>
        <v>0</v>
      </c>
      <c r="GP38" s="44" t="n">
        <f aca="false">IF(BI38=4,GM38-GX38,0)</f>
        <v>0</v>
      </c>
      <c r="GQ38" s="44"/>
      <c r="GR38" s="44" t="n">
        <v>0</v>
      </c>
      <c r="GS38" s="44" t="n">
        <v>3</v>
      </c>
      <c r="GT38" s="44" t="n">
        <v>0</v>
      </c>
      <c r="GU38" s="44"/>
      <c r="GV38" s="44" t="n">
        <f aca="false">(GT38)</f>
        <v>0</v>
      </c>
      <c r="GW38" s="44" t="n">
        <v>1</v>
      </c>
      <c r="GX38" s="44" t="n">
        <f aca="false">ROUND(HC38*I38,2)</f>
        <v>0</v>
      </c>
      <c r="GY38" s="44"/>
      <c r="GZ38" s="44"/>
      <c r="HA38" s="44" t="n">
        <v>0</v>
      </c>
      <c r="HB38" s="44" t="n">
        <v>0</v>
      </c>
      <c r="HC38" s="44" t="n">
        <f aca="false">GV38*GW38</f>
        <v>0</v>
      </c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 t="n">
        <v>0</v>
      </c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 t="n">
        <v>0</v>
      </c>
      <c r="IL38" s="44"/>
      <c r="IM38" s="44"/>
      <c r="IN38" s="44"/>
      <c r="IO38" s="44"/>
      <c r="IP38" s="44"/>
      <c r="IQ38" s="44"/>
      <c r="IR38" s="44"/>
      <c r="IS38" s="44"/>
      <c r="IT38" s="44"/>
      <c r="IU38" s="44"/>
    </row>
    <row r="39" customFormat="false" ht="12.75" hidden="false" customHeight="false" outlineLevel="0" collapsed="false">
      <c r="A39" s="44" t="n">
        <v>17</v>
      </c>
      <c r="B39" s="44" t="n">
        <v>1</v>
      </c>
      <c r="C39" s="44" t="n">
        <f aca="false">ROW(SmtRes!A12)</f>
        <v>12</v>
      </c>
      <c r="D39" s="44" t="n">
        <f aca="false">ROW(EtalonRes!A12)</f>
        <v>12</v>
      </c>
      <c r="E39" s="44" t="s">
        <v>104</v>
      </c>
      <c r="F39" s="44" t="s">
        <v>105</v>
      </c>
      <c r="G39" s="44" t="s">
        <v>45</v>
      </c>
      <c r="H39" s="44" t="s">
        <v>106</v>
      </c>
      <c r="I39" s="44" t="n">
        <f aca="false">ROUND(0.0418,9)</f>
        <v>0.0418</v>
      </c>
      <c r="J39" s="44" t="n">
        <v>0</v>
      </c>
      <c r="K39" s="44" t="n">
        <f aca="false">ROUND(0.0418,9)</f>
        <v>0.0418</v>
      </c>
      <c r="L39" s="44"/>
      <c r="M39" s="44"/>
      <c r="N39" s="44"/>
      <c r="O39" s="44" t="n">
        <f aca="false">ROUND(CP39,2)</f>
        <v>13546.88</v>
      </c>
      <c r="P39" s="44" t="n">
        <f aca="false">ROUND(CQ39*I39,2)</f>
        <v>0</v>
      </c>
      <c r="Q39" s="44" t="n">
        <f aca="false">ROUND(CR39*I39,2)</f>
        <v>0</v>
      </c>
      <c r="R39" s="44" t="n">
        <f aca="false">ROUND(CS39*I39,2)</f>
        <v>0</v>
      </c>
      <c r="S39" s="44" t="n">
        <f aca="false">ROUND(CT39*I39,2)</f>
        <v>13546.88</v>
      </c>
      <c r="T39" s="44" t="n">
        <f aca="false">ROUND(CU39*I39,2)</f>
        <v>0</v>
      </c>
      <c r="U39" s="44" t="n">
        <f aca="false">CV39*I39</f>
        <v>21.716432166</v>
      </c>
      <c r="V39" s="44" t="n">
        <f aca="false">CW39*I39</f>
        <v>0</v>
      </c>
      <c r="W39" s="44" t="n">
        <f aca="false">ROUND(CX39*I39,2)</f>
        <v>0</v>
      </c>
      <c r="X39" s="44" t="n">
        <f aca="false">ROUND(CY39,2)</f>
        <v>13817.82</v>
      </c>
      <c r="Y39" s="44" t="n">
        <f aca="false">ROUND(CZ39,2)</f>
        <v>7315.32</v>
      </c>
      <c r="Z39" s="44"/>
      <c r="AA39" s="44" t="n">
        <v>86495195</v>
      </c>
      <c r="AB39" s="44" t="n">
        <f aca="false">(AC39+AD39+AF39)</f>
        <v>5359.068</v>
      </c>
      <c r="AC39" s="44" t="n">
        <f aca="false">(ES39)</f>
        <v>0</v>
      </c>
      <c r="AD39" s="44" t="n">
        <f aca="false">((ET39*1.1))</f>
        <v>0</v>
      </c>
      <c r="AE39" s="44" t="n">
        <f aca="false">((EU39*1.1))</f>
        <v>0</v>
      </c>
      <c r="AF39" s="44" t="n">
        <f aca="false">((EV39*1.1))</f>
        <v>5359.068</v>
      </c>
      <c r="AG39" s="44" t="n">
        <f aca="false">(AP39)</f>
        <v>0</v>
      </c>
      <c r="AH39" s="44" t="n">
        <f aca="false">((EW39*1.1))</f>
        <v>496.21</v>
      </c>
      <c r="AI39" s="44" t="n">
        <f aca="false">((EX39*1.1))</f>
        <v>0</v>
      </c>
      <c r="AJ39" s="44" t="n">
        <f aca="false">(AS39)</f>
        <v>0</v>
      </c>
      <c r="AK39" s="44" t="n">
        <v>0</v>
      </c>
      <c r="AL39" s="44" t="n">
        <v>0</v>
      </c>
      <c r="AM39" s="44" t="n">
        <v>0</v>
      </c>
      <c r="AN39" s="44" t="n">
        <v>0</v>
      </c>
      <c r="AO39" s="44" t="n">
        <v>4871.88</v>
      </c>
      <c r="AP39" s="44" t="n">
        <v>0</v>
      </c>
      <c r="AQ39" s="44" t="n">
        <v>451.1</v>
      </c>
      <c r="AR39" s="44" t="n">
        <v>0</v>
      </c>
      <c r="AS39" s="44" t="n">
        <v>0</v>
      </c>
      <c r="AT39" s="44" t="n">
        <v>102</v>
      </c>
      <c r="AU39" s="44" t="n">
        <v>54</v>
      </c>
      <c r="AV39" s="44" t="n">
        <v>1.047</v>
      </c>
      <c r="AW39" s="44" t="n">
        <v>1</v>
      </c>
      <c r="AX39" s="44"/>
      <c r="AY39" s="44"/>
      <c r="AZ39" s="44" t="n">
        <v>1</v>
      </c>
      <c r="BA39" s="44" t="n">
        <v>57.76</v>
      </c>
      <c r="BB39" s="44" t="n">
        <v>1</v>
      </c>
      <c r="BC39" s="44" t="n">
        <v>1</v>
      </c>
      <c r="BD39" s="44"/>
      <c r="BE39" s="44"/>
      <c r="BF39" s="44"/>
      <c r="BG39" s="44"/>
      <c r="BH39" s="44" t="n">
        <v>0</v>
      </c>
      <c r="BI39" s="44" t="n">
        <v>1</v>
      </c>
      <c r="BJ39" s="44" t="s">
        <v>105</v>
      </c>
      <c r="BK39" s="44"/>
      <c r="BL39" s="44"/>
      <c r="BM39" s="44" t="n">
        <v>666</v>
      </c>
      <c r="BN39" s="44" t="n">
        <v>0</v>
      </c>
      <c r="BO39" s="44" t="s">
        <v>105</v>
      </c>
      <c r="BP39" s="44" t="n">
        <v>1</v>
      </c>
      <c r="BQ39" s="44" t="n">
        <v>60</v>
      </c>
      <c r="BR39" s="44" t="n">
        <v>0</v>
      </c>
      <c r="BS39" s="44" t="n">
        <v>57.76</v>
      </c>
      <c r="BT39" s="44" t="n">
        <v>1</v>
      </c>
      <c r="BU39" s="44" t="n">
        <v>1</v>
      </c>
      <c r="BV39" s="44" t="n">
        <v>1</v>
      </c>
      <c r="BW39" s="44" t="n">
        <v>1</v>
      </c>
      <c r="BX39" s="44" t="n">
        <v>1</v>
      </c>
      <c r="BY39" s="44"/>
      <c r="BZ39" s="44" t="n">
        <v>102</v>
      </c>
      <c r="CA39" s="44" t="n">
        <v>54</v>
      </c>
      <c r="CB39" s="44"/>
      <c r="CC39" s="44"/>
      <c r="CD39" s="44"/>
      <c r="CE39" s="44" t="n">
        <v>0</v>
      </c>
      <c r="CF39" s="44" t="n">
        <v>0</v>
      </c>
      <c r="CG39" s="44" t="n">
        <v>0</v>
      </c>
      <c r="CH39" s="44"/>
      <c r="CI39" s="44"/>
      <c r="CJ39" s="44"/>
      <c r="CK39" s="44"/>
      <c r="CL39" s="44"/>
      <c r="CM39" s="44" t="n">
        <v>0</v>
      </c>
      <c r="CN39" s="44" t="s">
        <v>90</v>
      </c>
      <c r="CO39" s="44" t="n">
        <v>0</v>
      </c>
      <c r="CP39" s="44" t="n">
        <f aca="false">(P39+Q39+S39)</f>
        <v>13546.88</v>
      </c>
      <c r="CQ39" s="44" t="n">
        <f aca="false">(AC39*BC39*AW39)</f>
        <v>0</v>
      </c>
      <c r="CR39" s="44" t="n">
        <f aca="false">(((ET39*1.1))*BB39*AV39)</f>
        <v>0</v>
      </c>
      <c r="CS39" s="44" t="n">
        <f aca="false">(AE39*BS39*AV39)</f>
        <v>0</v>
      </c>
      <c r="CT39" s="44" t="n">
        <f aca="false">(AF39*BA39*AV39)</f>
        <v>324088.13676096</v>
      </c>
      <c r="CU39" s="44" t="n">
        <f aca="false">AG39</f>
        <v>0</v>
      </c>
      <c r="CV39" s="44" t="n">
        <f aca="false">(AH39*AV39)</f>
        <v>519.53187</v>
      </c>
      <c r="CW39" s="44" t="n">
        <f aca="false">AI39</f>
        <v>0</v>
      </c>
      <c r="CX39" s="44" t="n">
        <f aca="false">AJ39</f>
        <v>0</v>
      </c>
      <c r="CY39" s="44" t="n">
        <f aca="false">(S39+R39)*(BZ39/100)</f>
        <v>13817.8176</v>
      </c>
      <c r="CZ39" s="44" t="n">
        <f aca="false">(S39+R39)*(CA39/100)</f>
        <v>7315.3152</v>
      </c>
      <c r="DA39" s="44"/>
      <c r="DB39" s="44"/>
      <c r="DC39" s="44"/>
      <c r="DD39" s="44"/>
      <c r="DE39" s="44" t="s">
        <v>91</v>
      </c>
      <c r="DF39" s="44" t="s">
        <v>91</v>
      </c>
      <c r="DG39" s="44" t="s">
        <v>91</v>
      </c>
      <c r="DH39" s="44"/>
      <c r="DI39" s="44" t="s">
        <v>91</v>
      </c>
      <c r="DJ39" s="44" t="s">
        <v>91</v>
      </c>
      <c r="DK39" s="44"/>
      <c r="DL39" s="44"/>
      <c r="DM39" s="44"/>
      <c r="DN39" s="44" t="n">
        <v>102</v>
      </c>
      <c r="DO39" s="44" t="n">
        <v>54</v>
      </c>
      <c r="DP39" s="44" t="n">
        <v>1</v>
      </c>
      <c r="DQ39" s="44" t="n">
        <v>1</v>
      </c>
      <c r="DR39" s="44"/>
      <c r="DS39" s="44"/>
      <c r="DT39" s="44"/>
      <c r="DU39" s="44" t="n">
        <v>1013</v>
      </c>
      <c r="DV39" s="44" t="s">
        <v>106</v>
      </c>
      <c r="DW39" s="44" t="s">
        <v>106</v>
      </c>
      <c r="DX39" s="44" t="n">
        <v>1</v>
      </c>
      <c r="DY39" s="44"/>
      <c r="DZ39" s="44"/>
      <c r="EA39" s="44"/>
      <c r="EB39" s="44"/>
      <c r="EC39" s="44"/>
      <c r="ED39" s="44"/>
      <c r="EE39" s="44" t="n">
        <v>86331294</v>
      </c>
      <c r="EF39" s="44" t="n">
        <v>60</v>
      </c>
      <c r="EG39" s="44" t="s">
        <v>92</v>
      </c>
      <c r="EH39" s="44" t="n">
        <v>0</v>
      </c>
      <c r="EI39" s="44"/>
      <c r="EJ39" s="44" t="n">
        <v>1</v>
      </c>
      <c r="EK39" s="44" t="n">
        <v>666</v>
      </c>
      <c r="EL39" s="44" t="s">
        <v>93</v>
      </c>
      <c r="EM39" s="44" t="s">
        <v>94</v>
      </c>
      <c r="EN39" s="44"/>
      <c r="EO39" s="44" t="s">
        <v>95</v>
      </c>
      <c r="EP39" s="44"/>
      <c r="EQ39" s="44" t="n">
        <v>0</v>
      </c>
      <c r="ER39" s="44" t="n">
        <v>0</v>
      </c>
      <c r="ES39" s="44" t="n">
        <v>0</v>
      </c>
      <c r="ET39" s="44" t="n">
        <v>0</v>
      </c>
      <c r="EU39" s="44" t="n">
        <v>0</v>
      </c>
      <c r="EV39" s="44" t="n">
        <v>4871.88</v>
      </c>
      <c r="EW39" s="44" t="n">
        <v>451.1</v>
      </c>
      <c r="EX39" s="44" t="n">
        <v>0</v>
      </c>
      <c r="EY39" s="44" t="n">
        <v>0</v>
      </c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 t="n">
        <v>0</v>
      </c>
      <c r="FR39" s="44" t="n">
        <v>0</v>
      </c>
      <c r="FS39" s="44" t="n">
        <v>0</v>
      </c>
      <c r="FT39" s="44"/>
      <c r="FU39" s="44"/>
      <c r="FV39" s="44"/>
      <c r="FW39" s="44"/>
      <c r="FX39" s="44" t="n">
        <v>102</v>
      </c>
      <c r="FY39" s="44" t="n">
        <v>54</v>
      </c>
      <c r="FZ39" s="44"/>
      <c r="GA39" s="44"/>
      <c r="GB39" s="44"/>
      <c r="GC39" s="44"/>
      <c r="GD39" s="44" t="n">
        <v>1</v>
      </c>
      <c r="GE39" s="44"/>
      <c r="GF39" s="44" t="n">
        <v>-2032985441</v>
      </c>
      <c r="GG39" s="44" t="n">
        <v>2</v>
      </c>
      <c r="GH39" s="44" t="n">
        <v>0</v>
      </c>
      <c r="GI39" s="44" t="n">
        <v>-2</v>
      </c>
      <c r="GJ39" s="44" t="n">
        <v>0</v>
      </c>
      <c r="GK39" s="44" t="n">
        <v>0</v>
      </c>
      <c r="GL39" s="44" t="n">
        <f aca="false">ROUND(IF(AND(BH39=3,BI39=3,FS39&lt;&gt;0),P39,0),2)</f>
        <v>0</v>
      </c>
      <c r="GM39" s="44" t="n">
        <f aca="false">ROUND(O39+X39+Y39,2)+GX39</f>
        <v>34680.02</v>
      </c>
      <c r="GN39" s="44" t="n">
        <f aca="false">IF(OR(BI39=0,BI39=1),GM39-GX39,0)</f>
        <v>34680.02</v>
      </c>
      <c r="GO39" s="44" t="n">
        <f aca="false">IF(BI39=2,GM39-GX39,0)</f>
        <v>0</v>
      </c>
      <c r="GP39" s="44" t="n">
        <f aca="false">IF(BI39=4,GM39-GX39,0)</f>
        <v>0</v>
      </c>
      <c r="GQ39" s="44"/>
      <c r="GR39" s="44" t="n">
        <v>0</v>
      </c>
      <c r="GS39" s="44" t="n">
        <v>3</v>
      </c>
      <c r="GT39" s="44" t="n">
        <v>0</v>
      </c>
      <c r="GU39" s="44"/>
      <c r="GV39" s="44" t="n">
        <f aca="false">(GT39)</f>
        <v>0</v>
      </c>
      <c r="GW39" s="44" t="n">
        <v>1</v>
      </c>
      <c r="GX39" s="44" t="n">
        <f aca="false">ROUND(HC39*I39,2)</f>
        <v>0</v>
      </c>
      <c r="GY39" s="44"/>
      <c r="GZ39" s="44"/>
      <c r="HA39" s="44" t="n">
        <v>0</v>
      </c>
      <c r="HB39" s="44" t="n">
        <v>0</v>
      </c>
      <c r="HC39" s="44" t="n">
        <f aca="false">GV39*GW39</f>
        <v>0</v>
      </c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 t="n">
        <v>0</v>
      </c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 t="n">
        <v>0</v>
      </c>
      <c r="IL39" s="44"/>
      <c r="IM39" s="44"/>
      <c r="IN39" s="44"/>
      <c r="IO39" s="44"/>
      <c r="IP39" s="44"/>
      <c r="IQ39" s="44"/>
      <c r="IR39" s="44"/>
      <c r="IS39" s="44"/>
      <c r="IT39" s="44"/>
      <c r="IU39" s="44"/>
    </row>
    <row r="40" customFormat="false" ht="12.75" hidden="false" customHeight="false" outlineLevel="0" collapsed="false">
      <c r="A40" s="44" t="n">
        <v>17</v>
      </c>
      <c r="B40" s="44" t="n">
        <v>1</v>
      </c>
      <c r="C40" s="44" t="n">
        <f aca="false">ROW(SmtRes!A14)</f>
        <v>14</v>
      </c>
      <c r="D40" s="44" t="n">
        <f aca="false">ROW(EtalonRes!A14)</f>
        <v>14</v>
      </c>
      <c r="E40" s="44" t="s">
        <v>107</v>
      </c>
      <c r="F40" s="44" t="s">
        <v>108</v>
      </c>
      <c r="G40" s="44" t="s">
        <v>46</v>
      </c>
      <c r="H40" s="44" t="s">
        <v>109</v>
      </c>
      <c r="I40" s="44" t="n">
        <f aca="false">ROUND(24,9)</f>
        <v>24</v>
      </c>
      <c r="J40" s="44" t="n">
        <v>0</v>
      </c>
      <c r="K40" s="44" t="n">
        <f aca="false">ROUND(24,9)</f>
        <v>24</v>
      </c>
      <c r="L40" s="44"/>
      <c r="M40" s="44"/>
      <c r="N40" s="44"/>
      <c r="O40" s="44" t="n">
        <f aca="false">ROUND(CP40,2)</f>
        <v>906.62</v>
      </c>
      <c r="P40" s="44" t="n">
        <f aca="false">ROUND(CQ40*I40,2)</f>
        <v>0</v>
      </c>
      <c r="Q40" s="44" t="n">
        <f aca="false">ROUND(CR40*I40,2)</f>
        <v>0</v>
      </c>
      <c r="R40" s="44" t="n">
        <f aca="false">ROUND(CS40*I40,2)</f>
        <v>0</v>
      </c>
      <c r="S40" s="44" t="n">
        <f aca="false">ROUND(CT40*I40,2)</f>
        <v>906.62</v>
      </c>
      <c r="T40" s="44" t="n">
        <f aca="false">ROUND(CU40*I40,2)</f>
        <v>0</v>
      </c>
      <c r="U40" s="44" t="n">
        <f aca="false">CV40*I40</f>
        <v>92.320272</v>
      </c>
      <c r="V40" s="44" t="n">
        <f aca="false">CW40*I40</f>
        <v>0</v>
      </c>
      <c r="W40" s="44" t="n">
        <f aca="false">ROUND(CX40*I40,2)</f>
        <v>0</v>
      </c>
      <c r="X40" s="44" t="n">
        <f aca="false">ROUND(CY40,2)</f>
        <v>924.75</v>
      </c>
      <c r="Y40" s="44" t="n">
        <f aca="false">ROUND(CZ40,2)</f>
        <v>489.57</v>
      </c>
      <c r="Z40" s="44"/>
      <c r="AA40" s="44" t="n">
        <v>86495194</v>
      </c>
      <c r="AB40" s="44" t="n">
        <f aca="false">(AC40+AD40+AF40)</f>
        <v>36.08</v>
      </c>
      <c r="AC40" s="44" t="n">
        <f aca="false">(ES40)</f>
        <v>0</v>
      </c>
      <c r="AD40" s="44" t="n">
        <f aca="false">((ET40*1.1))</f>
        <v>0</v>
      </c>
      <c r="AE40" s="44" t="n">
        <f aca="false">((EU40*1.1))</f>
        <v>0</v>
      </c>
      <c r="AF40" s="44" t="n">
        <f aca="false">((EV40*1.1))</f>
        <v>36.08</v>
      </c>
      <c r="AG40" s="44" t="n">
        <f aca="false">(AP40)</f>
        <v>0</v>
      </c>
      <c r="AH40" s="44" t="n">
        <f aca="false">((EW40*1.1))</f>
        <v>3.674</v>
      </c>
      <c r="AI40" s="44" t="n">
        <f aca="false">((EX40*1.1))</f>
        <v>0</v>
      </c>
      <c r="AJ40" s="44" t="n">
        <f aca="false">(AS40)</f>
        <v>0</v>
      </c>
      <c r="AK40" s="44" t="n">
        <v>0</v>
      </c>
      <c r="AL40" s="44" t="n">
        <v>0</v>
      </c>
      <c r="AM40" s="44" t="n">
        <v>0</v>
      </c>
      <c r="AN40" s="44" t="n">
        <v>0</v>
      </c>
      <c r="AO40" s="44" t="n">
        <v>32.8</v>
      </c>
      <c r="AP40" s="44" t="n">
        <v>0</v>
      </c>
      <c r="AQ40" s="44" t="n">
        <v>3.34</v>
      </c>
      <c r="AR40" s="44" t="n">
        <v>0</v>
      </c>
      <c r="AS40" s="44" t="n">
        <v>0</v>
      </c>
      <c r="AT40" s="44" t="n">
        <v>102</v>
      </c>
      <c r="AU40" s="44" t="n">
        <v>54</v>
      </c>
      <c r="AV40" s="44" t="n">
        <v>1.047</v>
      </c>
      <c r="AW40" s="44" t="n">
        <v>1</v>
      </c>
      <c r="AX40" s="44"/>
      <c r="AY40" s="44"/>
      <c r="AZ40" s="44" t="n">
        <v>1</v>
      </c>
      <c r="BA40" s="44" t="n">
        <v>1</v>
      </c>
      <c r="BB40" s="44" t="n">
        <v>1</v>
      </c>
      <c r="BC40" s="44" t="n">
        <v>1</v>
      </c>
      <c r="BD40" s="44"/>
      <c r="BE40" s="44"/>
      <c r="BF40" s="44"/>
      <c r="BG40" s="44"/>
      <c r="BH40" s="44" t="n">
        <v>0</v>
      </c>
      <c r="BI40" s="44" t="n">
        <v>1</v>
      </c>
      <c r="BJ40" s="44" t="s">
        <v>108</v>
      </c>
      <c r="BK40" s="44"/>
      <c r="BL40" s="44"/>
      <c r="BM40" s="44" t="n">
        <v>666</v>
      </c>
      <c r="BN40" s="44" t="n">
        <v>0</v>
      </c>
      <c r="BO40" s="44" t="s">
        <v>108</v>
      </c>
      <c r="BP40" s="44" t="n">
        <v>1</v>
      </c>
      <c r="BQ40" s="44" t="n">
        <v>60</v>
      </c>
      <c r="BR40" s="44" t="n">
        <v>0</v>
      </c>
      <c r="BS40" s="44" t="n">
        <v>1</v>
      </c>
      <c r="BT40" s="44" t="n">
        <v>1</v>
      </c>
      <c r="BU40" s="44" t="n">
        <v>1</v>
      </c>
      <c r="BV40" s="44" t="n">
        <v>1</v>
      </c>
      <c r="BW40" s="44" t="n">
        <v>1</v>
      </c>
      <c r="BX40" s="44" t="n">
        <v>1</v>
      </c>
      <c r="BY40" s="44"/>
      <c r="BZ40" s="44" t="n">
        <v>102</v>
      </c>
      <c r="CA40" s="44" t="n">
        <v>54</v>
      </c>
      <c r="CB40" s="44"/>
      <c r="CC40" s="44"/>
      <c r="CD40" s="44"/>
      <c r="CE40" s="44" t="n">
        <v>0</v>
      </c>
      <c r="CF40" s="44" t="n">
        <v>0</v>
      </c>
      <c r="CG40" s="44" t="n">
        <v>0</v>
      </c>
      <c r="CH40" s="44"/>
      <c r="CI40" s="44"/>
      <c r="CJ40" s="44"/>
      <c r="CK40" s="44"/>
      <c r="CL40" s="44"/>
      <c r="CM40" s="44" t="n">
        <v>0</v>
      </c>
      <c r="CN40" s="44" t="s">
        <v>90</v>
      </c>
      <c r="CO40" s="44" t="n">
        <v>0</v>
      </c>
      <c r="CP40" s="44" t="n">
        <f aca="false">(P40+Q40+S40)</f>
        <v>906.62</v>
      </c>
      <c r="CQ40" s="44" t="n">
        <f aca="false">(AC40*BC40*AW40)</f>
        <v>0</v>
      </c>
      <c r="CR40" s="44" t="n">
        <f aca="false">(((ET40*1.1))*BB40*AV40)</f>
        <v>0</v>
      </c>
      <c r="CS40" s="44" t="n">
        <f aca="false">(AE40*BS40*AV40)</f>
        <v>0</v>
      </c>
      <c r="CT40" s="44" t="n">
        <f aca="false">(AF40*BA40*AV40)</f>
        <v>37.77576</v>
      </c>
      <c r="CU40" s="44" t="n">
        <f aca="false">AG40</f>
        <v>0</v>
      </c>
      <c r="CV40" s="44" t="n">
        <f aca="false">(AH40*AV40)</f>
        <v>3.846678</v>
      </c>
      <c r="CW40" s="44" t="n">
        <f aca="false">AI40</f>
        <v>0</v>
      </c>
      <c r="CX40" s="44" t="n">
        <f aca="false">AJ40</f>
        <v>0</v>
      </c>
      <c r="CY40" s="44" t="n">
        <f aca="false">(((S40+R40)*BZ40)/100)</f>
        <v>924.7524</v>
      </c>
      <c r="CZ40" s="44" t="n">
        <f aca="false">(((S40+R40)*CA40)/100)</f>
        <v>489.5748</v>
      </c>
      <c r="DA40" s="44"/>
      <c r="DB40" s="44"/>
      <c r="DC40" s="44"/>
      <c r="DD40" s="44"/>
      <c r="DE40" s="44" t="s">
        <v>91</v>
      </c>
      <c r="DF40" s="44" t="s">
        <v>91</v>
      </c>
      <c r="DG40" s="44" t="s">
        <v>91</v>
      </c>
      <c r="DH40" s="44"/>
      <c r="DI40" s="44" t="s">
        <v>91</v>
      </c>
      <c r="DJ40" s="44" t="s">
        <v>91</v>
      </c>
      <c r="DK40" s="44"/>
      <c r="DL40" s="44"/>
      <c r="DM40" s="44"/>
      <c r="DN40" s="44" t="n">
        <v>0</v>
      </c>
      <c r="DO40" s="44" t="n">
        <v>0</v>
      </c>
      <c r="DP40" s="44" t="n">
        <v>1</v>
      </c>
      <c r="DQ40" s="44" t="n">
        <v>1</v>
      </c>
      <c r="DR40" s="44"/>
      <c r="DS40" s="44"/>
      <c r="DT40" s="44"/>
      <c r="DU40" s="44" t="n">
        <v>1013</v>
      </c>
      <c r="DV40" s="44" t="s">
        <v>109</v>
      </c>
      <c r="DW40" s="44" t="s">
        <v>109</v>
      </c>
      <c r="DX40" s="44" t="n">
        <v>1</v>
      </c>
      <c r="DY40" s="44"/>
      <c r="DZ40" s="44"/>
      <c r="EA40" s="44"/>
      <c r="EB40" s="44"/>
      <c r="EC40" s="44"/>
      <c r="ED40" s="44"/>
      <c r="EE40" s="44" t="n">
        <v>86331294</v>
      </c>
      <c r="EF40" s="44" t="n">
        <v>60</v>
      </c>
      <c r="EG40" s="44" t="s">
        <v>92</v>
      </c>
      <c r="EH40" s="44" t="n">
        <v>0</v>
      </c>
      <c r="EI40" s="44"/>
      <c r="EJ40" s="44" t="n">
        <v>1</v>
      </c>
      <c r="EK40" s="44" t="n">
        <v>666</v>
      </c>
      <c r="EL40" s="44" t="s">
        <v>93</v>
      </c>
      <c r="EM40" s="44" t="s">
        <v>94</v>
      </c>
      <c r="EN40" s="44"/>
      <c r="EO40" s="44" t="s">
        <v>95</v>
      </c>
      <c r="EP40" s="44"/>
      <c r="EQ40" s="44" t="n">
        <v>0</v>
      </c>
      <c r="ER40" s="44" t="n">
        <v>0</v>
      </c>
      <c r="ES40" s="44" t="n">
        <v>0</v>
      </c>
      <c r="ET40" s="44" t="n">
        <v>0</v>
      </c>
      <c r="EU40" s="44" t="n">
        <v>0</v>
      </c>
      <c r="EV40" s="44" t="n">
        <v>32.8</v>
      </c>
      <c r="EW40" s="44" t="n">
        <v>3.34</v>
      </c>
      <c r="EX40" s="44" t="n">
        <v>0</v>
      </c>
      <c r="EY40" s="44" t="n">
        <v>0</v>
      </c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 t="n">
        <v>0</v>
      </c>
      <c r="FR40" s="44" t="n">
        <v>0</v>
      </c>
      <c r="FS40" s="44" t="n">
        <v>0</v>
      </c>
      <c r="FT40" s="44"/>
      <c r="FU40" s="44"/>
      <c r="FV40" s="44"/>
      <c r="FW40" s="44"/>
      <c r="FX40" s="44" t="n">
        <v>102</v>
      </c>
      <c r="FY40" s="44" t="n">
        <v>54</v>
      </c>
      <c r="FZ40" s="44"/>
      <c r="GA40" s="44"/>
      <c r="GB40" s="44"/>
      <c r="GC40" s="44"/>
      <c r="GD40" s="44" t="n">
        <v>1</v>
      </c>
      <c r="GE40" s="44"/>
      <c r="GF40" s="44" t="n">
        <v>1376334070</v>
      </c>
      <c r="GG40" s="44" t="n">
        <v>2</v>
      </c>
      <c r="GH40" s="44" t="n">
        <v>0</v>
      </c>
      <c r="GI40" s="44" t="n">
        <v>-2</v>
      </c>
      <c r="GJ40" s="44" t="n">
        <v>0</v>
      </c>
      <c r="GK40" s="44" t="n">
        <v>0</v>
      </c>
      <c r="GL40" s="44" t="n">
        <f aca="false">ROUND(IF(AND(BH40=3,BI40=3,FS40&lt;&gt;0),P40,0),2)</f>
        <v>0</v>
      </c>
      <c r="GM40" s="44" t="n">
        <f aca="false">ROUND(O40+X40+Y40,2)+GX40</f>
        <v>2320.94</v>
      </c>
      <c r="GN40" s="44" t="n">
        <f aca="false">IF(OR(BI40=0,BI40=1),GM40-GX40,0)</f>
        <v>2320.94</v>
      </c>
      <c r="GO40" s="44" t="n">
        <f aca="false">IF(BI40=2,GM40-GX40,0)</f>
        <v>0</v>
      </c>
      <c r="GP40" s="44" t="n">
        <f aca="false">IF(BI40=4,GM40-GX40,0)</f>
        <v>0</v>
      </c>
      <c r="GQ40" s="44"/>
      <c r="GR40" s="44" t="n">
        <v>0</v>
      </c>
      <c r="GS40" s="44" t="n">
        <v>3</v>
      </c>
      <c r="GT40" s="44" t="n">
        <v>0</v>
      </c>
      <c r="GU40" s="44"/>
      <c r="GV40" s="44" t="n">
        <f aca="false">(GT40)</f>
        <v>0</v>
      </c>
      <c r="GW40" s="44" t="n">
        <v>1</v>
      </c>
      <c r="GX40" s="44" t="n">
        <f aca="false">ROUND(HC40*I40,2)</f>
        <v>0</v>
      </c>
      <c r="GY40" s="44"/>
      <c r="GZ40" s="44"/>
      <c r="HA40" s="44" t="n">
        <v>0</v>
      </c>
      <c r="HB40" s="44" t="n">
        <v>0</v>
      </c>
      <c r="HC40" s="44" t="n">
        <f aca="false">GV40*GW40</f>
        <v>0</v>
      </c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 t="n">
        <v>0</v>
      </c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 t="n">
        <v>0</v>
      </c>
      <c r="IL40" s="44"/>
      <c r="IM40" s="44"/>
      <c r="IN40" s="44"/>
      <c r="IO40" s="44"/>
      <c r="IP40" s="44"/>
      <c r="IQ40" s="44"/>
      <c r="IR40" s="44"/>
      <c r="IS40" s="44"/>
      <c r="IT40" s="44"/>
      <c r="IU40" s="44"/>
    </row>
    <row r="41" customFormat="false" ht="12.75" hidden="false" customHeight="false" outlineLevel="0" collapsed="false">
      <c r="A41" s="44" t="n">
        <v>17</v>
      </c>
      <c r="B41" s="44" t="n">
        <v>1</v>
      </c>
      <c r="C41" s="44" t="n">
        <f aca="false">ROW(SmtRes!A16)</f>
        <v>16</v>
      </c>
      <c r="D41" s="44" t="n">
        <f aca="false">ROW(EtalonRes!A16)</f>
        <v>16</v>
      </c>
      <c r="E41" s="44" t="s">
        <v>107</v>
      </c>
      <c r="F41" s="44" t="s">
        <v>108</v>
      </c>
      <c r="G41" s="44" t="s">
        <v>46</v>
      </c>
      <c r="H41" s="44" t="s">
        <v>109</v>
      </c>
      <c r="I41" s="44" t="n">
        <f aca="false">ROUND(24,9)</f>
        <v>24</v>
      </c>
      <c r="J41" s="44" t="n">
        <v>0</v>
      </c>
      <c r="K41" s="44" t="n">
        <f aca="false">ROUND(24,9)</f>
        <v>24</v>
      </c>
      <c r="L41" s="44"/>
      <c r="M41" s="44"/>
      <c r="N41" s="44"/>
      <c r="O41" s="44" t="n">
        <f aca="false">ROUND(CP41,2)</f>
        <v>52366.27</v>
      </c>
      <c r="P41" s="44" t="n">
        <f aca="false">ROUND(CQ41*I41,2)</f>
        <v>0</v>
      </c>
      <c r="Q41" s="44" t="n">
        <f aca="false">ROUND(CR41*I41,2)</f>
        <v>0</v>
      </c>
      <c r="R41" s="44" t="n">
        <f aca="false">ROUND(CS41*I41,2)</f>
        <v>0</v>
      </c>
      <c r="S41" s="44" t="n">
        <f aca="false">ROUND(CT41*I41,2)</f>
        <v>52366.27</v>
      </c>
      <c r="T41" s="44" t="n">
        <f aca="false">ROUND(CU41*I41,2)</f>
        <v>0</v>
      </c>
      <c r="U41" s="44" t="n">
        <f aca="false">CV41*I41</f>
        <v>92.320272</v>
      </c>
      <c r="V41" s="44" t="n">
        <f aca="false">CW41*I41</f>
        <v>0</v>
      </c>
      <c r="W41" s="44" t="n">
        <f aca="false">ROUND(CX41*I41,2)</f>
        <v>0</v>
      </c>
      <c r="X41" s="44" t="n">
        <f aca="false">ROUND(CY41,2)</f>
        <v>53413.6</v>
      </c>
      <c r="Y41" s="44" t="n">
        <f aca="false">ROUND(CZ41,2)</f>
        <v>28277.79</v>
      </c>
      <c r="Z41" s="44"/>
      <c r="AA41" s="44" t="n">
        <v>86495195</v>
      </c>
      <c r="AB41" s="44" t="n">
        <f aca="false">(AC41+AD41+AF41)</f>
        <v>36.08</v>
      </c>
      <c r="AC41" s="44" t="n">
        <f aca="false">(ES41)</f>
        <v>0</v>
      </c>
      <c r="AD41" s="44" t="n">
        <f aca="false">((ET41*1.1))</f>
        <v>0</v>
      </c>
      <c r="AE41" s="44" t="n">
        <f aca="false">((EU41*1.1))</f>
        <v>0</v>
      </c>
      <c r="AF41" s="44" t="n">
        <f aca="false">((EV41*1.1))</f>
        <v>36.08</v>
      </c>
      <c r="AG41" s="44" t="n">
        <f aca="false">(AP41)</f>
        <v>0</v>
      </c>
      <c r="AH41" s="44" t="n">
        <f aca="false">((EW41*1.1))</f>
        <v>3.674</v>
      </c>
      <c r="AI41" s="44" t="n">
        <f aca="false">((EX41*1.1))</f>
        <v>0</v>
      </c>
      <c r="AJ41" s="44" t="n">
        <f aca="false">(AS41)</f>
        <v>0</v>
      </c>
      <c r="AK41" s="44" t="n">
        <v>0</v>
      </c>
      <c r="AL41" s="44" t="n">
        <v>0</v>
      </c>
      <c r="AM41" s="44" t="n">
        <v>0</v>
      </c>
      <c r="AN41" s="44" t="n">
        <v>0</v>
      </c>
      <c r="AO41" s="44" t="n">
        <v>32.8</v>
      </c>
      <c r="AP41" s="44" t="n">
        <v>0</v>
      </c>
      <c r="AQ41" s="44" t="n">
        <v>3.34</v>
      </c>
      <c r="AR41" s="44" t="n">
        <v>0</v>
      </c>
      <c r="AS41" s="44" t="n">
        <v>0</v>
      </c>
      <c r="AT41" s="44" t="n">
        <v>102</v>
      </c>
      <c r="AU41" s="44" t="n">
        <v>54</v>
      </c>
      <c r="AV41" s="44" t="n">
        <v>1.047</v>
      </c>
      <c r="AW41" s="44" t="n">
        <v>1</v>
      </c>
      <c r="AX41" s="44"/>
      <c r="AY41" s="44"/>
      <c r="AZ41" s="44" t="n">
        <v>1</v>
      </c>
      <c r="BA41" s="44" t="n">
        <v>57.76</v>
      </c>
      <c r="BB41" s="44" t="n">
        <v>1</v>
      </c>
      <c r="BC41" s="44" t="n">
        <v>1</v>
      </c>
      <c r="BD41" s="44"/>
      <c r="BE41" s="44"/>
      <c r="BF41" s="44"/>
      <c r="BG41" s="44"/>
      <c r="BH41" s="44" t="n">
        <v>0</v>
      </c>
      <c r="BI41" s="44" t="n">
        <v>1</v>
      </c>
      <c r="BJ41" s="44" t="s">
        <v>108</v>
      </c>
      <c r="BK41" s="44"/>
      <c r="BL41" s="44"/>
      <c r="BM41" s="44" t="n">
        <v>666</v>
      </c>
      <c r="BN41" s="44" t="n">
        <v>0</v>
      </c>
      <c r="BO41" s="44" t="s">
        <v>108</v>
      </c>
      <c r="BP41" s="44" t="n">
        <v>1</v>
      </c>
      <c r="BQ41" s="44" t="n">
        <v>60</v>
      </c>
      <c r="BR41" s="44" t="n">
        <v>0</v>
      </c>
      <c r="BS41" s="44" t="n">
        <v>57.76</v>
      </c>
      <c r="BT41" s="44" t="n">
        <v>1</v>
      </c>
      <c r="BU41" s="44" t="n">
        <v>1</v>
      </c>
      <c r="BV41" s="44" t="n">
        <v>1</v>
      </c>
      <c r="BW41" s="44" t="n">
        <v>1</v>
      </c>
      <c r="BX41" s="44" t="n">
        <v>1</v>
      </c>
      <c r="BY41" s="44"/>
      <c r="BZ41" s="44" t="n">
        <v>102</v>
      </c>
      <c r="CA41" s="44" t="n">
        <v>54</v>
      </c>
      <c r="CB41" s="44"/>
      <c r="CC41" s="44"/>
      <c r="CD41" s="44"/>
      <c r="CE41" s="44" t="n">
        <v>0</v>
      </c>
      <c r="CF41" s="44" t="n">
        <v>0</v>
      </c>
      <c r="CG41" s="44" t="n">
        <v>0</v>
      </c>
      <c r="CH41" s="44"/>
      <c r="CI41" s="44"/>
      <c r="CJ41" s="44"/>
      <c r="CK41" s="44"/>
      <c r="CL41" s="44"/>
      <c r="CM41" s="44" t="n">
        <v>0</v>
      </c>
      <c r="CN41" s="44" t="s">
        <v>90</v>
      </c>
      <c r="CO41" s="44" t="n">
        <v>0</v>
      </c>
      <c r="CP41" s="44" t="n">
        <f aca="false">(P41+Q41+S41)</f>
        <v>52366.27</v>
      </c>
      <c r="CQ41" s="44" t="n">
        <f aca="false">(AC41*BC41*AW41)</f>
        <v>0</v>
      </c>
      <c r="CR41" s="44" t="n">
        <f aca="false">(((ET41*1.1))*BB41*AV41)</f>
        <v>0</v>
      </c>
      <c r="CS41" s="44" t="n">
        <f aca="false">(AE41*BS41*AV41)</f>
        <v>0</v>
      </c>
      <c r="CT41" s="44" t="n">
        <f aca="false">(AF41*BA41*AV41)</f>
        <v>2181.9278976</v>
      </c>
      <c r="CU41" s="44" t="n">
        <f aca="false">AG41</f>
        <v>0</v>
      </c>
      <c r="CV41" s="44" t="n">
        <f aca="false">(AH41*AV41)</f>
        <v>3.846678</v>
      </c>
      <c r="CW41" s="44" t="n">
        <f aca="false">AI41</f>
        <v>0</v>
      </c>
      <c r="CX41" s="44" t="n">
        <f aca="false">AJ41</f>
        <v>0</v>
      </c>
      <c r="CY41" s="44" t="n">
        <f aca="false">(S41+R41)*(BZ41/100)</f>
        <v>53413.5954</v>
      </c>
      <c r="CZ41" s="44" t="n">
        <f aca="false">(S41+R41)*(CA41/100)</f>
        <v>28277.7858</v>
      </c>
      <c r="DA41" s="44"/>
      <c r="DB41" s="44"/>
      <c r="DC41" s="44"/>
      <c r="DD41" s="44"/>
      <c r="DE41" s="44" t="s">
        <v>91</v>
      </c>
      <c r="DF41" s="44" t="s">
        <v>91</v>
      </c>
      <c r="DG41" s="44" t="s">
        <v>91</v>
      </c>
      <c r="DH41" s="44"/>
      <c r="DI41" s="44" t="s">
        <v>91</v>
      </c>
      <c r="DJ41" s="44" t="s">
        <v>91</v>
      </c>
      <c r="DK41" s="44"/>
      <c r="DL41" s="44"/>
      <c r="DM41" s="44"/>
      <c r="DN41" s="44" t="n">
        <v>102</v>
      </c>
      <c r="DO41" s="44" t="n">
        <v>54</v>
      </c>
      <c r="DP41" s="44" t="n">
        <v>1</v>
      </c>
      <c r="DQ41" s="44" t="n">
        <v>1</v>
      </c>
      <c r="DR41" s="44"/>
      <c r="DS41" s="44"/>
      <c r="DT41" s="44"/>
      <c r="DU41" s="44" t="n">
        <v>1013</v>
      </c>
      <c r="DV41" s="44" t="s">
        <v>109</v>
      </c>
      <c r="DW41" s="44" t="s">
        <v>109</v>
      </c>
      <c r="DX41" s="44" t="n">
        <v>1</v>
      </c>
      <c r="DY41" s="44"/>
      <c r="DZ41" s="44"/>
      <c r="EA41" s="44"/>
      <c r="EB41" s="44"/>
      <c r="EC41" s="44"/>
      <c r="ED41" s="44"/>
      <c r="EE41" s="44" t="n">
        <v>86331294</v>
      </c>
      <c r="EF41" s="44" t="n">
        <v>60</v>
      </c>
      <c r="EG41" s="44" t="s">
        <v>92</v>
      </c>
      <c r="EH41" s="44" t="n">
        <v>0</v>
      </c>
      <c r="EI41" s="44"/>
      <c r="EJ41" s="44" t="n">
        <v>1</v>
      </c>
      <c r="EK41" s="44" t="n">
        <v>666</v>
      </c>
      <c r="EL41" s="44" t="s">
        <v>93</v>
      </c>
      <c r="EM41" s="44" t="s">
        <v>94</v>
      </c>
      <c r="EN41" s="44"/>
      <c r="EO41" s="44" t="s">
        <v>95</v>
      </c>
      <c r="EP41" s="44"/>
      <c r="EQ41" s="44" t="n">
        <v>0</v>
      </c>
      <c r="ER41" s="44" t="n">
        <v>0</v>
      </c>
      <c r="ES41" s="44" t="n">
        <v>0</v>
      </c>
      <c r="ET41" s="44" t="n">
        <v>0</v>
      </c>
      <c r="EU41" s="44" t="n">
        <v>0</v>
      </c>
      <c r="EV41" s="44" t="n">
        <v>32.8</v>
      </c>
      <c r="EW41" s="44" t="n">
        <v>3.34</v>
      </c>
      <c r="EX41" s="44" t="n">
        <v>0</v>
      </c>
      <c r="EY41" s="44" t="n">
        <v>0</v>
      </c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 t="n">
        <v>0</v>
      </c>
      <c r="FR41" s="44" t="n">
        <v>0</v>
      </c>
      <c r="FS41" s="44" t="n">
        <v>0</v>
      </c>
      <c r="FT41" s="44"/>
      <c r="FU41" s="44"/>
      <c r="FV41" s="44"/>
      <c r="FW41" s="44"/>
      <c r="FX41" s="44" t="n">
        <v>102</v>
      </c>
      <c r="FY41" s="44" t="n">
        <v>54</v>
      </c>
      <c r="FZ41" s="44"/>
      <c r="GA41" s="44"/>
      <c r="GB41" s="44"/>
      <c r="GC41" s="44"/>
      <c r="GD41" s="44" t="n">
        <v>1</v>
      </c>
      <c r="GE41" s="44"/>
      <c r="GF41" s="44" t="n">
        <v>1376334070</v>
      </c>
      <c r="GG41" s="44" t="n">
        <v>2</v>
      </c>
      <c r="GH41" s="44" t="n">
        <v>0</v>
      </c>
      <c r="GI41" s="44" t="n">
        <v>-2</v>
      </c>
      <c r="GJ41" s="44" t="n">
        <v>0</v>
      </c>
      <c r="GK41" s="44" t="n">
        <v>0</v>
      </c>
      <c r="GL41" s="44" t="n">
        <f aca="false">ROUND(IF(AND(BH41=3,BI41=3,FS41&lt;&gt;0),P41,0),2)</f>
        <v>0</v>
      </c>
      <c r="GM41" s="44" t="n">
        <f aca="false">ROUND(O41+X41+Y41,2)+GX41</f>
        <v>134057.66</v>
      </c>
      <c r="GN41" s="44" t="n">
        <f aca="false">IF(OR(BI41=0,BI41=1),GM41-GX41,0)</f>
        <v>134057.66</v>
      </c>
      <c r="GO41" s="44" t="n">
        <f aca="false">IF(BI41=2,GM41-GX41,0)</f>
        <v>0</v>
      </c>
      <c r="GP41" s="44" t="n">
        <f aca="false">IF(BI41=4,GM41-GX41,0)</f>
        <v>0</v>
      </c>
      <c r="GQ41" s="44"/>
      <c r="GR41" s="44" t="n">
        <v>0</v>
      </c>
      <c r="GS41" s="44" t="n">
        <v>3</v>
      </c>
      <c r="GT41" s="44" t="n">
        <v>0</v>
      </c>
      <c r="GU41" s="44"/>
      <c r="GV41" s="44" t="n">
        <f aca="false">(GT41)</f>
        <v>0</v>
      </c>
      <c r="GW41" s="44" t="n">
        <v>1</v>
      </c>
      <c r="GX41" s="44" t="n">
        <f aca="false">ROUND(HC41*I41,2)</f>
        <v>0</v>
      </c>
      <c r="GY41" s="44"/>
      <c r="GZ41" s="44"/>
      <c r="HA41" s="44" t="n">
        <v>0</v>
      </c>
      <c r="HB41" s="44" t="n">
        <v>0</v>
      </c>
      <c r="HC41" s="44" t="n">
        <f aca="false">GV41*GW41</f>
        <v>0</v>
      </c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 t="n">
        <v>0</v>
      </c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 t="n">
        <v>0</v>
      </c>
      <c r="IL41" s="44"/>
      <c r="IM41" s="44"/>
      <c r="IN41" s="44"/>
      <c r="IO41" s="44"/>
      <c r="IP41" s="44"/>
      <c r="IQ41" s="44"/>
      <c r="IR41" s="44"/>
      <c r="IS41" s="44"/>
      <c r="IT41" s="44"/>
      <c r="IU41" s="44"/>
    </row>
    <row r="42" customFormat="false" ht="12.75" hidden="false" customHeight="false" outlineLevel="0" collapsed="false">
      <c r="A42" s="44" t="n">
        <v>17</v>
      </c>
      <c r="B42" s="44" t="n">
        <v>1</v>
      </c>
      <c r="C42" s="44" t="n">
        <f aca="false">ROW(SmtRes!A18)</f>
        <v>18</v>
      </c>
      <c r="D42" s="44" t="n">
        <f aca="false">ROW(EtalonRes!A18)</f>
        <v>18</v>
      </c>
      <c r="E42" s="44" t="s">
        <v>110</v>
      </c>
      <c r="F42" s="44" t="s">
        <v>111</v>
      </c>
      <c r="G42" s="44" t="s">
        <v>47</v>
      </c>
      <c r="H42" s="44" t="s">
        <v>109</v>
      </c>
      <c r="I42" s="44" t="n">
        <f aca="false">ROUND(11,9)</f>
        <v>11</v>
      </c>
      <c r="J42" s="44" t="n">
        <v>0</v>
      </c>
      <c r="K42" s="44" t="n">
        <f aca="false">ROUND(11,9)</f>
        <v>11</v>
      </c>
      <c r="L42" s="44"/>
      <c r="M42" s="44"/>
      <c r="N42" s="44"/>
      <c r="O42" s="44" t="n">
        <f aca="false">ROUND(CP42,2)</f>
        <v>555.9</v>
      </c>
      <c r="P42" s="44" t="n">
        <f aca="false">ROUND(CQ42*I42,2)</f>
        <v>0</v>
      </c>
      <c r="Q42" s="44" t="n">
        <f aca="false">ROUND(CR42*I42,2)</f>
        <v>0</v>
      </c>
      <c r="R42" s="44" t="n">
        <f aca="false">ROUND(CS42*I42,2)</f>
        <v>0</v>
      </c>
      <c r="S42" s="44" t="n">
        <f aca="false">ROUND(CT42*I42,2)</f>
        <v>555.9</v>
      </c>
      <c r="T42" s="44" t="n">
        <f aca="false">ROUND(CU42*I42,2)</f>
        <v>0</v>
      </c>
      <c r="U42" s="44" t="n">
        <f aca="false">CV42*I42</f>
        <v>57.00915</v>
      </c>
      <c r="V42" s="44" t="n">
        <f aca="false">CW42*I42</f>
        <v>0</v>
      </c>
      <c r="W42" s="44" t="n">
        <f aca="false">ROUND(CX42*I42,2)</f>
        <v>0</v>
      </c>
      <c r="X42" s="44" t="n">
        <f aca="false">ROUND(CY42,2)</f>
        <v>567.02</v>
      </c>
      <c r="Y42" s="44" t="n">
        <f aca="false">ROUND(CZ42,2)</f>
        <v>300.19</v>
      </c>
      <c r="Z42" s="44"/>
      <c r="AA42" s="44" t="n">
        <v>86495194</v>
      </c>
      <c r="AB42" s="44" t="n">
        <f aca="false">(AC42+AD42+AF42)</f>
        <v>48.268</v>
      </c>
      <c r="AC42" s="44" t="n">
        <f aca="false">(ES42)</f>
        <v>0</v>
      </c>
      <c r="AD42" s="44" t="n">
        <f aca="false">((ET42*1.1))</f>
        <v>0</v>
      </c>
      <c r="AE42" s="44" t="n">
        <f aca="false">((EU42*1.1))</f>
        <v>0</v>
      </c>
      <c r="AF42" s="44" t="n">
        <f aca="false">((EV42*1.1))</f>
        <v>48.268</v>
      </c>
      <c r="AG42" s="44" t="n">
        <f aca="false">(AP42)</f>
        <v>0</v>
      </c>
      <c r="AH42" s="44" t="n">
        <f aca="false">((EW42*1.1))</f>
        <v>4.95</v>
      </c>
      <c r="AI42" s="44" t="n">
        <f aca="false">((EX42*1.1))</f>
        <v>0</v>
      </c>
      <c r="AJ42" s="44" t="n">
        <f aca="false">(AS42)</f>
        <v>0</v>
      </c>
      <c r="AK42" s="44" t="n">
        <v>0</v>
      </c>
      <c r="AL42" s="44" t="n">
        <v>0</v>
      </c>
      <c r="AM42" s="44" t="n">
        <v>0</v>
      </c>
      <c r="AN42" s="44" t="n">
        <v>0</v>
      </c>
      <c r="AO42" s="44" t="n">
        <v>43.88</v>
      </c>
      <c r="AP42" s="44" t="n">
        <v>0</v>
      </c>
      <c r="AQ42" s="44" t="n">
        <v>4.5</v>
      </c>
      <c r="AR42" s="44" t="n">
        <v>0</v>
      </c>
      <c r="AS42" s="44" t="n">
        <v>0</v>
      </c>
      <c r="AT42" s="44" t="n">
        <v>102</v>
      </c>
      <c r="AU42" s="44" t="n">
        <v>54</v>
      </c>
      <c r="AV42" s="44" t="n">
        <v>1.047</v>
      </c>
      <c r="AW42" s="44" t="n">
        <v>1</v>
      </c>
      <c r="AX42" s="44"/>
      <c r="AY42" s="44"/>
      <c r="AZ42" s="44" t="n">
        <v>1</v>
      </c>
      <c r="BA42" s="44" t="n">
        <v>1</v>
      </c>
      <c r="BB42" s="44" t="n">
        <v>1</v>
      </c>
      <c r="BC42" s="44" t="n">
        <v>1</v>
      </c>
      <c r="BD42" s="44"/>
      <c r="BE42" s="44"/>
      <c r="BF42" s="44"/>
      <c r="BG42" s="44"/>
      <c r="BH42" s="44" t="n">
        <v>0</v>
      </c>
      <c r="BI42" s="44" t="n">
        <v>1</v>
      </c>
      <c r="BJ42" s="44" t="s">
        <v>111</v>
      </c>
      <c r="BK42" s="44"/>
      <c r="BL42" s="44"/>
      <c r="BM42" s="44" t="n">
        <v>666</v>
      </c>
      <c r="BN42" s="44" t="n">
        <v>0</v>
      </c>
      <c r="BO42" s="44" t="s">
        <v>111</v>
      </c>
      <c r="BP42" s="44" t="n">
        <v>1</v>
      </c>
      <c r="BQ42" s="44" t="n">
        <v>60</v>
      </c>
      <c r="BR42" s="44" t="n">
        <v>0</v>
      </c>
      <c r="BS42" s="44" t="n">
        <v>1</v>
      </c>
      <c r="BT42" s="44" t="n">
        <v>1</v>
      </c>
      <c r="BU42" s="44" t="n">
        <v>1</v>
      </c>
      <c r="BV42" s="44" t="n">
        <v>1</v>
      </c>
      <c r="BW42" s="44" t="n">
        <v>1</v>
      </c>
      <c r="BX42" s="44" t="n">
        <v>1</v>
      </c>
      <c r="BY42" s="44"/>
      <c r="BZ42" s="44" t="n">
        <v>102</v>
      </c>
      <c r="CA42" s="44" t="n">
        <v>54</v>
      </c>
      <c r="CB42" s="44"/>
      <c r="CC42" s="44"/>
      <c r="CD42" s="44"/>
      <c r="CE42" s="44" t="n">
        <v>0</v>
      </c>
      <c r="CF42" s="44" t="n">
        <v>0</v>
      </c>
      <c r="CG42" s="44" t="n">
        <v>0</v>
      </c>
      <c r="CH42" s="44"/>
      <c r="CI42" s="44"/>
      <c r="CJ42" s="44"/>
      <c r="CK42" s="44"/>
      <c r="CL42" s="44"/>
      <c r="CM42" s="44" t="n">
        <v>0</v>
      </c>
      <c r="CN42" s="44" t="s">
        <v>90</v>
      </c>
      <c r="CO42" s="44" t="n">
        <v>0</v>
      </c>
      <c r="CP42" s="44" t="n">
        <f aca="false">(P42+Q42+S42)</f>
        <v>555.9</v>
      </c>
      <c r="CQ42" s="44" t="n">
        <f aca="false">(AC42*BC42*AW42)</f>
        <v>0</v>
      </c>
      <c r="CR42" s="44" t="n">
        <f aca="false">(((ET42*1.1))*BB42*AV42)</f>
        <v>0</v>
      </c>
      <c r="CS42" s="44" t="n">
        <f aca="false">(AE42*BS42*AV42)</f>
        <v>0</v>
      </c>
      <c r="CT42" s="44" t="n">
        <f aca="false">(AF42*BA42*AV42)</f>
        <v>50.536596</v>
      </c>
      <c r="CU42" s="44" t="n">
        <f aca="false">AG42</f>
        <v>0</v>
      </c>
      <c r="CV42" s="44" t="n">
        <f aca="false">(AH42*AV42)</f>
        <v>5.18265</v>
      </c>
      <c r="CW42" s="44" t="n">
        <f aca="false">AI42</f>
        <v>0</v>
      </c>
      <c r="CX42" s="44" t="n">
        <f aca="false">AJ42</f>
        <v>0</v>
      </c>
      <c r="CY42" s="44" t="n">
        <f aca="false">(((S42+R42)*BZ42)/100)</f>
        <v>567.018</v>
      </c>
      <c r="CZ42" s="44" t="n">
        <f aca="false">(((S42+R42)*CA42)/100)</f>
        <v>300.186</v>
      </c>
      <c r="DA42" s="44"/>
      <c r="DB42" s="44"/>
      <c r="DC42" s="44"/>
      <c r="DD42" s="44"/>
      <c r="DE42" s="44" t="s">
        <v>91</v>
      </c>
      <c r="DF42" s="44" t="s">
        <v>91</v>
      </c>
      <c r="DG42" s="44" t="s">
        <v>91</v>
      </c>
      <c r="DH42" s="44"/>
      <c r="DI42" s="44" t="s">
        <v>91</v>
      </c>
      <c r="DJ42" s="44" t="s">
        <v>91</v>
      </c>
      <c r="DK42" s="44"/>
      <c r="DL42" s="44"/>
      <c r="DM42" s="44"/>
      <c r="DN42" s="44" t="n">
        <v>0</v>
      </c>
      <c r="DO42" s="44" t="n">
        <v>0</v>
      </c>
      <c r="DP42" s="44" t="n">
        <v>1</v>
      </c>
      <c r="DQ42" s="44" t="n">
        <v>1</v>
      </c>
      <c r="DR42" s="44"/>
      <c r="DS42" s="44"/>
      <c r="DT42" s="44"/>
      <c r="DU42" s="44" t="n">
        <v>1013</v>
      </c>
      <c r="DV42" s="44" t="s">
        <v>109</v>
      </c>
      <c r="DW42" s="44" t="s">
        <v>109</v>
      </c>
      <c r="DX42" s="44" t="n">
        <v>1</v>
      </c>
      <c r="DY42" s="44"/>
      <c r="DZ42" s="44"/>
      <c r="EA42" s="44"/>
      <c r="EB42" s="44"/>
      <c r="EC42" s="44"/>
      <c r="ED42" s="44"/>
      <c r="EE42" s="44" t="n">
        <v>86331294</v>
      </c>
      <c r="EF42" s="44" t="n">
        <v>60</v>
      </c>
      <c r="EG42" s="44" t="s">
        <v>92</v>
      </c>
      <c r="EH42" s="44" t="n">
        <v>0</v>
      </c>
      <c r="EI42" s="44"/>
      <c r="EJ42" s="44" t="n">
        <v>1</v>
      </c>
      <c r="EK42" s="44" t="n">
        <v>666</v>
      </c>
      <c r="EL42" s="44" t="s">
        <v>93</v>
      </c>
      <c r="EM42" s="44" t="s">
        <v>94</v>
      </c>
      <c r="EN42" s="44"/>
      <c r="EO42" s="44" t="s">
        <v>95</v>
      </c>
      <c r="EP42" s="44"/>
      <c r="EQ42" s="44" t="n">
        <v>0</v>
      </c>
      <c r="ER42" s="44" t="n">
        <v>0</v>
      </c>
      <c r="ES42" s="44" t="n">
        <v>0</v>
      </c>
      <c r="ET42" s="44" t="n">
        <v>0</v>
      </c>
      <c r="EU42" s="44" t="n">
        <v>0</v>
      </c>
      <c r="EV42" s="44" t="n">
        <v>43.88</v>
      </c>
      <c r="EW42" s="44" t="n">
        <v>4.5</v>
      </c>
      <c r="EX42" s="44" t="n">
        <v>0</v>
      </c>
      <c r="EY42" s="44" t="n">
        <v>0</v>
      </c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 t="n">
        <v>0</v>
      </c>
      <c r="FR42" s="44" t="n">
        <v>0</v>
      </c>
      <c r="FS42" s="44" t="n">
        <v>0</v>
      </c>
      <c r="FT42" s="44"/>
      <c r="FU42" s="44"/>
      <c r="FV42" s="44"/>
      <c r="FW42" s="44"/>
      <c r="FX42" s="44" t="n">
        <v>102</v>
      </c>
      <c r="FY42" s="44" t="n">
        <v>54</v>
      </c>
      <c r="FZ42" s="44"/>
      <c r="GA42" s="44"/>
      <c r="GB42" s="44"/>
      <c r="GC42" s="44"/>
      <c r="GD42" s="44" t="n">
        <v>1</v>
      </c>
      <c r="GE42" s="44"/>
      <c r="GF42" s="44" t="n">
        <v>1810184959</v>
      </c>
      <c r="GG42" s="44" t="n">
        <v>2</v>
      </c>
      <c r="GH42" s="44" t="n">
        <v>0</v>
      </c>
      <c r="GI42" s="44" t="n">
        <v>-2</v>
      </c>
      <c r="GJ42" s="44" t="n">
        <v>0</v>
      </c>
      <c r="GK42" s="44" t="n">
        <v>0</v>
      </c>
      <c r="GL42" s="44" t="n">
        <f aca="false">ROUND(IF(AND(BH42=3,BI42=3,FS42&lt;&gt;0),P42,0),2)</f>
        <v>0</v>
      </c>
      <c r="GM42" s="44" t="n">
        <f aca="false">ROUND(O42+X42+Y42,2)+GX42</f>
        <v>1423.11</v>
      </c>
      <c r="GN42" s="44" t="n">
        <f aca="false">IF(OR(BI42=0,BI42=1),GM42-GX42,0)</f>
        <v>1423.11</v>
      </c>
      <c r="GO42" s="44" t="n">
        <f aca="false">IF(BI42=2,GM42-GX42,0)</f>
        <v>0</v>
      </c>
      <c r="GP42" s="44" t="n">
        <f aca="false">IF(BI42=4,GM42-GX42,0)</f>
        <v>0</v>
      </c>
      <c r="GQ42" s="44"/>
      <c r="GR42" s="44" t="n">
        <v>0</v>
      </c>
      <c r="GS42" s="44" t="n">
        <v>3</v>
      </c>
      <c r="GT42" s="44" t="n">
        <v>0</v>
      </c>
      <c r="GU42" s="44"/>
      <c r="GV42" s="44" t="n">
        <f aca="false">(GT42)</f>
        <v>0</v>
      </c>
      <c r="GW42" s="44" t="n">
        <v>1</v>
      </c>
      <c r="GX42" s="44" t="n">
        <f aca="false">ROUND(HC42*I42,2)</f>
        <v>0</v>
      </c>
      <c r="GY42" s="44"/>
      <c r="GZ42" s="44"/>
      <c r="HA42" s="44" t="n">
        <v>0</v>
      </c>
      <c r="HB42" s="44" t="n">
        <v>0</v>
      </c>
      <c r="HC42" s="44" t="n">
        <f aca="false">GV42*GW42</f>
        <v>0</v>
      </c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 t="n">
        <v>0</v>
      </c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 t="n">
        <v>0</v>
      </c>
      <c r="IL42" s="44"/>
      <c r="IM42" s="44"/>
      <c r="IN42" s="44"/>
      <c r="IO42" s="44"/>
      <c r="IP42" s="44"/>
      <c r="IQ42" s="44"/>
      <c r="IR42" s="44"/>
      <c r="IS42" s="44"/>
      <c r="IT42" s="44"/>
      <c r="IU42" s="44"/>
    </row>
    <row r="43" customFormat="false" ht="12.75" hidden="false" customHeight="false" outlineLevel="0" collapsed="false">
      <c r="A43" s="44" t="n">
        <v>17</v>
      </c>
      <c r="B43" s="44" t="n">
        <v>1</v>
      </c>
      <c r="C43" s="44" t="n">
        <f aca="false">ROW(SmtRes!A20)</f>
        <v>20</v>
      </c>
      <c r="D43" s="44" t="n">
        <f aca="false">ROW(EtalonRes!A20)</f>
        <v>20</v>
      </c>
      <c r="E43" s="44" t="s">
        <v>110</v>
      </c>
      <c r="F43" s="44" t="s">
        <v>111</v>
      </c>
      <c r="G43" s="44" t="s">
        <v>47</v>
      </c>
      <c r="H43" s="44" t="s">
        <v>109</v>
      </c>
      <c r="I43" s="44" t="n">
        <f aca="false">ROUND(11,9)</f>
        <v>11</v>
      </c>
      <c r="J43" s="44" t="n">
        <v>0</v>
      </c>
      <c r="K43" s="44" t="n">
        <f aca="false">ROUND(11,9)</f>
        <v>11</v>
      </c>
      <c r="L43" s="44"/>
      <c r="M43" s="44"/>
      <c r="N43" s="44"/>
      <c r="O43" s="44" t="n">
        <f aca="false">ROUND(CP43,2)</f>
        <v>32108.93</v>
      </c>
      <c r="P43" s="44" t="n">
        <f aca="false">ROUND(CQ43*I43,2)</f>
        <v>0</v>
      </c>
      <c r="Q43" s="44" t="n">
        <f aca="false">ROUND(CR43*I43,2)</f>
        <v>0</v>
      </c>
      <c r="R43" s="44" t="n">
        <f aca="false">ROUND(CS43*I43,2)</f>
        <v>0</v>
      </c>
      <c r="S43" s="44" t="n">
        <f aca="false">ROUND(CT43*I43,2)</f>
        <v>32108.93</v>
      </c>
      <c r="T43" s="44" t="n">
        <f aca="false">ROUND(CU43*I43,2)</f>
        <v>0</v>
      </c>
      <c r="U43" s="44" t="n">
        <f aca="false">CV43*I43</f>
        <v>57.00915</v>
      </c>
      <c r="V43" s="44" t="n">
        <f aca="false">CW43*I43</f>
        <v>0</v>
      </c>
      <c r="W43" s="44" t="n">
        <f aca="false">ROUND(CX43*I43,2)</f>
        <v>0</v>
      </c>
      <c r="X43" s="44" t="n">
        <f aca="false">ROUND(CY43,2)</f>
        <v>32751.11</v>
      </c>
      <c r="Y43" s="44" t="n">
        <f aca="false">ROUND(CZ43,2)</f>
        <v>17338.82</v>
      </c>
      <c r="Z43" s="44"/>
      <c r="AA43" s="44" t="n">
        <v>86495195</v>
      </c>
      <c r="AB43" s="44" t="n">
        <f aca="false">(AC43+AD43+AF43)</f>
        <v>48.268</v>
      </c>
      <c r="AC43" s="44" t="n">
        <f aca="false">(ES43)</f>
        <v>0</v>
      </c>
      <c r="AD43" s="44" t="n">
        <f aca="false">((ET43*1.1))</f>
        <v>0</v>
      </c>
      <c r="AE43" s="44" t="n">
        <f aca="false">((EU43*1.1))</f>
        <v>0</v>
      </c>
      <c r="AF43" s="44" t="n">
        <f aca="false">((EV43*1.1))</f>
        <v>48.268</v>
      </c>
      <c r="AG43" s="44" t="n">
        <f aca="false">(AP43)</f>
        <v>0</v>
      </c>
      <c r="AH43" s="44" t="n">
        <f aca="false">((EW43*1.1))</f>
        <v>4.95</v>
      </c>
      <c r="AI43" s="44" t="n">
        <f aca="false">((EX43*1.1))</f>
        <v>0</v>
      </c>
      <c r="AJ43" s="44" t="n">
        <f aca="false">(AS43)</f>
        <v>0</v>
      </c>
      <c r="AK43" s="44" t="n">
        <v>0</v>
      </c>
      <c r="AL43" s="44" t="n">
        <v>0</v>
      </c>
      <c r="AM43" s="44" t="n">
        <v>0</v>
      </c>
      <c r="AN43" s="44" t="n">
        <v>0</v>
      </c>
      <c r="AO43" s="44" t="n">
        <v>43.88</v>
      </c>
      <c r="AP43" s="44" t="n">
        <v>0</v>
      </c>
      <c r="AQ43" s="44" t="n">
        <v>4.5</v>
      </c>
      <c r="AR43" s="44" t="n">
        <v>0</v>
      </c>
      <c r="AS43" s="44" t="n">
        <v>0</v>
      </c>
      <c r="AT43" s="44" t="n">
        <v>102</v>
      </c>
      <c r="AU43" s="44" t="n">
        <v>54</v>
      </c>
      <c r="AV43" s="44" t="n">
        <v>1.047</v>
      </c>
      <c r="AW43" s="44" t="n">
        <v>1</v>
      </c>
      <c r="AX43" s="44"/>
      <c r="AY43" s="44"/>
      <c r="AZ43" s="44" t="n">
        <v>1</v>
      </c>
      <c r="BA43" s="44" t="n">
        <v>57.76</v>
      </c>
      <c r="BB43" s="44" t="n">
        <v>1</v>
      </c>
      <c r="BC43" s="44" t="n">
        <v>1</v>
      </c>
      <c r="BD43" s="44"/>
      <c r="BE43" s="44"/>
      <c r="BF43" s="44"/>
      <c r="BG43" s="44"/>
      <c r="BH43" s="44" t="n">
        <v>0</v>
      </c>
      <c r="BI43" s="44" t="n">
        <v>1</v>
      </c>
      <c r="BJ43" s="44" t="s">
        <v>111</v>
      </c>
      <c r="BK43" s="44"/>
      <c r="BL43" s="44"/>
      <c r="BM43" s="44" t="n">
        <v>666</v>
      </c>
      <c r="BN43" s="44" t="n">
        <v>0</v>
      </c>
      <c r="BO43" s="44" t="s">
        <v>111</v>
      </c>
      <c r="BP43" s="44" t="n">
        <v>1</v>
      </c>
      <c r="BQ43" s="44" t="n">
        <v>60</v>
      </c>
      <c r="BR43" s="44" t="n">
        <v>0</v>
      </c>
      <c r="BS43" s="44" t="n">
        <v>57.76</v>
      </c>
      <c r="BT43" s="44" t="n">
        <v>1</v>
      </c>
      <c r="BU43" s="44" t="n">
        <v>1</v>
      </c>
      <c r="BV43" s="44" t="n">
        <v>1</v>
      </c>
      <c r="BW43" s="44" t="n">
        <v>1</v>
      </c>
      <c r="BX43" s="44" t="n">
        <v>1</v>
      </c>
      <c r="BY43" s="44"/>
      <c r="BZ43" s="44" t="n">
        <v>102</v>
      </c>
      <c r="CA43" s="44" t="n">
        <v>54</v>
      </c>
      <c r="CB43" s="44"/>
      <c r="CC43" s="44"/>
      <c r="CD43" s="44"/>
      <c r="CE43" s="44" t="n">
        <v>0</v>
      </c>
      <c r="CF43" s="44" t="n">
        <v>0</v>
      </c>
      <c r="CG43" s="44" t="n">
        <v>0</v>
      </c>
      <c r="CH43" s="44"/>
      <c r="CI43" s="44"/>
      <c r="CJ43" s="44"/>
      <c r="CK43" s="44"/>
      <c r="CL43" s="44"/>
      <c r="CM43" s="44" t="n">
        <v>0</v>
      </c>
      <c r="CN43" s="44" t="s">
        <v>90</v>
      </c>
      <c r="CO43" s="44" t="n">
        <v>0</v>
      </c>
      <c r="CP43" s="44" t="n">
        <f aca="false">(P43+Q43+S43)</f>
        <v>32108.93</v>
      </c>
      <c r="CQ43" s="44" t="n">
        <f aca="false">(AC43*BC43*AW43)</f>
        <v>0</v>
      </c>
      <c r="CR43" s="44" t="n">
        <f aca="false">(((ET43*1.1))*BB43*AV43)</f>
        <v>0</v>
      </c>
      <c r="CS43" s="44" t="n">
        <f aca="false">(AE43*BS43*AV43)</f>
        <v>0</v>
      </c>
      <c r="CT43" s="44" t="n">
        <f aca="false">(AF43*BA43*AV43)</f>
        <v>2918.99378496</v>
      </c>
      <c r="CU43" s="44" t="n">
        <f aca="false">AG43</f>
        <v>0</v>
      </c>
      <c r="CV43" s="44" t="n">
        <f aca="false">(AH43*AV43)</f>
        <v>5.18265</v>
      </c>
      <c r="CW43" s="44" t="n">
        <f aca="false">AI43</f>
        <v>0</v>
      </c>
      <c r="CX43" s="44" t="n">
        <f aca="false">AJ43</f>
        <v>0</v>
      </c>
      <c r="CY43" s="44" t="n">
        <f aca="false">(S43+R43)*(BZ43/100)</f>
        <v>32751.1086</v>
      </c>
      <c r="CZ43" s="44" t="n">
        <f aca="false">(S43+R43)*(CA43/100)</f>
        <v>17338.8222</v>
      </c>
      <c r="DA43" s="44"/>
      <c r="DB43" s="44"/>
      <c r="DC43" s="44"/>
      <c r="DD43" s="44"/>
      <c r="DE43" s="44" t="s">
        <v>91</v>
      </c>
      <c r="DF43" s="44" t="s">
        <v>91</v>
      </c>
      <c r="DG43" s="44" t="s">
        <v>91</v>
      </c>
      <c r="DH43" s="44"/>
      <c r="DI43" s="44" t="s">
        <v>91</v>
      </c>
      <c r="DJ43" s="44" t="s">
        <v>91</v>
      </c>
      <c r="DK43" s="44"/>
      <c r="DL43" s="44"/>
      <c r="DM43" s="44"/>
      <c r="DN43" s="44" t="n">
        <v>102</v>
      </c>
      <c r="DO43" s="44" t="n">
        <v>54</v>
      </c>
      <c r="DP43" s="44" t="n">
        <v>1</v>
      </c>
      <c r="DQ43" s="44" t="n">
        <v>1</v>
      </c>
      <c r="DR43" s="44"/>
      <c r="DS43" s="44"/>
      <c r="DT43" s="44"/>
      <c r="DU43" s="44" t="n">
        <v>1013</v>
      </c>
      <c r="DV43" s="44" t="s">
        <v>109</v>
      </c>
      <c r="DW43" s="44" t="s">
        <v>109</v>
      </c>
      <c r="DX43" s="44" t="n">
        <v>1</v>
      </c>
      <c r="DY43" s="44"/>
      <c r="DZ43" s="44"/>
      <c r="EA43" s="44"/>
      <c r="EB43" s="44"/>
      <c r="EC43" s="44"/>
      <c r="ED43" s="44"/>
      <c r="EE43" s="44" t="n">
        <v>86331294</v>
      </c>
      <c r="EF43" s="44" t="n">
        <v>60</v>
      </c>
      <c r="EG43" s="44" t="s">
        <v>92</v>
      </c>
      <c r="EH43" s="44" t="n">
        <v>0</v>
      </c>
      <c r="EI43" s="44"/>
      <c r="EJ43" s="44" t="n">
        <v>1</v>
      </c>
      <c r="EK43" s="44" t="n">
        <v>666</v>
      </c>
      <c r="EL43" s="44" t="s">
        <v>93</v>
      </c>
      <c r="EM43" s="44" t="s">
        <v>94</v>
      </c>
      <c r="EN43" s="44"/>
      <c r="EO43" s="44" t="s">
        <v>95</v>
      </c>
      <c r="EP43" s="44"/>
      <c r="EQ43" s="44" t="n">
        <v>0</v>
      </c>
      <c r="ER43" s="44" t="n">
        <v>0</v>
      </c>
      <c r="ES43" s="44" t="n">
        <v>0</v>
      </c>
      <c r="ET43" s="44" t="n">
        <v>0</v>
      </c>
      <c r="EU43" s="44" t="n">
        <v>0</v>
      </c>
      <c r="EV43" s="44" t="n">
        <v>43.88</v>
      </c>
      <c r="EW43" s="44" t="n">
        <v>4.5</v>
      </c>
      <c r="EX43" s="44" t="n">
        <v>0</v>
      </c>
      <c r="EY43" s="44" t="n">
        <v>0</v>
      </c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 t="n">
        <v>0</v>
      </c>
      <c r="FR43" s="44" t="n">
        <v>0</v>
      </c>
      <c r="FS43" s="44" t="n">
        <v>0</v>
      </c>
      <c r="FT43" s="44"/>
      <c r="FU43" s="44"/>
      <c r="FV43" s="44"/>
      <c r="FW43" s="44"/>
      <c r="FX43" s="44" t="n">
        <v>102</v>
      </c>
      <c r="FY43" s="44" t="n">
        <v>54</v>
      </c>
      <c r="FZ43" s="44"/>
      <c r="GA43" s="44"/>
      <c r="GB43" s="44"/>
      <c r="GC43" s="44"/>
      <c r="GD43" s="44" t="n">
        <v>1</v>
      </c>
      <c r="GE43" s="44"/>
      <c r="GF43" s="44" t="n">
        <v>1810184959</v>
      </c>
      <c r="GG43" s="44" t="n">
        <v>2</v>
      </c>
      <c r="GH43" s="44" t="n">
        <v>0</v>
      </c>
      <c r="GI43" s="44" t="n">
        <v>-2</v>
      </c>
      <c r="GJ43" s="44" t="n">
        <v>0</v>
      </c>
      <c r="GK43" s="44" t="n">
        <v>0</v>
      </c>
      <c r="GL43" s="44" t="n">
        <f aca="false">ROUND(IF(AND(BH43=3,BI43=3,FS43&lt;&gt;0),P43,0),2)</f>
        <v>0</v>
      </c>
      <c r="GM43" s="44" t="n">
        <f aca="false">ROUND(O43+X43+Y43,2)+GX43</f>
        <v>82198.86</v>
      </c>
      <c r="GN43" s="44" t="n">
        <f aca="false">IF(OR(BI43=0,BI43=1),GM43-GX43,0)</f>
        <v>82198.86</v>
      </c>
      <c r="GO43" s="44" t="n">
        <f aca="false">IF(BI43=2,GM43-GX43,0)</f>
        <v>0</v>
      </c>
      <c r="GP43" s="44" t="n">
        <f aca="false">IF(BI43=4,GM43-GX43,0)</f>
        <v>0</v>
      </c>
      <c r="GQ43" s="44"/>
      <c r="GR43" s="44" t="n">
        <v>0</v>
      </c>
      <c r="GS43" s="44" t="n">
        <v>3</v>
      </c>
      <c r="GT43" s="44" t="n">
        <v>0</v>
      </c>
      <c r="GU43" s="44"/>
      <c r="GV43" s="44" t="n">
        <f aca="false">(GT43)</f>
        <v>0</v>
      </c>
      <c r="GW43" s="44" t="n">
        <v>1</v>
      </c>
      <c r="GX43" s="44" t="n">
        <f aca="false">ROUND(HC43*I43,2)</f>
        <v>0</v>
      </c>
      <c r="GY43" s="44"/>
      <c r="GZ43" s="44"/>
      <c r="HA43" s="44" t="n">
        <v>0</v>
      </c>
      <c r="HB43" s="44" t="n">
        <v>0</v>
      </c>
      <c r="HC43" s="44" t="n">
        <f aca="false">GV43*GW43</f>
        <v>0</v>
      </c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 t="n">
        <v>0</v>
      </c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 t="n">
        <v>0</v>
      </c>
      <c r="IL43" s="44"/>
      <c r="IM43" s="44"/>
      <c r="IN43" s="44"/>
      <c r="IO43" s="44"/>
      <c r="IP43" s="44"/>
      <c r="IQ43" s="44"/>
      <c r="IR43" s="44"/>
      <c r="IS43" s="44"/>
      <c r="IT43" s="44"/>
      <c r="IU43" s="44"/>
    </row>
    <row r="44" customFormat="false" ht="12.75" hidden="false" customHeight="false" outlineLevel="0" collapsed="false">
      <c r="A44" s="44" t="n">
        <v>17</v>
      </c>
      <c r="B44" s="44" t="n">
        <v>1</v>
      </c>
      <c r="C44" s="44" t="n">
        <f aca="false">ROW(SmtRes!A22)</f>
        <v>22</v>
      </c>
      <c r="D44" s="44" t="n">
        <f aca="false">ROW(EtalonRes!A22)</f>
        <v>22</v>
      </c>
      <c r="E44" s="44" t="s">
        <v>112</v>
      </c>
      <c r="F44" s="44" t="s">
        <v>113</v>
      </c>
      <c r="G44" s="44" t="s">
        <v>48</v>
      </c>
      <c r="H44" s="44" t="s">
        <v>109</v>
      </c>
      <c r="I44" s="44" t="n">
        <f aca="false">ROUND(9,9)</f>
        <v>9</v>
      </c>
      <c r="J44" s="44" t="n">
        <v>0</v>
      </c>
      <c r="K44" s="44" t="n">
        <f aca="false">ROUND(9,9)</f>
        <v>9</v>
      </c>
      <c r="L44" s="44"/>
      <c r="M44" s="44"/>
      <c r="N44" s="44"/>
      <c r="O44" s="44" t="n">
        <f aca="false">ROUND(CP44,2)</f>
        <v>619.53</v>
      </c>
      <c r="P44" s="44" t="n">
        <f aca="false">ROUND(CQ44*I44,2)</f>
        <v>0</v>
      </c>
      <c r="Q44" s="44" t="n">
        <f aca="false">ROUND(CR44*I44,2)</f>
        <v>0</v>
      </c>
      <c r="R44" s="44" t="n">
        <f aca="false">ROUND(CS44*I44,2)</f>
        <v>0</v>
      </c>
      <c r="S44" s="44" t="n">
        <f aca="false">ROUND(CT44*I44,2)</f>
        <v>619.53</v>
      </c>
      <c r="T44" s="44" t="n">
        <f aca="false">ROUND(CU44*I44,2)</f>
        <v>0</v>
      </c>
      <c r="U44" s="44" t="n">
        <f aca="false">CV44*I44</f>
        <v>63.539289</v>
      </c>
      <c r="V44" s="44" t="n">
        <f aca="false">CW44*I44</f>
        <v>0</v>
      </c>
      <c r="W44" s="44" t="n">
        <f aca="false">ROUND(CX44*I44,2)</f>
        <v>0</v>
      </c>
      <c r="X44" s="44" t="n">
        <f aca="false">ROUND(CY44,2)</f>
        <v>631.92</v>
      </c>
      <c r="Y44" s="44" t="n">
        <f aca="false">ROUND(CZ44,2)</f>
        <v>334.55</v>
      </c>
      <c r="Z44" s="44"/>
      <c r="AA44" s="44" t="n">
        <v>86495194</v>
      </c>
      <c r="AB44" s="44" t="n">
        <f aca="false">(AC44+AD44+AF44)</f>
        <v>65.747</v>
      </c>
      <c r="AC44" s="44" t="n">
        <f aca="false">(ES44)</f>
        <v>0</v>
      </c>
      <c r="AD44" s="44" t="n">
        <f aca="false">((ET44*1.1))</f>
        <v>0</v>
      </c>
      <c r="AE44" s="44" t="n">
        <f aca="false">((EU44*1.1))</f>
        <v>0</v>
      </c>
      <c r="AF44" s="44" t="n">
        <f aca="false">((EV44*1.1))</f>
        <v>65.747</v>
      </c>
      <c r="AG44" s="44" t="n">
        <f aca="false">(AP44)</f>
        <v>0</v>
      </c>
      <c r="AH44" s="44" t="n">
        <f aca="false">((EW44*1.1))</f>
        <v>6.743</v>
      </c>
      <c r="AI44" s="44" t="n">
        <f aca="false">((EX44*1.1))</f>
        <v>0</v>
      </c>
      <c r="AJ44" s="44" t="n">
        <f aca="false">(AS44)</f>
        <v>0</v>
      </c>
      <c r="AK44" s="44" t="n">
        <v>0</v>
      </c>
      <c r="AL44" s="44" t="n">
        <v>0</v>
      </c>
      <c r="AM44" s="44" t="n">
        <v>0</v>
      </c>
      <c r="AN44" s="44" t="n">
        <v>0</v>
      </c>
      <c r="AO44" s="44" t="n">
        <v>59.77</v>
      </c>
      <c r="AP44" s="44" t="n">
        <v>0</v>
      </c>
      <c r="AQ44" s="44" t="n">
        <v>6.13</v>
      </c>
      <c r="AR44" s="44" t="n">
        <v>0</v>
      </c>
      <c r="AS44" s="44" t="n">
        <v>0</v>
      </c>
      <c r="AT44" s="44" t="n">
        <v>102</v>
      </c>
      <c r="AU44" s="44" t="n">
        <v>54</v>
      </c>
      <c r="AV44" s="44" t="n">
        <v>1.047</v>
      </c>
      <c r="AW44" s="44" t="n">
        <v>1</v>
      </c>
      <c r="AX44" s="44"/>
      <c r="AY44" s="44"/>
      <c r="AZ44" s="44" t="n">
        <v>1</v>
      </c>
      <c r="BA44" s="44" t="n">
        <v>1</v>
      </c>
      <c r="BB44" s="44" t="n">
        <v>1</v>
      </c>
      <c r="BC44" s="44" t="n">
        <v>1</v>
      </c>
      <c r="BD44" s="44"/>
      <c r="BE44" s="44"/>
      <c r="BF44" s="44"/>
      <c r="BG44" s="44"/>
      <c r="BH44" s="44" t="n">
        <v>0</v>
      </c>
      <c r="BI44" s="44" t="n">
        <v>1</v>
      </c>
      <c r="BJ44" s="44" t="s">
        <v>113</v>
      </c>
      <c r="BK44" s="44"/>
      <c r="BL44" s="44"/>
      <c r="BM44" s="44" t="n">
        <v>666</v>
      </c>
      <c r="BN44" s="44" t="n">
        <v>0</v>
      </c>
      <c r="BO44" s="44" t="s">
        <v>113</v>
      </c>
      <c r="BP44" s="44" t="n">
        <v>1</v>
      </c>
      <c r="BQ44" s="44" t="n">
        <v>60</v>
      </c>
      <c r="BR44" s="44" t="n">
        <v>0</v>
      </c>
      <c r="BS44" s="44" t="n">
        <v>1</v>
      </c>
      <c r="BT44" s="44" t="n">
        <v>1</v>
      </c>
      <c r="BU44" s="44" t="n">
        <v>1</v>
      </c>
      <c r="BV44" s="44" t="n">
        <v>1</v>
      </c>
      <c r="BW44" s="44" t="n">
        <v>1</v>
      </c>
      <c r="BX44" s="44" t="n">
        <v>1</v>
      </c>
      <c r="BY44" s="44"/>
      <c r="BZ44" s="44" t="n">
        <v>102</v>
      </c>
      <c r="CA44" s="44" t="n">
        <v>54</v>
      </c>
      <c r="CB44" s="44"/>
      <c r="CC44" s="44"/>
      <c r="CD44" s="44"/>
      <c r="CE44" s="44" t="n">
        <v>0</v>
      </c>
      <c r="CF44" s="44" t="n">
        <v>0</v>
      </c>
      <c r="CG44" s="44" t="n">
        <v>0</v>
      </c>
      <c r="CH44" s="44"/>
      <c r="CI44" s="44"/>
      <c r="CJ44" s="44"/>
      <c r="CK44" s="44"/>
      <c r="CL44" s="44"/>
      <c r="CM44" s="44" t="n">
        <v>0</v>
      </c>
      <c r="CN44" s="44" t="s">
        <v>90</v>
      </c>
      <c r="CO44" s="44" t="n">
        <v>0</v>
      </c>
      <c r="CP44" s="44" t="n">
        <f aca="false">(P44+Q44+S44)</f>
        <v>619.53</v>
      </c>
      <c r="CQ44" s="44" t="n">
        <f aca="false">(AC44*BC44*AW44)</f>
        <v>0</v>
      </c>
      <c r="CR44" s="44" t="n">
        <f aca="false">(((ET44*1.1))*BB44*AV44)</f>
        <v>0</v>
      </c>
      <c r="CS44" s="44" t="n">
        <f aca="false">(AE44*BS44*AV44)</f>
        <v>0</v>
      </c>
      <c r="CT44" s="44" t="n">
        <f aca="false">(AF44*BA44*AV44)</f>
        <v>68.837109</v>
      </c>
      <c r="CU44" s="44" t="n">
        <f aca="false">AG44</f>
        <v>0</v>
      </c>
      <c r="CV44" s="44" t="n">
        <f aca="false">(AH44*AV44)</f>
        <v>7.059921</v>
      </c>
      <c r="CW44" s="44" t="n">
        <f aca="false">AI44</f>
        <v>0</v>
      </c>
      <c r="CX44" s="44" t="n">
        <f aca="false">AJ44</f>
        <v>0</v>
      </c>
      <c r="CY44" s="44" t="n">
        <f aca="false">(((S44+R44)*BZ44)/100)</f>
        <v>631.9206</v>
      </c>
      <c r="CZ44" s="44" t="n">
        <f aca="false">(((S44+R44)*CA44)/100)</f>
        <v>334.5462</v>
      </c>
      <c r="DA44" s="44"/>
      <c r="DB44" s="44"/>
      <c r="DC44" s="44"/>
      <c r="DD44" s="44"/>
      <c r="DE44" s="44" t="s">
        <v>91</v>
      </c>
      <c r="DF44" s="44" t="s">
        <v>91</v>
      </c>
      <c r="DG44" s="44" t="s">
        <v>91</v>
      </c>
      <c r="DH44" s="44"/>
      <c r="DI44" s="44" t="s">
        <v>91</v>
      </c>
      <c r="DJ44" s="44" t="s">
        <v>91</v>
      </c>
      <c r="DK44" s="44"/>
      <c r="DL44" s="44"/>
      <c r="DM44" s="44"/>
      <c r="DN44" s="44" t="n">
        <v>0</v>
      </c>
      <c r="DO44" s="44" t="n">
        <v>0</v>
      </c>
      <c r="DP44" s="44" t="n">
        <v>1</v>
      </c>
      <c r="DQ44" s="44" t="n">
        <v>1</v>
      </c>
      <c r="DR44" s="44"/>
      <c r="DS44" s="44"/>
      <c r="DT44" s="44"/>
      <c r="DU44" s="44" t="n">
        <v>1013</v>
      </c>
      <c r="DV44" s="44" t="s">
        <v>109</v>
      </c>
      <c r="DW44" s="44" t="s">
        <v>109</v>
      </c>
      <c r="DX44" s="44" t="n">
        <v>1</v>
      </c>
      <c r="DY44" s="44"/>
      <c r="DZ44" s="44"/>
      <c r="EA44" s="44"/>
      <c r="EB44" s="44"/>
      <c r="EC44" s="44"/>
      <c r="ED44" s="44"/>
      <c r="EE44" s="44" t="n">
        <v>86331294</v>
      </c>
      <c r="EF44" s="44" t="n">
        <v>60</v>
      </c>
      <c r="EG44" s="44" t="s">
        <v>92</v>
      </c>
      <c r="EH44" s="44" t="n">
        <v>0</v>
      </c>
      <c r="EI44" s="44"/>
      <c r="EJ44" s="44" t="n">
        <v>1</v>
      </c>
      <c r="EK44" s="44" t="n">
        <v>666</v>
      </c>
      <c r="EL44" s="44" t="s">
        <v>93</v>
      </c>
      <c r="EM44" s="44" t="s">
        <v>94</v>
      </c>
      <c r="EN44" s="44"/>
      <c r="EO44" s="44" t="s">
        <v>95</v>
      </c>
      <c r="EP44" s="44"/>
      <c r="EQ44" s="44" t="n">
        <v>0</v>
      </c>
      <c r="ER44" s="44" t="n">
        <v>0</v>
      </c>
      <c r="ES44" s="44" t="n">
        <v>0</v>
      </c>
      <c r="ET44" s="44" t="n">
        <v>0</v>
      </c>
      <c r="EU44" s="44" t="n">
        <v>0</v>
      </c>
      <c r="EV44" s="44" t="n">
        <v>59.77</v>
      </c>
      <c r="EW44" s="44" t="n">
        <v>6.13</v>
      </c>
      <c r="EX44" s="44" t="n">
        <v>0</v>
      </c>
      <c r="EY44" s="44" t="n">
        <v>0</v>
      </c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 t="n">
        <v>0</v>
      </c>
      <c r="FR44" s="44" t="n">
        <v>0</v>
      </c>
      <c r="FS44" s="44" t="n">
        <v>0</v>
      </c>
      <c r="FT44" s="44"/>
      <c r="FU44" s="44"/>
      <c r="FV44" s="44"/>
      <c r="FW44" s="44"/>
      <c r="FX44" s="44" t="n">
        <v>102</v>
      </c>
      <c r="FY44" s="44" t="n">
        <v>54</v>
      </c>
      <c r="FZ44" s="44"/>
      <c r="GA44" s="44"/>
      <c r="GB44" s="44"/>
      <c r="GC44" s="44"/>
      <c r="GD44" s="44" t="n">
        <v>1</v>
      </c>
      <c r="GE44" s="44"/>
      <c r="GF44" s="44" t="n">
        <v>-1331538383</v>
      </c>
      <c r="GG44" s="44" t="n">
        <v>2</v>
      </c>
      <c r="GH44" s="44" t="n">
        <v>0</v>
      </c>
      <c r="GI44" s="44" t="n">
        <v>-2</v>
      </c>
      <c r="GJ44" s="44" t="n">
        <v>0</v>
      </c>
      <c r="GK44" s="44" t="n">
        <v>0</v>
      </c>
      <c r="GL44" s="44" t="n">
        <f aca="false">ROUND(IF(AND(BH44=3,BI44=3,FS44&lt;&gt;0),P44,0),2)</f>
        <v>0</v>
      </c>
      <c r="GM44" s="44" t="n">
        <f aca="false">ROUND(O44+X44+Y44,2)+GX44</f>
        <v>1586</v>
      </c>
      <c r="GN44" s="44" t="n">
        <f aca="false">IF(OR(BI44=0,BI44=1),GM44-GX44,0)</f>
        <v>1586</v>
      </c>
      <c r="GO44" s="44" t="n">
        <f aca="false">IF(BI44=2,GM44-GX44,0)</f>
        <v>0</v>
      </c>
      <c r="GP44" s="44" t="n">
        <f aca="false">IF(BI44=4,GM44-GX44,0)</f>
        <v>0</v>
      </c>
      <c r="GQ44" s="44"/>
      <c r="GR44" s="44" t="n">
        <v>0</v>
      </c>
      <c r="GS44" s="44" t="n">
        <v>3</v>
      </c>
      <c r="GT44" s="44" t="n">
        <v>0</v>
      </c>
      <c r="GU44" s="44"/>
      <c r="GV44" s="44" t="n">
        <f aca="false">(GT44)</f>
        <v>0</v>
      </c>
      <c r="GW44" s="44" t="n">
        <v>1</v>
      </c>
      <c r="GX44" s="44" t="n">
        <f aca="false">ROUND(HC44*I44,2)</f>
        <v>0</v>
      </c>
      <c r="GY44" s="44"/>
      <c r="GZ44" s="44"/>
      <c r="HA44" s="44" t="n">
        <v>0</v>
      </c>
      <c r="HB44" s="44" t="n">
        <v>0</v>
      </c>
      <c r="HC44" s="44" t="n">
        <f aca="false">GV44*GW44</f>
        <v>0</v>
      </c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 t="n">
        <v>0</v>
      </c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 t="n">
        <v>0</v>
      </c>
      <c r="IL44" s="44"/>
      <c r="IM44" s="44"/>
      <c r="IN44" s="44"/>
      <c r="IO44" s="44"/>
      <c r="IP44" s="44"/>
      <c r="IQ44" s="44"/>
      <c r="IR44" s="44"/>
      <c r="IS44" s="44"/>
      <c r="IT44" s="44"/>
      <c r="IU44" s="44"/>
    </row>
    <row r="45" customFormat="false" ht="12.75" hidden="false" customHeight="false" outlineLevel="0" collapsed="false">
      <c r="A45" s="44" t="n">
        <v>17</v>
      </c>
      <c r="B45" s="44" t="n">
        <v>1</v>
      </c>
      <c r="C45" s="44" t="n">
        <f aca="false">ROW(SmtRes!A24)</f>
        <v>24</v>
      </c>
      <c r="D45" s="44" t="n">
        <f aca="false">ROW(EtalonRes!A24)</f>
        <v>24</v>
      </c>
      <c r="E45" s="44" t="s">
        <v>112</v>
      </c>
      <c r="F45" s="44" t="s">
        <v>113</v>
      </c>
      <c r="G45" s="44" t="s">
        <v>48</v>
      </c>
      <c r="H45" s="44" t="s">
        <v>109</v>
      </c>
      <c r="I45" s="44" t="n">
        <f aca="false">ROUND(9,9)</f>
        <v>9</v>
      </c>
      <c r="J45" s="44" t="n">
        <v>0</v>
      </c>
      <c r="K45" s="44" t="n">
        <f aca="false">ROUND(9,9)</f>
        <v>9</v>
      </c>
      <c r="L45" s="44"/>
      <c r="M45" s="44"/>
      <c r="N45" s="44"/>
      <c r="O45" s="44" t="n">
        <f aca="false">ROUND(CP45,2)</f>
        <v>35784.28</v>
      </c>
      <c r="P45" s="44" t="n">
        <f aca="false">ROUND(CQ45*I45,2)</f>
        <v>0</v>
      </c>
      <c r="Q45" s="44" t="n">
        <f aca="false">ROUND(CR45*I45,2)</f>
        <v>0</v>
      </c>
      <c r="R45" s="44" t="n">
        <f aca="false">ROUND(CS45*I45,2)</f>
        <v>0</v>
      </c>
      <c r="S45" s="44" t="n">
        <f aca="false">ROUND(CT45*I45,2)</f>
        <v>35784.28</v>
      </c>
      <c r="T45" s="44" t="n">
        <f aca="false">ROUND(CU45*I45,2)</f>
        <v>0</v>
      </c>
      <c r="U45" s="44" t="n">
        <f aca="false">CV45*I45</f>
        <v>63.539289</v>
      </c>
      <c r="V45" s="44" t="n">
        <f aca="false">CW45*I45</f>
        <v>0</v>
      </c>
      <c r="W45" s="44" t="n">
        <f aca="false">ROUND(CX45*I45,2)</f>
        <v>0</v>
      </c>
      <c r="X45" s="44" t="n">
        <f aca="false">ROUND(CY45,2)</f>
        <v>36499.97</v>
      </c>
      <c r="Y45" s="44" t="n">
        <f aca="false">ROUND(CZ45,2)</f>
        <v>19323.51</v>
      </c>
      <c r="Z45" s="44"/>
      <c r="AA45" s="44" t="n">
        <v>86495195</v>
      </c>
      <c r="AB45" s="44" t="n">
        <f aca="false">(AC45+AD45+AF45)</f>
        <v>65.747</v>
      </c>
      <c r="AC45" s="44" t="n">
        <f aca="false">(ES45)</f>
        <v>0</v>
      </c>
      <c r="AD45" s="44" t="n">
        <f aca="false">((ET45*1.1))</f>
        <v>0</v>
      </c>
      <c r="AE45" s="44" t="n">
        <f aca="false">((EU45*1.1))</f>
        <v>0</v>
      </c>
      <c r="AF45" s="44" t="n">
        <f aca="false">((EV45*1.1))</f>
        <v>65.747</v>
      </c>
      <c r="AG45" s="44" t="n">
        <f aca="false">(AP45)</f>
        <v>0</v>
      </c>
      <c r="AH45" s="44" t="n">
        <f aca="false">((EW45*1.1))</f>
        <v>6.743</v>
      </c>
      <c r="AI45" s="44" t="n">
        <f aca="false">((EX45*1.1))</f>
        <v>0</v>
      </c>
      <c r="AJ45" s="44" t="n">
        <f aca="false">(AS45)</f>
        <v>0</v>
      </c>
      <c r="AK45" s="44" t="n">
        <v>0</v>
      </c>
      <c r="AL45" s="44" t="n">
        <v>0</v>
      </c>
      <c r="AM45" s="44" t="n">
        <v>0</v>
      </c>
      <c r="AN45" s="44" t="n">
        <v>0</v>
      </c>
      <c r="AO45" s="44" t="n">
        <v>59.77</v>
      </c>
      <c r="AP45" s="44" t="n">
        <v>0</v>
      </c>
      <c r="AQ45" s="44" t="n">
        <v>6.13</v>
      </c>
      <c r="AR45" s="44" t="n">
        <v>0</v>
      </c>
      <c r="AS45" s="44" t="n">
        <v>0</v>
      </c>
      <c r="AT45" s="44" t="n">
        <v>102</v>
      </c>
      <c r="AU45" s="44" t="n">
        <v>54</v>
      </c>
      <c r="AV45" s="44" t="n">
        <v>1.047</v>
      </c>
      <c r="AW45" s="44" t="n">
        <v>1</v>
      </c>
      <c r="AX45" s="44"/>
      <c r="AY45" s="44"/>
      <c r="AZ45" s="44" t="n">
        <v>1</v>
      </c>
      <c r="BA45" s="44" t="n">
        <v>57.76</v>
      </c>
      <c r="BB45" s="44" t="n">
        <v>1</v>
      </c>
      <c r="BC45" s="44" t="n">
        <v>1</v>
      </c>
      <c r="BD45" s="44"/>
      <c r="BE45" s="44"/>
      <c r="BF45" s="44"/>
      <c r="BG45" s="44"/>
      <c r="BH45" s="44" t="n">
        <v>0</v>
      </c>
      <c r="BI45" s="44" t="n">
        <v>1</v>
      </c>
      <c r="BJ45" s="44" t="s">
        <v>113</v>
      </c>
      <c r="BK45" s="44"/>
      <c r="BL45" s="44"/>
      <c r="BM45" s="44" t="n">
        <v>666</v>
      </c>
      <c r="BN45" s="44" t="n">
        <v>0</v>
      </c>
      <c r="BO45" s="44" t="s">
        <v>113</v>
      </c>
      <c r="BP45" s="44" t="n">
        <v>1</v>
      </c>
      <c r="BQ45" s="44" t="n">
        <v>60</v>
      </c>
      <c r="BR45" s="44" t="n">
        <v>0</v>
      </c>
      <c r="BS45" s="44" t="n">
        <v>57.76</v>
      </c>
      <c r="BT45" s="44" t="n">
        <v>1</v>
      </c>
      <c r="BU45" s="44" t="n">
        <v>1</v>
      </c>
      <c r="BV45" s="44" t="n">
        <v>1</v>
      </c>
      <c r="BW45" s="44" t="n">
        <v>1</v>
      </c>
      <c r="BX45" s="44" t="n">
        <v>1</v>
      </c>
      <c r="BY45" s="44"/>
      <c r="BZ45" s="44" t="n">
        <v>102</v>
      </c>
      <c r="CA45" s="44" t="n">
        <v>54</v>
      </c>
      <c r="CB45" s="44"/>
      <c r="CC45" s="44"/>
      <c r="CD45" s="44"/>
      <c r="CE45" s="44" t="n">
        <v>0</v>
      </c>
      <c r="CF45" s="44" t="n">
        <v>0</v>
      </c>
      <c r="CG45" s="44" t="n">
        <v>0</v>
      </c>
      <c r="CH45" s="44"/>
      <c r="CI45" s="44"/>
      <c r="CJ45" s="44"/>
      <c r="CK45" s="44"/>
      <c r="CL45" s="44"/>
      <c r="CM45" s="44" t="n">
        <v>0</v>
      </c>
      <c r="CN45" s="44" t="s">
        <v>90</v>
      </c>
      <c r="CO45" s="44" t="n">
        <v>0</v>
      </c>
      <c r="CP45" s="44" t="n">
        <f aca="false">(P45+Q45+S45)</f>
        <v>35784.28</v>
      </c>
      <c r="CQ45" s="44" t="n">
        <f aca="false">(AC45*BC45*AW45)</f>
        <v>0</v>
      </c>
      <c r="CR45" s="44" t="n">
        <f aca="false">(((ET45*1.1))*BB45*AV45)</f>
        <v>0</v>
      </c>
      <c r="CS45" s="44" t="n">
        <f aca="false">(AE45*BS45*AV45)</f>
        <v>0</v>
      </c>
      <c r="CT45" s="44" t="n">
        <f aca="false">(AF45*BA45*AV45)</f>
        <v>3976.03141584</v>
      </c>
      <c r="CU45" s="44" t="n">
        <f aca="false">AG45</f>
        <v>0</v>
      </c>
      <c r="CV45" s="44" t="n">
        <f aca="false">(AH45*AV45)</f>
        <v>7.059921</v>
      </c>
      <c r="CW45" s="44" t="n">
        <f aca="false">AI45</f>
        <v>0</v>
      </c>
      <c r="CX45" s="44" t="n">
        <f aca="false">AJ45</f>
        <v>0</v>
      </c>
      <c r="CY45" s="44" t="n">
        <f aca="false">(S45+R45)*(BZ45/100)</f>
        <v>36499.9656</v>
      </c>
      <c r="CZ45" s="44" t="n">
        <f aca="false">(S45+R45)*(CA45/100)</f>
        <v>19323.5112</v>
      </c>
      <c r="DA45" s="44"/>
      <c r="DB45" s="44"/>
      <c r="DC45" s="44"/>
      <c r="DD45" s="44"/>
      <c r="DE45" s="44" t="s">
        <v>91</v>
      </c>
      <c r="DF45" s="44" t="s">
        <v>91</v>
      </c>
      <c r="DG45" s="44" t="s">
        <v>91</v>
      </c>
      <c r="DH45" s="44"/>
      <c r="DI45" s="44" t="s">
        <v>91</v>
      </c>
      <c r="DJ45" s="44" t="s">
        <v>91</v>
      </c>
      <c r="DK45" s="44"/>
      <c r="DL45" s="44"/>
      <c r="DM45" s="44"/>
      <c r="DN45" s="44" t="n">
        <v>102</v>
      </c>
      <c r="DO45" s="44" t="n">
        <v>54</v>
      </c>
      <c r="DP45" s="44" t="n">
        <v>1</v>
      </c>
      <c r="DQ45" s="44" t="n">
        <v>1</v>
      </c>
      <c r="DR45" s="44"/>
      <c r="DS45" s="44"/>
      <c r="DT45" s="44"/>
      <c r="DU45" s="44" t="n">
        <v>1013</v>
      </c>
      <c r="DV45" s="44" t="s">
        <v>109</v>
      </c>
      <c r="DW45" s="44" t="s">
        <v>109</v>
      </c>
      <c r="DX45" s="44" t="n">
        <v>1</v>
      </c>
      <c r="DY45" s="44"/>
      <c r="DZ45" s="44"/>
      <c r="EA45" s="44"/>
      <c r="EB45" s="44"/>
      <c r="EC45" s="44"/>
      <c r="ED45" s="44"/>
      <c r="EE45" s="44" t="n">
        <v>86331294</v>
      </c>
      <c r="EF45" s="44" t="n">
        <v>60</v>
      </c>
      <c r="EG45" s="44" t="s">
        <v>92</v>
      </c>
      <c r="EH45" s="44" t="n">
        <v>0</v>
      </c>
      <c r="EI45" s="44"/>
      <c r="EJ45" s="44" t="n">
        <v>1</v>
      </c>
      <c r="EK45" s="44" t="n">
        <v>666</v>
      </c>
      <c r="EL45" s="44" t="s">
        <v>93</v>
      </c>
      <c r="EM45" s="44" t="s">
        <v>94</v>
      </c>
      <c r="EN45" s="44"/>
      <c r="EO45" s="44" t="s">
        <v>95</v>
      </c>
      <c r="EP45" s="44"/>
      <c r="EQ45" s="44" t="n">
        <v>0</v>
      </c>
      <c r="ER45" s="44" t="n">
        <v>0</v>
      </c>
      <c r="ES45" s="44" t="n">
        <v>0</v>
      </c>
      <c r="ET45" s="44" t="n">
        <v>0</v>
      </c>
      <c r="EU45" s="44" t="n">
        <v>0</v>
      </c>
      <c r="EV45" s="44" t="n">
        <v>59.77</v>
      </c>
      <c r="EW45" s="44" t="n">
        <v>6.13</v>
      </c>
      <c r="EX45" s="44" t="n">
        <v>0</v>
      </c>
      <c r="EY45" s="44" t="n">
        <v>0</v>
      </c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 t="n">
        <v>0</v>
      </c>
      <c r="FR45" s="44" t="n">
        <v>0</v>
      </c>
      <c r="FS45" s="44" t="n">
        <v>0</v>
      </c>
      <c r="FT45" s="44"/>
      <c r="FU45" s="44"/>
      <c r="FV45" s="44"/>
      <c r="FW45" s="44"/>
      <c r="FX45" s="44" t="n">
        <v>102</v>
      </c>
      <c r="FY45" s="44" t="n">
        <v>54</v>
      </c>
      <c r="FZ45" s="44"/>
      <c r="GA45" s="44"/>
      <c r="GB45" s="44"/>
      <c r="GC45" s="44"/>
      <c r="GD45" s="44" t="n">
        <v>1</v>
      </c>
      <c r="GE45" s="44"/>
      <c r="GF45" s="44" t="n">
        <v>-1331538383</v>
      </c>
      <c r="GG45" s="44" t="n">
        <v>2</v>
      </c>
      <c r="GH45" s="44" t="n">
        <v>0</v>
      </c>
      <c r="GI45" s="44" t="n">
        <v>-2</v>
      </c>
      <c r="GJ45" s="44" t="n">
        <v>0</v>
      </c>
      <c r="GK45" s="44" t="n">
        <v>0</v>
      </c>
      <c r="GL45" s="44" t="n">
        <f aca="false">ROUND(IF(AND(BH45=3,BI45=3,FS45&lt;&gt;0),P45,0),2)</f>
        <v>0</v>
      </c>
      <c r="GM45" s="44" t="n">
        <f aca="false">ROUND(O45+X45+Y45,2)+GX45</f>
        <v>91607.76</v>
      </c>
      <c r="GN45" s="44" t="n">
        <f aca="false">IF(OR(BI45=0,BI45=1),GM45-GX45,0)</f>
        <v>91607.76</v>
      </c>
      <c r="GO45" s="44" t="n">
        <f aca="false">IF(BI45=2,GM45-GX45,0)</f>
        <v>0</v>
      </c>
      <c r="GP45" s="44" t="n">
        <f aca="false">IF(BI45=4,GM45-GX45,0)</f>
        <v>0</v>
      </c>
      <c r="GQ45" s="44"/>
      <c r="GR45" s="44" t="n">
        <v>0</v>
      </c>
      <c r="GS45" s="44" t="n">
        <v>3</v>
      </c>
      <c r="GT45" s="44" t="n">
        <v>0</v>
      </c>
      <c r="GU45" s="44"/>
      <c r="GV45" s="44" t="n">
        <f aca="false">(GT45)</f>
        <v>0</v>
      </c>
      <c r="GW45" s="44" t="n">
        <v>1</v>
      </c>
      <c r="GX45" s="44" t="n">
        <f aca="false">ROUND(HC45*I45,2)</f>
        <v>0</v>
      </c>
      <c r="GY45" s="44"/>
      <c r="GZ45" s="44"/>
      <c r="HA45" s="44" t="n">
        <v>0</v>
      </c>
      <c r="HB45" s="44" t="n">
        <v>0</v>
      </c>
      <c r="HC45" s="44" t="n">
        <f aca="false">GV45*GW45</f>
        <v>0</v>
      </c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 t="n">
        <v>0</v>
      </c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 t="n">
        <v>0</v>
      </c>
      <c r="IL45" s="44"/>
      <c r="IM45" s="44"/>
      <c r="IN45" s="44"/>
      <c r="IO45" s="44"/>
      <c r="IP45" s="44"/>
      <c r="IQ45" s="44"/>
      <c r="IR45" s="44"/>
      <c r="IS45" s="44"/>
      <c r="IT45" s="44"/>
      <c r="IU45" s="44"/>
    </row>
    <row r="46" customFormat="false" ht="12.75" hidden="false" customHeight="false" outlineLevel="0" collapsed="false">
      <c r="A46" s="44" t="n">
        <v>17</v>
      </c>
      <c r="B46" s="44" t="n">
        <v>1</v>
      </c>
      <c r="C46" s="44" t="n">
        <f aca="false">ROW(SmtRes!A26)</f>
        <v>26</v>
      </c>
      <c r="D46" s="44" t="n">
        <f aca="false">ROW(EtalonRes!A26)</f>
        <v>26</v>
      </c>
      <c r="E46" s="44" t="s">
        <v>114</v>
      </c>
      <c r="F46" s="44" t="s">
        <v>115</v>
      </c>
      <c r="G46" s="44" t="s">
        <v>49</v>
      </c>
      <c r="H46" s="44" t="s">
        <v>109</v>
      </c>
      <c r="I46" s="44" t="n">
        <f aca="false">ROUND(10,9)</f>
        <v>10</v>
      </c>
      <c r="J46" s="44" t="n">
        <v>0</v>
      </c>
      <c r="K46" s="44" t="n">
        <f aca="false">ROUND(10,9)</f>
        <v>10</v>
      </c>
      <c r="L46" s="44"/>
      <c r="M46" s="44"/>
      <c r="N46" s="44"/>
      <c r="O46" s="44" t="n">
        <f aca="false">ROUND(CP46,2)</f>
        <v>1023.75</v>
      </c>
      <c r="P46" s="44" t="n">
        <f aca="false">ROUND(CQ46*I46,2)</f>
        <v>0</v>
      </c>
      <c r="Q46" s="44" t="n">
        <f aca="false">ROUND(CR46*I46,2)</f>
        <v>0</v>
      </c>
      <c r="R46" s="44" t="n">
        <f aca="false">ROUND(CS46*I46,2)</f>
        <v>0</v>
      </c>
      <c r="S46" s="44" t="n">
        <f aca="false">ROUND(CT46*I46,2)</f>
        <v>1023.75</v>
      </c>
      <c r="T46" s="44" t="n">
        <f aca="false">ROUND(CU46*I46,2)</f>
        <v>0</v>
      </c>
      <c r="U46" s="44" t="n">
        <f aca="false">CV46*I46</f>
        <v>103.30749</v>
      </c>
      <c r="V46" s="44" t="n">
        <f aca="false">CW46*I46</f>
        <v>0</v>
      </c>
      <c r="W46" s="44" t="n">
        <f aca="false">ROUND(CX46*I46,2)</f>
        <v>0</v>
      </c>
      <c r="X46" s="44" t="n">
        <f aca="false">ROUND(CY46,2)</f>
        <v>1044.23</v>
      </c>
      <c r="Y46" s="44" t="n">
        <f aca="false">ROUND(CZ46,2)</f>
        <v>552.83</v>
      </c>
      <c r="Z46" s="44"/>
      <c r="AA46" s="44" t="n">
        <v>86495194</v>
      </c>
      <c r="AB46" s="44" t="n">
        <f aca="false">(AC46+AD46+AF46)</f>
        <v>97.779</v>
      </c>
      <c r="AC46" s="44" t="n">
        <f aca="false">(ES46)</f>
        <v>0</v>
      </c>
      <c r="AD46" s="44" t="n">
        <f aca="false">((ET46*1.1))</f>
        <v>0</v>
      </c>
      <c r="AE46" s="44" t="n">
        <f aca="false">((EU46*1.1))</f>
        <v>0</v>
      </c>
      <c r="AF46" s="44" t="n">
        <f aca="false">((EV46*1.1))</f>
        <v>97.779</v>
      </c>
      <c r="AG46" s="44" t="n">
        <f aca="false">(AP46)</f>
        <v>0</v>
      </c>
      <c r="AH46" s="44" t="n">
        <f aca="false">((EW46*1.1))</f>
        <v>9.867</v>
      </c>
      <c r="AI46" s="44" t="n">
        <f aca="false">((EX46*1.1))</f>
        <v>0</v>
      </c>
      <c r="AJ46" s="44" t="n">
        <f aca="false">(AS46)</f>
        <v>0</v>
      </c>
      <c r="AK46" s="44" t="n">
        <v>0</v>
      </c>
      <c r="AL46" s="44" t="n">
        <v>0</v>
      </c>
      <c r="AM46" s="44" t="n">
        <v>0</v>
      </c>
      <c r="AN46" s="44" t="n">
        <v>0</v>
      </c>
      <c r="AO46" s="44" t="n">
        <v>88.89</v>
      </c>
      <c r="AP46" s="44" t="n">
        <v>0</v>
      </c>
      <c r="AQ46" s="44" t="n">
        <v>8.97</v>
      </c>
      <c r="AR46" s="44" t="n">
        <v>0</v>
      </c>
      <c r="AS46" s="44" t="n">
        <v>0</v>
      </c>
      <c r="AT46" s="44" t="n">
        <v>102</v>
      </c>
      <c r="AU46" s="44" t="n">
        <v>54</v>
      </c>
      <c r="AV46" s="44" t="n">
        <v>1.047</v>
      </c>
      <c r="AW46" s="44" t="n">
        <v>1</v>
      </c>
      <c r="AX46" s="44"/>
      <c r="AY46" s="44"/>
      <c r="AZ46" s="44" t="n">
        <v>1</v>
      </c>
      <c r="BA46" s="44" t="n">
        <v>1</v>
      </c>
      <c r="BB46" s="44" t="n">
        <v>1</v>
      </c>
      <c r="BC46" s="44" t="n">
        <v>1</v>
      </c>
      <c r="BD46" s="44"/>
      <c r="BE46" s="44"/>
      <c r="BF46" s="44"/>
      <c r="BG46" s="44"/>
      <c r="BH46" s="44" t="n">
        <v>0</v>
      </c>
      <c r="BI46" s="44" t="n">
        <v>1</v>
      </c>
      <c r="BJ46" s="44" t="s">
        <v>115</v>
      </c>
      <c r="BK46" s="44"/>
      <c r="BL46" s="44"/>
      <c r="BM46" s="44" t="n">
        <v>666</v>
      </c>
      <c r="BN46" s="44" t="n">
        <v>0</v>
      </c>
      <c r="BO46" s="44" t="s">
        <v>115</v>
      </c>
      <c r="BP46" s="44" t="n">
        <v>1</v>
      </c>
      <c r="BQ46" s="44" t="n">
        <v>60</v>
      </c>
      <c r="BR46" s="44" t="n">
        <v>0</v>
      </c>
      <c r="BS46" s="44" t="n">
        <v>1</v>
      </c>
      <c r="BT46" s="44" t="n">
        <v>1</v>
      </c>
      <c r="BU46" s="44" t="n">
        <v>1</v>
      </c>
      <c r="BV46" s="44" t="n">
        <v>1</v>
      </c>
      <c r="BW46" s="44" t="n">
        <v>1</v>
      </c>
      <c r="BX46" s="44" t="n">
        <v>1</v>
      </c>
      <c r="BY46" s="44"/>
      <c r="BZ46" s="44" t="n">
        <v>102</v>
      </c>
      <c r="CA46" s="44" t="n">
        <v>54</v>
      </c>
      <c r="CB46" s="44"/>
      <c r="CC46" s="44"/>
      <c r="CD46" s="44"/>
      <c r="CE46" s="44" t="n">
        <v>0</v>
      </c>
      <c r="CF46" s="44" t="n">
        <v>0</v>
      </c>
      <c r="CG46" s="44" t="n">
        <v>0</v>
      </c>
      <c r="CH46" s="44"/>
      <c r="CI46" s="44"/>
      <c r="CJ46" s="44"/>
      <c r="CK46" s="44"/>
      <c r="CL46" s="44"/>
      <c r="CM46" s="44" t="n">
        <v>0</v>
      </c>
      <c r="CN46" s="44" t="s">
        <v>90</v>
      </c>
      <c r="CO46" s="44" t="n">
        <v>0</v>
      </c>
      <c r="CP46" s="44" t="n">
        <f aca="false">(P46+Q46+S46)</f>
        <v>1023.75</v>
      </c>
      <c r="CQ46" s="44" t="n">
        <f aca="false">(AC46*BC46*AW46)</f>
        <v>0</v>
      </c>
      <c r="CR46" s="44" t="n">
        <f aca="false">(((ET46*1.1))*BB46*AV46)</f>
        <v>0</v>
      </c>
      <c r="CS46" s="44" t="n">
        <f aca="false">(AE46*BS46*AV46)</f>
        <v>0</v>
      </c>
      <c r="CT46" s="44" t="n">
        <f aca="false">(AF46*BA46*AV46)</f>
        <v>102.374613</v>
      </c>
      <c r="CU46" s="44" t="n">
        <f aca="false">AG46</f>
        <v>0</v>
      </c>
      <c r="CV46" s="44" t="n">
        <f aca="false">(AH46*AV46)</f>
        <v>10.330749</v>
      </c>
      <c r="CW46" s="44" t="n">
        <f aca="false">AI46</f>
        <v>0</v>
      </c>
      <c r="CX46" s="44" t="n">
        <f aca="false">AJ46</f>
        <v>0</v>
      </c>
      <c r="CY46" s="44" t="n">
        <f aca="false">(((S46+R46)*BZ46)/100)</f>
        <v>1044.225</v>
      </c>
      <c r="CZ46" s="44" t="n">
        <f aca="false">(((S46+R46)*CA46)/100)</f>
        <v>552.825</v>
      </c>
      <c r="DA46" s="44"/>
      <c r="DB46" s="44"/>
      <c r="DC46" s="44"/>
      <c r="DD46" s="44"/>
      <c r="DE46" s="44" t="s">
        <v>91</v>
      </c>
      <c r="DF46" s="44" t="s">
        <v>91</v>
      </c>
      <c r="DG46" s="44" t="s">
        <v>91</v>
      </c>
      <c r="DH46" s="44"/>
      <c r="DI46" s="44" t="s">
        <v>91</v>
      </c>
      <c r="DJ46" s="44" t="s">
        <v>91</v>
      </c>
      <c r="DK46" s="44"/>
      <c r="DL46" s="44"/>
      <c r="DM46" s="44"/>
      <c r="DN46" s="44" t="n">
        <v>0</v>
      </c>
      <c r="DO46" s="44" t="n">
        <v>0</v>
      </c>
      <c r="DP46" s="44" t="n">
        <v>1</v>
      </c>
      <c r="DQ46" s="44" t="n">
        <v>1</v>
      </c>
      <c r="DR46" s="44"/>
      <c r="DS46" s="44"/>
      <c r="DT46" s="44"/>
      <c r="DU46" s="44" t="n">
        <v>1013</v>
      </c>
      <c r="DV46" s="44" t="s">
        <v>109</v>
      </c>
      <c r="DW46" s="44" t="s">
        <v>109</v>
      </c>
      <c r="DX46" s="44" t="n">
        <v>1</v>
      </c>
      <c r="DY46" s="44"/>
      <c r="DZ46" s="44"/>
      <c r="EA46" s="44"/>
      <c r="EB46" s="44"/>
      <c r="EC46" s="44"/>
      <c r="ED46" s="44"/>
      <c r="EE46" s="44" t="n">
        <v>86331294</v>
      </c>
      <c r="EF46" s="44" t="n">
        <v>60</v>
      </c>
      <c r="EG46" s="44" t="s">
        <v>92</v>
      </c>
      <c r="EH46" s="44" t="n">
        <v>0</v>
      </c>
      <c r="EI46" s="44"/>
      <c r="EJ46" s="44" t="n">
        <v>1</v>
      </c>
      <c r="EK46" s="44" t="n">
        <v>666</v>
      </c>
      <c r="EL46" s="44" t="s">
        <v>93</v>
      </c>
      <c r="EM46" s="44" t="s">
        <v>94</v>
      </c>
      <c r="EN46" s="44"/>
      <c r="EO46" s="44" t="s">
        <v>95</v>
      </c>
      <c r="EP46" s="44"/>
      <c r="EQ46" s="44" t="n">
        <v>0</v>
      </c>
      <c r="ER46" s="44" t="n">
        <v>0</v>
      </c>
      <c r="ES46" s="44" t="n">
        <v>0</v>
      </c>
      <c r="ET46" s="44" t="n">
        <v>0</v>
      </c>
      <c r="EU46" s="44" t="n">
        <v>0</v>
      </c>
      <c r="EV46" s="44" t="n">
        <v>88.89</v>
      </c>
      <c r="EW46" s="44" t="n">
        <v>8.97</v>
      </c>
      <c r="EX46" s="44" t="n">
        <v>0</v>
      </c>
      <c r="EY46" s="44" t="n">
        <v>0</v>
      </c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 t="n">
        <v>0</v>
      </c>
      <c r="FR46" s="44" t="n">
        <v>0</v>
      </c>
      <c r="FS46" s="44" t="n">
        <v>0</v>
      </c>
      <c r="FT46" s="44"/>
      <c r="FU46" s="44"/>
      <c r="FV46" s="44"/>
      <c r="FW46" s="44"/>
      <c r="FX46" s="44" t="n">
        <v>102</v>
      </c>
      <c r="FY46" s="44" t="n">
        <v>54</v>
      </c>
      <c r="FZ46" s="44"/>
      <c r="GA46" s="44"/>
      <c r="GB46" s="44"/>
      <c r="GC46" s="44"/>
      <c r="GD46" s="44" t="n">
        <v>1</v>
      </c>
      <c r="GE46" s="44"/>
      <c r="GF46" s="44" t="n">
        <v>-1307995638</v>
      </c>
      <c r="GG46" s="44" t="n">
        <v>2</v>
      </c>
      <c r="GH46" s="44" t="n">
        <v>0</v>
      </c>
      <c r="GI46" s="44" t="n">
        <v>-2</v>
      </c>
      <c r="GJ46" s="44" t="n">
        <v>0</v>
      </c>
      <c r="GK46" s="44" t="n">
        <v>0</v>
      </c>
      <c r="GL46" s="44" t="n">
        <f aca="false">ROUND(IF(AND(BH46=3,BI46=3,FS46&lt;&gt;0),P46,0),2)</f>
        <v>0</v>
      </c>
      <c r="GM46" s="44" t="n">
        <f aca="false">ROUND(O46+X46+Y46,2)+GX46</f>
        <v>2620.81</v>
      </c>
      <c r="GN46" s="44" t="n">
        <f aca="false">IF(OR(BI46=0,BI46=1),GM46-GX46,0)</f>
        <v>2620.81</v>
      </c>
      <c r="GO46" s="44" t="n">
        <f aca="false">IF(BI46=2,GM46-GX46,0)</f>
        <v>0</v>
      </c>
      <c r="GP46" s="44" t="n">
        <f aca="false">IF(BI46=4,GM46-GX46,0)</f>
        <v>0</v>
      </c>
      <c r="GQ46" s="44"/>
      <c r="GR46" s="44" t="n">
        <v>0</v>
      </c>
      <c r="GS46" s="44" t="n">
        <v>3</v>
      </c>
      <c r="GT46" s="44" t="n">
        <v>0</v>
      </c>
      <c r="GU46" s="44"/>
      <c r="GV46" s="44" t="n">
        <f aca="false">(GT46)</f>
        <v>0</v>
      </c>
      <c r="GW46" s="44" t="n">
        <v>1</v>
      </c>
      <c r="GX46" s="44" t="n">
        <f aca="false">ROUND(HC46*I46,2)</f>
        <v>0</v>
      </c>
      <c r="GY46" s="44"/>
      <c r="GZ46" s="44"/>
      <c r="HA46" s="44" t="n">
        <v>0</v>
      </c>
      <c r="HB46" s="44" t="n">
        <v>0</v>
      </c>
      <c r="HC46" s="44" t="n">
        <f aca="false">GV46*GW46</f>
        <v>0</v>
      </c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 t="n">
        <v>0</v>
      </c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 t="n">
        <v>0</v>
      </c>
      <c r="IL46" s="44"/>
      <c r="IM46" s="44"/>
      <c r="IN46" s="44"/>
      <c r="IO46" s="44"/>
      <c r="IP46" s="44"/>
      <c r="IQ46" s="44"/>
      <c r="IR46" s="44"/>
      <c r="IS46" s="44"/>
      <c r="IT46" s="44"/>
      <c r="IU46" s="44"/>
    </row>
    <row r="47" customFormat="false" ht="12.75" hidden="false" customHeight="false" outlineLevel="0" collapsed="false">
      <c r="A47" s="44" t="n">
        <v>17</v>
      </c>
      <c r="B47" s="44" t="n">
        <v>1</v>
      </c>
      <c r="C47" s="44" t="n">
        <f aca="false">ROW(SmtRes!A28)</f>
        <v>28</v>
      </c>
      <c r="D47" s="44" t="n">
        <f aca="false">ROW(EtalonRes!A28)</f>
        <v>28</v>
      </c>
      <c r="E47" s="44" t="s">
        <v>114</v>
      </c>
      <c r="F47" s="44" t="s">
        <v>115</v>
      </c>
      <c r="G47" s="44" t="s">
        <v>49</v>
      </c>
      <c r="H47" s="44" t="s">
        <v>109</v>
      </c>
      <c r="I47" s="44" t="n">
        <f aca="false">ROUND(10,9)</f>
        <v>10</v>
      </c>
      <c r="J47" s="44" t="n">
        <v>0</v>
      </c>
      <c r="K47" s="44" t="n">
        <f aca="false">ROUND(10,9)</f>
        <v>10</v>
      </c>
      <c r="L47" s="44"/>
      <c r="M47" s="44"/>
      <c r="N47" s="44"/>
      <c r="O47" s="44" t="n">
        <f aca="false">ROUND(CP47,2)</f>
        <v>59131.58</v>
      </c>
      <c r="P47" s="44" t="n">
        <f aca="false">ROUND(CQ47*I47,2)</f>
        <v>0</v>
      </c>
      <c r="Q47" s="44" t="n">
        <f aca="false">ROUND(CR47*I47,2)</f>
        <v>0</v>
      </c>
      <c r="R47" s="44" t="n">
        <f aca="false">ROUND(CS47*I47,2)</f>
        <v>0</v>
      </c>
      <c r="S47" s="44" t="n">
        <f aca="false">ROUND(CT47*I47,2)</f>
        <v>59131.58</v>
      </c>
      <c r="T47" s="44" t="n">
        <f aca="false">ROUND(CU47*I47,2)</f>
        <v>0</v>
      </c>
      <c r="U47" s="44" t="n">
        <f aca="false">CV47*I47</f>
        <v>103.30749</v>
      </c>
      <c r="V47" s="44" t="n">
        <f aca="false">CW47*I47</f>
        <v>0</v>
      </c>
      <c r="W47" s="44" t="n">
        <f aca="false">ROUND(CX47*I47,2)</f>
        <v>0</v>
      </c>
      <c r="X47" s="44" t="n">
        <f aca="false">ROUND(CY47,2)</f>
        <v>60314.21</v>
      </c>
      <c r="Y47" s="44" t="n">
        <f aca="false">ROUND(CZ47,2)</f>
        <v>31931.05</v>
      </c>
      <c r="Z47" s="44"/>
      <c r="AA47" s="44" t="n">
        <v>86495195</v>
      </c>
      <c r="AB47" s="44" t="n">
        <f aca="false">(AC47+AD47+AF47)</f>
        <v>97.779</v>
      </c>
      <c r="AC47" s="44" t="n">
        <f aca="false">(ES47)</f>
        <v>0</v>
      </c>
      <c r="AD47" s="44" t="n">
        <f aca="false">((ET47*1.1))</f>
        <v>0</v>
      </c>
      <c r="AE47" s="44" t="n">
        <f aca="false">((EU47*1.1))</f>
        <v>0</v>
      </c>
      <c r="AF47" s="44" t="n">
        <f aca="false">((EV47*1.1))</f>
        <v>97.779</v>
      </c>
      <c r="AG47" s="44" t="n">
        <f aca="false">(AP47)</f>
        <v>0</v>
      </c>
      <c r="AH47" s="44" t="n">
        <f aca="false">((EW47*1.1))</f>
        <v>9.867</v>
      </c>
      <c r="AI47" s="44" t="n">
        <f aca="false">((EX47*1.1))</f>
        <v>0</v>
      </c>
      <c r="AJ47" s="44" t="n">
        <f aca="false">(AS47)</f>
        <v>0</v>
      </c>
      <c r="AK47" s="44" t="n">
        <v>0</v>
      </c>
      <c r="AL47" s="44" t="n">
        <v>0</v>
      </c>
      <c r="AM47" s="44" t="n">
        <v>0</v>
      </c>
      <c r="AN47" s="44" t="n">
        <v>0</v>
      </c>
      <c r="AO47" s="44" t="n">
        <v>88.89</v>
      </c>
      <c r="AP47" s="44" t="n">
        <v>0</v>
      </c>
      <c r="AQ47" s="44" t="n">
        <v>8.97</v>
      </c>
      <c r="AR47" s="44" t="n">
        <v>0</v>
      </c>
      <c r="AS47" s="44" t="n">
        <v>0</v>
      </c>
      <c r="AT47" s="44" t="n">
        <v>102</v>
      </c>
      <c r="AU47" s="44" t="n">
        <v>54</v>
      </c>
      <c r="AV47" s="44" t="n">
        <v>1.047</v>
      </c>
      <c r="AW47" s="44" t="n">
        <v>1</v>
      </c>
      <c r="AX47" s="44"/>
      <c r="AY47" s="44"/>
      <c r="AZ47" s="44" t="n">
        <v>1</v>
      </c>
      <c r="BA47" s="44" t="n">
        <v>57.76</v>
      </c>
      <c r="BB47" s="44" t="n">
        <v>1</v>
      </c>
      <c r="BC47" s="44" t="n">
        <v>1</v>
      </c>
      <c r="BD47" s="44"/>
      <c r="BE47" s="44"/>
      <c r="BF47" s="44"/>
      <c r="BG47" s="44"/>
      <c r="BH47" s="44" t="n">
        <v>0</v>
      </c>
      <c r="BI47" s="44" t="n">
        <v>1</v>
      </c>
      <c r="BJ47" s="44" t="s">
        <v>115</v>
      </c>
      <c r="BK47" s="44"/>
      <c r="BL47" s="44"/>
      <c r="BM47" s="44" t="n">
        <v>666</v>
      </c>
      <c r="BN47" s="44" t="n">
        <v>0</v>
      </c>
      <c r="BO47" s="44" t="s">
        <v>115</v>
      </c>
      <c r="BP47" s="44" t="n">
        <v>1</v>
      </c>
      <c r="BQ47" s="44" t="n">
        <v>60</v>
      </c>
      <c r="BR47" s="44" t="n">
        <v>0</v>
      </c>
      <c r="BS47" s="44" t="n">
        <v>57.76</v>
      </c>
      <c r="BT47" s="44" t="n">
        <v>1</v>
      </c>
      <c r="BU47" s="44" t="n">
        <v>1</v>
      </c>
      <c r="BV47" s="44" t="n">
        <v>1</v>
      </c>
      <c r="BW47" s="44" t="n">
        <v>1</v>
      </c>
      <c r="BX47" s="44" t="n">
        <v>1</v>
      </c>
      <c r="BY47" s="44"/>
      <c r="BZ47" s="44" t="n">
        <v>102</v>
      </c>
      <c r="CA47" s="44" t="n">
        <v>54</v>
      </c>
      <c r="CB47" s="44"/>
      <c r="CC47" s="44"/>
      <c r="CD47" s="44"/>
      <c r="CE47" s="44" t="n">
        <v>0</v>
      </c>
      <c r="CF47" s="44" t="n">
        <v>0</v>
      </c>
      <c r="CG47" s="44" t="n">
        <v>0</v>
      </c>
      <c r="CH47" s="44"/>
      <c r="CI47" s="44"/>
      <c r="CJ47" s="44"/>
      <c r="CK47" s="44"/>
      <c r="CL47" s="44"/>
      <c r="CM47" s="44" t="n">
        <v>0</v>
      </c>
      <c r="CN47" s="44" t="s">
        <v>90</v>
      </c>
      <c r="CO47" s="44" t="n">
        <v>0</v>
      </c>
      <c r="CP47" s="44" t="n">
        <f aca="false">(P47+Q47+S47)</f>
        <v>59131.58</v>
      </c>
      <c r="CQ47" s="44" t="n">
        <f aca="false">(AC47*BC47*AW47)</f>
        <v>0</v>
      </c>
      <c r="CR47" s="44" t="n">
        <f aca="false">(((ET47*1.1))*BB47*AV47)</f>
        <v>0</v>
      </c>
      <c r="CS47" s="44" t="n">
        <f aca="false">(AE47*BS47*AV47)</f>
        <v>0</v>
      </c>
      <c r="CT47" s="44" t="n">
        <f aca="false">(AF47*BA47*AV47)</f>
        <v>5913.15764688</v>
      </c>
      <c r="CU47" s="44" t="n">
        <f aca="false">AG47</f>
        <v>0</v>
      </c>
      <c r="CV47" s="44" t="n">
        <f aca="false">(AH47*AV47)</f>
        <v>10.330749</v>
      </c>
      <c r="CW47" s="44" t="n">
        <f aca="false">AI47</f>
        <v>0</v>
      </c>
      <c r="CX47" s="44" t="n">
        <f aca="false">AJ47</f>
        <v>0</v>
      </c>
      <c r="CY47" s="44" t="n">
        <f aca="false">(S47+R47)*(BZ47/100)</f>
        <v>60314.2116</v>
      </c>
      <c r="CZ47" s="44" t="n">
        <f aca="false">(S47+R47)*(CA47/100)</f>
        <v>31931.0532</v>
      </c>
      <c r="DA47" s="44"/>
      <c r="DB47" s="44"/>
      <c r="DC47" s="44"/>
      <c r="DD47" s="44"/>
      <c r="DE47" s="44" t="s">
        <v>91</v>
      </c>
      <c r="DF47" s="44" t="s">
        <v>91</v>
      </c>
      <c r="DG47" s="44" t="s">
        <v>91</v>
      </c>
      <c r="DH47" s="44"/>
      <c r="DI47" s="44" t="s">
        <v>91</v>
      </c>
      <c r="DJ47" s="44" t="s">
        <v>91</v>
      </c>
      <c r="DK47" s="44"/>
      <c r="DL47" s="44"/>
      <c r="DM47" s="44"/>
      <c r="DN47" s="44" t="n">
        <v>102</v>
      </c>
      <c r="DO47" s="44" t="n">
        <v>54</v>
      </c>
      <c r="DP47" s="44" t="n">
        <v>1</v>
      </c>
      <c r="DQ47" s="44" t="n">
        <v>1</v>
      </c>
      <c r="DR47" s="44"/>
      <c r="DS47" s="44"/>
      <c r="DT47" s="44"/>
      <c r="DU47" s="44" t="n">
        <v>1013</v>
      </c>
      <c r="DV47" s="44" t="s">
        <v>109</v>
      </c>
      <c r="DW47" s="44" t="s">
        <v>109</v>
      </c>
      <c r="DX47" s="44" t="n">
        <v>1</v>
      </c>
      <c r="DY47" s="44"/>
      <c r="DZ47" s="44"/>
      <c r="EA47" s="44"/>
      <c r="EB47" s="44"/>
      <c r="EC47" s="44"/>
      <c r="ED47" s="44"/>
      <c r="EE47" s="44" t="n">
        <v>86331294</v>
      </c>
      <c r="EF47" s="44" t="n">
        <v>60</v>
      </c>
      <c r="EG47" s="44" t="s">
        <v>92</v>
      </c>
      <c r="EH47" s="44" t="n">
        <v>0</v>
      </c>
      <c r="EI47" s="44"/>
      <c r="EJ47" s="44" t="n">
        <v>1</v>
      </c>
      <c r="EK47" s="44" t="n">
        <v>666</v>
      </c>
      <c r="EL47" s="44" t="s">
        <v>93</v>
      </c>
      <c r="EM47" s="44" t="s">
        <v>94</v>
      </c>
      <c r="EN47" s="44"/>
      <c r="EO47" s="44" t="s">
        <v>95</v>
      </c>
      <c r="EP47" s="44"/>
      <c r="EQ47" s="44" t="n">
        <v>0</v>
      </c>
      <c r="ER47" s="44" t="n">
        <v>0</v>
      </c>
      <c r="ES47" s="44" t="n">
        <v>0</v>
      </c>
      <c r="ET47" s="44" t="n">
        <v>0</v>
      </c>
      <c r="EU47" s="44" t="n">
        <v>0</v>
      </c>
      <c r="EV47" s="44" t="n">
        <v>88.89</v>
      </c>
      <c r="EW47" s="44" t="n">
        <v>8.97</v>
      </c>
      <c r="EX47" s="44" t="n">
        <v>0</v>
      </c>
      <c r="EY47" s="44" t="n">
        <v>0</v>
      </c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 t="n">
        <v>0</v>
      </c>
      <c r="FR47" s="44" t="n">
        <v>0</v>
      </c>
      <c r="FS47" s="44" t="n">
        <v>0</v>
      </c>
      <c r="FT47" s="44"/>
      <c r="FU47" s="44"/>
      <c r="FV47" s="44"/>
      <c r="FW47" s="44"/>
      <c r="FX47" s="44" t="n">
        <v>102</v>
      </c>
      <c r="FY47" s="44" t="n">
        <v>54</v>
      </c>
      <c r="FZ47" s="44"/>
      <c r="GA47" s="44"/>
      <c r="GB47" s="44"/>
      <c r="GC47" s="44"/>
      <c r="GD47" s="44" t="n">
        <v>1</v>
      </c>
      <c r="GE47" s="44"/>
      <c r="GF47" s="44" t="n">
        <v>-1307995638</v>
      </c>
      <c r="GG47" s="44" t="n">
        <v>2</v>
      </c>
      <c r="GH47" s="44" t="n">
        <v>0</v>
      </c>
      <c r="GI47" s="44" t="n">
        <v>-2</v>
      </c>
      <c r="GJ47" s="44" t="n">
        <v>0</v>
      </c>
      <c r="GK47" s="44" t="n">
        <v>0</v>
      </c>
      <c r="GL47" s="44" t="n">
        <f aca="false">ROUND(IF(AND(BH47=3,BI47=3,FS47&lt;&gt;0),P47,0),2)</f>
        <v>0</v>
      </c>
      <c r="GM47" s="44" t="n">
        <f aca="false">ROUND(O47+X47+Y47,2)+GX47</f>
        <v>151376.84</v>
      </c>
      <c r="GN47" s="44" t="n">
        <f aca="false">IF(OR(BI47=0,BI47=1),GM47-GX47,0)</f>
        <v>151376.84</v>
      </c>
      <c r="GO47" s="44" t="n">
        <f aca="false">IF(BI47=2,GM47-GX47,0)</f>
        <v>0</v>
      </c>
      <c r="GP47" s="44" t="n">
        <f aca="false">IF(BI47=4,GM47-GX47,0)</f>
        <v>0</v>
      </c>
      <c r="GQ47" s="44"/>
      <c r="GR47" s="44" t="n">
        <v>0</v>
      </c>
      <c r="GS47" s="44" t="n">
        <v>3</v>
      </c>
      <c r="GT47" s="44" t="n">
        <v>0</v>
      </c>
      <c r="GU47" s="44"/>
      <c r="GV47" s="44" t="n">
        <f aca="false">(GT47)</f>
        <v>0</v>
      </c>
      <c r="GW47" s="44" t="n">
        <v>1</v>
      </c>
      <c r="GX47" s="44" t="n">
        <f aca="false">ROUND(HC47*I47,2)</f>
        <v>0</v>
      </c>
      <c r="GY47" s="44"/>
      <c r="GZ47" s="44"/>
      <c r="HA47" s="44" t="n">
        <v>0</v>
      </c>
      <c r="HB47" s="44" t="n">
        <v>0</v>
      </c>
      <c r="HC47" s="44" t="n">
        <f aca="false">GV47*GW47</f>
        <v>0</v>
      </c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 t="n">
        <v>0</v>
      </c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 t="n">
        <v>0</v>
      </c>
      <c r="IL47" s="44"/>
      <c r="IM47" s="44"/>
      <c r="IN47" s="44"/>
      <c r="IO47" s="44"/>
      <c r="IP47" s="44"/>
      <c r="IQ47" s="44"/>
      <c r="IR47" s="44"/>
      <c r="IS47" s="44"/>
      <c r="IT47" s="44"/>
      <c r="IU47" s="44"/>
    </row>
    <row r="48" customFormat="false" ht="12.75" hidden="false" customHeight="false" outlineLevel="0" collapsed="false">
      <c r="A48" s="44" t="n">
        <v>17</v>
      </c>
      <c r="B48" s="44" t="n">
        <v>1</v>
      </c>
      <c r="C48" s="44" t="n">
        <f aca="false">ROW(SmtRes!A30)</f>
        <v>30</v>
      </c>
      <c r="D48" s="44" t="n">
        <f aca="false">ROW(EtalonRes!A30)</f>
        <v>30</v>
      </c>
      <c r="E48" s="44" t="s">
        <v>116</v>
      </c>
      <c r="F48" s="44" t="s">
        <v>117</v>
      </c>
      <c r="G48" s="44" t="s">
        <v>50</v>
      </c>
      <c r="H48" s="44" t="s">
        <v>109</v>
      </c>
      <c r="I48" s="44" t="n">
        <f aca="false">ROUND(3,9)</f>
        <v>3</v>
      </c>
      <c r="J48" s="44" t="n">
        <v>0</v>
      </c>
      <c r="K48" s="44" t="n">
        <f aca="false">ROUND(3,9)</f>
        <v>3</v>
      </c>
      <c r="L48" s="44"/>
      <c r="M48" s="44"/>
      <c r="N48" s="44"/>
      <c r="O48" s="44" t="n">
        <f aca="false">ROUND(CP48,2)</f>
        <v>430.23</v>
      </c>
      <c r="P48" s="44" t="n">
        <f aca="false">ROUND(CQ48*I48,2)</f>
        <v>0</v>
      </c>
      <c r="Q48" s="44" t="n">
        <f aca="false">ROUND(CR48*I48,2)</f>
        <v>0</v>
      </c>
      <c r="R48" s="44" t="n">
        <f aca="false">ROUND(CS48*I48,2)</f>
        <v>0</v>
      </c>
      <c r="S48" s="44" t="n">
        <f aca="false">ROUND(CT48*I48,2)</f>
        <v>430.23</v>
      </c>
      <c r="T48" s="44" t="n">
        <f aca="false">ROUND(CU48*I48,2)</f>
        <v>0</v>
      </c>
      <c r="U48" s="44" t="n">
        <f aca="false">CV48*I48</f>
        <v>42.808689</v>
      </c>
      <c r="V48" s="44" t="n">
        <f aca="false">CW48*I48</f>
        <v>0</v>
      </c>
      <c r="W48" s="44" t="n">
        <f aca="false">ROUND(CX48*I48,2)</f>
        <v>0</v>
      </c>
      <c r="X48" s="44" t="n">
        <f aca="false">ROUND(CY48,2)</f>
        <v>438.83</v>
      </c>
      <c r="Y48" s="44" t="n">
        <f aca="false">ROUND(CZ48,2)</f>
        <v>232.32</v>
      </c>
      <c r="Z48" s="44"/>
      <c r="AA48" s="44" t="n">
        <v>86495194</v>
      </c>
      <c r="AB48" s="44" t="n">
        <f aca="false">(AC48+AD48+AF48)</f>
        <v>136.972</v>
      </c>
      <c r="AC48" s="44" t="n">
        <f aca="false">(ES48)</f>
        <v>0</v>
      </c>
      <c r="AD48" s="44" t="n">
        <f aca="false">((ET48*1.1))</f>
        <v>0</v>
      </c>
      <c r="AE48" s="44" t="n">
        <f aca="false">((EU48*1.1))</f>
        <v>0</v>
      </c>
      <c r="AF48" s="44" t="n">
        <f aca="false">((EV48*1.1))</f>
        <v>136.972</v>
      </c>
      <c r="AG48" s="44" t="n">
        <f aca="false">(AP48)</f>
        <v>0</v>
      </c>
      <c r="AH48" s="44" t="n">
        <f aca="false">((EW48*1.1))</f>
        <v>13.629</v>
      </c>
      <c r="AI48" s="44" t="n">
        <f aca="false">((EX48*1.1))</f>
        <v>0</v>
      </c>
      <c r="AJ48" s="44" t="n">
        <f aca="false">(AS48)</f>
        <v>0</v>
      </c>
      <c r="AK48" s="44" t="n">
        <v>0</v>
      </c>
      <c r="AL48" s="44" t="n">
        <v>0</v>
      </c>
      <c r="AM48" s="44" t="n">
        <v>0</v>
      </c>
      <c r="AN48" s="44" t="n">
        <v>0</v>
      </c>
      <c r="AO48" s="44" t="n">
        <v>124.52</v>
      </c>
      <c r="AP48" s="44" t="n">
        <v>0</v>
      </c>
      <c r="AQ48" s="44" t="n">
        <v>12.39</v>
      </c>
      <c r="AR48" s="44" t="n">
        <v>0</v>
      </c>
      <c r="AS48" s="44" t="n">
        <v>0</v>
      </c>
      <c r="AT48" s="44" t="n">
        <v>102</v>
      </c>
      <c r="AU48" s="44" t="n">
        <v>54</v>
      </c>
      <c r="AV48" s="44" t="n">
        <v>1.047</v>
      </c>
      <c r="AW48" s="44" t="n">
        <v>1</v>
      </c>
      <c r="AX48" s="44"/>
      <c r="AY48" s="44"/>
      <c r="AZ48" s="44" t="n">
        <v>1</v>
      </c>
      <c r="BA48" s="44" t="n">
        <v>1</v>
      </c>
      <c r="BB48" s="44" t="n">
        <v>1</v>
      </c>
      <c r="BC48" s="44" t="n">
        <v>1</v>
      </c>
      <c r="BD48" s="44"/>
      <c r="BE48" s="44"/>
      <c r="BF48" s="44"/>
      <c r="BG48" s="44"/>
      <c r="BH48" s="44" t="n">
        <v>0</v>
      </c>
      <c r="BI48" s="44" t="n">
        <v>1</v>
      </c>
      <c r="BJ48" s="44" t="s">
        <v>117</v>
      </c>
      <c r="BK48" s="44"/>
      <c r="BL48" s="44"/>
      <c r="BM48" s="44" t="n">
        <v>666</v>
      </c>
      <c r="BN48" s="44" t="n">
        <v>0</v>
      </c>
      <c r="BO48" s="44" t="s">
        <v>117</v>
      </c>
      <c r="BP48" s="44" t="n">
        <v>1</v>
      </c>
      <c r="BQ48" s="44" t="n">
        <v>60</v>
      </c>
      <c r="BR48" s="44" t="n">
        <v>0</v>
      </c>
      <c r="BS48" s="44" t="n">
        <v>1</v>
      </c>
      <c r="BT48" s="44" t="n">
        <v>1</v>
      </c>
      <c r="BU48" s="44" t="n">
        <v>1</v>
      </c>
      <c r="BV48" s="44" t="n">
        <v>1</v>
      </c>
      <c r="BW48" s="44" t="n">
        <v>1</v>
      </c>
      <c r="BX48" s="44" t="n">
        <v>1</v>
      </c>
      <c r="BY48" s="44"/>
      <c r="BZ48" s="44" t="n">
        <v>102</v>
      </c>
      <c r="CA48" s="44" t="n">
        <v>54</v>
      </c>
      <c r="CB48" s="44"/>
      <c r="CC48" s="44"/>
      <c r="CD48" s="44"/>
      <c r="CE48" s="44" t="n">
        <v>0</v>
      </c>
      <c r="CF48" s="44" t="n">
        <v>0</v>
      </c>
      <c r="CG48" s="44" t="n">
        <v>0</v>
      </c>
      <c r="CH48" s="44"/>
      <c r="CI48" s="44"/>
      <c r="CJ48" s="44"/>
      <c r="CK48" s="44"/>
      <c r="CL48" s="44"/>
      <c r="CM48" s="44" t="n">
        <v>0</v>
      </c>
      <c r="CN48" s="44" t="s">
        <v>90</v>
      </c>
      <c r="CO48" s="44" t="n">
        <v>0</v>
      </c>
      <c r="CP48" s="44" t="n">
        <f aca="false">(P48+Q48+S48)</f>
        <v>430.23</v>
      </c>
      <c r="CQ48" s="44" t="n">
        <f aca="false">(AC48*BC48*AW48)</f>
        <v>0</v>
      </c>
      <c r="CR48" s="44" t="n">
        <f aca="false">(((ET48*1.1))*BB48*AV48)</f>
        <v>0</v>
      </c>
      <c r="CS48" s="44" t="n">
        <f aca="false">(AE48*BS48*AV48)</f>
        <v>0</v>
      </c>
      <c r="CT48" s="44" t="n">
        <f aca="false">(AF48*BA48*AV48)</f>
        <v>143.409684</v>
      </c>
      <c r="CU48" s="44" t="n">
        <f aca="false">AG48</f>
        <v>0</v>
      </c>
      <c r="CV48" s="44" t="n">
        <f aca="false">(AH48*AV48)</f>
        <v>14.269563</v>
      </c>
      <c r="CW48" s="44" t="n">
        <f aca="false">AI48</f>
        <v>0</v>
      </c>
      <c r="CX48" s="44" t="n">
        <f aca="false">AJ48</f>
        <v>0</v>
      </c>
      <c r="CY48" s="44" t="n">
        <f aca="false">(((S48+R48)*BZ48)/100)</f>
        <v>438.8346</v>
      </c>
      <c r="CZ48" s="44" t="n">
        <f aca="false">(((S48+R48)*CA48)/100)</f>
        <v>232.3242</v>
      </c>
      <c r="DA48" s="44"/>
      <c r="DB48" s="44"/>
      <c r="DC48" s="44"/>
      <c r="DD48" s="44"/>
      <c r="DE48" s="44" t="s">
        <v>91</v>
      </c>
      <c r="DF48" s="44" t="s">
        <v>91</v>
      </c>
      <c r="DG48" s="44" t="s">
        <v>91</v>
      </c>
      <c r="DH48" s="44"/>
      <c r="DI48" s="44" t="s">
        <v>91</v>
      </c>
      <c r="DJ48" s="44" t="s">
        <v>91</v>
      </c>
      <c r="DK48" s="44"/>
      <c r="DL48" s="44"/>
      <c r="DM48" s="44"/>
      <c r="DN48" s="44" t="n">
        <v>0</v>
      </c>
      <c r="DO48" s="44" t="n">
        <v>0</v>
      </c>
      <c r="DP48" s="44" t="n">
        <v>1</v>
      </c>
      <c r="DQ48" s="44" t="n">
        <v>1</v>
      </c>
      <c r="DR48" s="44"/>
      <c r="DS48" s="44"/>
      <c r="DT48" s="44"/>
      <c r="DU48" s="44" t="n">
        <v>1013</v>
      </c>
      <c r="DV48" s="44" t="s">
        <v>109</v>
      </c>
      <c r="DW48" s="44" t="s">
        <v>109</v>
      </c>
      <c r="DX48" s="44" t="n">
        <v>1</v>
      </c>
      <c r="DY48" s="44"/>
      <c r="DZ48" s="44"/>
      <c r="EA48" s="44"/>
      <c r="EB48" s="44"/>
      <c r="EC48" s="44"/>
      <c r="ED48" s="44"/>
      <c r="EE48" s="44" t="n">
        <v>86331294</v>
      </c>
      <c r="EF48" s="44" t="n">
        <v>60</v>
      </c>
      <c r="EG48" s="44" t="s">
        <v>92</v>
      </c>
      <c r="EH48" s="44" t="n">
        <v>0</v>
      </c>
      <c r="EI48" s="44"/>
      <c r="EJ48" s="44" t="n">
        <v>1</v>
      </c>
      <c r="EK48" s="44" t="n">
        <v>666</v>
      </c>
      <c r="EL48" s="44" t="s">
        <v>93</v>
      </c>
      <c r="EM48" s="44" t="s">
        <v>94</v>
      </c>
      <c r="EN48" s="44"/>
      <c r="EO48" s="44" t="s">
        <v>95</v>
      </c>
      <c r="EP48" s="44"/>
      <c r="EQ48" s="44" t="n">
        <v>0</v>
      </c>
      <c r="ER48" s="44" t="n">
        <v>0</v>
      </c>
      <c r="ES48" s="44" t="n">
        <v>0</v>
      </c>
      <c r="ET48" s="44" t="n">
        <v>0</v>
      </c>
      <c r="EU48" s="44" t="n">
        <v>0</v>
      </c>
      <c r="EV48" s="44" t="n">
        <v>124.52</v>
      </c>
      <c r="EW48" s="44" t="n">
        <v>12.39</v>
      </c>
      <c r="EX48" s="44" t="n">
        <v>0</v>
      </c>
      <c r="EY48" s="44" t="n">
        <v>0</v>
      </c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 t="n">
        <v>0</v>
      </c>
      <c r="FR48" s="44" t="n">
        <v>0</v>
      </c>
      <c r="FS48" s="44" t="n">
        <v>0</v>
      </c>
      <c r="FT48" s="44"/>
      <c r="FU48" s="44"/>
      <c r="FV48" s="44"/>
      <c r="FW48" s="44"/>
      <c r="FX48" s="44" t="n">
        <v>102</v>
      </c>
      <c r="FY48" s="44" t="n">
        <v>54</v>
      </c>
      <c r="FZ48" s="44"/>
      <c r="GA48" s="44"/>
      <c r="GB48" s="44"/>
      <c r="GC48" s="44"/>
      <c r="GD48" s="44" t="n">
        <v>1</v>
      </c>
      <c r="GE48" s="44"/>
      <c r="GF48" s="44" t="n">
        <v>-776106542</v>
      </c>
      <c r="GG48" s="44" t="n">
        <v>2</v>
      </c>
      <c r="GH48" s="44" t="n">
        <v>0</v>
      </c>
      <c r="GI48" s="44" t="n">
        <v>-2</v>
      </c>
      <c r="GJ48" s="44" t="n">
        <v>0</v>
      </c>
      <c r="GK48" s="44" t="n">
        <v>0</v>
      </c>
      <c r="GL48" s="44" t="n">
        <f aca="false">ROUND(IF(AND(BH48=3,BI48=3,FS48&lt;&gt;0),P48,0),2)</f>
        <v>0</v>
      </c>
      <c r="GM48" s="44" t="n">
        <f aca="false">ROUND(O48+X48+Y48,2)+GX48</f>
        <v>1101.38</v>
      </c>
      <c r="GN48" s="44" t="n">
        <f aca="false">IF(OR(BI48=0,BI48=1),GM48-GX48,0)</f>
        <v>1101.38</v>
      </c>
      <c r="GO48" s="44" t="n">
        <f aca="false">IF(BI48=2,GM48-GX48,0)</f>
        <v>0</v>
      </c>
      <c r="GP48" s="44" t="n">
        <f aca="false">IF(BI48=4,GM48-GX48,0)</f>
        <v>0</v>
      </c>
      <c r="GQ48" s="44"/>
      <c r="GR48" s="44" t="n">
        <v>0</v>
      </c>
      <c r="GS48" s="44" t="n">
        <v>3</v>
      </c>
      <c r="GT48" s="44" t="n">
        <v>0</v>
      </c>
      <c r="GU48" s="44"/>
      <c r="GV48" s="44" t="n">
        <f aca="false">(GT48)</f>
        <v>0</v>
      </c>
      <c r="GW48" s="44" t="n">
        <v>1</v>
      </c>
      <c r="GX48" s="44" t="n">
        <f aca="false">ROUND(HC48*I48,2)</f>
        <v>0</v>
      </c>
      <c r="GY48" s="44"/>
      <c r="GZ48" s="44"/>
      <c r="HA48" s="44" t="n">
        <v>0</v>
      </c>
      <c r="HB48" s="44" t="n">
        <v>0</v>
      </c>
      <c r="HC48" s="44" t="n">
        <f aca="false">GV48*GW48</f>
        <v>0</v>
      </c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 t="n">
        <v>0</v>
      </c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 t="n">
        <v>0</v>
      </c>
      <c r="IL48" s="44"/>
      <c r="IM48" s="44"/>
      <c r="IN48" s="44"/>
      <c r="IO48" s="44"/>
      <c r="IP48" s="44"/>
      <c r="IQ48" s="44"/>
      <c r="IR48" s="44"/>
      <c r="IS48" s="44"/>
      <c r="IT48" s="44"/>
      <c r="IU48" s="44"/>
    </row>
    <row r="49" customFormat="false" ht="12.75" hidden="false" customHeight="false" outlineLevel="0" collapsed="false">
      <c r="A49" s="44" t="n">
        <v>17</v>
      </c>
      <c r="B49" s="44" t="n">
        <v>1</v>
      </c>
      <c r="C49" s="44" t="n">
        <f aca="false">ROW(SmtRes!A32)</f>
        <v>32</v>
      </c>
      <c r="D49" s="44" t="n">
        <f aca="false">ROW(EtalonRes!A32)</f>
        <v>32</v>
      </c>
      <c r="E49" s="44" t="s">
        <v>116</v>
      </c>
      <c r="F49" s="44" t="s">
        <v>117</v>
      </c>
      <c r="G49" s="44" t="s">
        <v>50</v>
      </c>
      <c r="H49" s="44" t="s">
        <v>109</v>
      </c>
      <c r="I49" s="44" t="n">
        <f aca="false">ROUND(3,9)</f>
        <v>3</v>
      </c>
      <c r="J49" s="44" t="n">
        <v>0</v>
      </c>
      <c r="K49" s="44" t="n">
        <f aca="false">ROUND(3,9)</f>
        <v>3</v>
      </c>
      <c r="L49" s="44"/>
      <c r="M49" s="44"/>
      <c r="N49" s="44"/>
      <c r="O49" s="44" t="n">
        <f aca="false">ROUND(CP49,2)</f>
        <v>24850.03</v>
      </c>
      <c r="P49" s="44" t="n">
        <f aca="false">ROUND(CQ49*I49,2)</f>
        <v>0</v>
      </c>
      <c r="Q49" s="44" t="n">
        <f aca="false">ROUND(CR49*I49,2)</f>
        <v>0</v>
      </c>
      <c r="R49" s="44" t="n">
        <f aca="false">ROUND(CS49*I49,2)</f>
        <v>0</v>
      </c>
      <c r="S49" s="44" t="n">
        <f aca="false">ROUND(CT49*I49,2)</f>
        <v>24850.03</v>
      </c>
      <c r="T49" s="44" t="n">
        <f aca="false">ROUND(CU49*I49,2)</f>
        <v>0</v>
      </c>
      <c r="U49" s="44" t="n">
        <f aca="false">CV49*I49</f>
        <v>42.808689</v>
      </c>
      <c r="V49" s="44" t="n">
        <f aca="false">CW49*I49</f>
        <v>0</v>
      </c>
      <c r="W49" s="44" t="n">
        <f aca="false">ROUND(CX49*I49,2)</f>
        <v>0</v>
      </c>
      <c r="X49" s="44" t="n">
        <f aca="false">ROUND(CY49,2)</f>
        <v>25347.03</v>
      </c>
      <c r="Y49" s="44" t="n">
        <f aca="false">ROUND(CZ49,2)</f>
        <v>13419.02</v>
      </c>
      <c r="Z49" s="44"/>
      <c r="AA49" s="44" t="n">
        <v>86495195</v>
      </c>
      <c r="AB49" s="44" t="n">
        <f aca="false">(AC49+AD49+AF49)</f>
        <v>136.972</v>
      </c>
      <c r="AC49" s="44" t="n">
        <f aca="false">(ES49)</f>
        <v>0</v>
      </c>
      <c r="AD49" s="44" t="n">
        <f aca="false">((ET49*1.1))</f>
        <v>0</v>
      </c>
      <c r="AE49" s="44" t="n">
        <f aca="false">((EU49*1.1))</f>
        <v>0</v>
      </c>
      <c r="AF49" s="44" t="n">
        <f aca="false">((EV49*1.1))</f>
        <v>136.972</v>
      </c>
      <c r="AG49" s="44" t="n">
        <f aca="false">(AP49)</f>
        <v>0</v>
      </c>
      <c r="AH49" s="44" t="n">
        <f aca="false">((EW49*1.1))</f>
        <v>13.629</v>
      </c>
      <c r="AI49" s="44" t="n">
        <f aca="false">((EX49*1.1))</f>
        <v>0</v>
      </c>
      <c r="AJ49" s="44" t="n">
        <f aca="false">(AS49)</f>
        <v>0</v>
      </c>
      <c r="AK49" s="44" t="n">
        <v>0</v>
      </c>
      <c r="AL49" s="44" t="n">
        <v>0</v>
      </c>
      <c r="AM49" s="44" t="n">
        <v>0</v>
      </c>
      <c r="AN49" s="44" t="n">
        <v>0</v>
      </c>
      <c r="AO49" s="44" t="n">
        <v>124.52</v>
      </c>
      <c r="AP49" s="44" t="n">
        <v>0</v>
      </c>
      <c r="AQ49" s="44" t="n">
        <v>12.39</v>
      </c>
      <c r="AR49" s="44" t="n">
        <v>0</v>
      </c>
      <c r="AS49" s="44" t="n">
        <v>0</v>
      </c>
      <c r="AT49" s="44" t="n">
        <v>102</v>
      </c>
      <c r="AU49" s="44" t="n">
        <v>54</v>
      </c>
      <c r="AV49" s="44" t="n">
        <v>1.047</v>
      </c>
      <c r="AW49" s="44" t="n">
        <v>1</v>
      </c>
      <c r="AX49" s="44"/>
      <c r="AY49" s="44"/>
      <c r="AZ49" s="44" t="n">
        <v>1</v>
      </c>
      <c r="BA49" s="44" t="n">
        <v>57.76</v>
      </c>
      <c r="BB49" s="44" t="n">
        <v>1</v>
      </c>
      <c r="BC49" s="44" t="n">
        <v>1</v>
      </c>
      <c r="BD49" s="44"/>
      <c r="BE49" s="44"/>
      <c r="BF49" s="44"/>
      <c r="BG49" s="44"/>
      <c r="BH49" s="44" t="n">
        <v>0</v>
      </c>
      <c r="BI49" s="44" t="n">
        <v>1</v>
      </c>
      <c r="BJ49" s="44" t="s">
        <v>117</v>
      </c>
      <c r="BK49" s="44"/>
      <c r="BL49" s="44"/>
      <c r="BM49" s="44" t="n">
        <v>666</v>
      </c>
      <c r="BN49" s="44" t="n">
        <v>0</v>
      </c>
      <c r="BO49" s="44" t="s">
        <v>117</v>
      </c>
      <c r="BP49" s="44" t="n">
        <v>1</v>
      </c>
      <c r="BQ49" s="44" t="n">
        <v>60</v>
      </c>
      <c r="BR49" s="44" t="n">
        <v>0</v>
      </c>
      <c r="BS49" s="44" t="n">
        <v>57.76</v>
      </c>
      <c r="BT49" s="44" t="n">
        <v>1</v>
      </c>
      <c r="BU49" s="44" t="n">
        <v>1</v>
      </c>
      <c r="BV49" s="44" t="n">
        <v>1</v>
      </c>
      <c r="BW49" s="44" t="n">
        <v>1</v>
      </c>
      <c r="BX49" s="44" t="n">
        <v>1</v>
      </c>
      <c r="BY49" s="44"/>
      <c r="BZ49" s="44" t="n">
        <v>102</v>
      </c>
      <c r="CA49" s="44" t="n">
        <v>54</v>
      </c>
      <c r="CB49" s="44"/>
      <c r="CC49" s="44"/>
      <c r="CD49" s="44"/>
      <c r="CE49" s="44" t="n">
        <v>0</v>
      </c>
      <c r="CF49" s="44" t="n">
        <v>0</v>
      </c>
      <c r="CG49" s="44" t="n">
        <v>0</v>
      </c>
      <c r="CH49" s="44"/>
      <c r="CI49" s="44"/>
      <c r="CJ49" s="44"/>
      <c r="CK49" s="44"/>
      <c r="CL49" s="44"/>
      <c r="CM49" s="44" t="n">
        <v>0</v>
      </c>
      <c r="CN49" s="44" t="s">
        <v>90</v>
      </c>
      <c r="CO49" s="44" t="n">
        <v>0</v>
      </c>
      <c r="CP49" s="44" t="n">
        <f aca="false">(P49+Q49+S49)</f>
        <v>24850.03</v>
      </c>
      <c r="CQ49" s="44" t="n">
        <f aca="false">(AC49*BC49*AW49)</f>
        <v>0</v>
      </c>
      <c r="CR49" s="44" t="n">
        <f aca="false">(((ET49*1.1))*BB49*AV49)</f>
        <v>0</v>
      </c>
      <c r="CS49" s="44" t="n">
        <f aca="false">(AE49*BS49*AV49)</f>
        <v>0</v>
      </c>
      <c r="CT49" s="44" t="n">
        <f aca="false">(AF49*BA49*AV49)</f>
        <v>8283.34334784</v>
      </c>
      <c r="CU49" s="44" t="n">
        <f aca="false">AG49</f>
        <v>0</v>
      </c>
      <c r="CV49" s="44" t="n">
        <f aca="false">(AH49*AV49)</f>
        <v>14.269563</v>
      </c>
      <c r="CW49" s="44" t="n">
        <f aca="false">AI49</f>
        <v>0</v>
      </c>
      <c r="CX49" s="44" t="n">
        <f aca="false">AJ49</f>
        <v>0</v>
      </c>
      <c r="CY49" s="44" t="n">
        <f aca="false">(S49+R49)*(BZ49/100)</f>
        <v>25347.0306</v>
      </c>
      <c r="CZ49" s="44" t="n">
        <f aca="false">(S49+R49)*(CA49/100)</f>
        <v>13419.0162</v>
      </c>
      <c r="DA49" s="44"/>
      <c r="DB49" s="44"/>
      <c r="DC49" s="44"/>
      <c r="DD49" s="44"/>
      <c r="DE49" s="44" t="s">
        <v>91</v>
      </c>
      <c r="DF49" s="44" t="s">
        <v>91</v>
      </c>
      <c r="DG49" s="44" t="s">
        <v>91</v>
      </c>
      <c r="DH49" s="44"/>
      <c r="DI49" s="44" t="s">
        <v>91</v>
      </c>
      <c r="DJ49" s="44" t="s">
        <v>91</v>
      </c>
      <c r="DK49" s="44"/>
      <c r="DL49" s="44"/>
      <c r="DM49" s="44"/>
      <c r="DN49" s="44" t="n">
        <v>102</v>
      </c>
      <c r="DO49" s="44" t="n">
        <v>54</v>
      </c>
      <c r="DP49" s="44" t="n">
        <v>1</v>
      </c>
      <c r="DQ49" s="44" t="n">
        <v>1</v>
      </c>
      <c r="DR49" s="44"/>
      <c r="DS49" s="44"/>
      <c r="DT49" s="44"/>
      <c r="DU49" s="44" t="n">
        <v>1013</v>
      </c>
      <c r="DV49" s="44" t="s">
        <v>109</v>
      </c>
      <c r="DW49" s="44" t="s">
        <v>109</v>
      </c>
      <c r="DX49" s="44" t="n">
        <v>1</v>
      </c>
      <c r="DY49" s="44"/>
      <c r="DZ49" s="44"/>
      <c r="EA49" s="44"/>
      <c r="EB49" s="44"/>
      <c r="EC49" s="44"/>
      <c r="ED49" s="44"/>
      <c r="EE49" s="44" t="n">
        <v>86331294</v>
      </c>
      <c r="EF49" s="44" t="n">
        <v>60</v>
      </c>
      <c r="EG49" s="44" t="s">
        <v>92</v>
      </c>
      <c r="EH49" s="44" t="n">
        <v>0</v>
      </c>
      <c r="EI49" s="44"/>
      <c r="EJ49" s="44" t="n">
        <v>1</v>
      </c>
      <c r="EK49" s="44" t="n">
        <v>666</v>
      </c>
      <c r="EL49" s="44" t="s">
        <v>93</v>
      </c>
      <c r="EM49" s="44" t="s">
        <v>94</v>
      </c>
      <c r="EN49" s="44"/>
      <c r="EO49" s="44" t="s">
        <v>95</v>
      </c>
      <c r="EP49" s="44"/>
      <c r="EQ49" s="44" t="n">
        <v>0</v>
      </c>
      <c r="ER49" s="44" t="n">
        <v>0</v>
      </c>
      <c r="ES49" s="44" t="n">
        <v>0</v>
      </c>
      <c r="ET49" s="44" t="n">
        <v>0</v>
      </c>
      <c r="EU49" s="44" t="n">
        <v>0</v>
      </c>
      <c r="EV49" s="44" t="n">
        <v>124.52</v>
      </c>
      <c r="EW49" s="44" t="n">
        <v>12.39</v>
      </c>
      <c r="EX49" s="44" t="n">
        <v>0</v>
      </c>
      <c r="EY49" s="44" t="n">
        <v>0</v>
      </c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 t="n">
        <v>0</v>
      </c>
      <c r="FR49" s="44" t="n">
        <v>0</v>
      </c>
      <c r="FS49" s="44" t="n">
        <v>0</v>
      </c>
      <c r="FT49" s="44"/>
      <c r="FU49" s="44"/>
      <c r="FV49" s="44"/>
      <c r="FW49" s="44"/>
      <c r="FX49" s="44" t="n">
        <v>102</v>
      </c>
      <c r="FY49" s="44" t="n">
        <v>54</v>
      </c>
      <c r="FZ49" s="44"/>
      <c r="GA49" s="44"/>
      <c r="GB49" s="44"/>
      <c r="GC49" s="44"/>
      <c r="GD49" s="44" t="n">
        <v>1</v>
      </c>
      <c r="GE49" s="44"/>
      <c r="GF49" s="44" t="n">
        <v>-776106542</v>
      </c>
      <c r="GG49" s="44" t="n">
        <v>2</v>
      </c>
      <c r="GH49" s="44" t="n">
        <v>0</v>
      </c>
      <c r="GI49" s="44" t="n">
        <v>-2</v>
      </c>
      <c r="GJ49" s="44" t="n">
        <v>0</v>
      </c>
      <c r="GK49" s="44" t="n">
        <v>0</v>
      </c>
      <c r="GL49" s="44" t="n">
        <f aca="false">ROUND(IF(AND(BH49=3,BI49=3,FS49&lt;&gt;0),P49,0),2)</f>
        <v>0</v>
      </c>
      <c r="GM49" s="44" t="n">
        <f aca="false">ROUND(O49+X49+Y49,2)+GX49</f>
        <v>63616.08</v>
      </c>
      <c r="GN49" s="44" t="n">
        <f aca="false">IF(OR(BI49=0,BI49=1),GM49-GX49,0)</f>
        <v>63616.08</v>
      </c>
      <c r="GO49" s="44" t="n">
        <f aca="false">IF(BI49=2,GM49-GX49,0)</f>
        <v>0</v>
      </c>
      <c r="GP49" s="44" t="n">
        <f aca="false">IF(BI49=4,GM49-GX49,0)</f>
        <v>0</v>
      </c>
      <c r="GQ49" s="44"/>
      <c r="GR49" s="44" t="n">
        <v>0</v>
      </c>
      <c r="GS49" s="44" t="n">
        <v>3</v>
      </c>
      <c r="GT49" s="44" t="n">
        <v>0</v>
      </c>
      <c r="GU49" s="44"/>
      <c r="GV49" s="44" t="n">
        <f aca="false">(GT49)</f>
        <v>0</v>
      </c>
      <c r="GW49" s="44" t="n">
        <v>1</v>
      </c>
      <c r="GX49" s="44" t="n">
        <f aca="false">ROUND(HC49*I49,2)</f>
        <v>0</v>
      </c>
      <c r="GY49" s="44"/>
      <c r="GZ49" s="44"/>
      <c r="HA49" s="44" t="n">
        <v>0</v>
      </c>
      <c r="HB49" s="44" t="n">
        <v>0</v>
      </c>
      <c r="HC49" s="44" t="n">
        <f aca="false">GV49*GW49</f>
        <v>0</v>
      </c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 t="n">
        <v>0</v>
      </c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 t="n">
        <v>0</v>
      </c>
      <c r="IL49" s="44"/>
      <c r="IM49" s="44"/>
      <c r="IN49" s="44"/>
      <c r="IO49" s="44"/>
      <c r="IP49" s="44"/>
      <c r="IQ49" s="44"/>
      <c r="IR49" s="44"/>
      <c r="IS49" s="44"/>
      <c r="IT49" s="44"/>
      <c r="IU49" s="44"/>
    </row>
    <row r="50" customFormat="false" ht="12.75" hidden="false" customHeight="false" outlineLevel="0" collapsed="false">
      <c r="A50" s="44" t="n">
        <v>17</v>
      </c>
      <c r="B50" s="44" t="n">
        <v>1</v>
      </c>
      <c r="C50" s="44"/>
      <c r="D50" s="44"/>
      <c r="E50" s="44" t="s">
        <v>118</v>
      </c>
      <c r="F50" s="44" t="s">
        <v>119</v>
      </c>
      <c r="G50" s="44" t="s">
        <v>51</v>
      </c>
      <c r="H50" s="44" t="s">
        <v>120</v>
      </c>
      <c r="I50" s="44" t="n">
        <f aca="false">ROUND(27.19,9)</f>
        <v>27.19</v>
      </c>
      <c r="J50" s="44" t="n">
        <v>0</v>
      </c>
      <c r="K50" s="44" t="n">
        <f aca="false">ROUND(27.19,9)</f>
        <v>27.19</v>
      </c>
      <c r="L50" s="44"/>
      <c r="M50" s="44"/>
      <c r="N50" s="44"/>
      <c r="O50" s="44" t="n">
        <f aca="false">ROUND(CP50,2)</f>
        <v>3407.72</v>
      </c>
      <c r="P50" s="44" t="n">
        <f aca="false">ROUND(CQ50*I50,2)</f>
        <v>3407.72</v>
      </c>
      <c r="Q50" s="44" t="n">
        <f aca="false">ROUND(CR50*I50,2)</f>
        <v>0</v>
      </c>
      <c r="R50" s="44" t="n">
        <f aca="false">ROUND(CS50*I50,2)</f>
        <v>0</v>
      </c>
      <c r="S50" s="44" t="n">
        <f aca="false">ROUND(CT50*I50,2)</f>
        <v>0</v>
      </c>
      <c r="T50" s="44" t="n">
        <f aca="false">ROUND(CU50*I50,2)</f>
        <v>0</v>
      </c>
      <c r="U50" s="44" t="n">
        <f aca="false">CV50*I50</f>
        <v>0</v>
      </c>
      <c r="V50" s="44" t="n">
        <f aca="false">CW50*I50</f>
        <v>0</v>
      </c>
      <c r="W50" s="44" t="n">
        <f aca="false">ROUND(CX50*I50,2)</f>
        <v>0</v>
      </c>
      <c r="X50" s="44" t="n">
        <f aca="false">ROUND(CY50,2)</f>
        <v>0</v>
      </c>
      <c r="Y50" s="44" t="n">
        <f aca="false">ROUND(CZ50,2)</f>
        <v>0</v>
      </c>
      <c r="Z50" s="44"/>
      <c r="AA50" s="44" t="n">
        <v>86495194</v>
      </c>
      <c r="AB50" s="44" t="n">
        <f aca="false">(AC50+AD50+AF50)</f>
        <v>125.33</v>
      </c>
      <c r="AC50" s="44" t="n">
        <f aca="false">(ES50)</f>
        <v>125.33</v>
      </c>
      <c r="AD50" s="44" t="n">
        <f aca="false">(ET50)</f>
        <v>0</v>
      </c>
      <c r="AE50" s="44" t="n">
        <f aca="false">(EU50)</f>
        <v>0</v>
      </c>
      <c r="AF50" s="44" t="n">
        <f aca="false">(EV50)</f>
        <v>0</v>
      </c>
      <c r="AG50" s="44" t="n">
        <f aca="false">(AP50)</f>
        <v>0</v>
      </c>
      <c r="AH50" s="44" t="n">
        <f aca="false">(EW50)</f>
        <v>0</v>
      </c>
      <c r="AI50" s="44" t="n">
        <f aca="false">(EX50)</f>
        <v>0</v>
      </c>
      <c r="AJ50" s="44" t="n">
        <f aca="false">(AS50)</f>
        <v>0</v>
      </c>
      <c r="AK50" s="44" t="n">
        <v>0</v>
      </c>
      <c r="AL50" s="44" t="n">
        <v>125.33</v>
      </c>
      <c r="AM50" s="44" t="n">
        <v>0</v>
      </c>
      <c r="AN50" s="44" t="n">
        <v>0</v>
      </c>
      <c r="AO50" s="44" t="n">
        <v>0</v>
      </c>
      <c r="AP50" s="44" t="n">
        <v>0</v>
      </c>
      <c r="AQ50" s="44" t="n">
        <v>0</v>
      </c>
      <c r="AR50" s="44" t="n">
        <v>0</v>
      </c>
      <c r="AS50" s="44" t="n">
        <v>0</v>
      </c>
      <c r="AT50" s="44" t="n">
        <v>102</v>
      </c>
      <c r="AU50" s="44" t="n">
        <v>54</v>
      </c>
      <c r="AV50" s="44" t="n">
        <v>1</v>
      </c>
      <c r="AW50" s="44" t="n">
        <v>1</v>
      </c>
      <c r="AX50" s="44"/>
      <c r="AY50" s="44"/>
      <c r="AZ50" s="44" t="n">
        <v>1</v>
      </c>
      <c r="BA50" s="44" t="n">
        <v>1</v>
      </c>
      <c r="BB50" s="44" t="n">
        <v>1</v>
      </c>
      <c r="BC50" s="44" t="n">
        <v>1</v>
      </c>
      <c r="BD50" s="44"/>
      <c r="BE50" s="44"/>
      <c r="BF50" s="44"/>
      <c r="BG50" s="44"/>
      <c r="BH50" s="44" t="n">
        <v>0</v>
      </c>
      <c r="BI50" s="44" t="n">
        <v>1</v>
      </c>
      <c r="BJ50" s="44" t="s">
        <v>119</v>
      </c>
      <c r="BK50" s="44"/>
      <c r="BL50" s="44"/>
      <c r="BM50" s="44" t="n">
        <v>1617</v>
      </c>
      <c r="BN50" s="44" t="n">
        <v>0</v>
      </c>
      <c r="BO50" s="44" t="s">
        <v>119</v>
      </c>
      <c r="BP50" s="44" t="n">
        <v>1</v>
      </c>
      <c r="BQ50" s="44" t="n">
        <v>200</v>
      </c>
      <c r="BR50" s="44" t="n">
        <v>0</v>
      </c>
      <c r="BS50" s="44" t="n">
        <v>1</v>
      </c>
      <c r="BT50" s="44" t="n">
        <v>1</v>
      </c>
      <c r="BU50" s="44" t="n">
        <v>1</v>
      </c>
      <c r="BV50" s="44" t="n">
        <v>1</v>
      </c>
      <c r="BW50" s="44" t="n">
        <v>1</v>
      </c>
      <c r="BX50" s="44" t="n">
        <v>1</v>
      </c>
      <c r="BY50" s="44"/>
      <c r="BZ50" s="44" t="n">
        <v>102</v>
      </c>
      <c r="CA50" s="44" t="n">
        <v>54</v>
      </c>
      <c r="CB50" s="44"/>
      <c r="CC50" s="44"/>
      <c r="CD50" s="44"/>
      <c r="CE50" s="44" t="n">
        <v>0</v>
      </c>
      <c r="CF50" s="44" t="n">
        <v>0</v>
      </c>
      <c r="CG50" s="44" t="n">
        <v>0</v>
      </c>
      <c r="CH50" s="44"/>
      <c r="CI50" s="44"/>
      <c r="CJ50" s="44"/>
      <c r="CK50" s="44"/>
      <c r="CL50" s="44"/>
      <c r="CM50" s="44" t="n">
        <v>0</v>
      </c>
      <c r="CN50" s="44"/>
      <c r="CO50" s="44" t="n">
        <v>0</v>
      </c>
      <c r="CP50" s="44" t="n">
        <f aca="false">(P50+Q50+S50)</f>
        <v>3407.72</v>
      </c>
      <c r="CQ50" s="44" t="n">
        <f aca="false">(AC50*BC50*AW50)</f>
        <v>125.33</v>
      </c>
      <c r="CR50" s="44" t="n">
        <f aca="false">((ET50)*BB50*AV50)</f>
        <v>0</v>
      </c>
      <c r="CS50" s="44" t="n">
        <f aca="false">(AE50*BS50*AV50)</f>
        <v>0</v>
      </c>
      <c r="CT50" s="44" t="n">
        <f aca="false">(AF50*BA50*AV50)</f>
        <v>0</v>
      </c>
      <c r="CU50" s="44" t="n">
        <f aca="false">AG50</f>
        <v>0</v>
      </c>
      <c r="CV50" s="44" t="n">
        <f aca="false">(AH50*AV50)</f>
        <v>0</v>
      </c>
      <c r="CW50" s="44" t="n">
        <f aca="false">AI50</f>
        <v>0</v>
      </c>
      <c r="CX50" s="44" t="n">
        <f aca="false">AJ50</f>
        <v>0</v>
      </c>
      <c r="CY50" s="44" t="n">
        <f aca="false">(((S50+R50)*BZ50)/100)</f>
        <v>0</v>
      </c>
      <c r="CZ50" s="44" t="n">
        <f aca="false">(((S50+R50)*CA50)/100)</f>
        <v>0</v>
      </c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 t="n">
        <v>0</v>
      </c>
      <c r="DO50" s="44" t="n">
        <v>0</v>
      </c>
      <c r="DP50" s="44" t="n">
        <v>1</v>
      </c>
      <c r="DQ50" s="44" t="n">
        <v>1</v>
      </c>
      <c r="DR50" s="44"/>
      <c r="DS50" s="44"/>
      <c r="DT50" s="44"/>
      <c r="DU50" s="44" t="n">
        <v>1007</v>
      </c>
      <c r="DV50" s="44" t="s">
        <v>120</v>
      </c>
      <c r="DW50" s="44" t="s">
        <v>120</v>
      </c>
      <c r="DX50" s="44" t="n">
        <v>1</v>
      </c>
      <c r="DY50" s="44"/>
      <c r="DZ50" s="44"/>
      <c r="EA50" s="44"/>
      <c r="EB50" s="44"/>
      <c r="EC50" s="44"/>
      <c r="ED50" s="44"/>
      <c r="EE50" s="44" t="n">
        <v>86332245</v>
      </c>
      <c r="EF50" s="44" t="n">
        <v>200</v>
      </c>
      <c r="EG50" s="44" t="s">
        <v>121</v>
      </c>
      <c r="EH50" s="44" t="n">
        <v>0</v>
      </c>
      <c r="EI50" s="44"/>
      <c r="EJ50" s="44" t="n">
        <v>1</v>
      </c>
      <c r="EK50" s="44" t="n">
        <v>1617</v>
      </c>
      <c r="EL50" s="44" t="s">
        <v>122</v>
      </c>
      <c r="EM50" s="44" t="s">
        <v>123</v>
      </c>
      <c r="EN50" s="44"/>
      <c r="EO50" s="44"/>
      <c r="EP50" s="44"/>
      <c r="EQ50" s="44" t="n">
        <v>0</v>
      </c>
      <c r="ER50" s="44" t="n">
        <v>0</v>
      </c>
      <c r="ES50" s="44" t="n">
        <v>125.33</v>
      </c>
      <c r="ET50" s="44" t="n">
        <v>0</v>
      </c>
      <c r="EU50" s="44" t="n">
        <v>0</v>
      </c>
      <c r="EV50" s="44" t="n">
        <v>0</v>
      </c>
      <c r="EW50" s="44" t="n">
        <v>0</v>
      </c>
      <c r="EX50" s="44" t="n">
        <v>0</v>
      </c>
      <c r="EY50" s="44" t="n">
        <v>0</v>
      </c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 t="n">
        <v>0</v>
      </c>
      <c r="FR50" s="44" t="n">
        <v>0</v>
      </c>
      <c r="FS50" s="44" t="n">
        <v>0</v>
      </c>
      <c r="FT50" s="44"/>
      <c r="FU50" s="44"/>
      <c r="FV50" s="44"/>
      <c r="FW50" s="44"/>
      <c r="FX50" s="44" t="n">
        <v>102</v>
      </c>
      <c r="FY50" s="44" t="n">
        <v>54</v>
      </c>
      <c r="FZ50" s="44"/>
      <c r="GA50" s="44"/>
      <c r="GB50" s="44"/>
      <c r="GC50" s="44"/>
      <c r="GD50" s="44" t="n">
        <v>1</v>
      </c>
      <c r="GE50" s="44"/>
      <c r="GF50" s="44" t="n">
        <v>-1680889160</v>
      </c>
      <c r="GG50" s="44" t="n">
        <v>2</v>
      </c>
      <c r="GH50" s="44" t="n">
        <v>0</v>
      </c>
      <c r="GI50" s="44" t="n">
        <v>-2</v>
      </c>
      <c r="GJ50" s="44" t="n">
        <v>0</v>
      </c>
      <c r="GK50" s="44" t="n">
        <v>0</v>
      </c>
      <c r="GL50" s="44" t="n">
        <f aca="false">ROUND(IF(AND(BH50=3,BI50=3,FS50&lt;&gt;0),P50,0),2)</f>
        <v>0</v>
      </c>
      <c r="GM50" s="44" t="n">
        <f aca="false">ROUND(O50+X50+Y50,2)+GX50</f>
        <v>3407.72</v>
      </c>
      <c r="GN50" s="44" t="n">
        <f aca="false">IF(OR(BI50=0,BI50=1),GM50-GX50,0)</f>
        <v>3407.72</v>
      </c>
      <c r="GO50" s="44" t="n">
        <f aca="false">IF(BI50=2,GM50-GX50,0)</f>
        <v>0</v>
      </c>
      <c r="GP50" s="44" t="n">
        <f aca="false">IF(BI50=4,GM50-GX50,0)</f>
        <v>0</v>
      </c>
      <c r="GQ50" s="44"/>
      <c r="GR50" s="44" t="n">
        <v>0</v>
      </c>
      <c r="GS50" s="44" t="n">
        <v>3</v>
      </c>
      <c r="GT50" s="44" t="n">
        <v>0</v>
      </c>
      <c r="GU50" s="44"/>
      <c r="GV50" s="44" t="n">
        <f aca="false">(GT50)</f>
        <v>0</v>
      </c>
      <c r="GW50" s="44" t="n">
        <v>1</v>
      </c>
      <c r="GX50" s="44" t="n">
        <f aca="false">ROUND(HC50*I50,2)</f>
        <v>0</v>
      </c>
      <c r="GY50" s="44"/>
      <c r="GZ50" s="44"/>
      <c r="HA50" s="44" t="n">
        <v>0</v>
      </c>
      <c r="HB50" s="44" t="n">
        <v>0</v>
      </c>
      <c r="HC50" s="44" t="n">
        <f aca="false">GV50*GW50</f>
        <v>0</v>
      </c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 t="n">
        <v>0</v>
      </c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 t="n">
        <v>0</v>
      </c>
      <c r="IL50" s="44"/>
      <c r="IM50" s="44"/>
      <c r="IN50" s="44"/>
      <c r="IO50" s="44"/>
      <c r="IP50" s="44"/>
      <c r="IQ50" s="44"/>
      <c r="IR50" s="44"/>
      <c r="IS50" s="44"/>
      <c r="IT50" s="44"/>
      <c r="IU50" s="44"/>
    </row>
    <row r="51" customFormat="false" ht="12.75" hidden="false" customHeight="false" outlineLevel="0" collapsed="false">
      <c r="A51" s="44" t="n">
        <v>17</v>
      </c>
      <c r="B51" s="44" t="n">
        <v>1</v>
      </c>
      <c r="C51" s="44"/>
      <c r="D51" s="44"/>
      <c r="E51" s="44" t="s">
        <v>118</v>
      </c>
      <c r="F51" s="44" t="s">
        <v>119</v>
      </c>
      <c r="G51" s="44" t="s">
        <v>51</v>
      </c>
      <c r="H51" s="44" t="s">
        <v>120</v>
      </c>
      <c r="I51" s="44" t="n">
        <f aca="false">ROUND(27.19,9)</f>
        <v>27.19</v>
      </c>
      <c r="J51" s="44" t="n">
        <v>0</v>
      </c>
      <c r="K51" s="44" t="n">
        <f aca="false">ROUND(27.19,9)</f>
        <v>27.19</v>
      </c>
      <c r="L51" s="44"/>
      <c r="M51" s="44"/>
      <c r="N51" s="44"/>
      <c r="O51" s="44" t="n">
        <f aca="false">ROUND(CP51,2)</f>
        <v>30294.65</v>
      </c>
      <c r="P51" s="44" t="n">
        <f aca="false">ROUND(CQ51*I51,2)</f>
        <v>30294.65</v>
      </c>
      <c r="Q51" s="44" t="n">
        <f aca="false">ROUND(CR51*I51,2)</f>
        <v>0</v>
      </c>
      <c r="R51" s="44" t="n">
        <f aca="false">ROUND(CS51*I51,2)</f>
        <v>0</v>
      </c>
      <c r="S51" s="44" t="n">
        <f aca="false">ROUND(CT51*I51,2)</f>
        <v>0</v>
      </c>
      <c r="T51" s="44" t="n">
        <f aca="false">ROUND(CU51*I51,2)</f>
        <v>0</v>
      </c>
      <c r="U51" s="44" t="n">
        <f aca="false">CV51*I51</f>
        <v>0</v>
      </c>
      <c r="V51" s="44" t="n">
        <f aca="false">CW51*I51</f>
        <v>0</v>
      </c>
      <c r="W51" s="44" t="n">
        <f aca="false">ROUND(CX51*I51,2)</f>
        <v>0</v>
      </c>
      <c r="X51" s="44" t="n">
        <f aca="false">ROUND(CY51,2)</f>
        <v>0</v>
      </c>
      <c r="Y51" s="44" t="n">
        <f aca="false">ROUND(CZ51,2)</f>
        <v>0</v>
      </c>
      <c r="Z51" s="44"/>
      <c r="AA51" s="44" t="n">
        <v>86495195</v>
      </c>
      <c r="AB51" s="44" t="n">
        <f aca="false">(AC51+AD51+AF51)</f>
        <v>125.33</v>
      </c>
      <c r="AC51" s="44" t="n">
        <f aca="false">(ES51)</f>
        <v>125.33</v>
      </c>
      <c r="AD51" s="44" t="n">
        <f aca="false">(ET51)</f>
        <v>0</v>
      </c>
      <c r="AE51" s="44" t="n">
        <f aca="false">(EU51)</f>
        <v>0</v>
      </c>
      <c r="AF51" s="44" t="n">
        <f aca="false">(EV51)</f>
        <v>0</v>
      </c>
      <c r="AG51" s="44" t="n">
        <f aca="false">(AP51)</f>
        <v>0</v>
      </c>
      <c r="AH51" s="44" t="n">
        <f aca="false">(EW51)</f>
        <v>0</v>
      </c>
      <c r="AI51" s="44" t="n">
        <f aca="false">(EX51)</f>
        <v>0</v>
      </c>
      <c r="AJ51" s="44" t="n">
        <f aca="false">(AS51)</f>
        <v>0</v>
      </c>
      <c r="AK51" s="44" t="n">
        <v>0</v>
      </c>
      <c r="AL51" s="44" t="n">
        <v>125.33</v>
      </c>
      <c r="AM51" s="44" t="n">
        <v>0</v>
      </c>
      <c r="AN51" s="44" t="n">
        <v>0</v>
      </c>
      <c r="AO51" s="44" t="n">
        <v>0</v>
      </c>
      <c r="AP51" s="44" t="n">
        <v>0</v>
      </c>
      <c r="AQ51" s="44" t="n">
        <v>0</v>
      </c>
      <c r="AR51" s="44" t="n">
        <v>0</v>
      </c>
      <c r="AS51" s="44" t="n">
        <v>0</v>
      </c>
      <c r="AT51" s="44" t="n">
        <v>102</v>
      </c>
      <c r="AU51" s="44" t="n">
        <v>54</v>
      </c>
      <c r="AV51" s="44" t="n">
        <v>1</v>
      </c>
      <c r="AW51" s="44" t="n">
        <v>1</v>
      </c>
      <c r="AX51" s="44"/>
      <c r="AY51" s="44"/>
      <c r="AZ51" s="44" t="n">
        <v>1</v>
      </c>
      <c r="BA51" s="44" t="n">
        <v>1</v>
      </c>
      <c r="BB51" s="44" t="n">
        <v>1</v>
      </c>
      <c r="BC51" s="44" t="n">
        <v>8.89</v>
      </c>
      <c r="BD51" s="44"/>
      <c r="BE51" s="44"/>
      <c r="BF51" s="44"/>
      <c r="BG51" s="44"/>
      <c r="BH51" s="44" t="n">
        <v>0</v>
      </c>
      <c r="BI51" s="44" t="n">
        <v>1</v>
      </c>
      <c r="BJ51" s="44" t="s">
        <v>119</v>
      </c>
      <c r="BK51" s="44"/>
      <c r="BL51" s="44"/>
      <c r="BM51" s="44" t="n">
        <v>1617</v>
      </c>
      <c r="BN51" s="44" t="n">
        <v>0</v>
      </c>
      <c r="BO51" s="44" t="s">
        <v>119</v>
      </c>
      <c r="BP51" s="44" t="n">
        <v>1</v>
      </c>
      <c r="BQ51" s="44" t="n">
        <v>200</v>
      </c>
      <c r="BR51" s="44" t="n">
        <v>0</v>
      </c>
      <c r="BS51" s="44" t="n">
        <v>1</v>
      </c>
      <c r="BT51" s="44" t="n">
        <v>1</v>
      </c>
      <c r="BU51" s="44" t="n">
        <v>1</v>
      </c>
      <c r="BV51" s="44" t="n">
        <v>1</v>
      </c>
      <c r="BW51" s="44" t="n">
        <v>1</v>
      </c>
      <c r="BX51" s="44" t="n">
        <v>1</v>
      </c>
      <c r="BY51" s="44"/>
      <c r="BZ51" s="44" t="n">
        <v>102</v>
      </c>
      <c r="CA51" s="44" t="n">
        <v>54</v>
      </c>
      <c r="CB51" s="44"/>
      <c r="CC51" s="44"/>
      <c r="CD51" s="44"/>
      <c r="CE51" s="44" t="n">
        <v>0</v>
      </c>
      <c r="CF51" s="44" t="n">
        <v>0</v>
      </c>
      <c r="CG51" s="44" t="n">
        <v>0</v>
      </c>
      <c r="CH51" s="44"/>
      <c r="CI51" s="44"/>
      <c r="CJ51" s="44"/>
      <c r="CK51" s="44"/>
      <c r="CL51" s="44"/>
      <c r="CM51" s="44" t="n">
        <v>0</v>
      </c>
      <c r="CN51" s="44"/>
      <c r="CO51" s="44" t="n">
        <v>0</v>
      </c>
      <c r="CP51" s="44" t="n">
        <f aca="false">(P51+Q51+S51)</f>
        <v>30294.65</v>
      </c>
      <c r="CQ51" s="44" t="n">
        <f aca="false">(AC51*BC51*AW51)</f>
        <v>1114.1837</v>
      </c>
      <c r="CR51" s="44" t="n">
        <f aca="false">((ET51)*BB51*AV51)</f>
        <v>0</v>
      </c>
      <c r="CS51" s="44" t="n">
        <f aca="false">(AE51*BS51*AV51)</f>
        <v>0</v>
      </c>
      <c r="CT51" s="44" t="n">
        <f aca="false">(AF51*BA51*AV51)</f>
        <v>0</v>
      </c>
      <c r="CU51" s="44" t="n">
        <f aca="false">AG51</f>
        <v>0</v>
      </c>
      <c r="CV51" s="44" t="n">
        <f aca="false">(AH51*AV51)</f>
        <v>0</v>
      </c>
      <c r="CW51" s="44" t="n">
        <f aca="false">AI51</f>
        <v>0</v>
      </c>
      <c r="CX51" s="44" t="n">
        <f aca="false">AJ51</f>
        <v>0</v>
      </c>
      <c r="CY51" s="44" t="n">
        <f aca="false">(S51+R51)*(BZ51/100)</f>
        <v>0</v>
      </c>
      <c r="CZ51" s="44" t="n">
        <f aca="false">(S51+R51)*(CA51/100)</f>
        <v>0</v>
      </c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 t="n">
        <v>102</v>
      </c>
      <c r="DO51" s="44" t="n">
        <v>54</v>
      </c>
      <c r="DP51" s="44" t="n">
        <v>1</v>
      </c>
      <c r="DQ51" s="44" t="n">
        <v>1</v>
      </c>
      <c r="DR51" s="44"/>
      <c r="DS51" s="44"/>
      <c r="DT51" s="44"/>
      <c r="DU51" s="44" t="n">
        <v>1007</v>
      </c>
      <c r="DV51" s="44" t="s">
        <v>120</v>
      </c>
      <c r="DW51" s="44" t="s">
        <v>120</v>
      </c>
      <c r="DX51" s="44" t="n">
        <v>1</v>
      </c>
      <c r="DY51" s="44"/>
      <c r="DZ51" s="44"/>
      <c r="EA51" s="44"/>
      <c r="EB51" s="44"/>
      <c r="EC51" s="44"/>
      <c r="ED51" s="44"/>
      <c r="EE51" s="44" t="n">
        <v>86332245</v>
      </c>
      <c r="EF51" s="44" t="n">
        <v>200</v>
      </c>
      <c r="EG51" s="44" t="s">
        <v>121</v>
      </c>
      <c r="EH51" s="44" t="n">
        <v>0</v>
      </c>
      <c r="EI51" s="44"/>
      <c r="EJ51" s="44" t="n">
        <v>1</v>
      </c>
      <c r="EK51" s="44" t="n">
        <v>1617</v>
      </c>
      <c r="EL51" s="44" t="s">
        <v>122</v>
      </c>
      <c r="EM51" s="44" t="s">
        <v>123</v>
      </c>
      <c r="EN51" s="44"/>
      <c r="EO51" s="44"/>
      <c r="EP51" s="44"/>
      <c r="EQ51" s="44" t="n">
        <v>0</v>
      </c>
      <c r="ER51" s="44" t="n">
        <v>0</v>
      </c>
      <c r="ES51" s="44" t="n">
        <v>125.33</v>
      </c>
      <c r="ET51" s="44" t="n">
        <v>0</v>
      </c>
      <c r="EU51" s="44" t="n">
        <v>0</v>
      </c>
      <c r="EV51" s="44" t="n">
        <v>0</v>
      </c>
      <c r="EW51" s="44" t="n">
        <v>0</v>
      </c>
      <c r="EX51" s="44" t="n">
        <v>0</v>
      </c>
      <c r="EY51" s="44" t="n">
        <v>0</v>
      </c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 t="n">
        <v>0</v>
      </c>
      <c r="FR51" s="44" t="n">
        <v>0</v>
      </c>
      <c r="FS51" s="44" t="n">
        <v>0</v>
      </c>
      <c r="FT51" s="44"/>
      <c r="FU51" s="44"/>
      <c r="FV51" s="44"/>
      <c r="FW51" s="44"/>
      <c r="FX51" s="44" t="n">
        <v>102</v>
      </c>
      <c r="FY51" s="44" t="n">
        <v>54</v>
      </c>
      <c r="FZ51" s="44"/>
      <c r="GA51" s="44"/>
      <c r="GB51" s="44"/>
      <c r="GC51" s="44"/>
      <c r="GD51" s="44" t="n">
        <v>1</v>
      </c>
      <c r="GE51" s="44"/>
      <c r="GF51" s="44" t="n">
        <v>-1680889160</v>
      </c>
      <c r="GG51" s="44" t="n">
        <v>2</v>
      </c>
      <c r="GH51" s="44" t="n">
        <v>0</v>
      </c>
      <c r="GI51" s="44" t="n">
        <v>-2</v>
      </c>
      <c r="GJ51" s="44" t="n">
        <v>0</v>
      </c>
      <c r="GK51" s="44" t="n">
        <v>0</v>
      </c>
      <c r="GL51" s="44" t="n">
        <f aca="false">ROUND(IF(AND(BH51=3,BI51=3,FS51&lt;&gt;0),P51,0),2)</f>
        <v>0</v>
      </c>
      <c r="GM51" s="44" t="n">
        <f aca="false">ROUND(O51+X51+Y51,2)+GX51</f>
        <v>30294.65</v>
      </c>
      <c r="GN51" s="44" t="n">
        <f aca="false">IF(OR(BI51=0,BI51=1),GM51-GX51,0)</f>
        <v>30294.65</v>
      </c>
      <c r="GO51" s="44" t="n">
        <f aca="false">IF(BI51=2,GM51-GX51,0)</f>
        <v>0</v>
      </c>
      <c r="GP51" s="44" t="n">
        <f aca="false">IF(BI51=4,GM51-GX51,0)</f>
        <v>0</v>
      </c>
      <c r="GQ51" s="44"/>
      <c r="GR51" s="44" t="n">
        <v>0</v>
      </c>
      <c r="GS51" s="44" t="n">
        <v>3</v>
      </c>
      <c r="GT51" s="44" t="n">
        <v>0</v>
      </c>
      <c r="GU51" s="44"/>
      <c r="GV51" s="44" t="n">
        <f aca="false">(GT51)</f>
        <v>0</v>
      </c>
      <c r="GW51" s="44" t="n">
        <v>8.89</v>
      </c>
      <c r="GX51" s="44" t="n">
        <f aca="false">ROUND(HC51*I51,2)</f>
        <v>0</v>
      </c>
      <c r="GY51" s="44"/>
      <c r="GZ51" s="44"/>
      <c r="HA51" s="44" t="n">
        <v>0</v>
      </c>
      <c r="HB51" s="44" t="n">
        <v>0</v>
      </c>
      <c r="HC51" s="44" t="n">
        <f aca="false">GV51*GW51</f>
        <v>0</v>
      </c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 t="n">
        <v>0</v>
      </c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 t="n">
        <v>0</v>
      </c>
      <c r="IL51" s="44"/>
      <c r="IM51" s="44"/>
      <c r="IN51" s="44"/>
      <c r="IO51" s="44"/>
      <c r="IP51" s="44"/>
      <c r="IQ51" s="44"/>
      <c r="IR51" s="44"/>
      <c r="IS51" s="44"/>
      <c r="IT51" s="44"/>
      <c r="IU51" s="44"/>
    </row>
    <row r="53" customFormat="false" ht="12.75" hidden="false" customHeight="false" outlineLevel="0" collapsed="false">
      <c r="A53" s="0" t="n">
        <v>51</v>
      </c>
      <c r="B53" s="0" t="n">
        <f aca="false">B24</f>
        <v>1</v>
      </c>
      <c r="C53" s="0" t="n">
        <f aca="false">A24</f>
        <v>4</v>
      </c>
      <c r="D53" s="0" t="n">
        <f aca="false">ROW(A24)</f>
        <v>24</v>
      </c>
      <c r="F53" s="0" t="str">
        <f aca="false">IF(F24&lt;&gt;"",F24,"")</f>
        <v>1</v>
      </c>
      <c r="G53" s="0" t="str">
        <f aca="false">IF(G24&lt;&gt;"",G24,"")</f>
        <v>Вырубка деревьев и кустарников</v>
      </c>
      <c r="H53" s="0" t="n">
        <v>0</v>
      </c>
      <c r="O53" s="0" t="n">
        <f aca="false">ROUND(AB53,2)</f>
        <v>8293.09</v>
      </c>
      <c r="P53" s="0" t="n">
        <f aca="false">ROUND(AC53,2)</f>
        <v>3407.72</v>
      </c>
      <c r="Q53" s="0" t="n">
        <f aca="false">ROUND(AD53,2)</f>
        <v>0</v>
      </c>
      <c r="R53" s="0" t="n">
        <f aca="false">ROUND(AE53,2)</f>
        <v>0</v>
      </c>
      <c r="S53" s="0" t="n">
        <f aca="false">ROUND(AF53,2)</f>
        <v>4885.37</v>
      </c>
      <c r="T53" s="0" t="n">
        <f aca="false">ROUND(AG53,2)</f>
        <v>0</v>
      </c>
      <c r="U53" s="0" t="n">
        <f aca="false">AH53</f>
        <v>490.354679166</v>
      </c>
      <c r="V53" s="0" t="n">
        <f aca="false">AI53</f>
        <v>0</v>
      </c>
      <c r="W53" s="0" t="n">
        <f aca="false">ROUND(AJ53,2)</f>
        <v>0</v>
      </c>
      <c r="X53" s="0" t="n">
        <f aca="false">ROUND(AK53,2)</f>
        <v>4983.07</v>
      </c>
      <c r="Y53" s="0" t="n">
        <f aca="false">ROUND(AL53,2)</f>
        <v>2638.1</v>
      </c>
      <c r="AB53" s="0" t="n">
        <f aca="false">ROUND(SUMIF(AA28:AA51,"=86495194",O28:O51),2)</f>
        <v>8293.09</v>
      </c>
      <c r="AC53" s="0" t="n">
        <f aca="false">ROUND(SUMIF(AA28:AA51,"=86495194",P28:P51),2)</f>
        <v>3407.72</v>
      </c>
      <c r="AD53" s="0" t="n">
        <f aca="false">ROUND(SUMIF(AA28:AA51,"=86495194",Q28:Q51),2)</f>
        <v>0</v>
      </c>
      <c r="AE53" s="0" t="n">
        <f aca="false">ROUND(SUMIF(AA28:AA51,"=86495194",R28:R51),2)</f>
        <v>0</v>
      </c>
      <c r="AF53" s="0" t="n">
        <f aca="false">ROUND(SUMIF(AA28:AA51,"=86495194",S28:S51),2)</f>
        <v>4885.37</v>
      </c>
      <c r="AG53" s="0" t="n">
        <f aca="false">ROUND(SUMIF(AA28:AA51,"=86495194",T28:T51),2)</f>
        <v>0</v>
      </c>
      <c r="AH53" s="0" t="n">
        <f aca="false">SUMIF(AA28:AA51,"=86495194",U28:U51)</f>
        <v>490.354679166</v>
      </c>
      <c r="AI53" s="0" t="n">
        <f aca="false">SUMIF(AA28:AA51,"=86495194",V28:V51)</f>
        <v>0</v>
      </c>
      <c r="AJ53" s="0" t="n">
        <f aca="false">ROUND(SUMIF(AA28:AA51,"=86495194",W28:W51),2)</f>
        <v>0</v>
      </c>
      <c r="AK53" s="0" t="n">
        <f aca="false">ROUND(SUMIF(AA28:AA51,"=86495194",X28:X51),2)</f>
        <v>4983.07</v>
      </c>
      <c r="AL53" s="0" t="n">
        <f aca="false">ROUND(SUMIF(AA28:AA51,"=86495194",Y28:Y51),2)</f>
        <v>2638.1</v>
      </c>
      <c r="AO53" s="0" t="n">
        <f aca="false">ROUND(BX53,2)</f>
        <v>0</v>
      </c>
      <c r="AP53" s="0" t="n">
        <f aca="false">ROUND(BY53,2)</f>
        <v>0</v>
      </c>
      <c r="AQ53" s="0" t="n">
        <f aca="false">ROUND(BZ53,2)</f>
        <v>0</v>
      </c>
      <c r="AR53" s="0" t="n">
        <f aca="false">ROUND(CA53,2)</f>
        <v>15914.26</v>
      </c>
      <c r="AS53" s="0" t="n">
        <f aca="false">ROUND(CB53,2)</f>
        <v>15914.26</v>
      </c>
      <c r="AT53" s="0" t="n">
        <f aca="false">ROUND(CC53,2)</f>
        <v>0</v>
      </c>
      <c r="AU53" s="0" t="n">
        <f aca="false">ROUND(CD53,2)</f>
        <v>0</v>
      </c>
      <c r="AV53" s="0" t="n">
        <f aca="false">ROUND(CE53,2)</f>
        <v>3407.72</v>
      </c>
      <c r="AW53" s="0" t="n">
        <f aca="false">ROUND(CF53,2)</f>
        <v>3407.72</v>
      </c>
      <c r="AX53" s="0" t="n">
        <f aca="false">ROUND(CG53,2)</f>
        <v>0</v>
      </c>
      <c r="AY53" s="0" t="n">
        <f aca="false">ROUND(CH53,2)</f>
        <v>3407.72</v>
      </c>
      <c r="AZ53" s="0" t="n">
        <f aca="false">ROUND(CI53,2)</f>
        <v>0</v>
      </c>
      <c r="BA53" s="0" t="n">
        <f aca="false">ROUND(CJ53,2)</f>
        <v>0</v>
      </c>
      <c r="BB53" s="0" t="n">
        <f aca="false">ROUND(CK53,2)</f>
        <v>0</v>
      </c>
      <c r="BC53" s="0" t="n">
        <f aca="false">ROUND(CL53,2)</f>
        <v>0</v>
      </c>
      <c r="BD53" s="0" t="n">
        <f aca="false">ROUND(CM53,2)</f>
        <v>0</v>
      </c>
      <c r="BX53" s="0" t="n">
        <f aca="false">ROUND(SUMIF(AA28:AA51,"=86495194",FQ28:FQ51),2)</f>
        <v>0</v>
      </c>
      <c r="BY53" s="0" t="n">
        <f aca="false">ROUND(SUMIF(AA28:AA51,"=86495194",FR28:FR51),2)</f>
        <v>0</v>
      </c>
      <c r="BZ53" s="0" t="n">
        <f aca="false">ROUND(SUMIF(AA28:AA51,"=86495194",GL28:GL51),2)</f>
        <v>0</v>
      </c>
      <c r="CA53" s="0" t="n">
        <f aca="false">ROUND(SUMIF(AA28:AA51,"=86495194",GM28:GM51),2)</f>
        <v>15914.26</v>
      </c>
      <c r="CB53" s="0" t="n">
        <f aca="false">ROUND(SUMIF(AA28:AA51,"=86495194",GN28:GN51),2)</f>
        <v>15914.26</v>
      </c>
      <c r="CC53" s="0" t="n">
        <f aca="false">ROUND(SUMIF(AA28:AA51,"=86495194",GO28:GO51),2)</f>
        <v>0</v>
      </c>
      <c r="CD53" s="0" t="n">
        <f aca="false">ROUND(SUMIF(AA28:AA51,"=86495194",GP28:GP51),2)</f>
        <v>0</v>
      </c>
      <c r="CE53" s="0" t="n">
        <f aca="false">AC53-BX53</f>
        <v>3407.72</v>
      </c>
      <c r="CF53" s="0" t="n">
        <f aca="false">AC53-BY53</f>
        <v>3407.72</v>
      </c>
      <c r="CG53" s="0" t="n">
        <f aca="false">BX53-BZ53</f>
        <v>0</v>
      </c>
      <c r="CH53" s="0" t="n">
        <f aca="false">AC53-BX53-BY53+BZ53</f>
        <v>3407.72</v>
      </c>
      <c r="CI53" s="0" t="n">
        <f aca="false">BY53-BZ53</f>
        <v>0</v>
      </c>
      <c r="CJ53" s="0" t="n">
        <f aca="false">ROUND(SUMIF(AA28:AA51,"=86495194",GX28:GX51),2)</f>
        <v>0</v>
      </c>
      <c r="CK53" s="0" t="n">
        <f aca="false">ROUND(SUMIF(AA28:AA51,"=86495194",GY28:GY51),2)</f>
        <v>0</v>
      </c>
      <c r="CL53" s="0" t="n">
        <f aca="false">ROUND(SUMIF(AA28:AA51,"=86495194",GZ28:GZ51),2)</f>
        <v>0</v>
      </c>
      <c r="CM53" s="0" t="n">
        <f aca="false">ROUND(SUMIF(AA28:AA51,"=86495194",HD28:HD51),2)</f>
        <v>0</v>
      </c>
      <c r="DG53" s="0" t="n">
        <f aca="false">ROUND(DT53,2)</f>
        <v>312474.1</v>
      </c>
      <c r="DH53" s="0" t="n">
        <f aca="false">ROUND(DU53,2)</f>
        <v>30294.65</v>
      </c>
      <c r="DI53" s="0" t="n">
        <f aca="false">ROUND(DV53,2)</f>
        <v>0</v>
      </c>
      <c r="DJ53" s="0" t="n">
        <f aca="false">ROUND(DW53,2)</f>
        <v>0</v>
      </c>
      <c r="DK53" s="0" t="n">
        <f aca="false">ROUND(DX53,2)</f>
        <v>282179.45</v>
      </c>
      <c r="DL53" s="0" t="n">
        <f aca="false">ROUND(DY53,2)</f>
        <v>0</v>
      </c>
      <c r="DM53" s="0" t="n">
        <f aca="false">DZ53</f>
        <v>490.354679166</v>
      </c>
      <c r="DN53" s="0" t="n">
        <f aca="false">EA53</f>
        <v>0</v>
      </c>
      <c r="DO53" s="0" t="n">
        <f aca="false">ROUND(EB53,2)</f>
        <v>0</v>
      </c>
      <c r="DP53" s="0" t="n">
        <f aca="false">ROUND(EC53,2)</f>
        <v>287823.05</v>
      </c>
      <c r="DQ53" s="0" t="n">
        <f aca="false">ROUND(ED53,2)</f>
        <v>152376.92</v>
      </c>
      <c r="DT53" s="0" t="n">
        <f aca="false">ROUND(SUMIF(AA28:AA51,"=86495195",O28:O51),2)</f>
        <v>312474.1</v>
      </c>
      <c r="DU53" s="0" t="n">
        <f aca="false">ROUND(SUMIF(AA28:AA51,"=86495195",P28:P51),2)</f>
        <v>30294.65</v>
      </c>
      <c r="DV53" s="0" t="n">
        <f aca="false">ROUND(SUMIF(AA28:AA51,"=86495195",Q28:Q51),2)</f>
        <v>0</v>
      </c>
      <c r="DW53" s="0" t="n">
        <f aca="false">ROUND(SUMIF(AA28:AA51,"=86495195",R28:R51),2)</f>
        <v>0</v>
      </c>
      <c r="DX53" s="0" t="n">
        <f aca="false">ROUND(SUMIF(AA28:AA51,"=86495195",S28:S51),2)</f>
        <v>282179.45</v>
      </c>
      <c r="DY53" s="0" t="n">
        <f aca="false">ROUND(SUMIF(AA28:AA51,"=86495195",T28:T51),2)</f>
        <v>0</v>
      </c>
      <c r="DZ53" s="0" t="n">
        <f aca="false">SUMIF(AA28:AA51,"=86495195",U28:U51)</f>
        <v>490.354679166</v>
      </c>
      <c r="EA53" s="0" t="n">
        <f aca="false">SUMIF(AA28:AA51,"=86495195",V28:V51)</f>
        <v>0</v>
      </c>
      <c r="EB53" s="0" t="n">
        <f aca="false">ROUND(SUMIF(AA28:AA51,"=86495195",W28:W51),2)</f>
        <v>0</v>
      </c>
      <c r="EC53" s="0" t="n">
        <f aca="false">ROUND(SUMIF(AA28:AA51,"=86495195",X28:X51),2)</f>
        <v>287823.05</v>
      </c>
      <c r="ED53" s="0" t="n">
        <f aca="false">ROUND(SUMIF(AA28:AA51,"=86495195",Y28:Y51),2)</f>
        <v>152376.92</v>
      </c>
      <c r="EG53" s="0" t="n">
        <f aca="false">ROUND(FP53,2)</f>
        <v>0</v>
      </c>
      <c r="EH53" s="0" t="n">
        <f aca="false">ROUND(FQ53,2)</f>
        <v>0</v>
      </c>
      <c r="EI53" s="0" t="n">
        <f aca="false">ROUND(FR53,2)</f>
        <v>0</v>
      </c>
      <c r="EJ53" s="0" t="n">
        <f aca="false">ROUND(FS53,2)</f>
        <v>752674.07</v>
      </c>
      <c r="EK53" s="0" t="n">
        <f aca="false">ROUND(FT53,2)</f>
        <v>752674.07</v>
      </c>
      <c r="EL53" s="0" t="n">
        <f aca="false">ROUND(FU53,2)</f>
        <v>0</v>
      </c>
      <c r="EM53" s="0" t="n">
        <f aca="false">ROUND(FV53,2)</f>
        <v>0</v>
      </c>
      <c r="EN53" s="0" t="n">
        <f aca="false">ROUND(FW53,2)</f>
        <v>30294.65</v>
      </c>
      <c r="EO53" s="0" t="n">
        <f aca="false">ROUND(FX53,2)</f>
        <v>30294.65</v>
      </c>
      <c r="EP53" s="0" t="n">
        <f aca="false">ROUND(FY53,2)</f>
        <v>0</v>
      </c>
      <c r="EQ53" s="0" t="n">
        <f aca="false">ROUND(FZ53,2)</f>
        <v>30294.65</v>
      </c>
      <c r="ER53" s="0" t="n">
        <f aca="false">ROUND(GA53,2)</f>
        <v>0</v>
      </c>
      <c r="ES53" s="0" t="n">
        <f aca="false">ROUND(GB53,2)</f>
        <v>0</v>
      </c>
      <c r="ET53" s="0" t="n">
        <f aca="false">ROUND(GC53,2)</f>
        <v>0</v>
      </c>
      <c r="EU53" s="0" t="n">
        <f aca="false">ROUND(GD53,2)</f>
        <v>0</v>
      </c>
      <c r="EV53" s="0" t="n">
        <f aca="false">ROUND(GE53,2)</f>
        <v>0</v>
      </c>
      <c r="FP53" s="0" t="n">
        <f aca="false">ROUND(SUMIF(AA28:AA51,"=86495195",FQ28:FQ51),2)</f>
        <v>0</v>
      </c>
      <c r="FQ53" s="0" t="n">
        <f aca="false">ROUND(SUMIF(AA28:AA51,"=86495195",FR28:FR51),2)</f>
        <v>0</v>
      </c>
      <c r="FR53" s="0" t="n">
        <f aca="false">ROUND(SUMIF(AA28:AA51,"=86495195",GL28:GL51),2)</f>
        <v>0</v>
      </c>
      <c r="FS53" s="0" t="n">
        <f aca="false">ROUND(SUMIF(AA28:AA51,"=86495195",GM28:GM51),2)</f>
        <v>752674.07</v>
      </c>
      <c r="FT53" s="0" t="n">
        <f aca="false">ROUND(SUMIF(AA28:AA51,"=86495195",GN28:GN51),2)</f>
        <v>752674.07</v>
      </c>
      <c r="FU53" s="0" t="n">
        <f aca="false">ROUND(SUMIF(AA28:AA51,"=86495195",GO28:GO51),2)</f>
        <v>0</v>
      </c>
      <c r="FV53" s="0" t="n">
        <f aca="false">ROUND(SUMIF(AA28:AA51,"=86495195",GP28:GP51),2)</f>
        <v>0</v>
      </c>
      <c r="FW53" s="0" t="n">
        <f aca="false">DU53-FP53</f>
        <v>30294.65</v>
      </c>
      <c r="FX53" s="0" t="n">
        <f aca="false">DU53-FQ53</f>
        <v>30294.65</v>
      </c>
      <c r="FY53" s="0" t="n">
        <f aca="false">FP53-FR53</f>
        <v>0</v>
      </c>
      <c r="FZ53" s="0" t="n">
        <f aca="false">DU53-FP53-FQ53+FR53</f>
        <v>30294.65</v>
      </c>
      <c r="GA53" s="0" t="n">
        <f aca="false">FQ53-FR53</f>
        <v>0</v>
      </c>
      <c r="GB53" s="0" t="n">
        <f aca="false">ROUND(SUMIF(AA28:AA51,"=86495195",GX28:GX51),2)</f>
        <v>0</v>
      </c>
      <c r="GC53" s="0" t="n">
        <f aca="false">ROUND(SUMIF(AA28:AA51,"=86495195",GY28:GY51),2)</f>
        <v>0</v>
      </c>
      <c r="GD53" s="0" t="n">
        <f aca="false">ROUND(SUMIF(AA28:AA51,"=86495195",GZ28:GZ51),2)</f>
        <v>0</v>
      </c>
      <c r="GE53" s="0" t="n">
        <f aca="false">ROUND(SUMIF(AA28:AA51,"=86495195",HD28:HD51),2)</f>
        <v>0</v>
      </c>
      <c r="GX53" s="0" t="n">
        <v>0</v>
      </c>
    </row>
    <row r="55" customFormat="false" ht="12.75" hidden="false" customHeight="false" outlineLevel="0" collapsed="false">
      <c r="A55" s="0" t="n">
        <v>50</v>
      </c>
      <c r="B55" s="0" t="n">
        <v>0</v>
      </c>
      <c r="C55" s="0" t="n">
        <v>0</v>
      </c>
      <c r="D55" s="0" t="n">
        <v>1</v>
      </c>
      <c r="E55" s="0" t="n">
        <v>201</v>
      </c>
      <c r="F55" s="0" t="n">
        <f aca="false">ROUND(Source!O53,O55)</f>
        <v>8293.09</v>
      </c>
      <c r="G55" s="0" t="s">
        <v>124</v>
      </c>
      <c r="H55" s="0" t="s">
        <v>125</v>
      </c>
      <c r="K55" s="0" t="n">
        <v>201</v>
      </c>
      <c r="L55" s="0" t="n">
        <v>1</v>
      </c>
      <c r="M55" s="0" t="n">
        <v>3</v>
      </c>
      <c r="O55" s="0" t="n">
        <v>2</v>
      </c>
      <c r="P55" s="0" t="n">
        <f aca="false">ROUND(Source!DG53,O55)</f>
        <v>312474.1</v>
      </c>
      <c r="W55" s="0" t="n">
        <v>8293.09</v>
      </c>
      <c r="X55" s="0" t="n">
        <v>1</v>
      </c>
      <c r="Y55" s="0" t="n">
        <v>8293.09</v>
      </c>
      <c r="Z55" s="0" t="n">
        <v>312474.1</v>
      </c>
      <c r="AA55" s="0" t="n">
        <v>1</v>
      </c>
      <c r="AB55" s="0" t="n">
        <v>312474.1</v>
      </c>
    </row>
    <row r="56" customFormat="false" ht="12.75" hidden="false" customHeight="false" outlineLevel="0" collapsed="false">
      <c r="A56" s="0" t="n">
        <v>50</v>
      </c>
      <c r="B56" s="0" t="n">
        <v>0</v>
      </c>
      <c r="C56" s="0" t="n">
        <v>0</v>
      </c>
      <c r="D56" s="0" t="n">
        <v>1</v>
      </c>
      <c r="E56" s="0" t="n">
        <v>202</v>
      </c>
      <c r="F56" s="0" t="n">
        <f aca="false">ROUND(Source!P53,O56)</f>
        <v>3407.72</v>
      </c>
      <c r="G56" s="0" t="s">
        <v>126</v>
      </c>
      <c r="H56" s="0" t="s">
        <v>127</v>
      </c>
      <c r="K56" s="0" t="n">
        <v>202</v>
      </c>
      <c r="L56" s="0" t="n">
        <v>2</v>
      </c>
      <c r="M56" s="0" t="n">
        <v>3</v>
      </c>
      <c r="O56" s="0" t="n">
        <v>2</v>
      </c>
      <c r="P56" s="0" t="n">
        <f aca="false">ROUND(Source!DH53,O56)</f>
        <v>30294.65</v>
      </c>
      <c r="W56" s="0" t="n">
        <v>3407.72</v>
      </c>
      <c r="X56" s="0" t="n">
        <v>1</v>
      </c>
      <c r="Y56" s="0" t="n">
        <v>3407.72</v>
      </c>
      <c r="Z56" s="0" t="n">
        <v>30294.65</v>
      </c>
      <c r="AA56" s="0" t="n">
        <v>1</v>
      </c>
      <c r="AB56" s="0" t="n">
        <v>30294.65</v>
      </c>
    </row>
    <row r="57" customFormat="false" ht="12.75" hidden="false" customHeight="false" outlineLevel="0" collapsed="false">
      <c r="A57" s="0" t="n">
        <v>50</v>
      </c>
      <c r="B57" s="0" t="n">
        <v>0</v>
      </c>
      <c r="C57" s="0" t="n">
        <v>0</v>
      </c>
      <c r="D57" s="0" t="n">
        <v>1</v>
      </c>
      <c r="E57" s="0" t="n">
        <v>222</v>
      </c>
      <c r="F57" s="0" t="n">
        <f aca="false">ROUND(Source!AO53,O57)</f>
        <v>0</v>
      </c>
      <c r="G57" s="0" t="s">
        <v>128</v>
      </c>
      <c r="H57" s="0" t="s">
        <v>129</v>
      </c>
      <c r="K57" s="0" t="n">
        <v>222</v>
      </c>
      <c r="L57" s="0" t="n">
        <v>3</v>
      </c>
      <c r="M57" s="0" t="n">
        <v>3</v>
      </c>
      <c r="O57" s="0" t="n">
        <v>2</v>
      </c>
      <c r="P57" s="0" t="n">
        <f aca="false">ROUND(Source!EG53,O57)</f>
        <v>0</v>
      </c>
      <c r="W57" s="0" t="n">
        <v>0</v>
      </c>
      <c r="X57" s="0" t="n">
        <v>1</v>
      </c>
      <c r="Y57" s="0" t="n">
        <v>0</v>
      </c>
      <c r="Z57" s="0" t="n">
        <v>0</v>
      </c>
      <c r="AA57" s="0" t="n">
        <v>1</v>
      </c>
      <c r="AB57" s="0" t="n">
        <v>0</v>
      </c>
    </row>
    <row r="58" customFormat="false" ht="12.75" hidden="false" customHeight="false" outlineLevel="0" collapsed="false">
      <c r="A58" s="0" t="n">
        <v>50</v>
      </c>
      <c r="B58" s="0" t="n">
        <v>0</v>
      </c>
      <c r="C58" s="0" t="n">
        <v>0</v>
      </c>
      <c r="D58" s="0" t="n">
        <v>1</v>
      </c>
      <c r="E58" s="0" t="n">
        <v>225</v>
      </c>
      <c r="F58" s="0" t="n">
        <f aca="false">ROUND(Source!AV53,O58)</f>
        <v>3407.72</v>
      </c>
      <c r="G58" s="0" t="s">
        <v>130</v>
      </c>
      <c r="H58" s="0" t="s">
        <v>131</v>
      </c>
      <c r="K58" s="0" t="n">
        <v>225</v>
      </c>
      <c r="L58" s="0" t="n">
        <v>4</v>
      </c>
      <c r="M58" s="0" t="n">
        <v>3</v>
      </c>
      <c r="O58" s="0" t="n">
        <v>2</v>
      </c>
      <c r="P58" s="0" t="n">
        <f aca="false">ROUND(Source!EN53,O58)</f>
        <v>30294.65</v>
      </c>
      <c r="W58" s="0" t="n">
        <v>3407.72</v>
      </c>
      <c r="X58" s="0" t="n">
        <v>1</v>
      </c>
      <c r="Y58" s="0" t="n">
        <v>3407.72</v>
      </c>
      <c r="Z58" s="0" t="n">
        <v>30294.65</v>
      </c>
      <c r="AA58" s="0" t="n">
        <v>1</v>
      </c>
      <c r="AB58" s="0" t="n">
        <v>30294.65</v>
      </c>
    </row>
    <row r="59" customFormat="false" ht="12.75" hidden="false" customHeight="false" outlineLevel="0" collapsed="false">
      <c r="A59" s="0" t="n">
        <v>50</v>
      </c>
      <c r="B59" s="0" t="n">
        <v>0</v>
      </c>
      <c r="C59" s="0" t="n">
        <v>0</v>
      </c>
      <c r="D59" s="0" t="n">
        <v>1</v>
      </c>
      <c r="E59" s="0" t="n">
        <v>226</v>
      </c>
      <c r="F59" s="0" t="n">
        <f aca="false">ROUND(Source!AW53,O59)</f>
        <v>3407.72</v>
      </c>
      <c r="G59" s="0" t="s">
        <v>132</v>
      </c>
      <c r="H59" s="0" t="s">
        <v>133</v>
      </c>
      <c r="K59" s="0" t="n">
        <v>226</v>
      </c>
      <c r="L59" s="0" t="n">
        <v>5</v>
      </c>
      <c r="M59" s="0" t="n">
        <v>3</v>
      </c>
      <c r="O59" s="0" t="n">
        <v>2</v>
      </c>
      <c r="P59" s="0" t="n">
        <f aca="false">ROUND(Source!EO53,O59)</f>
        <v>30294.65</v>
      </c>
      <c r="W59" s="0" t="n">
        <v>3407.72</v>
      </c>
      <c r="X59" s="0" t="n">
        <v>1</v>
      </c>
      <c r="Y59" s="0" t="n">
        <v>3407.72</v>
      </c>
      <c r="Z59" s="0" t="n">
        <v>30294.65</v>
      </c>
      <c r="AA59" s="0" t="n">
        <v>1</v>
      </c>
      <c r="AB59" s="0" t="n">
        <v>30294.65</v>
      </c>
    </row>
    <row r="60" customFormat="false" ht="12.75" hidden="false" customHeight="false" outlineLevel="0" collapsed="false">
      <c r="A60" s="0" t="n">
        <v>50</v>
      </c>
      <c r="B60" s="0" t="n">
        <v>0</v>
      </c>
      <c r="C60" s="0" t="n">
        <v>0</v>
      </c>
      <c r="D60" s="0" t="n">
        <v>1</v>
      </c>
      <c r="E60" s="0" t="n">
        <v>227</v>
      </c>
      <c r="F60" s="0" t="n">
        <f aca="false">ROUND(Source!AX53,O60)</f>
        <v>0</v>
      </c>
      <c r="G60" s="0" t="s">
        <v>134</v>
      </c>
      <c r="H60" s="0" t="s">
        <v>135</v>
      </c>
      <c r="K60" s="0" t="n">
        <v>227</v>
      </c>
      <c r="L60" s="0" t="n">
        <v>6</v>
      </c>
      <c r="M60" s="0" t="n">
        <v>3</v>
      </c>
      <c r="O60" s="0" t="n">
        <v>2</v>
      </c>
      <c r="P60" s="0" t="n">
        <f aca="false">ROUND(Source!EP53,O60)</f>
        <v>0</v>
      </c>
      <c r="W60" s="0" t="n">
        <v>0</v>
      </c>
      <c r="X60" s="0" t="n">
        <v>1</v>
      </c>
      <c r="Y60" s="0" t="n">
        <v>0</v>
      </c>
      <c r="Z60" s="0" t="n">
        <v>0</v>
      </c>
      <c r="AA60" s="0" t="n">
        <v>1</v>
      </c>
      <c r="AB60" s="0" t="n">
        <v>0</v>
      </c>
    </row>
    <row r="61" customFormat="false" ht="12.75" hidden="false" customHeight="false" outlineLevel="0" collapsed="false">
      <c r="A61" s="0" t="n">
        <v>50</v>
      </c>
      <c r="B61" s="0" t="n">
        <v>0</v>
      </c>
      <c r="C61" s="0" t="n">
        <v>0</v>
      </c>
      <c r="D61" s="0" t="n">
        <v>1</v>
      </c>
      <c r="E61" s="0" t="n">
        <v>228</v>
      </c>
      <c r="F61" s="0" t="n">
        <f aca="false">ROUND(Source!AY53,O61)</f>
        <v>3407.72</v>
      </c>
      <c r="G61" s="0" t="s">
        <v>136</v>
      </c>
      <c r="H61" s="0" t="s">
        <v>137</v>
      </c>
      <c r="K61" s="0" t="n">
        <v>228</v>
      </c>
      <c r="L61" s="0" t="n">
        <v>7</v>
      </c>
      <c r="M61" s="0" t="n">
        <v>3</v>
      </c>
      <c r="O61" s="0" t="n">
        <v>2</v>
      </c>
      <c r="P61" s="0" t="n">
        <f aca="false">ROUND(Source!EQ53,O61)</f>
        <v>30294.65</v>
      </c>
      <c r="W61" s="0" t="n">
        <v>3407.72</v>
      </c>
      <c r="X61" s="0" t="n">
        <v>1</v>
      </c>
      <c r="Y61" s="0" t="n">
        <v>3407.72</v>
      </c>
      <c r="Z61" s="0" t="n">
        <v>30294.65</v>
      </c>
      <c r="AA61" s="0" t="n">
        <v>1</v>
      </c>
      <c r="AB61" s="0" t="n">
        <v>30294.65</v>
      </c>
    </row>
    <row r="62" customFormat="false" ht="12.75" hidden="false" customHeight="false" outlineLevel="0" collapsed="false">
      <c r="A62" s="0" t="n">
        <v>50</v>
      </c>
      <c r="B62" s="0" t="n">
        <v>0</v>
      </c>
      <c r="C62" s="0" t="n">
        <v>0</v>
      </c>
      <c r="D62" s="0" t="n">
        <v>1</v>
      </c>
      <c r="E62" s="0" t="n">
        <v>216</v>
      </c>
      <c r="F62" s="0" t="n">
        <f aca="false">ROUND(Source!AP53,O62)</f>
        <v>0</v>
      </c>
      <c r="G62" s="0" t="s">
        <v>138</v>
      </c>
      <c r="H62" s="0" t="s">
        <v>139</v>
      </c>
      <c r="K62" s="0" t="n">
        <v>216</v>
      </c>
      <c r="L62" s="0" t="n">
        <v>8</v>
      </c>
      <c r="M62" s="0" t="n">
        <v>3</v>
      </c>
      <c r="O62" s="0" t="n">
        <v>2</v>
      </c>
      <c r="P62" s="0" t="n">
        <f aca="false">ROUND(Source!EH53,O62)</f>
        <v>0</v>
      </c>
      <c r="W62" s="0" t="n">
        <v>0</v>
      </c>
      <c r="X62" s="0" t="n">
        <v>1</v>
      </c>
      <c r="Y62" s="0" t="n">
        <v>0</v>
      </c>
      <c r="Z62" s="0" t="n">
        <v>0</v>
      </c>
      <c r="AA62" s="0" t="n">
        <v>1</v>
      </c>
      <c r="AB62" s="0" t="n">
        <v>0</v>
      </c>
    </row>
    <row r="63" customFormat="false" ht="12.75" hidden="false" customHeight="false" outlineLevel="0" collapsed="false">
      <c r="A63" s="0" t="n">
        <v>50</v>
      </c>
      <c r="B63" s="0" t="n">
        <v>0</v>
      </c>
      <c r="C63" s="0" t="n">
        <v>0</v>
      </c>
      <c r="D63" s="0" t="n">
        <v>1</v>
      </c>
      <c r="E63" s="0" t="n">
        <v>223</v>
      </c>
      <c r="F63" s="0" t="n">
        <f aca="false">ROUND(Source!AQ53,O63)</f>
        <v>0</v>
      </c>
      <c r="G63" s="0" t="s">
        <v>140</v>
      </c>
      <c r="H63" s="0" t="s">
        <v>141</v>
      </c>
      <c r="K63" s="0" t="n">
        <v>223</v>
      </c>
      <c r="L63" s="0" t="n">
        <v>9</v>
      </c>
      <c r="M63" s="0" t="n">
        <v>3</v>
      </c>
      <c r="O63" s="0" t="n">
        <v>2</v>
      </c>
      <c r="P63" s="0" t="n">
        <f aca="false">ROUND(Source!EI53,O63)</f>
        <v>0</v>
      </c>
      <c r="W63" s="0" t="n">
        <v>0</v>
      </c>
      <c r="X63" s="0" t="n">
        <v>1</v>
      </c>
      <c r="Y63" s="0" t="n">
        <v>0</v>
      </c>
      <c r="Z63" s="0" t="n">
        <v>0</v>
      </c>
      <c r="AA63" s="0" t="n">
        <v>1</v>
      </c>
      <c r="AB63" s="0" t="n">
        <v>0</v>
      </c>
    </row>
    <row r="64" customFormat="false" ht="12.75" hidden="false" customHeight="false" outlineLevel="0" collapsed="false">
      <c r="A64" s="0" t="n">
        <v>50</v>
      </c>
      <c r="B64" s="0" t="n">
        <v>0</v>
      </c>
      <c r="C64" s="0" t="n">
        <v>0</v>
      </c>
      <c r="D64" s="0" t="n">
        <v>1</v>
      </c>
      <c r="E64" s="0" t="n">
        <v>229</v>
      </c>
      <c r="F64" s="0" t="n">
        <f aca="false">ROUND(Source!AZ53,O64)</f>
        <v>0</v>
      </c>
      <c r="G64" s="0" t="s">
        <v>142</v>
      </c>
      <c r="H64" s="0" t="s">
        <v>143</v>
      </c>
      <c r="K64" s="0" t="n">
        <v>229</v>
      </c>
      <c r="L64" s="0" t="n">
        <v>10</v>
      </c>
      <c r="M64" s="0" t="n">
        <v>3</v>
      </c>
      <c r="O64" s="0" t="n">
        <v>2</v>
      </c>
      <c r="P64" s="0" t="n">
        <f aca="false">ROUND(Source!ER53,O64)</f>
        <v>0</v>
      </c>
      <c r="W64" s="0" t="n">
        <v>0</v>
      </c>
      <c r="X64" s="0" t="n">
        <v>1</v>
      </c>
      <c r="Y64" s="0" t="n">
        <v>0</v>
      </c>
      <c r="Z64" s="0" t="n">
        <v>0</v>
      </c>
      <c r="AA64" s="0" t="n">
        <v>1</v>
      </c>
      <c r="AB64" s="0" t="n">
        <v>0</v>
      </c>
    </row>
    <row r="65" customFormat="false" ht="12.75" hidden="false" customHeight="false" outlineLevel="0" collapsed="false">
      <c r="A65" s="0" t="n">
        <v>50</v>
      </c>
      <c r="B65" s="0" t="n">
        <v>0</v>
      </c>
      <c r="C65" s="0" t="n">
        <v>0</v>
      </c>
      <c r="D65" s="0" t="n">
        <v>1</v>
      </c>
      <c r="E65" s="0" t="n">
        <v>203</v>
      </c>
      <c r="F65" s="0" t="n">
        <f aca="false">ROUND(Source!Q53,O65)</f>
        <v>0</v>
      </c>
      <c r="G65" s="0" t="s">
        <v>144</v>
      </c>
      <c r="H65" s="0" t="s">
        <v>145</v>
      </c>
      <c r="K65" s="0" t="n">
        <v>203</v>
      </c>
      <c r="L65" s="0" t="n">
        <v>11</v>
      </c>
      <c r="M65" s="0" t="n">
        <v>3</v>
      </c>
      <c r="O65" s="0" t="n">
        <v>2</v>
      </c>
      <c r="P65" s="0" t="n">
        <f aca="false">ROUND(Source!DI53,O65)</f>
        <v>0</v>
      </c>
      <c r="W65" s="0" t="n">
        <v>0</v>
      </c>
      <c r="X65" s="0" t="n">
        <v>1</v>
      </c>
      <c r="Y65" s="0" t="n">
        <v>0</v>
      </c>
      <c r="Z65" s="0" t="n">
        <v>0</v>
      </c>
      <c r="AA65" s="0" t="n">
        <v>1</v>
      </c>
      <c r="AB65" s="0" t="n">
        <v>0</v>
      </c>
    </row>
    <row r="66" customFormat="false" ht="12.75" hidden="false" customHeight="false" outlineLevel="0" collapsed="false">
      <c r="A66" s="0" t="n">
        <v>50</v>
      </c>
      <c r="B66" s="0" t="n">
        <v>0</v>
      </c>
      <c r="C66" s="0" t="n">
        <v>0</v>
      </c>
      <c r="D66" s="0" t="n">
        <v>1</v>
      </c>
      <c r="E66" s="0" t="n">
        <v>231</v>
      </c>
      <c r="F66" s="0" t="n">
        <f aca="false">ROUND(Source!BB53,O66)</f>
        <v>0</v>
      </c>
      <c r="G66" s="0" t="s">
        <v>146</v>
      </c>
      <c r="H66" s="0" t="s">
        <v>147</v>
      </c>
      <c r="K66" s="0" t="n">
        <v>231</v>
      </c>
      <c r="L66" s="0" t="n">
        <v>12</v>
      </c>
      <c r="M66" s="0" t="n">
        <v>3</v>
      </c>
      <c r="O66" s="0" t="n">
        <v>2</v>
      </c>
      <c r="P66" s="0" t="n">
        <f aca="false">ROUND(Source!ET53,O66)</f>
        <v>0</v>
      </c>
      <c r="W66" s="0" t="n">
        <v>0</v>
      </c>
      <c r="X66" s="0" t="n">
        <v>1</v>
      </c>
      <c r="Y66" s="0" t="n">
        <v>0</v>
      </c>
      <c r="Z66" s="0" t="n">
        <v>0</v>
      </c>
      <c r="AA66" s="0" t="n">
        <v>1</v>
      </c>
      <c r="AB66" s="0" t="n">
        <v>0</v>
      </c>
    </row>
    <row r="67" customFormat="false" ht="12.75" hidden="false" customHeight="false" outlineLevel="0" collapsed="false">
      <c r="A67" s="0" t="n">
        <v>50</v>
      </c>
      <c r="B67" s="0" t="n">
        <v>0</v>
      </c>
      <c r="C67" s="0" t="n">
        <v>0</v>
      </c>
      <c r="D67" s="0" t="n">
        <v>1</v>
      </c>
      <c r="E67" s="0" t="n">
        <v>204</v>
      </c>
      <c r="F67" s="0" t="n">
        <f aca="false">ROUND(Source!R53,O67)</f>
        <v>0</v>
      </c>
      <c r="G67" s="0" t="s">
        <v>148</v>
      </c>
      <c r="H67" s="0" t="s">
        <v>149</v>
      </c>
      <c r="K67" s="0" t="n">
        <v>204</v>
      </c>
      <c r="L67" s="0" t="n">
        <v>13</v>
      </c>
      <c r="M67" s="0" t="n">
        <v>3</v>
      </c>
      <c r="O67" s="0" t="n">
        <v>2</v>
      </c>
      <c r="P67" s="0" t="n">
        <f aca="false">ROUND(Source!DJ53,O67)</f>
        <v>0</v>
      </c>
      <c r="W67" s="0" t="n">
        <v>0</v>
      </c>
      <c r="X67" s="0" t="n">
        <v>1</v>
      </c>
      <c r="Y67" s="0" t="n">
        <v>0</v>
      </c>
      <c r="Z67" s="0" t="n">
        <v>0</v>
      </c>
      <c r="AA67" s="0" t="n">
        <v>1</v>
      </c>
      <c r="AB67" s="0" t="n">
        <v>0</v>
      </c>
    </row>
    <row r="68" customFormat="false" ht="12.75" hidden="false" customHeight="false" outlineLevel="0" collapsed="false">
      <c r="A68" s="0" t="n">
        <v>50</v>
      </c>
      <c r="B68" s="0" t="n">
        <v>0</v>
      </c>
      <c r="C68" s="0" t="n">
        <v>0</v>
      </c>
      <c r="D68" s="0" t="n">
        <v>1</v>
      </c>
      <c r="E68" s="0" t="n">
        <v>205</v>
      </c>
      <c r="F68" s="0" t="n">
        <f aca="false">ROUND(Source!S53,O68)</f>
        <v>4885.37</v>
      </c>
      <c r="G68" s="0" t="s">
        <v>150</v>
      </c>
      <c r="H68" s="0" t="s">
        <v>151</v>
      </c>
      <c r="K68" s="0" t="n">
        <v>205</v>
      </c>
      <c r="L68" s="0" t="n">
        <v>14</v>
      </c>
      <c r="M68" s="0" t="n">
        <v>3</v>
      </c>
      <c r="O68" s="0" t="n">
        <v>2</v>
      </c>
      <c r="P68" s="0" t="n">
        <f aca="false">ROUND(Source!DK53,O68)</f>
        <v>282179.45</v>
      </c>
      <c r="W68" s="0" t="n">
        <v>4885.37</v>
      </c>
      <c r="X68" s="0" t="n">
        <v>1</v>
      </c>
      <c r="Y68" s="0" t="n">
        <v>4885.37</v>
      </c>
      <c r="Z68" s="0" t="n">
        <v>282179.45</v>
      </c>
      <c r="AA68" s="0" t="n">
        <v>1</v>
      </c>
      <c r="AB68" s="0" t="n">
        <v>282179.45</v>
      </c>
    </row>
    <row r="69" customFormat="false" ht="12.75" hidden="false" customHeight="false" outlineLevel="0" collapsed="false">
      <c r="A69" s="0" t="n">
        <v>50</v>
      </c>
      <c r="B69" s="0" t="n">
        <v>0</v>
      </c>
      <c r="C69" s="0" t="n">
        <v>0</v>
      </c>
      <c r="D69" s="0" t="n">
        <v>1</v>
      </c>
      <c r="E69" s="0" t="n">
        <v>232</v>
      </c>
      <c r="F69" s="0" t="n">
        <f aca="false">ROUND(Source!BC53,O69)</f>
        <v>0</v>
      </c>
      <c r="G69" s="0" t="s">
        <v>152</v>
      </c>
      <c r="H69" s="0" t="s">
        <v>153</v>
      </c>
      <c r="K69" s="0" t="n">
        <v>232</v>
      </c>
      <c r="L69" s="0" t="n">
        <v>15</v>
      </c>
      <c r="M69" s="0" t="n">
        <v>3</v>
      </c>
      <c r="O69" s="0" t="n">
        <v>2</v>
      </c>
      <c r="P69" s="0" t="n">
        <f aca="false">ROUND(Source!EU53,O69)</f>
        <v>0</v>
      </c>
      <c r="W69" s="0" t="n">
        <v>0</v>
      </c>
      <c r="X69" s="0" t="n">
        <v>1</v>
      </c>
      <c r="Y69" s="0" t="n">
        <v>0</v>
      </c>
      <c r="Z69" s="0" t="n">
        <v>0</v>
      </c>
      <c r="AA69" s="0" t="n">
        <v>1</v>
      </c>
      <c r="AB69" s="0" t="n">
        <v>0</v>
      </c>
    </row>
    <row r="70" customFormat="false" ht="12.75" hidden="false" customHeight="false" outlineLevel="0" collapsed="false">
      <c r="A70" s="0" t="n">
        <v>50</v>
      </c>
      <c r="B70" s="0" t="n">
        <v>0</v>
      </c>
      <c r="C70" s="0" t="n">
        <v>0</v>
      </c>
      <c r="D70" s="0" t="n">
        <v>1</v>
      </c>
      <c r="E70" s="0" t="n">
        <v>214</v>
      </c>
      <c r="F70" s="0" t="n">
        <f aca="false">ROUND(Source!AS53,O70)</f>
        <v>15914.26</v>
      </c>
      <c r="G70" s="0" t="s">
        <v>154</v>
      </c>
      <c r="H70" s="0" t="s">
        <v>155</v>
      </c>
      <c r="K70" s="0" t="n">
        <v>214</v>
      </c>
      <c r="L70" s="0" t="n">
        <v>16</v>
      </c>
      <c r="M70" s="0" t="n">
        <v>3</v>
      </c>
      <c r="O70" s="0" t="n">
        <v>2</v>
      </c>
      <c r="P70" s="0" t="n">
        <f aca="false">ROUND(Source!EK53,O70)</f>
        <v>752674.07</v>
      </c>
      <c r="W70" s="0" t="n">
        <v>15914.26</v>
      </c>
      <c r="X70" s="0" t="n">
        <v>1</v>
      </c>
      <c r="Y70" s="0" t="n">
        <v>15914.26</v>
      </c>
      <c r="Z70" s="0" t="n">
        <v>752674.07</v>
      </c>
      <c r="AA70" s="0" t="n">
        <v>1</v>
      </c>
      <c r="AB70" s="0" t="n">
        <v>752674.07</v>
      </c>
    </row>
    <row r="71" customFormat="false" ht="12.75" hidden="false" customHeight="false" outlineLevel="0" collapsed="false">
      <c r="A71" s="0" t="n">
        <v>50</v>
      </c>
      <c r="B71" s="0" t="n">
        <v>0</v>
      </c>
      <c r="C71" s="0" t="n">
        <v>0</v>
      </c>
      <c r="D71" s="0" t="n">
        <v>1</v>
      </c>
      <c r="E71" s="0" t="n">
        <v>215</v>
      </c>
      <c r="F71" s="0" t="n">
        <f aca="false">ROUND(Source!AT53,O71)</f>
        <v>0</v>
      </c>
      <c r="G71" s="0" t="s">
        <v>156</v>
      </c>
      <c r="H71" s="0" t="s">
        <v>157</v>
      </c>
      <c r="K71" s="0" t="n">
        <v>215</v>
      </c>
      <c r="L71" s="0" t="n">
        <v>17</v>
      </c>
      <c r="M71" s="0" t="n">
        <v>3</v>
      </c>
      <c r="O71" s="0" t="n">
        <v>2</v>
      </c>
      <c r="P71" s="0" t="n">
        <f aca="false">ROUND(Source!EL53,O71)</f>
        <v>0</v>
      </c>
      <c r="W71" s="0" t="n">
        <v>0</v>
      </c>
      <c r="X71" s="0" t="n">
        <v>1</v>
      </c>
      <c r="Y71" s="0" t="n">
        <v>0</v>
      </c>
      <c r="Z71" s="0" t="n">
        <v>0</v>
      </c>
      <c r="AA71" s="0" t="n">
        <v>1</v>
      </c>
      <c r="AB71" s="0" t="n">
        <v>0</v>
      </c>
    </row>
    <row r="72" customFormat="false" ht="12.75" hidden="false" customHeight="false" outlineLevel="0" collapsed="false">
      <c r="A72" s="0" t="n">
        <v>50</v>
      </c>
      <c r="B72" s="0" t="n">
        <v>0</v>
      </c>
      <c r="C72" s="0" t="n">
        <v>0</v>
      </c>
      <c r="D72" s="0" t="n">
        <v>1</v>
      </c>
      <c r="E72" s="0" t="n">
        <v>217</v>
      </c>
      <c r="F72" s="0" t="n">
        <f aca="false">ROUND(Source!AU53,O72)</f>
        <v>0</v>
      </c>
      <c r="G72" s="0" t="s">
        <v>158</v>
      </c>
      <c r="H72" s="0" t="s">
        <v>159</v>
      </c>
      <c r="K72" s="0" t="n">
        <v>217</v>
      </c>
      <c r="L72" s="0" t="n">
        <v>18</v>
      </c>
      <c r="M72" s="0" t="n">
        <v>3</v>
      </c>
      <c r="O72" s="0" t="n">
        <v>2</v>
      </c>
      <c r="P72" s="0" t="n">
        <f aca="false">ROUND(Source!EM53,O72)</f>
        <v>0</v>
      </c>
      <c r="W72" s="0" t="n">
        <v>0</v>
      </c>
      <c r="X72" s="0" t="n">
        <v>1</v>
      </c>
      <c r="Y72" s="0" t="n">
        <v>0</v>
      </c>
      <c r="Z72" s="0" t="n">
        <v>0</v>
      </c>
      <c r="AA72" s="0" t="n">
        <v>1</v>
      </c>
      <c r="AB72" s="0" t="n">
        <v>0</v>
      </c>
    </row>
    <row r="73" customFormat="false" ht="12.75" hidden="false" customHeight="false" outlineLevel="0" collapsed="false">
      <c r="A73" s="0" t="n">
        <v>50</v>
      </c>
      <c r="B73" s="0" t="n">
        <v>0</v>
      </c>
      <c r="C73" s="0" t="n">
        <v>0</v>
      </c>
      <c r="D73" s="0" t="n">
        <v>1</v>
      </c>
      <c r="E73" s="0" t="n">
        <v>230</v>
      </c>
      <c r="F73" s="0" t="n">
        <f aca="false">ROUND(Source!BA53,O73)</f>
        <v>0</v>
      </c>
      <c r="G73" s="0" t="s">
        <v>160</v>
      </c>
      <c r="H73" s="0" t="s">
        <v>161</v>
      </c>
      <c r="K73" s="0" t="n">
        <v>230</v>
      </c>
      <c r="L73" s="0" t="n">
        <v>19</v>
      </c>
      <c r="M73" s="0" t="n">
        <v>3</v>
      </c>
      <c r="O73" s="0" t="n">
        <v>2</v>
      </c>
      <c r="P73" s="0" t="n">
        <f aca="false">ROUND(Source!ES53,O73)</f>
        <v>0</v>
      </c>
      <c r="W73" s="0" t="n">
        <v>0</v>
      </c>
      <c r="X73" s="0" t="n">
        <v>1</v>
      </c>
      <c r="Y73" s="0" t="n">
        <v>0</v>
      </c>
      <c r="Z73" s="0" t="n">
        <v>0</v>
      </c>
      <c r="AA73" s="0" t="n">
        <v>1</v>
      </c>
      <c r="AB73" s="0" t="n">
        <v>0</v>
      </c>
    </row>
    <row r="74" customFormat="false" ht="12.75" hidden="false" customHeight="false" outlineLevel="0" collapsed="false">
      <c r="A74" s="0" t="n">
        <v>50</v>
      </c>
      <c r="B74" s="0" t="n">
        <v>0</v>
      </c>
      <c r="C74" s="0" t="n">
        <v>0</v>
      </c>
      <c r="D74" s="0" t="n">
        <v>1</v>
      </c>
      <c r="E74" s="0" t="n">
        <v>206</v>
      </c>
      <c r="F74" s="0" t="n">
        <f aca="false">ROUND(Source!T53,O74)</f>
        <v>0</v>
      </c>
      <c r="G74" s="0" t="s">
        <v>162</v>
      </c>
      <c r="H74" s="0" t="s">
        <v>16</v>
      </c>
      <c r="K74" s="0" t="n">
        <v>206</v>
      </c>
      <c r="L74" s="0" t="n">
        <v>20</v>
      </c>
      <c r="M74" s="0" t="n">
        <v>3</v>
      </c>
      <c r="O74" s="0" t="n">
        <v>2</v>
      </c>
      <c r="P74" s="0" t="n">
        <f aca="false">ROUND(Source!DL53,O74)</f>
        <v>0</v>
      </c>
      <c r="W74" s="0" t="n">
        <v>0</v>
      </c>
      <c r="X74" s="0" t="n">
        <v>1</v>
      </c>
      <c r="Y74" s="0" t="n">
        <v>0</v>
      </c>
      <c r="Z74" s="0" t="n">
        <v>0</v>
      </c>
      <c r="AA74" s="0" t="n">
        <v>1</v>
      </c>
      <c r="AB74" s="0" t="n">
        <v>0</v>
      </c>
    </row>
    <row r="75" customFormat="false" ht="12.75" hidden="false" customHeight="false" outlineLevel="0" collapsed="false">
      <c r="A75" s="0" t="n">
        <v>50</v>
      </c>
      <c r="B75" s="0" t="n">
        <v>0</v>
      </c>
      <c r="C75" s="0" t="n">
        <v>0</v>
      </c>
      <c r="D75" s="0" t="n">
        <v>1</v>
      </c>
      <c r="E75" s="0" t="n">
        <v>207</v>
      </c>
      <c r="F75" s="0" t="n">
        <f aca="false">Source!U53</f>
        <v>490.354679166</v>
      </c>
      <c r="G75" s="0" t="s">
        <v>163</v>
      </c>
      <c r="H75" s="0" t="s">
        <v>164</v>
      </c>
      <c r="K75" s="0" t="n">
        <v>207</v>
      </c>
      <c r="L75" s="0" t="n">
        <v>21</v>
      </c>
      <c r="M75" s="0" t="n">
        <v>3</v>
      </c>
      <c r="O75" s="0" t="n">
        <v>-1</v>
      </c>
      <c r="P75" s="0" t="n">
        <f aca="false">Source!DM53</f>
        <v>490.354679166</v>
      </c>
      <c r="W75" s="0" t="n">
        <v>490.354679166</v>
      </c>
      <c r="X75" s="0" t="n">
        <v>1</v>
      </c>
      <c r="Y75" s="0" t="n">
        <v>490.354679166</v>
      </c>
      <c r="Z75" s="0" t="n">
        <v>490.354679166</v>
      </c>
      <c r="AA75" s="0" t="n">
        <v>1</v>
      </c>
      <c r="AB75" s="0" t="n">
        <v>490.354679166</v>
      </c>
    </row>
    <row r="76" customFormat="false" ht="12.75" hidden="false" customHeight="false" outlineLevel="0" collapsed="false">
      <c r="A76" s="0" t="n">
        <v>50</v>
      </c>
      <c r="B76" s="0" t="n">
        <v>0</v>
      </c>
      <c r="C76" s="0" t="n">
        <v>0</v>
      </c>
      <c r="D76" s="0" t="n">
        <v>1</v>
      </c>
      <c r="E76" s="0" t="n">
        <v>208</v>
      </c>
      <c r="F76" s="0" t="n">
        <f aca="false">Source!V53</f>
        <v>0</v>
      </c>
      <c r="G76" s="0" t="s">
        <v>165</v>
      </c>
      <c r="H76" s="0" t="s">
        <v>166</v>
      </c>
      <c r="K76" s="0" t="n">
        <v>208</v>
      </c>
      <c r="L76" s="0" t="n">
        <v>22</v>
      </c>
      <c r="M76" s="0" t="n">
        <v>3</v>
      </c>
      <c r="O76" s="0" t="n">
        <v>-1</v>
      </c>
      <c r="P76" s="0" t="n">
        <f aca="false">Source!DN53</f>
        <v>0</v>
      </c>
      <c r="W76" s="0" t="n">
        <v>0</v>
      </c>
      <c r="X76" s="0" t="n">
        <v>1</v>
      </c>
      <c r="Y76" s="0" t="n">
        <v>0</v>
      </c>
      <c r="Z76" s="0" t="n">
        <v>0</v>
      </c>
      <c r="AA76" s="0" t="n">
        <v>1</v>
      </c>
      <c r="AB76" s="0" t="n">
        <v>0</v>
      </c>
    </row>
    <row r="77" customFormat="false" ht="12.75" hidden="false" customHeight="false" outlineLevel="0" collapsed="false">
      <c r="A77" s="0" t="n">
        <v>50</v>
      </c>
      <c r="B77" s="0" t="n">
        <v>0</v>
      </c>
      <c r="C77" s="0" t="n">
        <v>0</v>
      </c>
      <c r="D77" s="0" t="n">
        <v>1</v>
      </c>
      <c r="E77" s="0" t="n">
        <v>209</v>
      </c>
      <c r="F77" s="0" t="n">
        <f aca="false">ROUND(Source!W53,O77)</f>
        <v>0</v>
      </c>
      <c r="G77" s="0" t="s">
        <v>167</v>
      </c>
      <c r="H77" s="0" t="s">
        <v>168</v>
      </c>
      <c r="K77" s="0" t="n">
        <v>209</v>
      </c>
      <c r="L77" s="0" t="n">
        <v>23</v>
      </c>
      <c r="M77" s="0" t="n">
        <v>3</v>
      </c>
      <c r="O77" s="0" t="n">
        <v>2</v>
      </c>
      <c r="P77" s="0" t="n">
        <f aca="false">ROUND(Source!DO53,O77)</f>
        <v>0</v>
      </c>
      <c r="W77" s="0" t="n">
        <v>0</v>
      </c>
      <c r="X77" s="0" t="n">
        <v>1</v>
      </c>
      <c r="Y77" s="0" t="n">
        <v>0</v>
      </c>
      <c r="Z77" s="0" t="n">
        <v>0</v>
      </c>
      <c r="AA77" s="0" t="n">
        <v>1</v>
      </c>
      <c r="AB77" s="0" t="n">
        <v>0</v>
      </c>
    </row>
    <row r="78" customFormat="false" ht="12.75" hidden="false" customHeight="false" outlineLevel="0" collapsed="false">
      <c r="A78" s="0" t="n">
        <v>50</v>
      </c>
      <c r="B78" s="0" t="n">
        <v>0</v>
      </c>
      <c r="C78" s="0" t="n">
        <v>0</v>
      </c>
      <c r="D78" s="0" t="n">
        <v>1</v>
      </c>
      <c r="E78" s="0" t="n">
        <v>233</v>
      </c>
      <c r="F78" s="0" t="n">
        <f aca="false">ROUND(Source!BD53,O78)</f>
        <v>0</v>
      </c>
      <c r="G78" s="0" t="s">
        <v>169</v>
      </c>
      <c r="H78" s="0" t="s">
        <v>170</v>
      </c>
      <c r="K78" s="0" t="n">
        <v>233</v>
      </c>
      <c r="L78" s="0" t="n">
        <v>24</v>
      </c>
      <c r="M78" s="0" t="n">
        <v>3</v>
      </c>
      <c r="O78" s="0" t="n">
        <v>2</v>
      </c>
      <c r="P78" s="0" t="n">
        <f aca="false">ROUND(Source!EV53,O78)</f>
        <v>0</v>
      </c>
      <c r="W78" s="0" t="n">
        <v>0</v>
      </c>
      <c r="X78" s="0" t="n">
        <v>1</v>
      </c>
      <c r="Y78" s="0" t="n">
        <v>0</v>
      </c>
      <c r="Z78" s="0" t="n">
        <v>0</v>
      </c>
      <c r="AA78" s="0" t="n">
        <v>1</v>
      </c>
      <c r="AB78" s="0" t="n">
        <v>0</v>
      </c>
    </row>
    <row r="79" customFormat="false" ht="12.75" hidden="false" customHeight="false" outlineLevel="0" collapsed="false">
      <c r="A79" s="0" t="n">
        <v>50</v>
      </c>
      <c r="B79" s="0" t="n">
        <v>0</v>
      </c>
      <c r="C79" s="0" t="n">
        <v>0</v>
      </c>
      <c r="D79" s="0" t="n">
        <v>1</v>
      </c>
      <c r="E79" s="0" t="n">
        <v>210</v>
      </c>
      <c r="F79" s="0" t="n">
        <f aca="false">ROUND(Source!X53,O79)</f>
        <v>4983.07</v>
      </c>
      <c r="G79" s="0" t="s">
        <v>171</v>
      </c>
      <c r="H79" s="0" t="s">
        <v>172</v>
      </c>
      <c r="K79" s="0" t="n">
        <v>210</v>
      </c>
      <c r="L79" s="0" t="n">
        <v>25</v>
      </c>
      <c r="M79" s="0" t="n">
        <v>3</v>
      </c>
      <c r="O79" s="0" t="n">
        <v>2</v>
      </c>
      <c r="P79" s="0" t="n">
        <f aca="false">ROUND(Source!DP53,O79)</f>
        <v>287823.05</v>
      </c>
      <c r="W79" s="0" t="n">
        <v>4983.07</v>
      </c>
      <c r="X79" s="0" t="n">
        <v>1</v>
      </c>
      <c r="Y79" s="0" t="n">
        <v>4983.07</v>
      </c>
      <c r="Z79" s="0" t="n">
        <v>287823.05</v>
      </c>
      <c r="AA79" s="0" t="n">
        <v>1</v>
      </c>
      <c r="AB79" s="0" t="n">
        <v>287823.05</v>
      </c>
    </row>
    <row r="80" customFormat="false" ht="12.75" hidden="false" customHeight="false" outlineLevel="0" collapsed="false">
      <c r="A80" s="0" t="n">
        <v>50</v>
      </c>
      <c r="B80" s="0" t="n">
        <v>0</v>
      </c>
      <c r="C80" s="0" t="n">
        <v>0</v>
      </c>
      <c r="D80" s="0" t="n">
        <v>1</v>
      </c>
      <c r="E80" s="0" t="n">
        <v>211</v>
      </c>
      <c r="F80" s="0" t="n">
        <f aca="false">ROUND(Source!Y53,O80)</f>
        <v>2638.1</v>
      </c>
      <c r="G80" s="0" t="s">
        <v>173</v>
      </c>
      <c r="H80" s="0" t="s">
        <v>174</v>
      </c>
      <c r="K80" s="0" t="n">
        <v>211</v>
      </c>
      <c r="L80" s="0" t="n">
        <v>26</v>
      </c>
      <c r="M80" s="0" t="n">
        <v>3</v>
      </c>
      <c r="O80" s="0" t="n">
        <v>2</v>
      </c>
      <c r="P80" s="0" t="n">
        <f aca="false">ROUND(Source!DQ53,O80)</f>
        <v>152376.92</v>
      </c>
      <c r="W80" s="0" t="n">
        <v>2638.1</v>
      </c>
      <c r="X80" s="0" t="n">
        <v>1</v>
      </c>
      <c r="Y80" s="0" t="n">
        <v>2638.1</v>
      </c>
      <c r="Z80" s="0" t="n">
        <v>152376.92</v>
      </c>
      <c r="AA80" s="0" t="n">
        <v>1</v>
      </c>
      <c r="AB80" s="0" t="n">
        <v>152376.92</v>
      </c>
    </row>
    <row r="81" customFormat="false" ht="12.75" hidden="false" customHeight="false" outlineLevel="0" collapsed="false">
      <c r="A81" s="0" t="n">
        <v>50</v>
      </c>
      <c r="B81" s="0" t="n">
        <v>0</v>
      </c>
      <c r="C81" s="0" t="n">
        <v>0</v>
      </c>
      <c r="D81" s="0" t="n">
        <v>1</v>
      </c>
      <c r="E81" s="0" t="n">
        <v>224</v>
      </c>
      <c r="F81" s="0" t="n">
        <f aca="false">ROUND(Source!AR53,O81)</f>
        <v>15914.26</v>
      </c>
      <c r="G81" s="0" t="s">
        <v>175</v>
      </c>
      <c r="H81" s="0" t="s">
        <v>176</v>
      </c>
      <c r="K81" s="0" t="n">
        <v>224</v>
      </c>
      <c r="L81" s="0" t="n">
        <v>27</v>
      </c>
      <c r="M81" s="0" t="n">
        <v>3</v>
      </c>
      <c r="O81" s="0" t="n">
        <v>2</v>
      </c>
      <c r="P81" s="0" t="n">
        <f aca="false">ROUND(Source!EJ53,O81)</f>
        <v>752674.07</v>
      </c>
      <c r="W81" s="0" t="n">
        <v>15914.26</v>
      </c>
      <c r="X81" s="0" t="n">
        <v>1</v>
      </c>
      <c r="Y81" s="0" t="n">
        <v>15914.26</v>
      </c>
      <c r="Z81" s="0" t="n">
        <v>752674.07</v>
      </c>
      <c r="AA81" s="0" t="n">
        <v>1</v>
      </c>
      <c r="AB81" s="0" t="n">
        <v>752674.07</v>
      </c>
    </row>
    <row r="83" customFormat="false" ht="12.75" hidden="false" customHeight="false" outlineLevel="0" collapsed="false">
      <c r="A83" s="0" t="n">
        <v>4</v>
      </c>
      <c r="B83" s="0" t="n">
        <v>1</v>
      </c>
      <c r="D83" s="0" t="n">
        <f aca="false">ROW(A104)</f>
        <v>104</v>
      </c>
      <c r="F83" s="0" t="s">
        <v>177</v>
      </c>
      <c r="G83" s="0" t="s">
        <v>178</v>
      </c>
      <c r="I83" s="0" t="n">
        <v>0</v>
      </c>
      <c r="K83" s="0" t="n">
        <v>-1</v>
      </c>
      <c r="S83" s="0" t="n">
        <v>0</v>
      </c>
      <c r="T83" s="0" t="n">
        <v>0</v>
      </c>
      <c r="V83" s="0" t="n">
        <v>1</v>
      </c>
      <c r="BX83" s="0" t="n">
        <v>0</v>
      </c>
      <c r="CJ83" s="0" t="n">
        <v>0</v>
      </c>
    </row>
    <row r="85" customFormat="false" ht="12.75" hidden="false" customHeight="false" outlineLevel="0" collapsed="false">
      <c r="A85" s="0" t="n">
        <v>52</v>
      </c>
      <c r="B85" s="0" t="n">
        <f aca="false">B104</f>
        <v>1</v>
      </c>
      <c r="C85" s="0" t="n">
        <f aca="false">C104</f>
        <v>4</v>
      </c>
      <c r="D85" s="0" t="n">
        <f aca="false">D104</f>
        <v>83</v>
      </c>
      <c r="E85" s="0" t="n">
        <f aca="false">E104</f>
        <v>0</v>
      </c>
      <c r="F85" s="0" t="str">
        <f aca="false">F104</f>
        <v>14</v>
      </c>
      <c r="G85" s="0" t="str">
        <f aca="false">G104</f>
        <v>Пересадка деревьев и кустарников</v>
      </c>
      <c r="O85" s="0" t="n">
        <f aca="false">O104</f>
        <v>22521.58</v>
      </c>
      <c r="P85" s="0" t="n">
        <f aca="false">P104</f>
        <v>5668.48</v>
      </c>
      <c r="Q85" s="0" t="n">
        <f aca="false">Q104</f>
        <v>4116.35</v>
      </c>
      <c r="R85" s="0" t="n">
        <f aca="false">R104</f>
        <v>385.08</v>
      </c>
      <c r="S85" s="0" t="n">
        <f aca="false">S104</f>
        <v>12736.75</v>
      </c>
      <c r="T85" s="0" t="n">
        <f aca="false">T104</f>
        <v>0</v>
      </c>
      <c r="U85" s="0" t="n">
        <f aca="false">U104</f>
        <v>1034.51060922</v>
      </c>
      <c r="V85" s="0" t="n">
        <f aca="false">V104</f>
        <v>0</v>
      </c>
      <c r="W85" s="0" t="n">
        <f aca="false">W104</f>
        <v>0</v>
      </c>
      <c r="X85" s="0" t="n">
        <f aca="false">X104</f>
        <v>12203.31</v>
      </c>
      <c r="Y85" s="0" t="n">
        <f aca="false">Y104</f>
        <v>8004.32</v>
      </c>
      <c r="Z85" s="0" t="n">
        <f aca="false">Z104</f>
        <v>0</v>
      </c>
      <c r="AA85" s="0" t="n">
        <f aca="false">AA104</f>
        <v>0</v>
      </c>
      <c r="AB85" s="0" t="n">
        <f aca="false">AB104</f>
        <v>22521.58</v>
      </c>
      <c r="AC85" s="0" t="n">
        <f aca="false">AC104</f>
        <v>5668.48</v>
      </c>
      <c r="AD85" s="0" t="n">
        <f aca="false">AD104</f>
        <v>4116.35</v>
      </c>
      <c r="AE85" s="0" t="n">
        <f aca="false">AE104</f>
        <v>385.08</v>
      </c>
      <c r="AF85" s="0" t="n">
        <f aca="false">AF104</f>
        <v>12736.75</v>
      </c>
      <c r="AG85" s="0" t="n">
        <f aca="false">AG104</f>
        <v>0</v>
      </c>
      <c r="AH85" s="0" t="n">
        <f aca="false">AH104</f>
        <v>1034.51060922</v>
      </c>
      <c r="AI85" s="0" t="n">
        <f aca="false">AI104</f>
        <v>0</v>
      </c>
      <c r="AJ85" s="0" t="n">
        <f aca="false">AJ104</f>
        <v>0</v>
      </c>
      <c r="AK85" s="0" t="n">
        <f aca="false">AK104</f>
        <v>12203.31</v>
      </c>
      <c r="AL85" s="0" t="n">
        <f aca="false">AL104</f>
        <v>8004.32</v>
      </c>
      <c r="AM85" s="0" t="n">
        <f aca="false">AM104</f>
        <v>0</v>
      </c>
      <c r="AN85" s="0" t="n">
        <f aca="false">AN104</f>
        <v>0</v>
      </c>
      <c r="AO85" s="0" t="n">
        <f aca="false">AO104</f>
        <v>0</v>
      </c>
      <c r="AP85" s="0" t="n">
        <f aca="false">AP104</f>
        <v>0</v>
      </c>
      <c r="AQ85" s="0" t="n">
        <f aca="false">AQ104</f>
        <v>0</v>
      </c>
      <c r="AR85" s="0" t="n">
        <f aca="false">AR104</f>
        <v>42729.21</v>
      </c>
      <c r="AS85" s="0" t="n">
        <f aca="false">AS104</f>
        <v>42729.21</v>
      </c>
      <c r="AT85" s="0" t="n">
        <f aca="false">AT104</f>
        <v>0</v>
      </c>
      <c r="AU85" s="0" t="n">
        <f aca="false">AU104</f>
        <v>0</v>
      </c>
      <c r="AV85" s="0" t="n">
        <f aca="false">AV104</f>
        <v>5668.48</v>
      </c>
      <c r="AW85" s="0" t="n">
        <f aca="false">AW104</f>
        <v>5668.48</v>
      </c>
      <c r="AX85" s="0" t="n">
        <f aca="false">AX104</f>
        <v>0</v>
      </c>
      <c r="AY85" s="0" t="n">
        <f aca="false">AY104</f>
        <v>5668.48</v>
      </c>
      <c r="AZ85" s="0" t="n">
        <f aca="false">AZ104</f>
        <v>0</v>
      </c>
      <c r="BA85" s="0" t="n">
        <f aca="false">BA104</f>
        <v>0</v>
      </c>
      <c r="BB85" s="0" t="n">
        <f aca="false">BB104</f>
        <v>0</v>
      </c>
      <c r="BC85" s="0" t="n">
        <f aca="false">BC104</f>
        <v>0</v>
      </c>
      <c r="BD85" s="0" t="n">
        <f aca="false">BD104</f>
        <v>0</v>
      </c>
      <c r="BE85" s="0" t="n">
        <f aca="false">BE104</f>
        <v>0</v>
      </c>
      <c r="BF85" s="0" t="n">
        <f aca="false">BF104</f>
        <v>0</v>
      </c>
      <c r="BG85" s="0" t="n">
        <f aca="false">BG104</f>
        <v>0</v>
      </c>
      <c r="BH85" s="0" t="n">
        <f aca="false">BH104</f>
        <v>0</v>
      </c>
      <c r="BI85" s="0" t="n">
        <f aca="false">BI104</f>
        <v>0</v>
      </c>
      <c r="BJ85" s="0" t="n">
        <f aca="false">BJ104</f>
        <v>0</v>
      </c>
      <c r="BK85" s="0" t="n">
        <f aca="false">BK104</f>
        <v>0</v>
      </c>
      <c r="BL85" s="0" t="n">
        <f aca="false">BL104</f>
        <v>0</v>
      </c>
      <c r="BM85" s="0" t="n">
        <f aca="false">BM104</f>
        <v>0</v>
      </c>
      <c r="BN85" s="0" t="n">
        <f aca="false">BN104</f>
        <v>0</v>
      </c>
      <c r="BO85" s="0" t="n">
        <f aca="false">BO104</f>
        <v>0</v>
      </c>
      <c r="BP85" s="0" t="n">
        <f aca="false">BP104</f>
        <v>0</v>
      </c>
      <c r="BQ85" s="0" t="n">
        <f aca="false">BQ104</f>
        <v>0</v>
      </c>
      <c r="BR85" s="0" t="n">
        <f aca="false">BR104</f>
        <v>0</v>
      </c>
      <c r="BS85" s="0" t="n">
        <f aca="false">BS104</f>
        <v>0</v>
      </c>
      <c r="BT85" s="0" t="n">
        <f aca="false">BT104</f>
        <v>0</v>
      </c>
      <c r="BU85" s="0" t="n">
        <f aca="false">BU104</f>
        <v>0</v>
      </c>
      <c r="BV85" s="0" t="n">
        <f aca="false">BV104</f>
        <v>0</v>
      </c>
      <c r="BW85" s="0" t="n">
        <f aca="false">BW104</f>
        <v>0</v>
      </c>
      <c r="BX85" s="0" t="n">
        <f aca="false">BX104</f>
        <v>0</v>
      </c>
      <c r="BY85" s="0" t="n">
        <f aca="false">BY104</f>
        <v>0</v>
      </c>
      <c r="BZ85" s="0" t="n">
        <f aca="false">BZ104</f>
        <v>0</v>
      </c>
      <c r="CA85" s="0" t="n">
        <f aca="false">CA104</f>
        <v>42729.21</v>
      </c>
      <c r="CB85" s="0" t="n">
        <f aca="false">CB104</f>
        <v>42729.21</v>
      </c>
      <c r="CC85" s="0" t="n">
        <f aca="false">CC104</f>
        <v>0</v>
      </c>
      <c r="CD85" s="0" t="n">
        <f aca="false">CD104</f>
        <v>0</v>
      </c>
      <c r="CE85" s="0" t="n">
        <f aca="false">CE104</f>
        <v>5668.48</v>
      </c>
      <c r="CF85" s="0" t="n">
        <f aca="false">CF104</f>
        <v>5668.48</v>
      </c>
      <c r="CG85" s="0" t="n">
        <f aca="false">CG104</f>
        <v>0</v>
      </c>
      <c r="CH85" s="0" t="n">
        <f aca="false">CH104</f>
        <v>5668.48</v>
      </c>
      <c r="CI85" s="0" t="n">
        <f aca="false">CI104</f>
        <v>0</v>
      </c>
      <c r="CJ85" s="0" t="n">
        <f aca="false">CJ104</f>
        <v>0</v>
      </c>
      <c r="CK85" s="0" t="n">
        <f aca="false">CK104</f>
        <v>0</v>
      </c>
      <c r="CL85" s="0" t="n">
        <f aca="false">CL104</f>
        <v>0</v>
      </c>
      <c r="CM85" s="0" t="n">
        <f aca="false">CM104</f>
        <v>0</v>
      </c>
      <c r="CN85" s="0" t="n">
        <f aca="false">CN104</f>
        <v>0</v>
      </c>
      <c r="CO85" s="0" t="n">
        <f aca="false">CO104</f>
        <v>0</v>
      </c>
      <c r="CP85" s="0" t="n">
        <f aca="false">CP104</f>
        <v>0</v>
      </c>
      <c r="CQ85" s="0" t="n">
        <f aca="false">CQ104</f>
        <v>0</v>
      </c>
      <c r="CR85" s="0" t="n">
        <f aca="false">CR104</f>
        <v>0</v>
      </c>
      <c r="CS85" s="0" t="n">
        <f aca="false">CS104</f>
        <v>0</v>
      </c>
      <c r="CT85" s="0" t="n">
        <f aca="false">CT104</f>
        <v>0</v>
      </c>
      <c r="CU85" s="0" t="n">
        <f aca="false">CU104</f>
        <v>0</v>
      </c>
      <c r="CV85" s="0" t="n">
        <f aca="false">CV104</f>
        <v>0</v>
      </c>
      <c r="CW85" s="0" t="n">
        <f aca="false">CW104</f>
        <v>0</v>
      </c>
      <c r="CX85" s="0" t="n">
        <f aca="false">CX104</f>
        <v>0</v>
      </c>
      <c r="CY85" s="0" t="n">
        <f aca="false">CY104</f>
        <v>0</v>
      </c>
      <c r="CZ85" s="0" t="n">
        <f aca="false">CZ104</f>
        <v>0</v>
      </c>
      <c r="DA85" s="0" t="n">
        <f aca="false">DA104</f>
        <v>0</v>
      </c>
      <c r="DB85" s="0" t="n">
        <f aca="false">DB104</f>
        <v>0</v>
      </c>
      <c r="DC85" s="0" t="n">
        <f aca="false">DC104</f>
        <v>0</v>
      </c>
      <c r="DD85" s="0" t="n">
        <f aca="false">DD104</f>
        <v>0</v>
      </c>
      <c r="DE85" s="0" t="n">
        <f aca="false">DE104</f>
        <v>0</v>
      </c>
      <c r="DF85" s="0" t="n">
        <f aca="false">DF104</f>
        <v>0</v>
      </c>
      <c r="DG85" s="0" t="n">
        <f aca="false">DG104</f>
        <v>841708.64</v>
      </c>
      <c r="DH85" s="0" t="n">
        <f aca="false">DH104</f>
        <v>42328.18</v>
      </c>
      <c r="DI85" s="0" t="n">
        <f aca="false">DI104</f>
        <v>63705.55</v>
      </c>
      <c r="DJ85" s="0" t="n">
        <f aca="false">DJ104</f>
        <v>22241.86</v>
      </c>
      <c r="DK85" s="0" t="n">
        <f aca="false">DK104</f>
        <v>735674.91</v>
      </c>
      <c r="DL85" s="0" t="n">
        <f aca="false">DL104</f>
        <v>0</v>
      </c>
      <c r="DM85" s="0" t="n">
        <f aca="false">DM104</f>
        <v>1034.51060922</v>
      </c>
      <c r="DN85" s="0" t="n">
        <f aca="false">DN104</f>
        <v>0</v>
      </c>
      <c r="DO85" s="0" t="n">
        <f aca="false">DO104</f>
        <v>0</v>
      </c>
      <c r="DP85" s="0" t="n">
        <f aca="false">DP104</f>
        <v>704862.58</v>
      </c>
      <c r="DQ85" s="0" t="n">
        <f aca="false">DQ104</f>
        <v>462329.22</v>
      </c>
      <c r="DR85" s="0" t="n">
        <f aca="false">DR104</f>
        <v>0</v>
      </c>
      <c r="DS85" s="0" t="n">
        <f aca="false">DS104</f>
        <v>0</v>
      </c>
      <c r="DT85" s="0" t="n">
        <f aca="false">DT104</f>
        <v>841708.64</v>
      </c>
      <c r="DU85" s="0" t="n">
        <f aca="false">DU104</f>
        <v>42328.18</v>
      </c>
      <c r="DV85" s="0" t="n">
        <f aca="false">DV104</f>
        <v>63705.55</v>
      </c>
      <c r="DW85" s="0" t="n">
        <f aca="false">DW104</f>
        <v>22241.86</v>
      </c>
      <c r="DX85" s="0" t="n">
        <f aca="false">DX104</f>
        <v>735674.91</v>
      </c>
      <c r="DY85" s="0" t="n">
        <f aca="false">DY104</f>
        <v>0</v>
      </c>
      <c r="DZ85" s="0" t="n">
        <f aca="false">DZ104</f>
        <v>1034.51060922</v>
      </c>
      <c r="EA85" s="0" t="n">
        <f aca="false">EA104</f>
        <v>0</v>
      </c>
      <c r="EB85" s="0" t="n">
        <f aca="false">EB104</f>
        <v>0</v>
      </c>
      <c r="EC85" s="0" t="n">
        <f aca="false">EC104</f>
        <v>704862.58</v>
      </c>
      <c r="ED85" s="0" t="n">
        <f aca="false">ED104</f>
        <v>462329.22</v>
      </c>
      <c r="EE85" s="0" t="n">
        <f aca="false">EE104</f>
        <v>0</v>
      </c>
      <c r="EF85" s="0" t="n">
        <f aca="false">EF104</f>
        <v>0</v>
      </c>
      <c r="EG85" s="0" t="n">
        <f aca="false">EG104</f>
        <v>0</v>
      </c>
      <c r="EH85" s="0" t="n">
        <f aca="false">EH104</f>
        <v>0</v>
      </c>
      <c r="EI85" s="0" t="n">
        <f aca="false">EI104</f>
        <v>0</v>
      </c>
      <c r="EJ85" s="0" t="n">
        <f aca="false">EJ104</f>
        <v>2008900.44</v>
      </c>
      <c r="EK85" s="0" t="n">
        <f aca="false">EK104</f>
        <v>2008900.44</v>
      </c>
      <c r="EL85" s="0" t="n">
        <f aca="false">EL104</f>
        <v>0</v>
      </c>
      <c r="EM85" s="0" t="n">
        <f aca="false">EM104</f>
        <v>0</v>
      </c>
      <c r="EN85" s="0" t="n">
        <f aca="false">EN104</f>
        <v>42328.18</v>
      </c>
      <c r="EO85" s="0" t="n">
        <f aca="false">EO104</f>
        <v>42328.18</v>
      </c>
      <c r="EP85" s="0" t="n">
        <f aca="false">EP104</f>
        <v>0</v>
      </c>
      <c r="EQ85" s="0" t="n">
        <f aca="false">EQ104</f>
        <v>42328.18</v>
      </c>
      <c r="ER85" s="0" t="n">
        <f aca="false">ER104</f>
        <v>0</v>
      </c>
      <c r="ES85" s="0" t="n">
        <f aca="false">ES104</f>
        <v>0</v>
      </c>
      <c r="ET85" s="0" t="n">
        <f aca="false">ET104</f>
        <v>0</v>
      </c>
      <c r="EU85" s="0" t="n">
        <f aca="false">EU104</f>
        <v>0</v>
      </c>
      <c r="EV85" s="0" t="n">
        <f aca="false">EV104</f>
        <v>0</v>
      </c>
      <c r="EW85" s="0" t="n">
        <f aca="false">EW104</f>
        <v>0</v>
      </c>
      <c r="EX85" s="0" t="n">
        <f aca="false">EX104</f>
        <v>0</v>
      </c>
      <c r="EY85" s="0" t="n">
        <f aca="false">EY104</f>
        <v>0</v>
      </c>
      <c r="EZ85" s="0" t="n">
        <f aca="false">EZ104</f>
        <v>0</v>
      </c>
      <c r="FA85" s="0" t="n">
        <f aca="false">FA104</f>
        <v>0</v>
      </c>
      <c r="FB85" s="0" t="n">
        <f aca="false">FB104</f>
        <v>0</v>
      </c>
      <c r="FC85" s="0" t="n">
        <f aca="false">FC104</f>
        <v>0</v>
      </c>
      <c r="FD85" s="0" t="n">
        <f aca="false">FD104</f>
        <v>0</v>
      </c>
      <c r="FE85" s="0" t="n">
        <f aca="false">FE104</f>
        <v>0</v>
      </c>
      <c r="FF85" s="0" t="n">
        <f aca="false">FF104</f>
        <v>0</v>
      </c>
      <c r="FG85" s="0" t="n">
        <f aca="false">FG104</f>
        <v>0</v>
      </c>
      <c r="FH85" s="0" t="n">
        <f aca="false">FH104</f>
        <v>0</v>
      </c>
      <c r="FI85" s="0" t="n">
        <f aca="false">FI104</f>
        <v>0</v>
      </c>
      <c r="FJ85" s="0" t="n">
        <f aca="false">FJ104</f>
        <v>0</v>
      </c>
      <c r="FK85" s="0" t="n">
        <f aca="false">FK104</f>
        <v>0</v>
      </c>
      <c r="FL85" s="0" t="n">
        <f aca="false">FL104</f>
        <v>0</v>
      </c>
      <c r="FM85" s="0" t="n">
        <f aca="false">FM104</f>
        <v>0</v>
      </c>
      <c r="FN85" s="0" t="n">
        <f aca="false">FN104</f>
        <v>0</v>
      </c>
      <c r="FO85" s="0" t="n">
        <f aca="false">FO104</f>
        <v>0</v>
      </c>
      <c r="FP85" s="0" t="n">
        <f aca="false">FP104</f>
        <v>0</v>
      </c>
      <c r="FQ85" s="0" t="n">
        <f aca="false">FQ104</f>
        <v>0</v>
      </c>
      <c r="FR85" s="0" t="n">
        <f aca="false">FR104</f>
        <v>0</v>
      </c>
      <c r="FS85" s="0" t="n">
        <f aca="false">FS104</f>
        <v>2008900.44</v>
      </c>
      <c r="FT85" s="0" t="n">
        <f aca="false">FT104</f>
        <v>2008900.44</v>
      </c>
      <c r="FU85" s="0" t="n">
        <f aca="false">FU104</f>
        <v>0</v>
      </c>
      <c r="FV85" s="0" t="n">
        <f aca="false">FV104</f>
        <v>0</v>
      </c>
      <c r="FW85" s="0" t="n">
        <f aca="false">FW104</f>
        <v>42328.18</v>
      </c>
      <c r="FX85" s="0" t="n">
        <f aca="false">FX104</f>
        <v>42328.18</v>
      </c>
      <c r="FY85" s="0" t="n">
        <f aca="false">FY104</f>
        <v>0</v>
      </c>
      <c r="FZ85" s="0" t="n">
        <f aca="false">FZ104</f>
        <v>42328.18</v>
      </c>
      <c r="GA85" s="0" t="n">
        <f aca="false">GA104</f>
        <v>0</v>
      </c>
      <c r="GB85" s="0" t="n">
        <f aca="false">GB104</f>
        <v>0</v>
      </c>
      <c r="GC85" s="0" t="n">
        <f aca="false">GC104</f>
        <v>0</v>
      </c>
      <c r="GD85" s="0" t="n">
        <f aca="false">GD104</f>
        <v>0</v>
      </c>
      <c r="GE85" s="0" t="n">
        <f aca="false">GE104</f>
        <v>0</v>
      </c>
      <c r="GF85" s="0" t="n">
        <f aca="false">GF104</f>
        <v>0</v>
      </c>
      <c r="GG85" s="0" t="n">
        <f aca="false">GG104</f>
        <v>0</v>
      </c>
      <c r="GH85" s="0" t="n">
        <f aca="false">GH104</f>
        <v>0</v>
      </c>
      <c r="GI85" s="0" t="n">
        <f aca="false">GI104</f>
        <v>0</v>
      </c>
      <c r="GJ85" s="0" t="n">
        <f aca="false">GJ104</f>
        <v>0</v>
      </c>
      <c r="GK85" s="0" t="n">
        <f aca="false">GK104</f>
        <v>0</v>
      </c>
      <c r="GL85" s="0" t="n">
        <f aca="false">GL104</f>
        <v>0</v>
      </c>
      <c r="GM85" s="0" t="n">
        <f aca="false">GM104</f>
        <v>0</v>
      </c>
      <c r="GN85" s="0" t="n">
        <f aca="false">GN104</f>
        <v>0</v>
      </c>
      <c r="GO85" s="0" t="n">
        <f aca="false">GO104</f>
        <v>0</v>
      </c>
      <c r="GP85" s="0" t="n">
        <f aca="false">GP104</f>
        <v>0</v>
      </c>
      <c r="GQ85" s="0" t="n">
        <f aca="false">GQ104</f>
        <v>0</v>
      </c>
      <c r="GR85" s="0" t="n">
        <f aca="false">GR104</f>
        <v>0</v>
      </c>
      <c r="GS85" s="0" t="n">
        <f aca="false">GS104</f>
        <v>0</v>
      </c>
      <c r="GT85" s="0" t="n">
        <f aca="false">GT104</f>
        <v>0</v>
      </c>
      <c r="GU85" s="0" t="n">
        <f aca="false">GU104</f>
        <v>0</v>
      </c>
      <c r="GV85" s="0" t="n">
        <f aca="false">GV104</f>
        <v>0</v>
      </c>
      <c r="GW85" s="0" t="n">
        <f aca="false">GW104</f>
        <v>0</v>
      </c>
      <c r="GX85" s="0" t="n">
        <f aca="false">GX104</f>
        <v>0</v>
      </c>
    </row>
    <row r="87" customFormat="false" ht="12.75" hidden="false" customHeight="false" outlineLevel="0" collapsed="false">
      <c r="A87" s="44" t="n">
        <v>17</v>
      </c>
      <c r="B87" s="44" t="n">
        <v>1</v>
      </c>
      <c r="C87" s="44" t="n">
        <f aca="false">ROW(SmtRes!A39)</f>
        <v>39</v>
      </c>
      <c r="D87" s="44" t="n">
        <f aca="false">ROW(EtalonRes!A39)</f>
        <v>39</v>
      </c>
      <c r="E87" s="44" t="s">
        <v>179</v>
      </c>
      <c r="F87" s="44" t="s">
        <v>180</v>
      </c>
      <c r="G87" s="44" t="s">
        <v>55</v>
      </c>
      <c r="H87" s="44" t="s">
        <v>181</v>
      </c>
      <c r="I87" s="44" t="n">
        <f aca="false">ROUND(4/10,9)</f>
        <v>0.4</v>
      </c>
      <c r="J87" s="44" t="n">
        <v>0</v>
      </c>
      <c r="K87" s="44" t="n">
        <f aca="false">ROUND(4/10,9)</f>
        <v>0.4</v>
      </c>
      <c r="L87" s="44"/>
      <c r="M87" s="44"/>
      <c r="N87" s="44"/>
      <c r="O87" s="44" t="n">
        <f aca="false">ROUND(CP87,2)</f>
        <v>2695.85</v>
      </c>
      <c r="P87" s="44" t="n">
        <f aca="false">ROUND(CQ87*I87,2)</f>
        <v>1439.82</v>
      </c>
      <c r="Q87" s="44" t="n">
        <f aca="false">ROUND(CR87*I87,2)</f>
        <v>300.24</v>
      </c>
      <c r="R87" s="44" t="n">
        <f aca="false">ROUND(CS87*I87,2)</f>
        <v>28.37</v>
      </c>
      <c r="S87" s="44" t="n">
        <f aca="false">ROUND(CT87*I87,2)</f>
        <v>955.79</v>
      </c>
      <c r="T87" s="44" t="n">
        <f aca="false">ROUND(CU87*I87,2)</f>
        <v>0</v>
      </c>
      <c r="U87" s="44" t="n">
        <f aca="false">CV87*I87</f>
        <v>78.407736</v>
      </c>
      <c r="V87" s="44" t="n">
        <f aca="false">CW87*I87</f>
        <v>0</v>
      </c>
      <c r="W87" s="44" t="n">
        <f aca="false">ROUND(CX87*I87,2)</f>
        <v>0</v>
      </c>
      <c r="X87" s="44" t="n">
        <f aca="false">ROUND(CY87,2)</f>
        <v>915.27</v>
      </c>
      <c r="Y87" s="44" t="n">
        <f aca="false">ROUND(CZ87,2)</f>
        <v>600.34</v>
      </c>
      <c r="Z87" s="44"/>
      <c r="AA87" s="44" t="n">
        <v>86495194</v>
      </c>
      <c r="AB87" s="44" t="n">
        <f aca="false">(AC87+AD87+AF87)</f>
        <v>6598.6593</v>
      </c>
      <c r="AC87" s="44" t="n">
        <f aca="false">(ES87)</f>
        <v>3599.55</v>
      </c>
      <c r="AD87" s="44" t="n">
        <f aca="false">((ET87*1.1*1.25))</f>
        <v>716.8975</v>
      </c>
      <c r="AE87" s="44" t="n">
        <f aca="false">((EU87*1.1*1.25))</f>
        <v>67.74625</v>
      </c>
      <c r="AF87" s="44" t="n">
        <f aca="false">((EV87*1.1*1.15))</f>
        <v>2282.2118</v>
      </c>
      <c r="AG87" s="44" t="n">
        <f aca="false">(AP87)</f>
        <v>0</v>
      </c>
      <c r="AH87" s="44" t="n">
        <f aca="false">((EW87*1.1*1.15))</f>
        <v>187.22</v>
      </c>
      <c r="AI87" s="44" t="n">
        <f aca="false">((EX87*1.1*1.25))</f>
        <v>0</v>
      </c>
      <c r="AJ87" s="44" t="n">
        <f aca="false">(AS87)</f>
        <v>0</v>
      </c>
      <c r="AK87" s="44" t="n">
        <v>0</v>
      </c>
      <c r="AL87" s="44" t="n">
        <v>3599.55</v>
      </c>
      <c r="AM87" s="44" t="n">
        <v>521.38</v>
      </c>
      <c r="AN87" s="44" t="n">
        <v>49.27</v>
      </c>
      <c r="AO87" s="44" t="n">
        <v>1804.12</v>
      </c>
      <c r="AP87" s="44" t="n">
        <v>0</v>
      </c>
      <c r="AQ87" s="44" t="n">
        <v>148</v>
      </c>
      <c r="AR87" s="44" t="n">
        <v>0</v>
      </c>
      <c r="AS87" s="44" t="n">
        <v>0</v>
      </c>
      <c r="AT87" s="44" t="n">
        <v>93</v>
      </c>
      <c r="AU87" s="44" t="n">
        <v>61</v>
      </c>
      <c r="AV87" s="44" t="n">
        <v>1.047</v>
      </c>
      <c r="AW87" s="44" t="n">
        <v>1</v>
      </c>
      <c r="AX87" s="44"/>
      <c r="AY87" s="44"/>
      <c r="AZ87" s="44" t="n">
        <v>1</v>
      </c>
      <c r="BA87" s="44" t="n">
        <v>1</v>
      </c>
      <c r="BB87" s="44" t="n">
        <v>1</v>
      </c>
      <c r="BC87" s="44" t="n">
        <v>1</v>
      </c>
      <c r="BD87" s="44"/>
      <c r="BE87" s="44"/>
      <c r="BF87" s="44"/>
      <c r="BG87" s="44"/>
      <c r="BH87" s="44" t="n">
        <v>0</v>
      </c>
      <c r="BI87" s="44" t="n">
        <v>1</v>
      </c>
      <c r="BJ87" s="44" t="s">
        <v>180</v>
      </c>
      <c r="BK87" s="44"/>
      <c r="BL87" s="44"/>
      <c r="BM87" s="44" t="n">
        <v>1702</v>
      </c>
      <c r="BN87" s="44" t="n">
        <v>0</v>
      </c>
      <c r="BO87" s="44" t="s">
        <v>180</v>
      </c>
      <c r="BP87" s="44" t="n">
        <v>1</v>
      </c>
      <c r="BQ87" s="44" t="n">
        <v>30</v>
      </c>
      <c r="BR87" s="44" t="n">
        <v>0</v>
      </c>
      <c r="BS87" s="44" t="n">
        <v>1</v>
      </c>
      <c r="BT87" s="44" t="n">
        <v>1</v>
      </c>
      <c r="BU87" s="44" t="n">
        <v>1</v>
      </c>
      <c r="BV87" s="44" t="n">
        <v>1</v>
      </c>
      <c r="BW87" s="44" t="n">
        <v>1</v>
      </c>
      <c r="BX87" s="44" t="n">
        <v>1</v>
      </c>
      <c r="BY87" s="44"/>
      <c r="BZ87" s="44" t="n">
        <v>93</v>
      </c>
      <c r="CA87" s="44" t="n">
        <v>61</v>
      </c>
      <c r="CB87" s="44"/>
      <c r="CC87" s="44"/>
      <c r="CD87" s="44"/>
      <c r="CE87" s="44" t="n">
        <v>0</v>
      </c>
      <c r="CF87" s="44" t="n">
        <v>0</v>
      </c>
      <c r="CG87" s="44" t="n">
        <v>0</v>
      </c>
      <c r="CH87" s="44"/>
      <c r="CI87" s="44"/>
      <c r="CJ87" s="44"/>
      <c r="CK87" s="44"/>
      <c r="CL87" s="44"/>
      <c r="CM87" s="44" t="n">
        <v>0</v>
      </c>
      <c r="CN87" s="44" t="s">
        <v>182</v>
      </c>
      <c r="CO87" s="44" t="n">
        <v>0</v>
      </c>
      <c r="CP87" s="44" t="n">
        <f aca="false">(P87+Q87+S87)</f>
        <v>2695.85</v>
      </c>
      <c r="CQ87" s="44" t="n">
        <f aca="false">(AC87*BC87*AW87)</f>
        <v>3599.55</v>
      </c>
      <c r="CR87" s="44" t="n">
        <f aca="false">(((ET87*1.1*1.25))*BB87*AV87)</f>
        <v>750.5916825</v>
      </c>
      <c r="CS87" s="44" t="n">
        <f aca="false">(AE87*BS87*AV87)</f>
        <v>70.93032375</v>
      </c>
      <c r="CT87" s="44" t="n">
        <f aca="false">(AF87*BA87*AV87)</f>
        <v>2389.4757546</v>
      </c>
      <c r="CU87" s="44" t="n">
        <f aca="false">AG87</f>
        <v>0</v>
      </c>
      <c r="CV87" s="44" t="n">
        <f aca="false">(AH87*AV87)</f>
        <v>196.01934</v>
      </c>
      <c r="CW87" s="44" t="n">
        <f aca="false">AI87</f>
        <v>0</v>
      </c>
      <c r="CX87" s="44" t="n">
        <f aca="false">AJ87</f>
        <v>0</v>
      </c>
      <c r="CY87" s="44" t="n">
        <f aca="false">(((S87+R87)*BZ87)/100)</f>
        <v>915.2688</v>
      </c>
      <c r="CZ87" s="44" t="n">
        <f aca="false">(((S87+R87)*CA87)/100)</f>
        <v>600.3376</v>
      </c>
      <c r="DA87" s="44"/>
      <c r="DB87" s="44"/>
      <c r="DC87" s="44"/>
      <c r="DD87" s="44"/>
      <c r="DE87" s="44" t="s">
        <v>183</v>
      </c>
      <c r="DF87" s="44" t="s">
        <v>183</v>
      </c>
      <c r="DG87" s="44" t="s">
        <v>184</v>
      </c>
      <c r="DH87" s="44"/>
      <c r="DI87" s="44" t="s">
        <v>184</v>
      </c>
      <c r="DJ87" s="44" t="s">
        <v>183</v>
      </c>
      <c r="DK87" s="44"/>
      <c r="DL87" s="44"/>
      <c r="DM87" s="44"/>
      <c r="DN87" s="44" t="n">
        <v>0</v>
      </c>
      <c r="DO87" s="44" t="n">
        <v>0</v>
      </c>
      <c r="DP87" s="44" t="n">
        <v>1</v>
      </c>
      <c r="DQ87" s="44" t="n">
        <v>1</v>
      </c>
      <c r="DR87" s="44"/>
      <c r="DS87" s="44"/>
      <c r="DT87" s="44"/>
      <c r="DU87" s="44" t="n">
        <v>1013</v>
      </c>
      <c r="DV87" s="44" t="s">
        <v>181</v>
      </c>
      <c r="DW87" s="44" t="s">
        <v>181</v>
      </c>
      <c r="DX87" s="44" t="n">
        <v>1</v>
      </c>
      <c r="DY87" s="44"/>
      <c r="DZ87" s="44"/>
      <c r="EA87" s="44"/>
      <c r="EB87" s="44"/>
      <c r="EC87" s="44"/>
      <c r="ED87" s="44"/>
      <c r="EE87" s="44" t="n">
        <v>86332330</v>
      </c>
      <c r="EF87" s="44" t="n">
        <v>30</v>
      </c>
      <c r="EG87" s="44" t="s">
        <v>8</v>
      </c>
      <c r="EH87" s="44" t="n">
        <v>0</v>
      </c>
      <c r="EI87" s="44"/>
      <c r="EJ87" s="44" t="n">
        <v>1</v>
      </c>
      <c r="EK87" s="44" t="n">
        <v>1702</v>
      </c>
      <c r="EL87" s="44" t="s">
        <v>185</v>
      </c>
      <c r="EM87" s="44" t="s">
        <v>186</v>
      </c>
      <c r="EN87" s="44"/>
      <c r="EO87" s="44" t="s">
        <v>187</v>
      </c>
      <c r="EP87" s="44"/>
      <c r="EQ87" s="44" t="n">
        <v>0</v>
      </c>
      <c r="ER87" s="44" t="n">
        <v>0</v>
      </c>
      <c r="ES87" s="44" t="n">
        <v>3599.55</v>
      </c>
      <c r="ET87" s="44" t="n">
        <v>521.38</v>
      </c>
      <c r="EU87" s="44" t="n">
        <v>49.27</v>
      </c>
      <c r="EV87" s="44" t="n">
        <v>1804.12</v>
      </c>
      <c r="EW87" s="44" t="n">
        <v>148</v>
      </c>
      <c r="EX87" s="44" t="n">
        <v>0</v>
      </c>
      <c r="EY87" s="44" t="n">
        <v>0</v>
      </c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 t="n">
        <v>0</v>
      </c>
      <c r="FR87" s="44" t="n">
        <v>0</v>
      </c>
      <c r="FS87" s="44" t="n">
        <v>0</v>
      </c>
      <c r="FT87" s="44"/>
      <c r="FU87" s="44"/>
      <c r="FV87" s="44"/>
      <c r="FW87" s="44"/>
      <c r="FX87" s="44" t="n">
        <v>93</v>
      </c>
      <c r="FY87" s="44" t="n">
        <v>61</v>
      </c>
      <c r="FZ87" s="44"/>
      <c r="GA87" s="44"/>
      <c r="GB87" s="44"/>
      <c r="GC87" s="44"/>
      <c r="GD87" s="44" t="n">
        <v>1</v>
      </c>
      <c r="GE87" s="44"/>
      <c r="GF87" s="44" t="n">
        <v>683315843</v>
      </c>
      <c r="GG87" s="44" t="n">
        <v>2</v>
      </c>
      <c r="GH87" s="44" t="n">
        <v>0</v>
      </c>
      <c r="GI87" s="44" t="n">
        <v>-2</v>
      </c>
      <c r="GJ87" s="44" t="n">
        <v>0</v>
      </c>
      <c r="GK87" s="44" t="n">
        <v>0</v>
      </c>
      <c r="GL87" s="44" t="n">
        <f aca="false">ROUND(IF(AND(BH87=3,BI87=3,FS87&lt;&gt;0),P87,0),2)</f>
        <v>0</v>
      </c>
      <c r="GM87" s="44" t="n">
        <f aca="false">ROUND(O87+X87+Y87,2)+GX87</f>
        <v>4211.46</v>
      </c>
      <c r="GN87" s="44" t="n">
        <f aca="false">IF(OR(BI87=0,BI87=1),GM87-GX87,0)</f>
        <v>4211.46</v>
      </c>
      <c r="GO87" s="44" t="n">
        <f aca="false">IF(BI87=2,GM87-GX87,0)</f>
        <v>0</v>
      </c>
      <c r="GP87" s="44" t="n">
        <f aca="false">IF(BI87=4,GM87-GX87,0)</f>
        <v>0</v>
      </c>
      <c r="GQ87" s="44"/>
      <c r="GR87" s="44" t="n">
        <v>0</v>
      </c>
      <c r="GS87" s="44" t="n">
        <v>3</v>
      </c>
      <c r="GT87" s="44" t="n">
        <v>0</v>
      </c>
      <c r="GU87" s="44"/>
      <c r="GV87" s="44" t="n">
        <f aca="false">(GT87)</f>
        <v>0</v>
      </c>
      <c r="GW87" s="44" t="n">
        <v>1</v>
      </c>
      <c r="GX87" s="44" t="n">
        <f aca="false">ROUND(HC87*I87,2)</f>
        <v>0</v>
      </c>
      <c r="GY87" s="44"/>
      <c r="GZ87" s="44"/>
      <c r="HA87" s="44" t="n">
        <v>0</v>
      </c>
      <c r="HB87" s="44" t="n">
        <v>0</v>
      </c>
      <c r="HC87" s="44" t="n">
        <f aca="false">GV87*GW87</f>
        <v>0</v>
      </c>
      <c r="HD87" s="44"/>
      <c r="HE87" s="44"/>
      <c r="HF87" s="44"/>
      <c r="HG87" s="44"/>
      <c r="HH87" s="44"/>
      <c r="HI87" s="44"/>
      <c r="HJ87" s="44"/>
      <c r="HK87" s="44"/>
      <c r="HL87" s="44"/>
      <c r="HM87" s="44"/>
      <c r="HN87" s="44"/>
      <c r="HO87" s="44"/>
      <c r="HP87" s="44"/>
      <c r="HQ87" s="44"/>
      <c r="HR87" s="44"/>
      <c r="HS87" s="44" t="n">
        <v>0</v>
      </c>
      <c r="HT87" s="44"/>
      <c r="HU87" s="44"/>
      <c r="HV87" s="44"/>
      <c r="HW87" s="44"/>
      <c r="HX87" s="44"/>
      <c r="HY87" s="44"/>
      <c r="HZ87" s="44"/>
      <c r="IA87" s="44"/>
      <c r="IB87" s="44"/>
      <c r="IC87" s="44"/>
      <c r="ID87" s="44"/>
      <c r="IE87" s="44"/>
      <c r="IF87" s="44"/>
      <c r="IG87" s="44"/>
      <c r="IH87" s="44"/>
      <c r="II87" s="44"/>
      <c r="IJ87" s="44"/>
      <c r="IK87" s="44" t="n">
        <v>0</v>
      </c>
      <c r="IL87" s="44"/>
      <c r="IM87" s="44"/>
      <c r="IN87" s="44"/>
      <c r="IO87" s="44"/>
      <c r="IP87" s="44"/>
      <c r="IQ87" s="44"/>
      <c r="IR87" s="44"/>
      <c r="IS87" s="44"/>
      <c r="IT87" s="44"/>
      <c r="IU87" s="44"/>
    </row>
    <row r="88" customFormat="false" ht="12.75" hidden="false" customHeight="false" outlineLevel="0" collapsed="false">
      <c r="A88" s="44" t="n">
        <v>17</v>
      </c>
      <c r="B88" s="44" t="n">
        <v>1</v>
      </c>
      <c r="C88" s="44" t="n">
        <f aca="false">ROW(SmtRes!A46)</f>
        <v>46</v>
      </c>
      <c r="D88" s="44" t="n">
        <f aca="false">ROW(EtalonRes!A46)</f>
        <v>46</v>
      </c>
      <c r="E88" s="44" t="s">
        <v>179</v>
      </c>
      <c r="F88" s="44" t="s">
        <v>180</v>
      </c>
      <c r="G88" s="44" t="s">
        <v>55</v>
      </c>
      <c r="H88" s="44" t="s">
        <v>181</v>
      </c>
      <c r="I88" s="44" t="n">
        <f aca="false">ROUND(4/10,9)</f>
        <v>0.4</v>
      </c>
      <c r="J88" s="44" t="n">
        <v>0</v>
      </c>
      <c r="K88" s="44" t="n">
        <f aca="false">ROUND(4/10,9)</f>
        <v>0.4</v>
      </c>
      <c r="L88" s="44"/>
      <c r="M88" s="44"/>
      <c r="N88" s="44"/>
      <c r="O88" s="44" t="n">
        <f aca="false">ROUND(CP88,2)</f>
        <v>68526.06</v>
      </c>
      <c r="P88" s="44" t="n">
        <f aca="false">ROUND(CQ88*I88,2)</f>
        <v>8638.92</v>
      </c>
      <c r="Q88" s="44" t="n">
        <f aca="false">ROUND(CR88*I88,2)</f>
        <v>4680.69</v>
      </c>
      <c r="R88" s="44" t="n">
        <f aca="false">ROUND(CS88*I88,2)</f>
        <v>1638.77</v>
      </c>
      <c r="S88" s="44" t="n">
        <f aca="false">ROUND(CT88*I88,2)</f>
        <v>55206.45</v>
      </c>
      <c r="T88" s="44" t="n">
        <f aca="false">ROUND(CU88*I88,2)</f>
        <v>0</v>
      </c>
      <c r="U88" s="44" t="n">
        <f aca="false">CV88*I88</f>
        <v>78.407736</v>
      </c>
      <c r="V88" s="44" t="n">
        <f aca="false">CW88*I88</f>
        <v>0</v>
      </c>
      <c r="W88" s="44" t="n">
        <f aca="false">ROUND(CX88*I88,2)</f>
        <v>0</v>
      </c>
      <c r="X88" s="44" t="n">
        <f aca="false">ROUND(CY88,2)</f>
        <v>52866.05</v>
      </c>
      <c r="Y88" s="44" t="n">
        <f aca="false">ROUND(CZ88,2)</f>
        <v>34675.58</v>
      </c>
      <c r="Z88" s="44"/>
      <c r="AA88" s="44" t="n">
        <v>86495195</v>
      </c>
      <c r="AB88" s="44" t="n">
        <f aca="false">(AC88+AD88+AF88)</f>
        <v>6598.6593</v>
      </c>
      <c r="AC88" s="44" t="n">
        <f aca="false">(ES88)</f>
        <v>3599.55</v>
      </c>
      <c r="AD88" s="44" t="n">
        <f aca="false">((ET88*1.1*1.25))</f>
        <v>716.8975</v>
      </c>
      <c r="AE88" s="44" t="n">
        <f aca="false">((EU88*1.1*1.25))</f>
        <v>67.74625</v>
      </c>
      <c r="AF88" s="44" t="n">
        <f aca="false">((EV88*1.1*1.15))</f>
        <v>2282.2118</v>
      </c>
      <c r="AG88" s="44" t="n">
        <f aca="false">(AP88)</f>
        <v>0</v>
      </c>
      <c r="AH88" s="44" t="n">
        <f aca="false">((EW88*1.1*1.15))</f>
        <v>187.22</v>
      </c>
      <c r="AI88" s="44" t="n">
        <f aca="false">((EX88*1.1*1.25))</f>
        <v>0</v>
      </c>
      <c r="AJ88" s="44" t="n">
        <f aca="false">(AS88)</f>
        <v>0</v>
      </c>
      <c r="AK88" s="44" t="n">
        <v>0</v>
      </c>
      <c r="AL88" s="44" t="n">
        <v>3599.55</v>
      </c>
      <c r="AM88" s="44" t="n">
        <v>521.38</v>
      </c>
      <c r="AN88" s="44" t="n">
        <v>49.27</v>
      </c>
      <c r="AO88" s="44" t="n">
        <v>1804.12</v>
      </c>
      <c r="AP88" s="44" t="n">
        <v>0</v>
      </c>
      <c r="AQ88" s="44" t="n">
        <v>148</v>
      </c>
      <c r="AR88" s="44" t="n">
        <v>0</v>
      </c>
      <c r="AS88" s="44" t="n">
        <v>0</v>
      </c>
      <c r="AT88" s="44" t="n">
        <v>93</v>
      </c>
      <c r="AU88" s="44" t="n">
        <v>61</v>
      </c>
      <c r="AV88" s="44" t="n">
        <v>1.047</v>
      </c>
      <c r="AW88" s="44" t="n">
        <v>1</v>
      </c>
      <c r="AX88" s="44"/>
      <c r="AY88" s="44"/>
      <c r="AZ88" s="44" t="n">
        <v>1</v>
      </c>
      <c r="BA88" s="44" t="n">
        <v>57.76</v>
      </c>
      <c r="BB88" s="44" t="n">
        <v>15.59</v>
      </c>
      <c r="BC88" s="44" t="n">
        <v>6</v>
      </c>
      <c r="BD88" s="44"/>
      <c r="BE88" s="44"/>
      <c r="BF88" s="44"/>
      <c r="BG88" s="44"/>
      <c r="BH88" s="44" t="n">
        <v>0</v>
      </c>
      <c r="BI88" s="44" t="n">
        <v>1</v>
      </c>
      <c r="BJ88" s="44" t="s">
        <v>180</v>
      </c>
      <c r="BK88" s="44"/>
      <c r="BL88" s="44"/>
      <c r="BM88" s="44" t="n">
        <v>1702</v>
      </c>
      <c r="BN88" s="44" t="n">
        <v>0</v>
      </c>
      <c r="BO88" s="44" t="s">
        <v>180</v>
      </c>
      <c r="BP88" s="44" t="n">
        <v>1</v>
      </c>
      <c r="BQ88" s="44" t="n">
        <v>30</v>
      </c>
      <c r="BR88" s="44" t="n">
        <v>0</v>
      </c>
      <c r="BS88" s="44" t="n">
        <v>57.76</v>
      </c>
      <c r="BT88" s="44" t="n">
        <v>1</v>
      </c>
      <c r="BU88" s="44" t="n">
        <v>1</v>
      </c>
      <c r="BV88" s="44" t="n">
        <v>1</v>
      </c>
      <c r="BW88" s="44" t="n">
        <v>1</v>
      </c>
      <c r="BX88" s="44" t="n">
        <v>1</v>
      </c>
      <c r="BY88" s="44"/>
      <c r="BZ88" s="44" t="n">
        <v>93</v>
      </c>
      <c r="CA88" s="44" t="n">
        <v>61</v>
      </c>
      <c r="CB88" s="44"/>
      <c r="CC88" s="44"/>
      <c r="CD88" s="44"/>
      <c r="CE88" s="44" t="n">
        <v>0</v>
      </c>
      <c r="CF88" s="44" t="n">
        <v>0</v>
      </c>
      <c r="CG88" s="44" t="n">
        <v>0</v>
      </c>
      <c r="CH88" s="44"/>
      <c r="CI88" s="44"/>
      <c r="CJ88" s="44"/>
      <c r="CK88" s="44"/>
      <c r="CL88" s="44"/>
      <c r="CM88" s="44" t="n">
        <v>0</v>
      </c>
      <c r="CN88" s="44" t="s">
        <v>182</v>
      </c>
      <c r="CO88" s="44" t="n">
        <v>0</v>
      </c>
      <c r="CP88" s="44" t="n">
        <f aca="false">(P88+Q88+S88)</f>
        <v>68526.06</v>
      </c>
      <c r="CQ88" s="44" t="n">
        <f aca="false">(AC88*BC88*AW88)</f>
        <v>21597.3</v>
      </c>
      <c r="CR88" s="44" t="n">
        <f aca="false">(((ET88*1.1*1.25))*BB88*AV88)</f>
        <v>11701.724330175</v>
      </c>
      <c r="CS88" s="44" t="n">
        <f aca="false">(AE88*BS88*AV88)</f>
        <v>4096.9354998</v>
      </c>
      <c r="CT88" s="44" t="n">
        <f aca="false">(AF88*BA88*AV88)</f>
        <v>138016.119585696</v>
      </c>
      <c r="CU88" s="44" t="n">
        <f aca="false">AG88</f>
        <v>0</v>
      </c>
      <c r="CV88" s="44" t="n">
        <f aca="false">(AH88*AV88)</f>
        <v>196.01934</v>
      </c>
      <c r="CW88" s="44" t="n">
        <f aca="false">AI88</f>
        <v>0</v>
      </c>
      <c r="CX88" s="44" t="n">
        <f aca="false">AJ88</f>
        <v>0</v>
      </c>
      <c r="CY88" s="44" t="n">
        <f aca="false">(S88+R88)*(BZ88/100)</f>
        <v>52866.0546</v>
      </c>
      <c r="CZ88" s="44" t="n">
        <f aca="false">(S88+R88)*(CA88/100)</f>
        <v>34675.5842</v>
      </c>
      <c r="DA88" s="44"/>
      <c r="DB88" s="44"/>
      <c r="DC88" s="44"/>
      <c r="DD88" s="44"/>
      <c r="DE88" s="44" t="s">
        <v>183</v>
      </c>
      <c r="DF88" s="44" t="s">
        <v>183</v>
      </c>
      <c r="DG88" s="44" t="s">
        <v>184</v>
      </c>
      <c r="DH88" s="44"/>
      <c r="DI88" s="44" t="s">
        <v>184</v>
      </c>
      <c r="DJ88" s="44" t="s">
        <v>183</v>
      </c>
      <c r="DK88" s="44"/>
      <c r="DL88" s="44"/>
      <c r="DM88" s="44"/>
      <c r="DN88" s="44" t="n">
        <v>93</v>
      </c>
      <c r="DO88" s="44" t="n">
        <v>61</v>
      </c>
      <c r="DP88" s="44" t="n">
        <v>1</v>
      </c>
      <c r="DQ88" s="44" t="n">
        <v>1</v>
      </c>
      <c r="DR88" s="44"/>
      <c r="DS88" s="44"/>
      <c r="DT88" s="44"/>
      <c r="DU88" s="44" t="n">
        <v>1013</v>
      </c>
      <c r="DV88" s="44" t="s">
        <v>181</v>
      </c>
      <c r="DW88" s="44" t="s">
        <v>181</v>
      </c>
      <c r="DX88" s="44" t="n">
        <v>1</v>
      </c>
      <c r="DY88" s="44"/>
      <c r="DZ88" s="44"/>
      <c r="EA88" s="44"/>
      <c r="EB88" s="44"/>
      <c r="EC88" s="44"/>
      <c r="ED88" s="44"/>
      <c r="EE88" s="44" t="n">
        <v>86332330</v>
      </c>
      <c r="EF88" s="44" t="n">
        <v>30</v>
      </c>
      <c r="EG88" s="44" t="s">
        <v>8</v>
      </c>
      <c r="EH88" s="44" t="n">
        <v>0</v>
      </c>
      <c r="EI88" s="44"/>
      <c r="EJ88" s="44" t="n">
        <v>1</v>
      </c>
      <c r="EK88" s="44" t="n">
        <v>1702</v>
      </c>
      <c r="EL88" s="44" t="s">
        <v>185</v>
      </c>
      <c r="EM88" s="44" t="s">
        <v>186</v>
      </c>
      <c r="EN88" s="44"/>
      <c r="EO88" s="44" t="s">
        <v>187</v>
      </c>
      <c r="EP88" s="44"/>
      <c r="EQ88" s="44" t="n">
        <v>0</v>
      </c>
      <c r="ER88" s="44" t="n">
        <v>0</v>
      </c>
      <c r="ES88" s="44" t="n">
        <v>3599.55</v>
      </c>
      <c r="ET88" s="44" t="n">
        <v>521.38</v>
      </c>
      <c r="EU88" s="44" t="n">
        <v>49.27</v>
      </c>
      <c r="EV88" s="44" t="n">
        <v>1804.12</v>
      </c>
      <c r="EW88" s="44" t="n">
        <v>148</v>
      </c>
      <c r="EX88" s="44" t="n">
        <v>0</v>
      </c>
      <c r="EY88" s="44" t="n">
        <v>0</v>
      </c>
      <c r="EZ88" s="44"/>
      <c r="FA88" s="44"/>
      <c r="FB88" s="44"/>
      <c r="FC88" s="44"/>
      <c r="FD88" s="44"/>
      <c r="FE88" s="44"/>
      <c r="FF88" s="44"/>
      <c r="FG88" s="44"/>
      <c r="FH88" s="44"/>
      <c r="FI88" s="44"/>
      <c r="FJ88" s="44"/>
      <c r="FK88" s="44"/>
      <c r="FL88" s="44"/>
      <c r="FM88" s="44"/>
      <c r="FN88" s="44"/>
      <c r="FO88" s="44"/>
      <c r="FP88" s="44"/>
      <c r="FQ88" s="44" t="n">
        <v>0</v>
      </c>
      <c r="FR88" s="44" t="n">
        <v>0</v>
      </c>
      <c r="FS88" s="44" t="n">
        <v>0</v>
      </c>
      <c r="FT88" s="44"/>
      <c r="FU88" s="44"/>
      <c r="FV88" s="44"/>
      <c r="FW88" s="44"/>
      <c r="FX88" s="44" t="n">
        <v>93</v>
      </c>
      <c r="FY88" s="44" t="n">
        <v>61</v>
      </c>
      <c r="FZ88" s="44"/>
      <c r="GA88" s="44"/>
      <c r="GB88" s="44"/>
      <c r="GC88" s="44"/>
      <c r="GD88" s="44" t="n">
        <v>1</v>
      </c>
      <c r="GE88" s="44"/>
      <c r="GF88" s="44" t="n">
        <v>683315843</v>
      </c>
      <c r="GG88" s="44" t="n">
        <v>2</v>
      </c>
      <c r="GH88" s="44" t="n">
        <v>0</v>
      </c>
      <c r="GI88" s="44" t="n">
        <v>-2</v>
      </c>
      <c r="GJ88" s="44" t="n">
        <v>0</v>
      </c>
      <c r="GK88" s="44" t="n">
        <v>0</v>
      </c>
      <c r="GL88" s="44" t="n">
        <f aca="false">ROUND(IF(AND(BH88=3,BI88=3,FS88&lt;&gt;0),P88,0),2)</f>
        <v>0</v>
      </c>
      <c r="GM88" s="44" t="n">
        <f aca="false">ROUND(O88+X88+Y88,2)+GX88</f>
        <v>156067.69</v>
      </c>
      <c r="GN88" s="44" t="n">
        <f aca="false">IF(OR(BI88=0,BI88=1),GM88-GX88,0)</f>
        <v>156067.69</v>
      </c>
      <c r="GO88" s="44" t="n">
        <f aca="false">IF(BI88=2,GM88-GX88,0)</f>
        <v>0</v>
      </c>
      <c r="GP88" s="44" t="n">
        <f aca="false">IF(BI88=4,GM88-GX88,0)</f>
        <v>0</v>
      </c>
      <c r="GQ88" s="44"/>
      <c r="GR88" s="44" t="n">
        <v>0</v>
      </c>
      <c r="GS88" s="44" t="n">
        <v>3</v>
      </c>
      <c r="GT88" s="44" t="n">
        <v>0</v>
      </c>
      <c r="GU88" s="44"/>
      <c r="GV88" s="44" t="n">
        <f aca="false">(GT88)</f>
        <v>0</v>
      </c>
      <c r="GW88" s="44" t="n">
        <v>6</v>
      </c>
      <c r="GX88" s="44" t="n">
        <f aca="false">ROUND(HC88*I88,2)</f>
        <v>0</v>
      </c>
      <c r="GY88" s="44"/>
      <c r="GZ88" s="44"/>
      <c r="HA88" s="44" t="n">
        <v>0</v>
      </c>
      <c r="HB88" s="44" t="n">
        <v>0</v>
      </c>
      <c r="HC88" s="44" t="n">
        <f aca="false">GV88*GW88</f>
        <v>0</v>
      </c>
      <c r="HD88" s="44"/>
      <c r="HE88" s="44"/>
      <c r="HF88" s="44"/>
      <c r="HG88" s="44"/>
      <c r="HH88" s="44"/>
      <c r="HI88" s="44"/>
      <c r="HJ88" s="44"/>
      <c r="HK88" s="44"/>
      <c r="HL88" s="44"/>
      <c r="HM88" s="44"/>
      <c r="HN88" s="44"/>
      <c r="HO88" s="44"/>
      <c r="HP88" s="44"/>
      <c r="HQ88" s="44"/>
      <c r="HR88" s="44"/>
      <c r="HS88" s="44" t="n">
        <v>0</v>
      </c>
      <c r="HT88" s="44"/>
      <c r="HU88" s="44"/>
      <c r="HV88" s="44"/>
      <c r="HW88" s="44"/>
      <c r="HX88" s="44"/>
      <c r="HY88" s="44"/>
      <c r="HZ88" s="44"/>
      <c r="IA88" s="44"/>
      <c r="IB88" s="44"/>
      <c r="IC88" s="44"/>
      <c r="ID88" s="44"/>
      <c r="IE88" s="44"/>
      <c r="IF88" s="44"/>
      <c r="IG88" s="44"/>
      <c r="IH88" s="44"/>
      <c r="II88" s="44"/>
      <c r="IJ88" s="44"/>
      <c r="IK88" s="44" t="n">
        <v>0</v>
      </c>
      <c r="IL88" s="44"/>
      <c r="IM88" s="44"/>
      <c r="IN88" s="44"/>
      <c r="IO88" s="44"/>
      <c r="IP88" s="44"/>
      <c r="IQ88" s="44"/>
      <c r="IR88" s="44"/>
      <c r="IS88" s="44"/>
      <c r="IT88" s="44"/>
      <c r="IU88" s="44"/>
    </row>
    <row r="89" customFormat="false" ht="12.75" hidden="false" customHeight="false" outlineLevel="0" collapsed="false">
      <c r="A89" s="44" t="n">
        <v>17</v>
      </c>
      <c r="B89" s="44" t="n">
        <v>1</v>
      </c>
      <c r="C89" s="44"/>
      <c r="D89" s="44"/>
      <c r="E89" s="44" t="s">
        <v>177</v>
      </c>
      <c r="F89" s="44" t="s">
        <v>119</v>
      </c>
      <c r="G89" s="44" t="s">
        <v>51</v>
      </c>
      <c r="H89" s="44" t="s">
        <v>120</v>
      </c>
      <c r="I89" s="44" t="n">
        <f aca="false">ROUND(2.4,9)</f>
        <v>2.4</v>
      </c>
      <c r="J89" s="44" t="n">
        <v>0</v>
      </c>
      <c r="K89" s="44" t="n">
        <f aca="false">ROUND(2.4,9)</f>
        <v>2.4</v>
      </c>
      <c r="L89" s="44"/>
      <c r="M89" s="44"/>
      <c r="N89" s="44"/>
      <c r="O89" s="44" t="n">
        <f aca="false">ROUND(CP89,2)</f>
        <v>300.79</v>
      </c>
      <c r="P89" s="44" t="n">
        <f aca="false">ROUND(CQ89*I89,2)</f>
        <v>300.79</v>
      </c>
      <c r="Q89" s="44" t="n">
        <f aca="false">ROUND(CR89*I89,2)</f>
        <v>0</v>
      </c>
      <c r="R89" s="44" t="n">
        <f aca="false">ROUND(CS89*I89,2)</f>
        <v>0</v>
      </c>
      <c r="S89" s="44" t="n">
        <f aca="false">ROUND(CT89*I89,2)</f>
        <v>0</v>
      </c>
      <c r="T89" s="44" t="n">
        <f aca="false">ROUND(CU89*I89,2)</f>
        <v>0</v>
      </c>
      <c r="U89" s="44" t="n">
        <f aca="false">CV89*I89</f>
        <v>0</v>
      </c>
      <c r="V89" s="44" t="n">
        <f aca="false">CW89*I89</f>
        <v>0</v>
      </c>
      <c r="W89" s="44" t="n">
        <f aca="false">ROUND(CX89*I89,2)</f>
        <v>0</v>
      </c>
      <c r="X89" s="44" t="n">
        <f aca="false">ROUND(CY89,2)</f>
        <v>0</v>
      </c>
      <c r="Y89" s="44" t="n">
        <f aca="false">ROUND(CZ89,2)</f>
        <v>0</v>
      </c>
      <c r="Z89" s="44"/>
      <c r="AA89" s="44" t="n">
        <v>86495194</v>
      </c>
      <c r="AB89" s="44" t="n">
        <f aca="false">(AC89+AD89+AF89)</f>
        <v>125.33</v>
      </c>
      <c r="AC89" s="44" t="n">
        <f aca="false">(ES89)</f>
        <v>125.33</v>
      </c>
      <c r="AD89" s="44" t="n">
        <f aca="false">(ET89)</f>
        <v>0</v>
      </c>
      <c r="AE89" s="44" t="n">
        <f aca="false">(EU89)</f>
        <v>0</v>
      </c>
      <c r="AF89" s="44" t="n">
        <f aca="false">(EV89)</f>
        <v>0</v>
      </c>
      <c r="AG89" s="44" t="n">
        <f aca="false">(AP89)</f>
        <v>0</v>
      </c>
      <c r="AH89" s="44" t="n">
        <f aca="false">(EW89)</f>
        <v>0</v>
      </c>
      <c r="AI89" s="44" t="n">
        <f aca="false">(EX89)</f>
        <v>0</v>
      </c>
      <c r="AJ89" s="44" t="n">
        <f aca="false">(AS89)</f>
        <v>0</v>
      </c>
      <c r="AK89" s="44" t="n">
        <v>0</v>
      </c>
      <c r="AL89" s="44" t="n">
        <v>125.33</v>
      </c>
      <c r="AM89" s="44" t="n">
        <v>0</v>
      </c>
      <c r="AN89" s="44" t="n">
        <v>0</v>
      </c>
      <c r="AO89" s="44" t="n">
        <v>0</v>
      </c>
      <c r="AP89" s="44" t="n">
        <v>0</v>
      </c>
      <c r="AQ89" s="44" t="n">
        <v>0</v>
      </c>
      <c r="AR89" s="44" t="n">
        <v>0</v>
      </c>
      <c r="AS89" s="44" t="n">
        <v>0</v>
      </c>
      <c r="AT89" s="44" t="n">
        <v>93</v>
      </c>
      <c r="AU89" s="44" t="n">
        <v>61</v>
      </c>
      <c r="AV89" s="44" t="n">
        <v>1</v>
      </c>
      <c r="AW89" s="44" t="n">
        <v>1</v>
      </c>
      <c r="AX89" s="44"/>
      <c r="AY89" s="44"/>
      <c r="AZ89" s="44" t="n">
        <v>1</v>
      </c>
      <c r="BA89" s="44" t="n">
        <v>1</v>
      </c>
      <c r="BB89" s="44" t="n">
        <v>1</v>
      </c>
      <c r="BC89" s="44" t="n">
        <v>1</v>
      </c>
      <c r="BD89" s="44"/>
      <c r="BE89" s="44"/>
      <c r="BF89" s="44"/>
      <c r="BG89" s="44"/>
      <c r="BH89" s="44" t="n">
        <v>0</v>
      </c>
      <c r="BI89" s="44" t="n">
        <v>1</v>
      </c>
      <c r="BJ89" s="44" t="s">
        <v>119</v>
      </c>
      <c r="BK89" s="44"/>
      <c r="BL89" s="44"/>
      <c r="BM89" s="44" t="n">
        <v>1617</v>
      </c>
      <c r="BN89" s="44" t="n">
        <v>0</v>
      </c>
      <c r="BO89" s="44" t="s">
        <v>119</v>
      </c>
      <c r="BP89" s="44" t="n">
        <v>1</v>
      </c>
      <c r="BQ89" s="44" t="n">
        <v>200</v>
      </c>
      <c r="BR89" s="44" t="n">
        <v>0</v>
      </c>
      <c r="BS89" s="44" t="n">
        <v>1</v>
      </c>
      <c r="BT89" s="44" t="n">
        <v>1</v>
      </c>
      <c r="BU89" s="44" t="n">
        <v>1</v>
      </c>
      <c r="BV89" s="44" t="n">
        <v>1</v>
      </c>
      <c r="BW89" s="44" t="n">
        <v>1</v>
      </c>
      <c r="BX89" s="44" t="n">
        <v>1</v>
      </c>
      <c r="BY89" s="44"/>
      <c r="BZ89" s="44" t="n">
        <v>93</v>
      </c>
      <c r="CA89" s="44" t="n">
        <v>61</v>
      </c>
      <c r="CB89" s="44"/>
      <c r="CC89" s="44"/>
      <c r="CD89" s="44"/>
      <c r="CE89" s="44" t="n">
        <v>0</v>
      </c>
      <c r="CF89" s="44" t="n">
        <v>0</v>
      </c>
      <c r="CG89" s="44" t="n">
        <v>0</v>
      </c>
      <c r="CH89" s="44"/>
      <c r="CI89" s="44"/>
      <c r="CJ89" s="44"/>
      <c r="CK89" s="44"/>
      <c r="CL89" s="44"/>
      <c r="CM89" s="44" t="n">
        <v>0</v>
      </c>
      <c r="CN89" s="44"/>
      <c r="CO89" s="44" t="n">
        <v>0</v>
      </c>
      <c r="CP89" s="44" t="n">
        <f aca="false">(P89+Q89+S89)</f>
        <v>300.79</v>
      </c>
      <c r="CQ89" s="44" t="n">
        <f aca="false">(AC89*BC89*AW89)</f>
        <v>125.33</v>
      </c>
      <c r="CR89" s="44" t="n">
        <f aca="false">((ET89)*BB89*AV89)</f>
        <v>0</v>
      </c>
      <c r="CS89" s="44" t="n">
        <f aca="false">(AE89*BS89*AV89)</f>
        <v>0</v>
      </c>
      <c r="CT89" s="44" t="n">
        <f aca="false">(AF89*BA89*AV89)</f>
        <v>0</v>
      </c>
      <c r="CU89" s="44" t="n">
        <f aca="false">AG89</f>
        <v>0</v>
      </c>
      <c r="CV89" s="44" t="n">
        <f aca="false">(AH89*AV89)</f>
        <v>0</v>
      </c>
      <c r="CW89" s="44" t="n">
        <f aca="false">AI89</f>
        <v>0</v>
      </c>
      <c r="CX89" s="44" t="n">
        <f aca="false">AJ89</f>
        <v>0</v>
      </c>
      <c r="CY89" s="44" t="n">
        <f aca="false">(((S89+R89)*BZ89)/100)</f>
        <v>0</v>
      </c>
      <c r="CZ89" s="44" t="n">
        <f aca="false">(((S89+R89)*CA89)/100)</f>
        <v>0</v>
      </c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 t="n">
        <v>0</v>
      </c>
      <c r="DO89" s="44" t="n">
        <v>0</v>
      </c>
      <c r="DP89" s="44" t="n">
        <v>1</v>
      </c>
      <c r="DQ89" s="44" t="n">
        <v>1</v>
      </c>
      <c r="DR89" s="44"/>
      <c r="DS89" s="44"/>
      <c r="DT89" s="44"/>
      <c r="DU89" s="44" t="n">
        <v>1007</v>
      </c>
      <c r="DV89" s="44" t="s">
        <v>120</v>
      </c>
      <c r="DW89" s="44" t="s">
        <v>120</v>
      </c>
      <c r="DX89" s="44" t="n">
        <v>1</v>
      </c>
      <c r="DY89" s="44"/>
      <c r="DZ89" s="44"/>
      <c r="EA89" s="44"/>
      <c r="EB89" s="44"/>
      <c r="EC89" s="44"/>
      <c r="ED89" s="44"/>
      <c r="EE89" s="44" t="n">
        <v>86332245</v>
      </c>
      <c r="EF89" s="44" t="n">
        <v>200</v>
      </c>
      <c r="EG89" s="44" t="s">
        <v>121</v>
      </c>
      <c r="EH89" s="44" t="n">
        <v>0</v>
      </c>
      <c r="EI89" s="44"/>
      <c r="EJ89" s="44" t="n">
        <v>1</v>
      </c>
      <c r="EK89" s="44" t="n">
        <v>1617</v>
      </c>
      <c r="EL89" s="44" t="s">
        <v>122</v>
      </c>
      <c r="EM89" s="44" t="s">
        <v>123</v>
      </c>
      <c r="EN89" s="44"/>
      <c r="EO89" s="44"/>
      <c r="EP89" s="44"/>
      <c r="EQ89" s="44" t="n">
        <v>0</v>
      </c>
      <c r="ER89" s="44" t="n">
        <v>0</v>
      </c>
      <c r="ES89" s="44" t="n">
        <v>125.33</v>
      </c>
      <c r="ET89" s="44" t="n">
        <v>0</v>
      </c>
      <c r="EU89" s="44" t="n">
        <v>0</v>
      </c>
      <c r="EV89" s="44" t="n">
        <v>0</v>
      </c>
      <c r="EW89" s="44" t="n">
        <v>0</v>
      </c>
      <c r="EX89" s="44" t="n">
        <v>0</v>
      </c>
      <c r="EY89" s="44" t="n">
        <v>0</v>
      </c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4"/>
      <c r="FL89" s="44"/>
      <c r="FM89" s="44"/>
      <c r="FN89" s="44"/>
      <c r="FO89" s="44"/>
      <c r="FP89" s="44"/>
      <c r="FQ89" s="44" t="n">
        <v>0</v>
      </c>
      <c r="FR89" s="44" t="n">
        <v>0</v>
      </c>
      <c r="FS89" s="44" t="n">
        <v>0</v>
      </c>
      <c r="FT89" s="44"/>
      <c r="FU89" s="44"/>
      <c r="FV89" s="44"/>
      <c r="FW89" s="44"/>
      <c r="FX89" s="44" t="n">
        <v>93</v>
      </c>
      <c r="FY89" s="44" t="n">
        <v>61</v>
      </c>
      <c r="FZ89" s="44"/>
      <c r="GA89" s="44"/>
      <c r="GB89" s="44"/>
      <c r="GC89" s="44"/>
      <c r="GD89" s="44" t="n">
        <v>1</v>
      </c>
      <c r="GE89" s="44"/>
      <c r="GF89" s="44" t="n">
        <v>-2102258916</v>
      </c>
      <c r="GG89" s="44" t="n">
        <v>2</v>
      </c>
      <c r="GH89" s="44" t="n">
        <v>0</v>
      </c>
      <c r="GI89" s="44" t="n">
        <v>-2</v>
      </c>
      <c r="GJ89" s="44" t="n">
        <v>0</v>
      </c>
      <c r="GK89" s="44" t="n">
        <v>0</v>
      </c>
      <c r="GL89" s="44" t="n">
        <f aca="false">ROUND(IF(AND(BH89=3,BI89=3,FS89&lt;&gt;0),P89,0),2)</f>
        <v>0</v>
      </c>
      <c r="GM89" s="44" t="n">
        <f aca="false">ROUND(O89+X89+Y89,2)+GX89</f>
        <v>300.79</v>
      </c>
      <c r="GN89" s="44" t="n">
        <f aca="false">IF(OR(BI89=0,BI89=1),GM89-GX89,0)</f>
        <v>300.79</v>
      </c>
      <c r="GO89" s="44" t="n">
        <f aca="false">IF(BI89=2,GM89-GX89,0)</f>
        <v>0</v>
      </c>
      <c r="GP89" s="44" t="n">
        <f aca="false">IF(BI89=4,GM89-GX89,0)</f>
        <v>0</v>
      </c>
      <c r="GQ89" s="44"/>
      <c r="GR89" s="44" t="n">
        <v>0</v>
      </c>
      <c r="GS89" s="44" t="n">
        <v>3</v>
      </c>
      <c r="GT89" s="44" t="n">
        <v>0</v>
      </c>
      <c r="GU89" s="44"/>
      <c r="GV89" s="44" t="n">
        <f aca="false">(GT89)</f>
        <v>0</v>
      </c>
      <c r="GW89" s="44" t="n">
        <v>1</v>
      </c>
      <c r="GX89" s="44" t="n">
        <f aca="false">ROUND(HC89*I89,2)</f>
        <v>0</v>
      </c>
      <c r="GY89" s="44"/>
      <c r="GZ89" s="44"/>
      <c r="HA89" s="44" t="n">
        <v>0</v>
      </c>
      <c r="HB89" s="44" t="n">
        <v>0</v>
      </c>
      <c r="HC89" s="44" t="n">
        <f aca="false">GV89*GW89</f>
        <v>0</v>
      </c>
      <c r="HD89" s="44"/>
      <c r="HE89" s="44"/>
      <c r="HF89" s="44"/>
      <c r="HG89" s="44"/>
      <c r="HH89" s="44"/>
      <c r="HI89" s="44"/>
      <c r="HJ89" s="44"/>
      <c r="HK89" s="44"/>
      <c r="HL89" s="44"/>
      <c r="HM89" s="44"/>
      <c r="HN89" s="44"/>
      <c r="HO89" s="44"/>
      <c r="HP89" s="44"/>
      <c r="HQ89" s="44"/>
      <c r="HR89" s="44"/>
      <c r="HS89" s="44" t="n">
        <v>0</v>
      </c>
      <c r="HT89" s="44"/>
      <c r="HU89" s="44"/>
      <c r="HV89" s="44"/>
      <c r="HW89" s="44"/>
      <c r="HX89" s="44"/>
      <c r="HY89" s="44"/>
      <c r="HZ89" s="44"/>
      <c r="IA89" s="44"/>
      <c r="IB89" s="44"/>
      <c r="IC89" s="44"/>
      <c r="ID89" s="44"/>
      <c r="IE89" s="44"/>
      <c r="IF89" s="44"/>
      <c r="IG89" s="44"/>
      <c r="IH89" s="44"/>
      <c r="II89" s="44"/>
      <c r="IJ89" s="44"/>
      <c r="IK89" s="44" t="n">
        <v>0</v>
      </c>
      <c r="IL89" s="44"/>
      <c r="IM89" s="44"/>
      <c r="IN89" s="44"/>
      <c r="IO89" s="44"/>
      <c r="IP89" s="44"/>
      <c r="IQ89" s="44"/>
      <c r="IR89" s="44"/>
      <c r="IS89" s="44"/>
      <c r="IT89" s="44"/>
      <c r="IU89" s="44"/>
    </row>
    <row r="90" customFormat="false" ht="12.75" hidden="false" customHeight="false" outlineLevel="0" collapsed="false">
      <c r="A90" s="44" t="n">
        <v>17</v>
      </c>
      <c r="B90" s="44" t="n">
        <v>1</v>
      </c>
      <c r="C90" s="44"/>
      <c r="D90" s="44"/>
      <c r="E90" s="44" t="s">
        <v>177</v>
      </c>
      <c r="F90" s="44" t="s">
        <v>119</v>
      </c>
      <c r="G90" s="44" t="s">
        <v>51</v>
      </c>
      <c r="H90" s="44" t="s">
        <v>120</v>
      </c>
      <c r="I90" s="44" t="n">
        <f aca="false">ROUND(2.4,9)</f>
        <v>2.4</v>
      </c>
      <c r="J90" s="44" t="n">
        <v>0</v>
      </c>
      <c r="K90" s="44" t="n">
        <f aca="false">ROUND(2.4,9)</f>
        <v>2.4</v>
      </c>
      <c r="L90" s="44"/>
      <c r="M90" s="44"/>
      <c r="N90" s="44"/>
      <c r="O90" s="44" t="n">
        <f aca="false">ROUND(CP90,2)</f>
        <v>2674.04</v>
      </c>
      <c r="P90" s="44" t="n">
        <f aca="false">ROUND(CQ90*I90,2)</f>
        <v>2674.04</v>
      </c>
      <c r="Q90" s="44" t="n">
        <f aca="false">ROUND(CR90*I90,2)</f>
        <v>0</v>
      </c>
      <c r="R90" s="44" t="n">
        <f aca="false">ROUND(CS90*I90,2)</f>
        <v>0</v>
      </c>
      <c r="S90" s="44" t="n">
        <f aca="false">ROUND(CT90*I90,2)</f>
        <v>0</v>
      </c>
      <c r="T90" s="44" t="n">
        <f aca="false">ROUND(CU90*I90,2)</f>
        <v>0</v>
      </c>
      <c r="U90" s="44" t="n">
        <f aca="false">CV90*I90</f>
        <v>0</v>
      </c>
      <c r="V90" s="44" t="n">
        <f aca="false">CW90*I90</f>
        <v>0</v>
      </c>
      <c r="W90" s="44" t="n">
        <f aca="false">ROUND(CX90*I90,2)</f>
        <v>0</v>
      </c>
      <c r="X90" s="44" t="n">
        <f aca="false">ROUND(CY90,2)</f>
        <v>0</v>
      </c>
      <c r="Y90" s="44" t="n">
        <f aca="false">ROUND(CZ90,2)</f>
        <v>0</v>
      </c>
      <c r="Z90" s="44"/>
      <c r="AA90" s="44" t="n">
        <v>86495195</v>
      </c>
      <c r="AB90" s="44" t="n">
        <f aca="false">(AC90+AD90+AF90)</f>
        <v>125.33</v>
      </c>
      <c r="AC90" s="44" t="n">
        <f aca="false">(ES90)</f>
        <v>125.33</v>
      </c>
      <c r="AD90" s="44" t="n">
        <f aca="false">(ET90)</f>
        <v>0</v>
      </c>
      <c r="AE90" s="44" t="n">
        <f aca="false">(EU90)</f>
        <v>0</v>
      </c>
      <c r="AF90" s="44" t="n">
        <f aca="false">(EV90)</f>
        <v>0</v>
      </c>
      <c r="AG90" s="44" t="n">
        <f aca="false">(AP90)</f>
        <v>0</v>
      </c>
      <c r="AH90" s="44" t="n">
        <f aca="false">(EW90)</f>
        <v>0</v>
      </c>
      <c r="AI90" s="44" t="n">
        <f aca="false">(EX90)</f>
        <v>0</v>
      </c>
      <c r="AJ90" s="44" t="n">
        <f aca="false">(AS90)</f>
        <v>0</v>
      </c>
      <c r="AK90" s="44" t="n">
        <v>0</v>
      </c>
      <c r="AL90" s="44" t="n">
        <v>125.33</v>
      </c>
      <c r="AM90" s="44" t="n">
        <v>0</v>
      </c>
      <c r="AN90" s="44" t="n">
        <v>0</v>
      </c>
      <c r="AO90" s="44" t="n">
        <v>0</v>
      </c>
      <c r="AP90" s="44" t="n">
        <v>0</v>
      </c>
      <c r="AQ90" s="44" t="n">
        <v>0</v>
      </c>
      <c r="AR90" s="44" t="n">
        <v>0</v>
      </c>
      <c r="AS90" s="44" t="n">
        <v>0</v>
      </c>
      <c r="AT90" s="44" t="n">
        <v>93</v>
      </c>
      <c r="AU90" s="44" t="n">
        <v>61</v>
      </c>
      <c r="AV90" s="44" t="n">
        <v>1</v>
      </c>
      <c r="AW90" s="44" t="n">
        <v>1</v>
      </c>
      <c r="AX90" s="44"/>
      <c r="AY90" s="44"/>
      <c r="AZ90" s="44" t="n">
        <v>1</v>
      </c>
      <c r="BA90" s="44" t="n">
        <v>1</v>
      </c>
      <c r="BB90" s="44" t="n">
        <v>1</v>
      </c>
      <c r="BC90" s="44" t="n">
        <v>8.89</v>
      </c>
      <c r="BD90" s="44"/>
      <c r="BE90" s="44"/>
      <c r="BF90" s="44"/>
      <c r="BG90" s="44"/>
      <c r="BH90" s="44" t="n">
        <v>0</v>
      </c>
      <c r="BI90" s="44" t="n">
        <v>1</v>
      </c>
      <c r="BJ90" s="44" t="s">
        <v>119</v>
      </c>
      <c r="BK90" s="44"/>
      <c r="BL90" s="44"/>
      <c r="BM90" s="44" t="n">
        <v>1617</v>
      </c>
      <c r="BN90" s="44" t="n">
        <v>0</v>
      </c>
      <c r="BO90" s="44" t="s">
        <v>119</v>
      </c>
      <c r="BP90" s="44" t="n">
        <v>1</v>
      </c>
      <c r="BQ90" s="44" t="n">
        <v>200</v>
      </c>
      <c r="BR90" s="44" t="n">
        <v>0</v>
      </c>
      <c r="BS90" s="44" t="n">
        <v>1</v>
      </c>
      <c r="BT90" s="44" t="n">
        <v>1</v>
      </c>
      <c r="BU90" s="44" t="n">
        <v>1</v>
      </c>
      <c r="BV90" s="44" t="n">
        <v>1</v>
      </c>
      <c r="BW90" s="44" t="n">
        <v>1</v>
      </c>
      <c r="BX90" s="44" t="n">
        <v>1</v>
      </c>
      <c r="BY90" s="44"/>
      <c r="BZ90" s="44" t="n">
        <v>93</v>
      </c>
      <c r="CA90" s="44" t="n">
        <v>61</v>
      </c>
      <c r="CB90" s="44"/>
      <c r="CC90" s="44"/>
      <c r="CD90" s="44"/>
      <c r="CE90" s="44" t="n">
        <v>0</v>
      </c>
      <c r="CF90" s="44" t="n">
        <v>0</v>
      </c>
      <c r="CG90" s="44" t="n">
        <v>0</v>
      </c>
      <c r="CH90" s="44"/>
      <c r="CI90" s="44"/>
      <c r="CJ90" s="44"/>
      <c r="CK90" s="44"/>
      <c r="CL90" s="44"/>
      <c r="CM90" s="44" t="n">
        <v>0</v>
      </c>
      <c r="CN90" s="44"/>
      <c r="CO90" s="44" t="n">
        <v>0</v>
      </c>
      <c r="CP90" s="44" t="n">
        <f aca="false">(P90+Q90+S90)</f>
        <v>2674.04</v>
      </c>
      <c r="CQ90" s="44" t="n">
        <f aca="false">(AC90*BC90*AW90)</f>
        <v>1114.1837</v>
      </c>
      <c r="CR90" s="44" t="n">
        <f aca="false">((ET90)*BB90*AV90)</f>
        <v>0</v>
      </c>
      <c r="CS90" s="44" t="n">
        <f aca="false">(AE90*BS90*AV90)</f>
        <v>0</v>
      </c>
      <c r="CT90" s="44" t="n">
        <f aca="false">(AF90*BA90*AV90)</f>
        <v>0</v>
      </c>
      <c r="CU90" s="44" t="n">
        <f aca="false">AG90</f>
        <v>0</v>
      </c>
      <c r="CV90" s="44" t="n">
        <f aca="false">(AH90*AV90)</f>
        <v>0</v>
      </c>
      <c r="CW90" s="44" t="n">
        <f aca="false">AI90</f>
        <v>0</v>
      </c>
      <c r="CX90" s="44" t="n">
        <f aca="false">AJ90</f>
        <v>0</v>
      </c>
      <c r="CY90" s="44" t="n">
        <f aca="false">(S90+R90)*(BZ90/100)</f>
        <v>0</v>
      </c>
      <c r="CZ90" s="44" t="n">
        <f aca="false">(S90+R90)*(CA90/100)</f>
        <v>0</v>
      </c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 t="n">
        <v>93</v>
      </c>
      <c r="DO90" s="44" t="n">
        <v>61</v>
      </c>
      <c r="DP90" s="44" t="n">
        <v>1</v>
      </c>
      <c r="DQ90" s="44" t="n">
        <v>1</v>
      </c>
      <c r="DR90" s="44"/>
      <c r="DS90" s="44"/>
      <c r="DT90" s="44"/>
      <c r="DU90" s="44" t="n">
        <v>1007</v>
      </c>
      <c r="DV90" s="44" t="s">
        <v>120</v>
      </c>
      <c r="DW90" s="44" t="s">
        <v>120</v>
      </c>
      <c r="DX90" s="44" t="n">
        <v>1</v>
      </c>
      <c r="DY90" s="44"/>
      <c r="DZ90" s="44"/>
      <c r="EA90" s="44"/>
      <c r="EB90" s="44"/>
      <c r="EC90" s="44"/>
      <c r="ED90" s="44"/>
      <c r="EE90" s="44" t="n">
        <v>86332245</v>
      </c>
      <c r="EF90" s="44" t="n">
        <v>200</v>
      </c>
      <c r="EG90" s="44" t="s">
        <v>121</v>
      </c>
      <c r="EH90" s="44" t="n">
        <v>0</v>
      </c>
      <c r="EI90" s="44"/>
      <c r="EJ90" s="44" t="n">
        <v>1</v>
      </c>
      <c r="EK90" s="44" t="n">
        <v>1617</v>
      </c>
      <c r="EL90" s="44" t="s">
        <v>122</v>
      </c>
      <c r="EM90" s="44" t="s">
        <v>123</v>
      </c>
      <c r="EN90" s="44"/>
      <c r="EO90" s="44"/>
      <c r="EP90" s="44"/>
      <c r="EQ90" s="44" t="n">
        <v>0</v>
      </c>
      <c r="ER90" s="44" t="n">
        <v>0</v>
      </c>
      <c r="ES90" s="44" t="n">
        <v>125.33</v>
      </c>
      <c r="ET90" s="44" t="n">
        <v>0</v>
      </c>
      <c r="EU90" s="44" t="n">
        <v>0</v>
      </c>
      <c r="EV90" s="44" t="n">
        <v>0</v>
      </c>
      <c r="EW90" s="44" t="n">
        <v>0</v>
      </c>
      <c r="EX90" s="44" t="n">
        <v>0</v>
      </c>
      <c r="EY90" s="44" t="n">
        <v>0</v>
      </c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 t="n">
        <v>0</v>
      </c>
      <c r="FR90" s="44" t="n">
        <v>0</v>
      </c>
      <c r="FS90" s="44" t="n">
        <v>0</v>
      </c>
      <c r="FT90" s="44"/>
      <c r="FU90" s="44"/>
      <c r="FV90" s="44"/>
      <c r="FW90" s="44"/>
      <c r="FX90" s="44" t="n">
        <v>93</v>
      </c>
      <c r="FY90" s="44" t="n">
        <v>61</v>
      </c>
      <c r="FZ90" s="44"/>
      <c r="GA90" s="44"/>
      <c r="GB90" s="44"/>
      <c r="GC90" s="44"/>
      <c r="GD90" s="44" t="n">
        <v>1</v>
      </c>
      <c r="GE90" s="44"/>
      <c r="GF90" s="44" t="n">
        <v>-2102258916</v>
      </c>
      <c r="GG90" s="44" t="n">
        <v>2</v>
      </c>
      <c r="GH90" s="44" t="n">
        <v>0</v>
      </c>
      <c r="GI90" s="44" t="n">
        <v>-2</v>
      </c>
      <c r="GJ90" s="44" t="n">
        <v>0</v>
      </c>
      <c r="GK90" s="44" t="n">
        <v>0</v>
      </c>
      <c r="GL90" s="44" t="n">
        <f aca="false">ROUND(IF(AND(BH90=3,BI90=3,FS90&lt;&gt;0),P90,0),2)</f>
        <v>0</v>
      </c>
      <c r="GM90" s="44" t="n">
        <f aca="false">ROUND(O90+X90+Y90,2)+GX90</f>
        <v>2674.04</v>
      </c>
      <c r="GN90" s="44" t="n">
        <f aca="false">IF(OR(BI90=0,BI90=1),GM90-GX90,0)</f>
        <v>2674.04</v>
      </c>
      <c r="GO90" s="44" t="n">
        <f aca="false">IF(BI90=2,GM90-GX90,0)</f>
        <v>0</v>
      </c>
      <c r="GP90" s="44" t="n">
        <f aca="false">IF(BI90=4,GM90-GX90,0)</f>
        <v>0</v>
      </c>
      <c r="GQ90" s="44"/>
      <c r="GR90" s="44" t="n">
        <v>0</v>
      </c>
      <c r="GS90" s="44" t="n">
        <v>3</v>
      </c>
      <c r="GT90" s="44" t="n">
        <v>0</v>
      </c>
      <c r="GU90" s="44"/>
      <c r="GV90" s="44" t="n">
        <f aca="false">(GT90)</f>
        <v>0</v>
      </c>
      <c r="GW90" s="44" t="n">
        <v>8.89</v>
      </c>
      <c r="GX90" s="44" t="n">
        <f aca="false">ROUND(HC90*I90,2)</f>
        <v>0</v>
      </c>
      <c r="GY90" s="44"/>
      <c r="GZ90" s="44"/>
      <c r="HA90" s="44" t="n">
        <v>0</v>
      </c>
      <c r="HB90" s="44" t="n">
        <v>0</v>
      </c>
      <c r="HC90" s="44" t="n">
        <f aca="false">GV90*GW90</f>
        <v>0</v>
      </c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 t="n">
        <v>0</v>
      </c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 t="n">
        <v>0</v>
      </c>
      <c r="IL90" s="44"/>
      <c r="IM90" s="44"/>
      <c r="IN90" s="44"/>
      <c r="IO90" s="44"/>
      <c r="IP90" s="44"/>
      <c r="IQ90" s="44"/>
      <c r="IR90" s="44"/>
      <c r="IS90" s="44"/>
      <c r="IT90" s="44"/>
      <c r="IU90" s="44"/>
    </row>
    <row r="91" customFormat="false" ht="12.75" hidden="false" customHeight="false" outlineLevel="0" collapsed="false">
      <c r="A91" s="44" t="n">
        <v>17</v>
      </c>
      <c r="B91" s="44" t="n">
        <v>1</v>
      </c>
      <c r="C91" s="44" t="n">
        <f aca="false">ROW(SmtRes!A47)</f>
        <v>47</v>
      </c>
      <c r="D91" s="44" t="n">
        <f aca="false">ROW(EtalonRes!A47)</f>
        <v>47</v>
      </c>
      <c r="E91" s="44" t="s">
        <v>188</v>
      </c>
      <c r="F91" s="44" t="s">
        <v>189</v>
      </c>
      <c r="G91" s="44" t="s">
        <v>60</v>
      </c>
      <c r="H91" s="44" t="s">
        <v>190</v>
      </c>
      <c r="I91" s="44" t="n">
        <f aca="false">ROUND(4/10,9)</f>
        <v>0.4</v>
      </c>
      <c r="J91" s="44" t="n">
        <v>0</v>
      </c>
      <c r="K91" s="44" t="n">
        <f aca="false">ROUND(4/10,9)</f>
        <v>0.4</v>
      </c>
      <c r="L91" s="44"/>
      <c r="M91" s="44"/>
      <c r="N91" s="44"/>
      <c r="O91" s="44" t="n">
        <f aca="false">ROUND(CP91,2)</f>
        <v>233.96</v>
      </c>
      <c r="P91" s="44" t="n">
        <f aca="false">ROUND(CQ91*I91,2)</f>
        <v>0</v>
      </c>
      <c r="Q91" s="44" t="n">
        <f aca="false">ROUND(CR91*I91,2)</f>
        <v>0</v>
      </c>
      <c r="R91" s="44" t="n">
        <f aca="false">ROUND(CS91*I91,2)</f>
        <v>0</v>
      </c>
      <c r="S91" s="44" t="n">
        <f aca="false">ROUND(CT91*I91,2)</f>
        <v>233.96</v>
      </c>
      <c r="T91" s="44" t="n">
        <f aca="false">ROUND(CU91*I91,2)</f>
        <v>0</v>
      </c>
      <c r="U91" s="44" t="n">
        <f aca="false">CV91*I91</f>
        <v>22.89188022</v>
      </c>
      <c r="V91" s="44" t="n">
        <f aca="false">CW91*I91</f>
        <v>0</v>
      </c>
      <c r="W91" s="44" t="n">
        <f aca="false">ROUND(CX91*I91,2)</f>
        <v>0</v>
      </c>
      <c r="X91" s="44" t="n">
        <f aca="false">ROUND(CY91,2)</f>
        <v>217.58</v>
      </c>
      <c r="Y91" s="44" t="n">
        <f aca="false">ROUND(CZ91,2)</f>
        <v>142.72</v>
      </c>
      <c r="Z91" s="44"/>
      <c r="AA91" s="44" t="n">
        <v>86495194</v>
      </c>
      <c r="AB91" s="44" t="n">
        <f aca="false">(AC91+AD91+AF91)</f>
        <v>558.63665</v>
      </c>
      <c r="AC91" s="44" t="n">
        <f aca="false">(ES91)</f>
        <v>0</v>
      </c>
      <c r="AD91" s="44" t="n">
        <f aca="false">((ET91*1.1*1.25))</f>
        <v>0</v>
      </c>
      <c r="AE91" s="44" t="n">
        <f aca="false">((EU91*1.1*1.25))</f>
        <v>0</v>
      </c>
      <c r="AF91" s="44" t="n">
        <f aca="false">((EV91*1.1*1.15))</f>
        <v>558.63665</v>
      </c>
      <c r="AG91" s="44" t="n">
        <f aca="false">(AP91)</f>
        <v>0</v>
      </c>
      <c r="AH91" s="44" t="n">
        <f aca="false">((EW91*1.1*1.15))</f>
        <v>54.66065</v>
      </c>
      <c r="AI91" s="44" t="n">
        <f aca="false">((EX91*1.1*1.25))</f>
        <v>0</v>
      </c>
      <c r="AJ91" s="44" t="n">
        <f aca="false">(AS91)</f>
        <v>0</v>
      </c>
      <c r="AK91" s="44" t="n">
        <v>0</v>
      </c>
      <c r="AL91" s="44" t="n">
        <v>0</v>
      </c>
      <c r="AM91" s="44" t="n">
        <v>0</v>
      </c>
      <c r="AN91" s="44" t="n">
        <v>0</v>
      </c>
      <c r="AO91" s="44" t="n">
        <v>441.61</v>
      </c>
      <c r="AP91" s="44" t="n">
        <v>0</v>
      </c>
      <c r="AQ91" s="44" t="n">
        <v>43.21</v>
      </c>
      <c r="AR91" s="44" t="n">
        <v>0</v>
      </c>
      <c r="AS91" s="44" t="n">
        <v>0</v>
      </c>
      <c r="AT91" s="44" t="n">
        <v>93</v>
      </c>
      <c r="AU91" s="44" t="n">
        <v>61</v>
      </c>
      <c r="AV91" s="44" t="n">
        <v>1.047</v>
      </c>
      <c r="AW91" s="44" t="n">
        <v>1</v>
      </c>
      <c r="AX91" s="44"/>
      <c r="AY91" s="44"/>
      <c r="AZ91" s="44" t="n">
        <v>1</v>
      </c>
      <c r="BA91" s="44" t="n">
        <v>1</v>
      </c>
      <c r="BB91" s="44" t="n">
        <v>1</v>
      </c>
      <c r="BC91" s="44" t="n">
        <v>1</v>
      </c>
      <c r="BD91" s="44"/>
      <c r="BE91" s="44"/>
      <c r="BF91" s="44"/>
      <c r="BG91" s="44"/>
      <c r="BH91" s="44" t="n">
        <v>0</v>
      </c>
      <c r="BI91" s="44" t="n">
        <v>1</v>
      </c>
      <c r="BJ91" s="44" t="s">
        <v>189</v>
      </c>
      <c r="BK91" s="44"/>
      <c r="BL91" s="44"/>
      <c r="BM91" s="44" t="n">
        <v>292</v>
      </c>
      <c r="BN91" s="44" t="n">
        <v>0</v>
      </c>
      <c r="BO91" s="44" t="s">
        <v>189</v>
      </c>
      <c r="BP91" s="44" t="n">
        <v>1</v>
      </c>
      <c r="BQ91" s="44" t="n">
        <v>30</v>
      </c>
      <c r="BR91" s="44" t="n">
        <v>0</v>
      </c>
      <c r="BS91" s="44" t="n">
        <v>1</v>
      </c>
      <c r="BT91" s="44" t="n">
        <v>1</v>
      </c>
      <c r="BU91" s="44" t="n">
        <v>1</v>
      </c>
      <c r="BV91" s="44" t="n">
        <v>1</v>
      </c>
      <c r="BW91" s="44" t="n">
        <v>1</v>
      </c>
      <c r="BX91" s="44" t="n">
        <v>1</v>
      </c>
      <c r="BY91" s="44"/>
      <c r="BZ91" s="44" t="n">
        <v>93</v>
      </c>
      <c r="CA91" s="44" t="n">
        <v>61</v>
      </c>
      <c r="CB91" s="44"/>
      <c r="CC91" s="44"/>
      <c r="CD91" s="44"/>
      <c r="CE91" s="44" t="n">
        <v>0</v>
      </c>
      <c r="CF91" s="44" t="n">
        <v>0</v>
      </c>
      <c r="CG91" s="44" t="n">
        <v>0</v>
      </c>
      <c r="CH91" s="44"/>
      <c r="CI91" s="44"/>
      <c r="CJ91" s="44"/>
      <c r="CK91" s="44"/>
      <c r="CL91" s="44"/>
      <c r="CM91" s="44" t="n">
        <v>0</v>
      </c>
      <c r="CN91" s="44" t="s">
        <v>182</v>
      </c>
      <c r="CO91" s="44" t="n">
        <v>0</v>
      </c>
      <c r="CP91" s="44" t="n">
        <f aca="false">(P91+Q91+S91)</f>
        <v>233.96</v>
      </c>
      <c r="CQ91" s="44" t="n">
        <f aca="false">(AC91*BC91*AW91)</f>
        <v>0</v>
      </c>
      <c r="CR91" s="44" t="n">
        <f aca="false">(((ET91*1.1*1.25))*BB91*AV91)</f>
        <v>0</v>
      </c>
      <c r="CS91" s="44" t="n">
        <f aca="false">(AE91*BS91*AV91)</f>
        <v>0</v>
      </c>
      <c r="CT91" s="44" t="n">
        <f aca="false">(AF91*BA91*AV91)</f>
        <v>584.89257255</v>
      </c>
      <c r="CU91" s="44" t="n">
        <f aca="false">AG91</f>
        <v>0</v>
      </c>
      <c r="CV91" s="44" t="n">
        <f aca="false">(AH91*AV91)</f>
        <v>57.22970055</v>
      </c>
      <c r="CW91" s="44" t="n">
        <f aca="false">AI91</f>
        <v>0</v>
      </c>
      <c r="CX91" s="44" t="n">
        <f aca="false">AJ91</f>
        <v>0</v>
      </c>
      <c r="CY91" s="44" t="n">
        <f aca="false">(((S91+R91)*BZ91)/100)</f>
        <v>217.5828</v>
      </c>
      <c r="CZ91" s="44" t="n">
        <f aca="false">(((S91+R91)*CA91)/100)</f>
        <v>142.7156</v>
      </c>
      <c r="DA91" s="44"/>
      <c r="DB91" s="44"/>
      <c r="DC91" s="44"/>
      <c r="DD91" s="44"/>
      <c r="DE91" s="44" t="s">
        <v>183</v>
      </c>
      <c r="DF91" s="44" t="s">
        <v>183</v>
      </c>
      <c r="DG91" s="44" t="s">
        <v>184</v>
      </c>
      <c r="DH91" s="44"/>
      <c r="DI91" s="44" t="s">
        <v>184</v>
      </c>
      <c r="DJ91" s="44" t="s">
        <v>183</v>
      </c>
      <c r="DK91" s="44"/>
      <c r="DL91" s="44"/>
      <c r="DM91" s="44"/>
      <c r="DN91" s="44" t="n">
        <v>0</v>
      </c>
      <c r="DO91" s="44" t="n">
        <v>0</v>
      </c>
      <c r="DP91" s="44" t="n">
        <v>1</v>
      </c>
      <c r="DQ91" s="44" t="n">
        <v>1</v>
      </c>
      <c r="DR91" s="44"/>
      <c r="DS91" s="44"/>
      <c r="DT91" s="44"/>
      <c r="DU91" s="44" t="n">
        <v>1013</v>
      </c>
      <c r="DV91" s="44" t="s">
        <v>190</v>
      </c>
      <c r="DW91" s="44" t="s">
        <v>190</v>
      </c>
      <c r="DX91" s="44" t="n">
        <v>1</v>
      </c>
      <c r="DY91" s="44"/>
      <c r="DZ91" s="44"/>
      <c r="EA91" s="44"/>
      <c r="EB91" s="44"/>
      <c r="EC91" s="44"/>
      <c r="ED91" s="44"/>
      <c r="EE91" s="44" t="n">
        <v>86330920</v>
      </c>
      <c r="EF91" s="44" t="n">
        <v>30</v>
      </c>
      <c r="EG91" s="44" t="s">
        <v>8</v>
      </c>
      <c r="EH91" s="44" t="n">
        <v>0</v>
      </c>
      <c r="EI91" s="44"/>
      <c r="EJ91" s="44" t="n">
        <v>1</v>
      </c>
      <c r="EK91" s="44" t="n">
        <v>292</v>
      </c>
      <c r="EL91" s="44" t="s">
        <v>191</v>
      </c>
      <c r="EM91" s="44" t="s">
        <v>192</v>
      </c>
      <c r="EN91" s="44"/>
      <c r="EO91" s="44" t="s">
        <v>187</v>
      </c>
      <c r="EP91" s="44"/>
      <c r="EQ91" s="44" t="n">
        <v>0</v>
      </c>
      <c r="ER91" s="44" t="n">
        <v>0</v>
      </c>
      <c r="ES91" s="44" t="n">
        <v>0</v>
      </c>
      <c r="ET91" s="44" t="n">
        <v>0</v>
      </c>
      <c r="EU91" s="44" t="n">
        <v>0</v>
      </c>
      <c r="EV91" s="44" t="n">
        <v>441.61</v>
      </c>
      <c r="EW91" s="44" t="n">
        <v>43.21</v>
      </c>
      <c r="EX91" s="44" t="n">
        <v>0</v>
      </c>
      <c r="EY91" s="44" t="n">
        <v>0</v>
      </c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 t="n">
        <v>0</v>
      </c>
      <c r="FR91" s="44" t="n">
        <v>0</v>
      </c>
      <c r="FS91" s="44" t="n">
        <v>0</v>
      </c>
      <c r="FT91" s="44"/>
      <c r="FU91" s="44"/>
      <c r="FV91" s="44"/>
      <c r="FW91" s="44"/>
      <c r="FX91" s="44" t="n">
        <v>93</v>
      </c>
      <c r="FY91" s="44" t="n">
        <v>61</v>
      </c>
      <c r="FZ91" s="44"/>
      <c r="GA91" s="44"/>
      <c r="GB91" s="44"/>
      <c r="GC91" s="44"/>
      <c r="GD91" s="44" t="n">
        <v>1</v>
      </c>
      <c r="GE91" s="44"/>
      <c r="GF91" s="44" t="n">
        <v>1518325015</v>
      </c>
      <c r="GG91" s="44" t="n">
        <v>2</v>
      </c>
      <c r="GH91" s="44" t="n">
        <v>0</v>
      </c>
      <c r="GI91" s="44" t="n">
        <v>-2</v>
      </c>
      <c r="GJ91" s="44" t="n">
        <v>0</v>
      </c>
      <c r="GK91" s="44" t="n">
        <v>0</v>
      </c>
      <c r="GL91" s="44" t="n">
        <f aca="false">ROUND(IF(AND(BH91=3,BI91=3,FS91&lt;&gt;0),P91,0),2)</f>
        <v>0</v>
      </c>
      <c r="GM91" s="44" t="n">
        <f aca="false">ROUND(O91+X91+Y91,2)+GX91</f>
        <v>594.26</v>
      </c>
      <c r="GN91" s="44" t="n">
        <f aca="false">IF(OR(BI91=0,BI91=1),GM91-GX91,0)</f>
        <v>594.26</v>
      </c>
      <c r="GO91" s="44" t="n">
        <f aca="false">IF(BI91=2,GM91-GX91,0)</f>
        <v>0</v>
      </c>
      <c r="GP91" s="44" t="n">
        <f aca="false">IF(BI91=4,GM91-GX91,0)</f>
        <v>0</v>
      </c>
      <c r="GQ91" s="44"/>
      <c r="GR91" s="44" t="n">
        <v>0</v>
      </c>
      <c r="GS91" s="44" t="n">
        <v>3</v>
      </c>
      <c r="GT91" s="44" t="n">
        <v>0</v>
      </c>
      <c r="GU91" s="44"/>
      <c r="GV91" s="44" t="n">
        <f aca="false">(GT91)</f>
        <v>0</v>
      </c>
      <c r="GW91" s="44" t="n">
        <v>1</v>
      </c>
      <c r="GX91" s="44" t="n">
        <f aca="false">ROUND(HC91*I91,2)</f>
        <v>0</v>
      </c>
      <c r="GY91" s="44"/>
      <c r="GZ91" s="44"/>
      <c r="HA91" s="44" t="n">
        <v>0</v>
      </c>
      <c r="HB91" s="44" t="n">
        <v>0</v>
      </c>
      <c r="HC91" s="44" t="n">
        <f aca="false">GV91*GW91</f>
        <v>0</v>
      </c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 t="n">
        <v>0</v>
      </c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 t="n">
        <v>0</v>
      </c>
      <c r="IL91" s="44"/>
      <c r="IM91" s="44"/>
      <c r="IN91" s="44"/>
      <c r="IO91" s="44"/>
      <c r="IP91" s="44"/>
      <c r="IQ91" s="44"/>
      <c r="IR91" s="44"/>
      <c r="IS91" s="44"/>
      <c r="IT91" s="44"/>
      <c r="IU91" s="44"/>
    </row>
    <row r="92" customFormat="false" ht="12.75" hidden="false" customHeight="false" outlineLevel="0" collapsed="false">
      <c r="A92" s="44" t="n">
        <v>17</v>
      </c>
      <c r="B92" s="44" t="n">
        <v>1</v>
      </c>
      <c r="C92" s="44" t="n">
        <f aca="false">ROW(SmtRes!A48)</f>
        <v>48</v>
      </c>
      <c r="D92" s="44" t="n">
        <f aca="false">ROW(EtalonRes!A48)</f>
        <v>48</v>
      </c>
      <c r="E92" s="44" t="s">
        <v>188</v>
      </c>
      <c r="F92" s="44" t="s">
        <v>189</v>
      </c>
      <c r="G92" s="44" t="s">
        <v>60</v>
      </c>
      <c r="H92" s="44" t="s">
        <v>190</v>
      </c>
      <c r="I92" s="44" t="n">
        <f aca="false">ROUND(4/10,9)</f>
        <v>0.4</v>
      </c>
      <c r="J92" s="44" t="n">
        <v>0</v>
      </c>
      <c r="K92" s="44" t="n">
        <f aca="false">ROUND(4/10,9)</f>
        <v>0.4</v>
      </c>
      <c r="L92" s="44"/>
      <c r="M92" s="44"/>
      <c r="N92" s="44"/>
      <c r="O92" s="44" t="n">
        <f aca="false">ROUND(CP92,2)</f>
        <v>13513.36</v>
      </c>
      <c r="P92" s="44" t="n">
        <f aca="false">ROUND(CQ92*I92,2)</f>
        <v>0</v>
      </c>
      <c r="Q92" s="44" t="n">
        <f aca="false">ROUND(CR92*I92,2)</f>
        <v>0</v>
      </c>
      <c r="R92" s="44" t="n">
        <f aca="false">ROUND(CS92*I92,2)</f>
        <v>0</v>
      </c>
      <c r="S92" s="44" t="n">
        <f aca="false">ROUND(CT92*I92,2)</f>
        <v>13513.36</v>
      </c>
      <c r="T92" s="44" t="n">
        <f aca="false">ROUND(CU92*I92,2)</f>
        <v>0</v>
      </c>
      <c r="U92" s="44" t="n">
        <f aca="false">CV92*I92</f>
        <v>22.89188022</v>
      </c>
      <c r="V92" s="44" t="n">
        <f aca="false">CW92*I92</f>
        <v>0</v>
      </c>
      <c r="W92" s="44" t="n">
        <f aca="false">ROUND(CX92*I92,2)</f>
        <v>0</v>
      </c>
      <c r="X92" s="44" t="n">
        <f aca="false">ROUND(CY92,2)</f>
        <v>12567.42</v>
      </c>
      <c r="Y92" s="44" t="n">
        <f aca="false">ROUND(CZ92,2)</f>
        <v>8243.15</v>
      </c>
      <c r="Z92" s="44"/>
      <c r="AA92" s="44" t="n">
        <v>86495195</v>
      </c>
      <c r="AB92" s="44" t="n">
        <f aca="false">(AC92+AD92+AF92)</f>
        <v>558.63665</v>
      </c>
      <c r="AC92" s="44" t="n">
        <f aca="false">(ES92)</f>
        <v>0</v>
      </c>
      <c r="AD92" s="44" t="n">
        <f aca="false">((ET92*1.1*1.25))</f>
        <v>0</v>
      </c>
      <c r="AE92" s="44" t="n">
        <f aca="false">((EU92*1.1*1.25))</f>
        <v>0</v>
      </c>
      <c r="AF92" s="44" t="n">
        <f aca="false">((EV92*1.1*1.15))</f>
        <v>558.63665</v>
      </c>
      <c r="AG92" s="44" t="n">
        <f aca="false">(AP92)</f>
        <v>0</v>
      </c>
      <c r="AH92" s="44" t="n">
        <f aca="false">((EW92*1.1*1.15))</f>
        <v>54.66065</v>
      </c>
      <c r="AI92" s="44" t="n">
        <f aca="false">((EX92*1.1*1.25))</f>
        <v>0</v>
      </c>
      <c r="AJ92" s="44" t="n">
        <f aca="false">(AS92)</f>
        <v>0</v>
      </c>
      <c r="AK92" s="44" t="n">
        <v>0</v>
      </c>
      <c r="AL92" s="44" t="n">
        <v>0</v>
      </c>
      <c r="AM92" s="44" t="n">
        <v>0</v>
      </c>
      <c r="AN92" s="44" t="n">
        <v>0</v>
      </c>
      <c r="AO92" s="44" t="n">
        <v>441.61</v>
      </c>
      <c r="AP92" s="44" t="n">
        <v>0</v>
      </c>
      <c r="AQ92" s="44" t="n">
        <v>43.21</v>
      </c>
      <c r="AR92" s="44" t="n">
        <v>0</v>
      </c>
      <c r="AS92" s="44" t="n">
        <v>0</v>
      </c>
      <c r="AT92" s="44" t="n">
        <v>93</v>
      </c>
      <c r="AU92" s="44" t="n">
        <v>61</v>
      </c>
      <c r="AV92" s="44" t="n">
        <v>1.047</v>
      </c>
      <c r="AW92" s="44" t="n">
        <v>1</v>
      </c>
      <c r="AX92" s="44"/>
      <c r="AY92" s="44"/>
      <c r="AZ92" s="44" t="n">
        <v>1</v>
      </c>
      <c r="BA92" s="44" t="n">
        <v>57.76</v>
      </c>
      <c r="BB92" s="44" t="n">
        <v>1</v>
      </c>
      <c r="BC92" s="44" t="n">
        <v>1</v>
      </c>
      <c r="BD92" s="44"/>
      <c r="BE92" s="44"/>
      <c r="BF92" s="44"/>
      <c r="BG92" s="44"/>
      <c r="BH92" s="44" t="n">
        <v>0</v>
      </c>
      <c r="BI92" s="44" t="n">
        <v>1</v>
      </c>
      <c r="BJ92" s="44" t="s">
        <v>189</v>
      </c>
      <c r="BK92" s="44"/>
      <c r="BL92" s="44"/>
      <c r="BM92" s="44" t="n">
        <v>292</v>
      </c>
      <c r="BN92" s="44" t="n">
        <v>0</v>
      </c>
      <c r="BO92" s="44" t="s">
        <v>189</v>
      </c>
      <c r="BP92" s="44" t="n">
        <v>1</v>
      </c>
      <c r="BQ92" s="44" t="n">
        <v>30</v>
      </c>
      <c r="BR92" s="44" t="n">
        <v>0</v>
      </c>
      <c r="BS92" s="44" t="n">
        <v>57.76</v>
      </c>
      <c r="BT92" s="44" t="n">
        <v>1</v>
      </c>
      <c r="BU92" s="44" t="n">
        <v>1</v>
      </c>
      <c r="BV92" s="44" t="n">
        <v>1</v>
      </c>
      <c r="BW92" s="44" t="n">
        <v>1</v>
      </c>
      <c r="BX92" s="44" t="n">
        <v>1</v>
      </c>
      <c r="BY92" s="44"/>
      <c r="BZ92" s="44" t="n">
        <v>93</v>
      </c>
      <c r="CA92" s="44" t="n">
        <v>61</v>
      </c>
      <c r="CB92" s="44"/>
      <c r="CC92" s="44"/>
      <c r="CD92" s="44"/>
      <c r="CE92" s="44" t="n">
        <v>0</v>
      </c>
      <c r="CF92" s="44" t="n">
        <v>0</v>
      </c>
      <c r="CG92" s="44" t="n">
        <v>0</v>
      </c>
      <c r="CH92" s="44"/>
      <c r="CI92" s="44"/>
      <c r="CJ92" s="44"/>
      <c r="CK92" s="44"/>
      <c r="CL92" s="44"/>
      <c r="CM92" s="44" t="n">
        <v>0</v>
      </c>
      <c r="CN92" s="44" t="s">
        <v>182</v>
      </c>
      <c r="CO92" s="44" t="n">
        <v>0</v>
      </c>
      <c r="CP92" s="44" t="n">
        <f aca="false">(P92+Q92+S92)</f>
        <v>13513.36</v>
      </c>
      <c r="CQ92" s="44" t="n">
        <f aca="false">(AC92*BC92*AW92)</f>
        <v>0</v>
      </c>
      <c r="CR92" s="44" t="n">
        <f aca="false">(((ET92*1.1*1.25))*BB92*AV92)</f>
        <v>0</v>
      </c>
      <c r="CS92" s="44" t="n">
        <f aca="false">(AE92*BS92*AV92)</f>
        <v>0</v>
      </c>
      <c r="CT92" s="44" t="n">
        <f aca="false">(AF92*BA92*AV92)</f>
        <v>33783.394990488</v>
      </c>
      <c r="CU92" s="44" t="n">
        <f aca="false">AG92</f>
        <v>0</v>
      </c>
      <c r="CV92" s="44" t="n">
        <f aca="false">(AH92*AV92)</f>
        <v>57.22970055</v>
      </c>
      <c r="CW92" s="44" t="n">
        <f aca="false">AI92</f>
        <v>0</v>
      </c>
      <c r="CX92" s="44" t="n">
        <f aca="false">AJ92</f>
        <v>0</v>
      </c>
      <c r="CY92" s="44" t="n">
        <f aca="false">(S92+R92)*(BZ92/100)</f>
        <v>12567.4248</v>
      </c>
      <c r="CZ92" s="44" t="n">
        <f aca="false">(S92+R92)*(CA92/100)</f>
        <v>8243.1496</v>
      </c>
      <c r="DA92" s="44"/>
      <c r="DB92" s="44"/>
      <c r="DC92" s="44"/>
      <c r="DD92" s="44"/>
      <c r="DE92" s="44" t="s">
        <v>183</v>
      </c>
      <c r="DF92" s="44" t="s">
        <v>183</v>
      </c>
      <c r="DG92" s="44" t="s">
        <v>184</v>
      </c>
      <c r="DH92" s="44"/>
      <c r="DI92" s="44" t="s">
        <v>184</v>
      </c>
      <c r="DJ92" s="44" t="s">
        <v>183</v>
      </c>
      <c r="DK92" s="44"/>
      <c r="DL92" s="44"/>
      <c r="DM92" s="44"/>
      <c r="DN92" s="44" t="n">
        <v>93</v>
      </c>
      <c r="DO92" s="44" t="n">
        <v>61</v>
      </c>
      <c r="DP92" s="44" t="n">
        <v>1</v>
      </c>
      <c r="DQ92" s="44" t="n">
        <v>1</v>
      </c>
      <c r="DR92" s="44"/>
      <c r="DS92" s="44"/>
      <c r="DT92" s="44"/>
      <c r="DU92" s="44" t="n">
        <v>1013</v>
      </c>
      <c r="DV92" s="44" t="s">
        <v>190</v>
      </c>
      <c r="DW92" s="44" t="s">
        <v>190</v>
      </c>
      <c r="DX92" s="44" t="n">
        <v>1</v>
      </c>
      <c r="DY92" s="44"/>
      <c r="DZ92" s="44"/>
      <c r="EA92" s="44"/>
      <c r="EB92" s="44"/>
      <c r="EC92" s="44"/>
      <c r="ED92" s="44"/>
      <c r="EE92" s="44" t="n">
        <v>86330920</v>
      </c>
      <c r="EF92" s="44" t="n">
        <v>30</v>
      </c>
      <c r="EG92" s="44" t="s">
        <v>8</v>
      </c>
      <c r="EH92" s="44" t="n">
        <v>0</v>
      </c>
      <c r="EI92" s="44"/>
      <c r="EJ92" s="44" t="n">
        <v>1</v>
      </c>
      <c r="EK92" s="44" t="n">
        <v>292</v>
      </c>
      <c r="EL92" s="44" t="s">
        <v>191</v>
      </c>
      <c r="EM92" s="44" t="s">
        <v>192</v>
      </c>
      <c r="EN92" s="44"/>
      <c r="EO92" s="44" t="s">
        <v>187</v>
      </c>
      <c r="EP92" s="44"/>
      <c r="EQ92" s="44" t="n">
        <v>0</v>
      </c>
      <c r="ER92" s="44" t="n">
        <v>0</v>
      </c>
      <c r="ES92" s="44" t="n">
        <v>0</v>
      </c>
      <c r="ET92" s="44" t="n">
        <v>0</v>
      </c>
      <c r="EU92" s="44" t="n">
        <v>0</v>
      </c>
      <c r="EV92" s="44" t="n">
        <v>441.61</v>
      </c>
      <c r="EW92" s="44" t="n">
        <v>43.21</v>
      </c>
      <c r="EX92" s="44" t="n">
        <v>0</v>
      </c>
      <c r="EY92" s="44" t="n">
        <v>0</v>
      </c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 t="n">
        <v>0</v>
      </c>
      <c r="FR92" s="44" t="n">
        <v>0</v>
      </c>
      <c r="FS92" s="44" t="n">
        <v>0</v>
      </c>
      <c r="FT92" s="44"/>
      <c r="FU92" s="44"/>
      <c r="FV92" s="44"/>
      <c r="FW92" s="44"/>
      <c r="FX92" s="44" t="n">
        <v>93</v>
      </c>
      <c r="FY92" s="44" t="n">
        <v>61</v>
      </c>
      <c r="FZ92" s="44"/>
      <c r="GA92" s="44"/>
      <c r="GB92" s="44"/>
      <c r="GC92" s="44"/>
      <c r="GD92" s="44" t="n">
        <v>1</v>
      </c>
      <c r="GE92" s="44"/>
      <c r="GF92" s="44" t="n">
        <v>1518325015</v>
      </c>
      <c r="GG92" s="44" t="n">
        <v>2</v>
      </c>
      <c r="GH92" s="44" t="n">
        <v>0</v>
      </c>
      <c r="GI92" s="44" t="n">
        <v>-2</v>
      </c>
      <c r="GJ92" s="44" t="n">
        <v>0</v>
      </c>
      <c r="GK92" s="44" t="n">
        <v>0</v>
      </c>
      <c r="GL92" s="44" t="n">
        <f aca="false">ROUND(IF(AND(BH92=3,BI92=3,FS92&lt;&gt;0),P92,0),2)</f>
        <v>0</v>
      </c>
      <c r="GM92" s="44" t="n">
        <f aca="false">ROUND(O92+X92+Y92,2)+GX92</f>
        <v>34323.93</v>
      </c>
      <c r="GN92" s="44" t="n">
        <f aca="false">IF(OR(BI92=0,BI92=1),GM92-GX92,0)</f>
        <v>34323.93</v>
      </c>
      <c r="GO92" s="44" t="n">
        <f aca="false">IF(BI92=2,GM92-GX92,0)</f>
        <v>0</v>
      </c>
      <c r="GP92" s="44" t="n">
        <f aca="false">IF(BI92=4,GM92-GX92,0)</f>
        <v>0</v>
      </c>
      <c r="GQ92" s="44"/>
      <c r="GR92" s="44" t="n">
        <v>0</v>
      </c>
      <c r="GS92" s="44" t="n">
        <v>3</v>
      </c>
      <c r="GT92" s="44" t="n">
        <v>0</v>
      </c>
      <c r="GU92" s="44"/>
      <c r="GV92" s="44" t="n">
        <f aca="false">(GT92)</f>
        <v>0</v>
      </c>
      <c r="GW92" s="44" t="n">
        <v>1</v>
      </c>
      <c r="GX92" s="44" t="n">
        <f aca="false">ROUND(HC92*I92,2)</f>
        <v>0</v>
      </c>
      <c r="GY92" s="44"/>
      <c r="GZ92" s="44"/>
      <c r="HA92" s="44" t="n">
        <v>0</v>
      </c>
      <c r="HB92" s="44" t="n">
        <v>0</v>
      </c>
      <c r="HC92" s="44" t="n">
        <f aca="false">GV92*GW92</f>
        <v>0</v>
      </c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 t="n">
        <v>0</v>
      </c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 t="n">
        <v>0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</row>
    <row r="93" customFormat="false" ht="12.75" hidden="false" customHeight="false" outlineLevel="0" collapsed="false">
      <c r="A93" s="44" t="n">
        <v>17</v>
      </c>
      <c r="B93" s="44" t="n">
        <v>1</v>
      </c>
      <c r="C93" s="44" t="n">
        <f aca="false">ROW(SmtRes!A56)</f>
        <v>56</v>
      </c>
      <c r="D93" s="44" t="n">
        <f aca="false">ROW(EtalonRes!A56)</f>
        <v>56</v>
      </c>
      <c r="E93" s="44" t="s">
        <v>193</v>
      </c>
      <c r="F93" s="44" t="s">
        <v>194</v>
      </c>
      <c r="G93" s="44" t="s">
        <v>61</v>
      </c>
      <c r="H93" s="44" t="s">
        <v>181</v>
      </c>
      <c r="I93" s="44" t="n">
        <f aca="false">ROUND(4/10,9)</f>
        <v>0.4</v>
      </c>
      <c r="J93" s="44" t="n">
        <v>0</v>
      </c>
      <c r="K93" s="44" t="n">
        <f aca="false">ROUND(4/10,9)</f>
        <v>0.4</v>
      </c>
      <c r="L93" s="44"/>
      <c r="M93" s="44"/>
      <c r="N93" s="44"/>
      <c r="O93" s="44" t="n">
        <f aca="false">ROUND(CP93,2)</f>
        <v>644.42</v>
      </c>
      <c r="P93" s="44" t="n">
        <f aca="false">ROUND(CQ93*I93,2)</f>
        <v>29.98</v>
      </c>
      <c r="Q93" s="44" t="n">
        <f aca="false">ROUND(CR93*I93,2)</f>
        <v>303.51</v>
      </c>
      <c r="R93" s="44" t="n">
        <f aca="false">ROUND(CS93*I93,2)</f>
        <v>28.14</v>
      </c>
      <c r="S93" s="44" t="n">
        <f aca="false">ROUND(CT93*I93,2)</f>
        <v>310.93</v>
      </c>
      <c r="T93" s="44" t="n">
        <f aca="false">ROUND(CU93*I93,2)</f>
        <v>0</v>
      </c>
      <c r="U93" s="44" t="n">
        <f aca="false">CV93*I93</f>
        <v>25.2176232</v>
      </c>
      <c r="V93" s="44" t="n">
        <f aca="false">CW93*I93</f>
        <v>0</v>
      </c>
      <c r="W93" s="44" t="n">
        <f aca="false">ROUND(CX93*I93,2)</f>
        <v>0</v>
      </c>
      <c r="X93" s="44" t="n">
        <f aca="false">ROUND(CY93,2)</f>
        <v>315.34</v>
      </c>
      <c r="Y93" s="44" t="n">
        <f aca="false">ROUND(CZ93,2)</f>
        <v>206.83</v>
      </c>
      <c r="Z93" s="44"/>
      <c r="AA93" s="44" t="n">
        <v>86495194</v>
      </c>
      <c r="AB93" s="44" t="n">
        <f aca="false">(AC93+AD93+AF93)</f>
        <v>1542.1224</v>
      </c>
      <c r="AC93" s="44" t="n">
        <f aca="false">(ES93)</f>
        <v>74.96</v>
      </c>
      <c r="AD93" s="44" t="n">
        <f aca="false">((ET93*1.1*1.25))</f>
        <v>724.72125</v>
      </c>
      <c r="AE93" s="44" t="n">
        <f aca="false">((EU93*1.1*1.25))</f>
        <v>67.1825</v>
      </c>
      <c r="AF93" s="44" t="n">
        <f aca="false">((EV93*1.1*1.15))</f>
        <v>742.44115</v>
      </c>
      <c r="AG93" s="44" t="n">
        <f aca="false">(AP93)</f>
        <v>0</v>
      </c>
      <c r="AH93" s="44" t="n">
        <f aca="false">((EW93*1.1*1.15))</f>
        <v>60.214</v>
      </c>
      <c r="AI93" s="44" t="n">
        <f aca="false">((EX93*1.1*1.25))</f>
        <v>0</v>
      </c>
      <c r="AJ93" s="44" t="n">
        <f aca="false">(AS93)</f>
        <v>0</v>
      </c>
      <c r="AK93" s="44" t="n">
        <v>0</v>
      </c>
      <c r="AL93" s="44" t="n">
        <v>74.96</v>
      </c>
      <c r="AM93" s="44" t="n">
        <v>527.07</v>
      </c>
      <c r="AN93" s="44" t="n">
        <v>48.86</v>
      </c>
      <c r="AO93" s="44" t="n">
        <v>586.91</v>
      </c>
      <c r="AP93" s="44" t="n">
        <v>0</v>
      </c>
      <c r="AQ93" s="44" t="n">
        <v>47.6</v>
      </c>
      <c r="AR93" s="44" t="n">
        <v>0</v>
      </c>
      <c r="AS93" s="44" t="n">
        <v>0</v>
      </c>
      <c r="AT93" s="44" t="n">
        <v>93</v>
      </c>
      <c r="AU93" s="44" t="n">
        <v>61</v>
      </c>
      <c r="AV93" s="44" t="n">
        <v>1.047</v>
      </c>
      <c r="AW93" s="44" t="n">
        <v>1</v>
      </c>
      <c r="AX93" s="44"/>
      <c r="AY93" s="44"/>
      <c r="AZ93" s="44" t="n">
        <v>1</v>
      </c>
      <c r="BA93" s="44" t="n">
        <v>1</v>
      </c>
      <c r="BB93" s="44" t="n">
        <v>1</v>
      </c>
      <c r="BC93" s="44" t="n">
        <v>1</v>
      </c>
      <c r="BD93" s="44"/>
      <c r="BE93" s="44"/>
      <c r="BF93" s="44"/>
      <c r="BG93" s="44"/>
      <c r="BH93" s="44" t="n">
        <v>0</v>
      </c>
      <c r="BI93" s="44" t="n">
        <v>1</v>
      </c>
      <c r="BJ93" s="44" t="s">
        <v>194</v>
      </c>
      <c r="BK93" s="44"/>
      <c r="BL93" s="44"/>
      <c r="BM93" s="44" t="n">
        <v>1702</v>
      </c>
      <c r="BN93" s="44" t="n">
        <v>0</v>
      </c>
      <c r="BO93" s="44" t="s">
        <v>194</v>
      </c>
      <c r="BP93" s="44" t="n">
        <v>1</v>
      </c>
      <c r="BQ93" s="44" t="n">
        <v>30</v>
      </c>
      <c r="BR93" s="44" t="n">
        <v>0</v>
      </c>
      <c r="BS93" s="44" t="n">
        <v>1</v>
      </c>
      <c r="BT93" s="44" t="n">
        <v>1</v>
      </c>
      <c r="BU93" s="44" t="n">
        <v>1</v>
      </c>
      <c r="BV93" s="44" t="n">
        <v>1</v>
      </c>
      <c r="BW93" s="44" t="n">
        <v>1</v>
      </c>
      <c r="BX93" s="44" t="n">
        <v>1</v>
      </c>
      <c r="BY93" s="44"/>
      <c r="BZ93" s="44" t="n">
        <v>93</v>
      </c>
      <c r="CA93" s="44" t="n">
        <v>61</v>
      </c>
      <c r="CB93" s="44"/>
      <c r="CC93" s="44"/>
      <c r="CD93" s="44"/>
      <c r="CE93" s="44" t="n">
        <v>0</v>
      </c>
      <c r="CF93" s="44" t="n">
        <v>0</v>
      </c>
      <c r="CG93" s="44" t="n">
        <v>0</v>
      </c>
      <c r="CH93" s="44"/>
      <c r="CI93" s="44"/>
      <c r="CJ93" s="44"/>
      <c r="CK93" s="44"/>
      <c r="CL93" s="44"/>
      <c r="CM93" s="44" t="n">
        <v>0</v>
      </c>
      <c r="CN93" s="44" t="s">
        <v>182</v>
      </c>
      <c r="CO93" s="44" t="n">
        <v>0</v>
      </c>
      <c r="CP93" s="44" t="n">
        <f aca="false">(P93+Q93+S93)</f>
        <v>644.42</v>
      </c>
      <c r="CQ93" s="44" t="n">
        <f aca="false">(AC93*BC93*AW93)</f>
        <v>74.96</v>
      </c>
      <c r="CR93" s="44" t="n">
        <f aca="false">(((ET93*1.1*1.25))*BB93*AV93)</f>
        <v>758.78314875</v>
      </c>
      <c r="CS93" s="44" t="n">
        <f aca="false">(AE93*BS93*AV93)</f>
        <v>70.3400775</v>
      </c>
      <c r="CT93" s="44" t="n">
        <f aca="false">(AF93*BA93*AV93)</f>
        <v>777.33588405</v>
      </c>
      <c r="CU93" s="44" t="n">
        <f aca="false">AG93</f>
        <v>0</v>
      </c>
      <c r="CV93" s="44" t="n">
        <f aca="false">(AH93*AV93)</f>
        <v>63.044058</v>
      </c>
      <c r="CW93" s="44" t="n">
        <f aca="false">AI93</f>
        <v>0</v>
      </c>
      <c r="CX93" s="44" t="n">
        <f aca="false">AJ93</f>
        <v>0</v>
      </c>
      <c r="CY93" s="44" t="n">
        <f aca="false">(((S93+R93)*BZ93)/100)</f>
        <v>315.3351</v>
      </c>
      <c r="CZ93" s="44" t="n">
        <f aca="false">(((S93+R93)*CA93)/100)</f>
        <v>206.8327</v>
      </c>
      <c r="DA93" s="44"/>
      <c r="DB93" s="44"/>
      <c r="DC93" s="44"/>
      <c r="DD93" s="44"/>
      <c r="DE93" s="44" t="s">
        <v>183</v>
      </c>
      <c r="DF93" s="44" t="s">
        <v>183</v>
      </c>
      <c r="DG93" s="44" t="s">
        <v>184</v>
      </c>
      <c r="DH93" s="44"/>
      <c r="DI93" s="44" t="s">
        <v>184</v>
      </c>
      <c r="DJ93" s="44" t="s">
        <v>183</v>
      </c>
      <c r="DK93" s="44"/>
      <c r="DL93" s="44"/>
      <c r="DM93" s="44"/>
      <c r="DN93" s="44" t="n">
        <v>0</v>
      </c>
      <c r="DO93" s="44" t="n">
        <v>0</v>
      </c>
      <c r="DP93" s="44" t="n">
        <v>1</v>
      </c>
      <c r="DQ93" s="44" t="n">
        <v>1</v>
      </c>
      <c r="DR93" s="44"/>
      <c r="DS93" s="44"/>
      <c r="DT93" s="44"/>
      <c r="DU93" s="44" t="n">
        <v>1013</v>
      </c>
      <c r="DV93" s="44" t="s">
        <v>181</v>
      </c>
      <c r="DW93" s="44" t="s">
        <v>181</v>
      </c>
      <c r="DX93" s="44" t="n">
        <v>1</v>
      </c>
      <c r="DY93" s="44"/>
      <c r="DZ93" s="44"/>
      <c r="EA93" s="44"/>
      <c r="EB93" s="44"/>
      <c r="EC93" s="44"/>
      <c r="ED93" s="44"/>
      <c r="EE93" s="44" t="n">
        <v>86332330</v>
      </c>
      <c r="EF93" s="44" t="n">
        <v>30</v>
      </c>
      <c r="EG93" s="44" t="s">
        <v>8</v>
      </c>
      <c r="EH93" s="44" t="n">
        <v>0</v>
      </c>
      <c r="EI93" s="44"/>
      <c r="EJ93" s="44" t="n">
        <v>1</v>
      </c>
      <c r="EK93" s="44" t="n">
        <v>1702</v>
      </c>
      <c r="EL93" s="44" t="s">
        <v>185</v>
      </c>
      <c r="EM93" s="44" t="s">
        <v>186</v>
      </c>
      <c r="EN93" s="44"/>
      <c r="EO93" s="44" t="s">
        <v>187</v>
      </c>
      <c r="EP93" s="44"/>
      <c r="EQ93" s="44" t="n">
        <v>0</v>
      </c>
      <c r="ER93" s="44" t="n">
        <v>0</v>
      </c>
      <c r="ES93" s="44" t="n">
        <v>74.96</v>
      </c>
      <c r="ET93" s="44" t="n">
        <v>527.07</v>
      </c>
      <c r="EU93" s="44" t="n">
        <v>48.86</v>
      </c>
      <c r="EV93" s="44" t="n">
        <v>586.91</v>
      </c>
      <c r="EW93" s="44" t="n">
        <v>47.6</v>
      </c>
      <c r="EX93" s="44" t="n">
        <v>0</v>
      </c>
      <c r="EY93" s="44" t="n">
        <v>0</v>
      </c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 t="n">
        <v>0</v>
      </c>
      <c r="FR93" s="44" t="n">
        <v>0</v>
      </c>
      <c r="FS93" s="44" t="n">
        <v>0</v>
      </c>
      <c r="FT93" s="44"/>
      <c r="FU93" s="44"/>
      <c r="FV93" s="44"/>
      <c r="FW93" s="44"/>
      <c r="FX93" s="44" t="n">
        <v>93</v>
      </c>
      <c r="FY93" s="44" t="n">
        <v>61</v>
      </c>
      <c r="FZ93" s="44"/>
      <c r="GA93" s="44"/>
      <c r="GB93" s="44"/>
      <c r="GC93" s="44"/>
      <c r="GD93" s="44" t="n">
        <v>1</v>
      </c>
      <c r="GE93" s="44"/>
      <c r="GF93" s="44" t="n">
        <v>-1608682128</v>
      </c>
      <c r="GG93" s="44" t="n">
        <v>2</v>
      </c>
      <c r="GH93" s="44" t="n">
        <v>0</v>
      </c>
      <c r="GI93" s="44" t="n">
        <v>-2</v>
      </c>
      <c r="GJ93" s="44" t="n">
        <v>0</v>
      </c>
      <c r="GK93" s="44" t="n">
        <v>0</v>
      </c>
      <c r="GL93" s="44" t="n">
        <f aca="false">ROUND(IF(AND(BH93=3,BI93=3,FS93&lt;&gt;0),P93,0),2)</f>
        <v>0</v>
      </c>
      <c r="GM93" s="44" t="n">
        <f aca="false">ROUND(O93+X93+Y93,2)+GX93</f>
        <v>1166.59</v>
      </c>
      <c r="GN93" s="44" t="n">
        <f aca="false">IF(OR(BI93=0,BI93=1),GM93-GX93,0)</f>
        <v>1166.59</v>
      </c>
      <c r="GO93" s="44" t="n">
        <f aca="false">IF(BI93=2,GM93-GX93,0)</f>
        <v>0</v>
      </c>
      <c r="GP93" s="44" t="n">
        <f aca="false">IF(BI93=4,GM93-GX93,0)</f>
        <v>0</v>
      </c>
      <c r="GQ93" s="44"/>
      <c r="GR93" s="44" t="n">
        <v>0</v>
      </c>
      <c r="GS93" s="44" t="n">
        <v>3</v>
      </c>
      <c r="GT93" s="44" t="n">
        <v>0</v>
      </c>
      <c r="GU93" s="44"/>
      <c r="GV93" s="44" t="n">
        <f aca="false">(GT93)</f>
        <v>0</v>
      </c>
      <c r="GW93" s="44" t="n">
        <v>1</v>
      </c>
      <c r="GX93" s="44" t="n">
        <f aca="false">ROUND(HC93*I93,2)</f>
        <v>0</v>
      </c>
      <c r="GY93" s="44"/>
      <c r="GZ93" s="44"/>
      <c r="HA93" s="44" t="n">
        <v>0</v>
      </c>
      <c r="HB93" s="44" t="n">
        <v>0</v>
      </c>
      <c r="HC93" s="44" t="n">
        <f aca="false">GV93*GW93</f>
        <v>0</v>
      </c>
      <c r="HD93" s="44"/>
      <c r="HE93" s="44"/>
      <c r="HF93" s="44"/>
      <c r="HG93" s="44"/>
      <c r="HH93" s="44"/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 t="n">
        <v>0</v>
      </c>
      <c r="HT93" s="44"/>
      <c r="HU93" s="44"/>
      <c r="HV93" s="44"/>
      <c r="HW93" s="44"/>
      <c r="HX93" s="44"/>
      <c r="HY93" s="44"/>
      <c r="HZ93" s="44"/>
      <c r="IA93" s="44"/>
      <c r="IB93" s="44"/>
      <c r="IC93" s="44"/>
      <c r="ID93" s="44"/>
      <c r="IE93" s="44"/>
      <c r="IF93" s="44"/>
      <c r="IG93" s="44"/>
      <c r="IH93" s="44"/>
      <c r="II93" s="44"/>
      <c r="IJ93" s="44"/>
      <c r="IK93" s="44" t="n">
        <v>0</v>
      </c>
      <c r="IL93" s="44"/>
      <c r="IM93" s="44"/>
      <c r="IN93" s="44"/>
      <c r="IO93" s="44"/>
      <c r="IP93" s="44"/>
      <c r="IQ93" s="44"/>
      <c r="IR93" s="44"/>
      <c r="IS93" s="44"/>
      <c r="IT93" s="44"/>
      <c r="IU93" s="44"/>
    </row>
    <row r="94" customFormat="false" ht="12.75" hidden="false" customHeight="false" outlineLevel="0" collapsed="false">
      <c r="A94" s="44" t="n">
        <v>17</v>
      </c>
      <c r="B94" s="44" t="n">
        <v>1</v>
      </c>
      <c r="C94" s="44" t="n">
        <f aca="false">ROW(SmtRes!A64)</f>
        <v>64</v>
      </c>
      <c r="D94" s="44" t="n">
        <f aca="false">ROW(EtalonRes!A64)</f>
        <v>64</v>
      </c>
      <c r="E94" s="44" t="s">
        <v>193</v>
      </c>
      <c r="F94" s="44" t="s">
        <v>194</v>
      </c>
      <c r="G94" s="44" t="s">
        <v>61</v>
      </c>
      <c r="H94" s="44" t="s">
        <v>181</v>
      </c>
      <c r="I94" s="44" t="n">
        <f aca="false">ROUND(4/10,9)</f>
        <v>0.4</v>
      </c>
      <c r="J94" s="44" t="n">
        <v>0</v>
      </c>
      <c r="K94" s="44" t="n">
        <f aca="false">ROUND(4/10,9)</f>
        <v>0.4</v>
      </c>
      <c r="L94" s="44"/>
      <c r="M94" s="44"/>
      <c r="N94" s="44"/>
      <c r="O94" s="44" t="n">
        <f aca="false">ROUND(CP94,2)</f>
        <v>22879.73</v>
      </c>
      <c r="P94" s="44" t="n">
        <f aca="false">ROUND(CQ94*I94,2)</f>
        <v>255.16</v>
      </c>
      <c r="Q94" s="44" t="n">
        <f aca="false">ROUND(CR94*I94,2)</f>
        <v>4665</v>
      </c>
      <c r="R94" s="44" t="n">
        <f aca="false">ROUND(CS94*I94,2)</f>
        <v>1625.14</v>
      </c>
      <c r="S94" s="44" t="n">
        <f aca="false">ROUND(CT94*I94,2)</f>
        <v>17959.57</v>
      </c>
      <c r="T94" s="44" t="n">
        <f aca="false">ROUND(CU94*I94,2)</f>
        <v>0</v>
      </c>
      <c r="U94" s="44" t="n">
        <f aca="false">CV94*I94</f>
        <v>25.2176232</v>
      </c>
      <c r="V94" s="44" t="n">
        <f aca="false">CW94*I94</f>
        <v>0</v>
      </c>
      <c r="W94" s="44" t="n">
        <f aca="false">ROUND(CX94*I94,2)</f>
        <v>0</v>
      </c>
      <c r="X94" s="44" t="n">
        <f aca="false">ROUND(CY94,2)</f>
        <v>18213.78</v>
      </c>
      <c r="Y94" s="44" t="n">
        <f aca="false">ROUND(CZ94,2)</f>
        <v>11946.67</v>
      </c>
      <c r="Z94" s="44"/>
      <c r="AA94" s="44" t="n">
        <v>86495195</v>
      </c>
      <c r="AB94" s="44" t="n">
        <f aca="false">(AC94+AD94+AF94)</f>
        <v>1542.1224</v>
      </c>
      <c r="AC94" s="44" t="n">
        <f aca="false">(ES94)</f>
        <v>74.96</v>
      </c>
      <c r="AD94" s="44" t="n">
        <f aca="false">((ET94*1.1*1.25))</f>
        <v>724.72125</v>
      </c>
      <c r="AE94" s="44" t="n">
        <f aca="false">((EU94*1.1*1.25))</f>
        <v>67.1825</v>
      </c>
      <c r="AF94" s="44" t="n">
        <f aca="false">((EV94*1.1*1.15))</f>
        <v>742.44115</v>
      </c>
      <c r="AG94" s="44" t="n">
        <f aca="false">(AP94)</f>
        <v>0</v>
      </c>
      <c r="AH94" s="44" t="n">
        <f aca="false">((EW94*1.1*1.15))</f>
        <v>60.214</v>
      </c>
      <c r="AI94" s="44" t="n">
        <f aca="false">((EX94*1.1*1.25))</f>
        <v>0</v>
      </c>
      <c r="AJ94" s="44" t="n">
        <f aca="false">(AS94)</f>
        <v>0</v>
      </c>
      <c r="AK94" s="44" t="n">
        <v>0</v>
      </c>
      <c r="AL94" s="44" t="n">
        <v>74.96</v>
      </c>
      <c r="AM94" s="44" t="n">
        <v>527.07</v>
      </c>
      <c r="AN94" s="44" t="n">
        <v>48.86</v>
      </c>
      <c r="AO94" s="44" t="n">
        <v>586.91</v>
      </c>
      <c r="AP94" s="44" t="n">
        <v>0</v>
      </c>
      <c r="AQ94" s="44" t="n">
        <v>47.6</v>
      </c>
      <c r="AR94" s="44" t="n">
        <v>0</v>
      </c>
      <c r="AS94" s="44" t="n">
        <v>0</v>
      </c>
      <c r="AT94" s="44" t="n">
        <v>93</v>
      </c>
      <c r="AU94" s="44" t="n">
        <v>61</v>
      </c>
      <c r="AV94" s="44" t="n">
        <v>1.047</v>
      </c>
      <c r="AW94" s="44" t="n">
        <v>1</v>
      </c>
      <c r="AX94" s="44"/>
      <c r="AY94" s="44"/>
      <c r="AZ94" s="44" t="n">
        <v>1</v>
      </c>
      <c r="BA94" s="44" t="n">
        <v>57.76</v>
      </c>
      <c r="BB94" s="44" t="n">
        <v>15.37</v>
      </c>
      <c r="BC94" s="44" t="n">
        <v>8.51</v>
      </c>
      <c r="BD94" s="44"/>
      <c r="BE94" s="44"/>
      <c r="BF94" s="44"/>
      <c r="BG94" s="44"/>
      <c r="BH94" s="44" t="n">
        <v>0</v>
      </c>
      <c r="BI94" s="44" t="n">
        <v>1</v>
      </c>
      <c r="BJ94" s="44" t="s">
        <v>194</v>
      </c>
      <c r="BK94" s="44"/>
      <c r="BL94" s="44"/>
      <c r="BM94" s="44" t="n">
        <v>1702</v>
      </c>
      <c r="BN94" s="44" t="n">
        <v>0</v>
      </c>
      <c r="BO94" s="44" t="s">
        <v>194</v>
      </c>
      <c r="BP94" s="44" t="n">
        <v>1</v>
      </c>
      <c r="BQ94" s="44" t="n">
        <v>30</v>
      </c>
      <c r="BR94" s="44" t="n">
        <v>0</v>
      </c>
      <c r="BS94" s="44" t="n">
        <v>57.76</v>
      </c>
      <c r="BT94" s="44" t="n">
        <v>1</v>
      </c>
      <c r="BU94" s="44" t="n">
        <v>1</v>
      </c>
      <c r="BV94" s="44" t="n">
        <v>1</v>
      </c>
      <c r="BW94" s="44" t="n">
        <v>1</v>
      </c>
      <c r="BX94" s="44" t="n">
        <v>1</v>
      </c>
      <c r="BY94" s="44"/>
      <c r="BZ94" s="44" t="n">
        <v>93</v>
      </c>
      <c r="CA94" s="44" t="n">
        <v>61</v>
      </c>
      <c r="CB94" s="44"/>
      <c r="CC94" s="44"/>
      <c r="CD94" s="44"/>
      <c r="CE94" s="44" t="n">
        <v>0</v>
      </c>
      <c r="CF94" s="44" t="n">
        <v>0</v>
      </c>
      <c r="CG94" s="44" t="n">
        <v>0</v>
      </c>
      <c r="CH94" s="44"/>
      <c r="CI94" s="44"/>
      <c r="CJ94" s="44"/>
      <c r="CK94" s="44"/>
      <c r="CL94" s="44"/>
      <c r="CM94" s="44" t="n">
        <v>0</v>
      </c>
      <c r="CN94" s="44" t="s">
        <v>182</v>
      </c>
      <c r="CO94" s="44" t="n">
        <v>0</v>
      </c>
      <c r="CP94" s="44" t="n">
        <f aca="false">(P94+Q94+S94)</f>
        <v>22879.73</v>
      </c>
      <c r="CQ94" s="44" t="n">
        <f aca="false">(AC94*BC94*AW94)</f>
        <v>637.9096</v>
      </c>
      <c r="CR94" s="44" t="n">
        <f aca="false">(((ET94*1.1*1.25))*BB94*AV94)</f>
        <v>11662.4969962875</v>
      </c>
      <c r="CS94" s="44" t="n">
        <f aca="false">(AE94*BS94*AV94)</f>
        <v>4062.8428764</v>
      </c>
      <c r="CT94" s="44" t="n">
        <f aca="false">(AF94*BA94*AV94)</f>
        <v>44898.920662728</v>
      </c>
      <c r="CU94" s="44" t="n">
        <f aca="false">AG94</f>
        <v>0</v>
      </c>
      <c r="CV94" s="44" t="n">
        <f aca="false">(AH94*AV94)</f>
        <v>63.044058</v>
      </c>
      <c r="CW94" s="44" t="n">
        <f aca="false">AI94</f>
        <v>0</v>
      </c>
      <c r="CX94" s="44" t="n">
        <f aca="false">AJ94</f>
        <v>0</v>
      </c>
      <c r="CY94" s="44" t="n">
        <f aca="false">(S94+R94)*(BZ94/100)</f>
        <v>18213.7803</v>
      </c>
      <c r="CZ94" s="44" t="n">
        <f aca="false">(S94+R94)*(CA94/100)</f>
        <v>11946.6731</v>
      </c>
      <c r="DA94" s="44"/>
      <c r="DB94" s="44"/>
      <c r="DC94" s="44"/>
      <c r="DD94" s="44"/>
      <c r="DE94" s="44" t="s">
        <v>183</v>
      </c>
      <c r="DF94" s="44" t="s">
        <v>183</v>
      </c>
      <c r="DG94" s="44" t="s">
        <v>184</v>
      </c>
      <c r="DH94" s="44"/>
      <c r="DI94" s="44" t="s">
        <v>184</v>
      </c>
      <c r="DJ94" s="44" t="s">
        <v>183</v>
      </c>
      <c r="DK94" s="44"/>
      <c r="DL94" s="44"/>
      <c r="DM94" s="44"/>
      <c r="DN94" s="44" t="n">
        <v>93</v>
      </c>
      <c r="DO94" s="44" t="n">
        <v>61</v>
      </c>
      <c r="DP94" s="44" t="n">
        <v>1</v>
      </c>
      <c r="DQ94" s="44" t="n">
        <v>1</v>
      </c>
      <c r="DR94" s="44"/>
      <c r="DS94" s="44"/>
      <c r="DT94" s="44"/>
      <c r="DU94" s="44" t="n">
        <v>1013</v>
      </c>
      <c r="DV94" s="44" t="s">
        <v>181</v>
      </c>
      <c r="DW94" s="44" t="s">
        <v>181</v>
      </c>
      <c r="DX94" s="44" t="n">
        <v>1</v>
      </c>
      <c r="DY94" s="44"/>
      <c r="DZ94" s="44"/>
      <c r="EA94" s="44"/>
      <c r="EB94" s="44"/>
      <c r="EC94" s="44"/>
      <c r="ED94" s="44"/>
      <c r="EE94" s="44" t="n">
        <v>86332330</v>
      </c>
      <c r="EF94" s="44" t="n">
        <v>30</v>
      </c>
      <c r="EG94" s="44" t="s">
        <v>8</v>
      </c>
      <c r="EH94" s="44" t="n">
        <v>0</v>
      </c>
      <c r="EI94" s="44"/>
      <c r="EJ94" s="44" t="n">
        <v>1</v>
      </c>
      <c r="EK94" s="44" t="n">
        <v>1702</v>
      </c>
      <c r="EL94" s="44" t="s">
        <v>185</v>
      </c>
      <c r="EM94" s="44" t="s">
        <v>186</v>
      </c>
      <c r="EN94" s="44"/>
      <c r="EO94" s="44" t="s">
        <v>187</v>
      </c>
      <c r="EP94" s="44"/>
      <c r="EQ94" s="44" t="n">
        <v>0</v>
      </c>
      <c r="ER94" s="44" t="n">
        <v>0</v>
      </c>
      <c r="ES94" s="44" t="n">
        <v>74.96</v>
      </c>
      <c r="ET94" s="44" t="n">
        <v>527.07</v>
      </c>
      <c r="EU94" s="44" t="n">
        <v>48.86</v>
      </c>
      <c r="EV94" s="44" t="n">
        <v>586.91</v>
      </c>
      <c r="EW94" s="44" t="n">
        <v>47.6</v>
      </c>
      <c r="EX94" s="44" t="n">
        <v>0</v>
      </c>
      <c r="EY94" s="44" t="n">
        <v>0</v>
      </c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 t="n">
        <v>0</v>
      </c>
      <c r="FR94" s="44" t="n">
        <v>0</v>
      </c>
      <c r="FS94" s="44" t="n">
        <v>0</v>
      </c>
      <c r="FT94" s="44"/>
      <c r="FU94" s="44"/>
      <c r="FV94" s="44"/>
      <c r="FW94" s="44"/>
      <c r="FX94" s="44" t="n">
        <v>93</v>
      </c>
      <c r="FY94" s="44" t="n">
        <v>61</v>
      </c>
      <c r="FZ94" s="44"/>
      <c r="GA94" s="44"/>
      <c r="GB94" s="44"/>
      <c r="GC94" s="44"/>
      <c r="GD94" s="44" t="n">
        <v>1</v>
      </c>
      <c r="GE94" s="44"/>
      <c r="GF94" s="44" t="n">
        <v>-1608682128</v>
      </c>
      <c r="GG94" s="44" t="n">
        <v>2</v>
      </c>
      <c r="GH94" s="44" t="n">
        <v>0</v>
      </c>
      <c r="GI94" s="44" t="n">
        <v>-2</v>
      </c>
      <c r="GJ94" s="44" t="n">
        <v>0</v>
      </c>
      <c r="GK94" s="44" t="n">
        <v>0</v>
      </c>
      <c r="GL94" s="44" t="n">
        <f aca="false">ROUND(IF(AND(BH94=3,BI94=3,FS94&lt;&gt;0),P94,0),2)</f>
        <v>0</v>
      </c>
      <c r="GM94" s="44" t="n">
        <f aca="false">ROUND(O94+X94+Y94,2)+GX94</f>
        <v>53040.18</v>
      </c>
      <c r="GN94" s="44" t="n">
        <f aca="false">IF(OR(BI94=0,BI94=1),GM94-GX94,0)</f>
        <v>53040.18</v>
      </c>
      <c r="GO94" s="44" t="n">
        <f aca="false">IF(BI94=2,GM94-GX94,0)</f>
        <v>0</v>
      </c>
      <c r="GP94" s="44" t="n">
        <f aca="false">IF(BI94=4,GM94-GX94,0)</f>
        <v>0</v>
      </c>
      <c r="GQ94" s="44"/>
      <c r="GR94" s="44" t="n">
        <v>0</v>
      </c>
      <c r="GS94" s="44" t="n">
        <v>3</v>
      </c>
      <c r="GT94" s="44" t="n">
        <v>0</v>
      </c>
      <c r="GU94" s="44"/>
      <c r="GV94" s="44" t="n">
        <f aca="false">(GT94)</f>
        <v>0</v>
      </c>
      <c r="GW94" s="44" t="n">
        <v>8.51</v>
      </c>
      <c r="GX94" s="44" t="n">
        <f aca="false">ROUND(HC94*I94,2)</f>
        <v>0</v>
      </c>
      <c r="GY94" s="44"/>
      <c r="GZ94" s="44"/>
      <c r="HA94" s="44" t="n">
        <v>0</v>
      </c>
      <c r="HB94" s="44" t="n">
        <v>0</v>
      </c>
      <c r="HC94" s="44" t="n">
        <f aca="false">GV94*GW94</f>
        <v>0</v>
      </c>
      <c r="HD94" s="44"/>
      <c r="HE94" s="44"/>
      <c r="HF94" s="44"/>
      <c r="HG94" s="44"/>
      <c r="HH94" s="44"/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 t="n">
        <v>0</v>
      </c>
      <c r="HT94" s="44"/>
      <c r="HU94" s="44"/>
      <c r="HV94" s="44"/>
      <c r="HW94" s="44"/>
      <c r="HX94" s="44"/>
      <c r="HY94" s="44"/>
      <c r="HZ94" s="44"/>
      <c r="IA94" s="44"/>
      <c r="IB94" s="44"/>
      <c r="IC94" s="44"/>
      <c r="ID94" s="44"/>
      <c r="IE94" s="44"/>
      <c r="IF94" s="44"/>
      <c r="IG94" s="44"/>
      <c r="IH94" s="44"/>
      <c r="II94" s="44"/>
      <c r="IJ94" s="44"/>
      <c r="IK94" s="44" t="n">
        <v>0</v>
      </c>
      <c r="IL94" s="44"/>
      <c r="IM94" s="44"/>
      <c r="IN94" s="44"/>
      <c r="IO94" s="44"/>
      <c r="IP94" s="44"/>
      <c r="IQ94" s="44"/>
      <c r="IR94" s="44"/>
      <c r="IS94" s="44"/>
      <c r="IT94" s="44"/>
      <c r="IU94" s="44"/>
    </row>
    <row r="95" customFormat="false" ht="12.75" hidden="false" customHeight="false" outlineLevel="0" collapsed="false">
      <c r="A95" s="44" t="n">
        <v>17</v>
      </c>
      <c r="B95" s="44" t="n">
        <v>1</v>
      </c>
      <c r="C95" s="44" t="n">
        <f aca="false">ROW(SmtRes!A70)</f>
        <v>70</v>
      </c>
      <c r="D95" s="44" t="n">
        <f aca="false">ROW(EtalonRes!A70)</f>
        <v>70</v>
      </c>
      <c r="E95" s="44" t="s">
        <v>195</v>
      </c>
      <c r="F95" s="44" t="s">
        <v>196</v>
      </c>
      <c r="G95" s="44" t="s">
        <v>62</v>
      </c>
      <c r="H95" s="44" t="s">
        <v>181</v>
      </c>
      <c r="I95" s="44" t="n">
        <f aca="false">ROUND(58/10,9)</f>
        <v>5.8</v>
      </c>
      <c r="J95" s="44" t="n">
        <v>0</v>
      </c>
      <c r="K95" s="44" t="n">
        <f aca="false">ROUND(58/10,9)</f>
        <v>5.8</v>
      </c>
      <c r="L95" s="44"/>
      <c r="M95" s="44"/>
      <c r="N95" s="44"/>
      <c r="O95" s="44" t="n">
        <f aca="false">ROUND(CP95,2)</f>
        <v>11419.41</v>
      </c>
      <c r="P95" s="44" t="n">
        <f aca="false">ROUND(CQ95*I95,2)</f>
        <v>3080.79</v>
      </c>
      <c r="Q95" s="44" t="n">
        <f aca="false">ROUND(CR95*I95,2)</f>
        <v>1002.31</v>
      </c>
      <c r="R95" s="44" t="n">
        <f aca="false">ROUND(CS95*I95,2)</f>
        <v>94.69</v>
      </c>
      <c r="S95" s="44" t="n">
        <f aca="false">ROUND(CT95*I95,2)</f>
        <v>7336.31</v>
      </c>
      <c r="T95" s="44" t="n">
        <f aca="false">ROUND(CU95*I95,2)</f>
        <v>0</v>
      </c>
      <c r="U95" s="44" t="n">
        <f aca="false">CV95*I95</f>
        <v>555.78105165</v>
      </c>
      <c r="V95" s="44" t="n">
        <f aca="false">CW95*I95</f>
        <v>0</v>
      </c>
      <c r="W95" s="44" t="n">
        <f aca="false">ROUND(CX95*I95,2)</f>
        <v>0</v>
      </c>
      <c r="X95" s="44" t="n">
        <f aca="false">ROUND(CY95,2)</f>
        <v>6910.83</v>
      </c>
      <c r="Y95" s="44" t="n">
        <f aca="false">ROUND(CZ95,2)</f>
        <v>4532.91</v>
      </c>
      <c r="Z95" s="44"/>
      <c r="AA95" s="44" t="n">
        <v>86495194</v>
      </c>
      <c r="AB95" s="44" t="n">
        <f aca="false">(AC95+AD95+AF95)</f>
        <v>1904.3253</v>
      </c>
      <c r="AC95" s="44" t="n">
        <f aca="false">(ES95)</f>
        <v>531.17</v>
      </c>
      <c r="AD95" s="44" t="n">
        <f aca="false">((ET95*1.1*1.25))</f>
        <v>165.055</v>
      </c>
      <c r="AE95" s="44" t="n">
        <f aca="false">((EU95*1.1*1.25))</f>
        <v>15.5925</v>
      </c>
      <c r="AF95" s="44" t="n">
        <f aca="false">((EV95*1.1*1.15))</f>
        <v>1208.1003</v>
      </c>
      <c r="AG95" s="44" t="n">
        <f aca="false">(AP95)</f>
        <v>0</v>
      </c>
      <c r="AH95" s="44" t="n">
        <f aca="false">((EW95*1.1*1.15))</f>
        <v>91.52275</v>
      </c>
      <c r="AI95" s="44" t="n">
        <f aca="false">((EX95*1.1*1.25))</f>
        <v>0</v>
      </c>
      <c r="AJ95" s="44" t="n">
        <f aca="false">(AS95)</f>
        <v>0</v>
      </c>
      <c r="AK95" s="44" t="n">
        <v>0</v>
      </c>
      <c r="AL95" s="44" t="n">
        <v>531.17</v>
      </c>
      <c r="AM95" s="44" t="n">
        <v>120.04</v>
      </c>
      <c r="AN95" s="44" t="n">
        <v>11.34</v>
      </c>
      <c r="AO95" s="44" t="n">
        <v>955.02</v>
      </c>
      <c r="AP95" s="44" t="n">
        <v>0</v>
      </c>
      <c r="AQ95" s="44" t="n">
        <v>72.35</v>
      </c>
      <c r="AR95" s="44" t="n">
        <v>0</v>
      </c>
      <c r="AS95" s="44" t="n">
        <v>0</v>
      </c>
      <c r="AT95" s="44" t="n">
        <v>93</v>
      </c>
      <c r="AU95" s="44" t="n">
        <v>61</v>
      </c>
      <c r="AV95" s="44" t="n">
        <v>1.047</v>
      </c>
      <c r="AW95" s="44" t="n">
        <v>1</v>
      </c>
      <c r="AX95" s="44"/>
      <c r="AY95" s="44"/>
      <c r="AZ95" s="44" t="n">
        <v>1</v>
      </c>
      <c r="BA95" s="44" t="n">
        <v>1</v>
      </c>
      <c r="BB95" s="44" t="n">
        <v>1</v>
      </c>
      <c r="BC95" s="44" t="n">
        <v>1</v>
      </c>
      <c r="BD95" s="44"/>
      <c r="BE95" s="44"/>
      <c r="BF95" s="44"/>
      <c r="BG95" s="44"/>
      <c r="BH95" s="44" t="n">
        <v>0</v>
      </c>
      <c r="BI95" s="44" t="n">
        <v>1</v>
      </c>
      <c r="BJ95" s="44" t="s">
        <v>196</v>
      </c>
      <c r="BK95" s="44"/>
      <c r="BL95" s="44"/>
      <c r="BM95" s="44" t="n">
        <v>1702</v>
      </c>
      <c r="BN95" s="44" t="n">
        <v>0</v>
      </c>
      <c r="BO95" s="44" t="s">
        <v>196</v>
      </c>
      <c r="BP95" s="44" t="n">
        <v>1</v>
      </c>
      <c r="BQ95" s="44" t="n">
        <v>30</v>
      </c>
      <c r="BR95" s="44" t="n">
        <v>0</v>
      </c>
      <c r="BS95" s="44" t="n">
        <v>1</v>
      </c>
      <c r="BT95" s="44" t="n">
        <v>1</v>
      </c>
      <c r="BU95" s="44" t="n">
        <v>1</v>
      </c>
      <c r="BV95" s="44" t="n">
        <v>1</v>
      </c>
      <c r="BW95" s="44" t="n">
        <v>1</v>
      </c>
      <c r="BX95" s="44" t="n">
        <v>1</v>
      </c>
      <c r="BY95" s="44"/>
      <c r="BZ95" s="44" t="n">
        <v>93</v>
      </c>
      <c r="CA95" s="44" t="n">
        <v>61</v>
      </c>
      <c r="CB95" s="44"/>
      <c r="CC95" s="44"/>
      <c r="CD95" s="44"/>
      <c r="CE95" s="44" t="n">
        <v>0</v>
      </c>
      <c r="CF95" s="44" t="n">
        <v>0</v>
      </c>
      <c r="CG95" s="44" t="n">
        <v>0</v>
      </c>
      <c r="CH95" s="44"/>
      <c r="CI95" s="44"/>
      <c r="CJ95" s="44"/>
      <c r="CK95" s="44"/>
      <c r="CL95" s="44"/>
      <c r="CM95" s="44" t="n">
        <v>0</v>
      </c>
      <c r="CN95" s="44" t="s">
        <v>182</v>
      </c>
      <c r="CO95" s="44" t="n">
        <v>0</v>
      </c>
      <c r="CP95" s="44" t="n">
        <f aca="false">(P95+Q95+S95)</f>
        <v>11419.41</v>
      </c>
      <c r="CQ95" s="44" t="n">
        <f aca="false">(AC95*BC95*AW95)</f>
        <v>531.17</v>
      </c>
      <c r="CR95" s="44" t="n">
        <f aca="false">(((ET95*1.1*1.25))*BB95*AV95)</f>
        <v>172.812585</v>
      </c>
      <c r="CS95" s="44" t="n">
        <f aca="false">(AE95*BS95*AV95)</f>
        <v>16.3253475</v>
      </c>
      <c r="CT95" s="44" t="n">
        <f aca="false">(AF95*BA95*AV95)</f>
        <v>1264.8810141</v>
      </c>
      <c r="CU95" s="44" t="n">
        <f aca="false">AG95</f>
        <v>0</v>
      </c>
      <c r="CV95" s="44" t="n">
        <f aca="false">(AH95*AV95)</f>
        <v>95.82431925</v>
      </c>
      <c r="CW95" s="44" t="n">
        <f aca="false">AI95</f>
        <v>0</v>
      </c>
      <c r="CX95" s="44" t="n">
        <f aca="false">AJ95</f>
        <v>0</v>
      </c>
      <c r="CY95" s="44" t="n">
        <f aca="false">(((S95+R95)*BZ95)/100)</f>
        <v>6910.83</v>
      </c>
      <c r="CZ95" s="44" t="n">
        <f aca="false">(((S95+R95)*CA95)/100)</f>
        <v>4532.91</v>
      </c>
      <c r="DA95" s="44"/>
      <c r="DB95" s="44"/>
      <c r="DC95" s="44"/>
      <c r="DD95" s="44"/>
      <c r="DE95" s="44" t="s">
        <v>183</v>
      </c>
      <c r="DF95" s="44" t="s">
        <v>183</v>
      </c>
      <c r="DG95" s="44" t="s">
        <v>184</v>
      </c>
      <c r="DH95" s="44"/>
      <c r="DI95" s="44" t="s">
        <v>184</v>
      </c>
      <c r="DJ95" s="44" t="s">
        <v>183</v>
      </c>
      <c r="DK95" s="44"/>
      <c r="DL95" s="44"/>
      <c r="DM95" s="44"/>
      <c r="DN95" s="44" t="n">
        <v>0</v>
      </c>
      <c r="DO95" s="44" t="n">
        <v>0</v>
      </c>
      <c r="DP95" s="44" t="n">
        <v>1</v>
      </c>
      <c r="DQ95" s="44" t="n">
        <v>1</v>
      </c>
      <c r="DR95" s="44"/>
      <c r="DS95" s="44"/>
      <c r="DT95" s="44"/>
      <c r="DU95" s="44" t="n">
        <v>1013</v>
      </c>
      <c r="DV95" s="44" t="s">
        <v>181</v>
      </c>
      <c r="DW95" s="44" t="s">
        <v>181</v>
      </c>
      <c r="DX95" s="44" t="n">
        <v>1</v>
      </c>
      <c r="DY95" s="44"/>
      <c r="DZ95" s="44"/>
      <c r="EA95" s="44"/>
      <c r="EB95" s="44"/>
      <c r="EC95" s="44"/>
      <c r="ED95" s="44"/>
      <c r="EE95" s="44" t="n">
        <v>86332330</v>
      </c>
      <c r="EF95" s="44" t="n">
        <v>30</v>
      </c>
      <c r="EG95" s="44" t="s">
        <v>8</v>
      </c>
      <c r="EH95" s="44" t="n">
        <v>0</v>
      </c>
      <c r="EI95" s="44"/>
      <c r="EJ95" s="44" t="n">
        <v>1</v>
      </c>
      <c r="EK95" s="44" t="n">
        <v>1702</v>
      </c>
      <c r="EL95" s="44" t="s">
        <v>185</v>
      </c>
      <c r="EM95" s="44" t="s">
        <v>186</v>
      </c>
      <c r="EN95" s="44"/>
      <c r="EO95" s="44" t="s">
        <v>187</v>
      </c>
      <c r="EP95" s="44"/>
      <c r="EQ95" s="44" t="n">
        <v>0</v>
      </c>
      <c r="ER95" s="44" t="n">
        <v>0</v>
      </c>
      <c r="ES95" s="44" t="n">
        <v>531.17</v>
      </c>
      <c r="ET95" s="44" t="n">
        <v>120.04</v>
      </c>
      <c r="EU95" s="44" t="n">
        <v>11.34</v>
      </c>
      <c r="EV95" s="44" t="n">
        <v>955.02</v>
      </c>
      <c r="EW95" s="44" t="n">
        <v>72.35</v>
      </c>
      <c r="EX95" s="44" t="n">
        <v>0</v>
      </c>
      <c r="EY95" s="44" t="n">
        <v>0</v>
      </c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 t="n">
        <v>0</v>
      </c>
      <c r="FR95" s="44" t="n">
        <v>0</v>
      </c>
      <c r="FS95" s="44" t="n">
        <v>0</v>
      </c>
      <c r="FT95" s="44"/>
      <c r="FU95" s="44"/>
      <c r="FV95" s="44"/>
      <c r="FW95" s="44"/>
      <c r="FX95" s="44" t="n">
        <v>93</v>
      </c>
      <c r="FY95" s="44" t="n">
        <v>61</v>
      </c>
      <c r="FZ95" s="44"/>
      <c r="GA95" s="44"/>
      <c r="GB95" s="44"/>
      <c r="GC95" s="44"/>
      <c r="GD95" s="44" t="n">
        <v>1</v>
      </c>
      <c r="GE95" s="44"/>
      <c r="GF95" s="44" t="n">
        <v>798623534</v>
      </c>
      <c r="GG95" s="44" t="n">
        <v>2</v>
      </c>
      <c r="GH95" s="44" t="n">
        <v>0</v>
      </c>
      <c r="GI95" s="44" t="n">
        <v>-2</v>
      </c>
      <c r="GJ95" s="44" t="n">
        <v>0</v>
      </c>
      <c r="GK95" s="44" t="n">
        <v>0</v>
      </c>
      <c r="GL95" s="44" t="n">
        <f aca="false">ROUND(IF(AND(BH95=3,BI95=3,FS95&lt;&gt;0),P95,0),2)</f>
        <v>0</v>
      </c>
      <c r="GM95" s="44" t="n">
        <f aca="false">ROUND(O95+X95+Y95,2)+GX95</f>
        <v>22863.15</v>
      </c>
      <c r="GN95" s="44" t="n">
        <f aca="false">IF(OR(BI95=0,BI95=1),GM95-GX95,0)</f>
        <v>22863.15</v>
      </c>
      <c r="GO95" s="44" t="n">
        <f aca="false">IF(BI95=2,GM95-GX95,0)</f>
        <v>0</v>
      </c>
      <c r="GP95" s="44" t="n">
        <f aca="false">IF(BI95=4,GM95-GX95,0)</f>
        <v>0</v>
      </c>
      <c r="GQ95" s="44"/>
      <c r="GR95" s="44" t="n">
        <v>0</v>
      </c>
      <c r="GS95" s="44" t="n">
        <v>3</v>
      </c>
      <c r="GT95" s="44" t="n">
        <v>0</v>
      </c>
      <c r="GU95" s="44"/>
      <c r="GV95" s="44" t="n">
        <f aca="false">(GT95)</f>
        <v>0</v>
      </c>
      <c r="GW95" s="44" t="n">
        <v>1</v>
      </c>
      <c r="GX95" s="44" t="n">
        <f aca="false">ROUND(HC95*I95,2)</f>
        <v>0</v>
      </c>
      <c r="GY95" s="44"/>
      <c r="GZ95" s="44"/>
      <c r="HA95" s="44" t="n">
        <v>0</v>
      </c>
      <c r="HB95" s="44" t="n">
        <v>0</v>
      </c>
      <c r="HC95" s="44" t="n">
        <f aca="false">GV95*GW95</f>
        <v>0</v>
      </c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 t="n">
        <v>0</v>
      </c>
      <c r="HT95" s="44"/>
      <c r="HU95" s="44"/>
      <c r="HV95" s="44"/>
      <c r="HW95" s="44"/>
      <c r="HX95" s="44"/>
      <c r="HY95" s="44"/>
      <c r="HZ95" s="44"/>
      <c r="IA95" s="44"/>
      <c r="IB95" s="44"/>
      <c r="IC95" s="44"/>
      <c r="ID95" s="44"/>
      <c r="IE95" s="44"/>
      <c r="IF95" s="44"/>
      <c r="IG95" s="44"/>
      <c r="IH95" s="44"/>
      <c r="II95" s="44"/>
      <c r="IJ95" s="44"/>
      <c r="IK95" s="44" t="n">
        <v>0</v>
      </c>
      <c r="IL95" s="44"/>
      <c r="IM95" s="44"/>
      <c r="IN95" s="44"/>
      <c r="IO95" s="44"/>
      <c r="IP95" s="44"/>
      <c r="IQ95" s="44"/>
      <c r="IR95" s="44"/>
      <c r="IS95" s="44"/>
      <c r="IT95" s="44"/>
      <c r="IU95" s="44"/>
    </row>
    <row r="96" customFormat="false" ht="12.75" hidden="false" customHeight="false" outlineLevel="0" collapsed="false">
      <c r="A96" s="44" t="n">
        <v>17</v>
      </c>
      <c r="B96" s="44" t="n">
        <v>1</v>
      </c>
      <c r="C96" s="44" t="n">
        <f aca="false">ROW(SmtRes!A76)</f>
        <v>76</v>
      </c>
      <c r="D96" s="44" t="n">
        <f aca="false">ROW(EtalonRes!A76)</f>
        <v>76</v>
      </c>
      <c r="E96" s="44" t="s">
        <v>195</v>
      </c>
      <c r="F96" s="44" t="s">
        <v>196</v>
      </c>
      <c r="G96" s="44" t="s">
        <v>62</v>
      </c>
      <c r="H96" s="44" t="s">
        <v>181</v>
      </c>
      <c r="I96" s="44" t="n">
        <f aca="false">ROUND(58/10,9)</f>
        <v>5.8</v>
      </c>
      <c r="J96" s="44" t="n">
        <v>0</v>
      </c>
      <c r="K96" s="44" t="n">
        <f aca="false">ROUND(58/10,9)</f>
        <v>5.8</v>
      </c>
      <c r="L96" s="44"/>
      <c r="M96" s="44"/>
      <c r="N96" s="44"/>
      <c r="O96" s="44" t="n">
        <f aca="false">ROUND(CP96,2)</f>
        <v>462970.14</v>
      </c>
      <c r="P96" s="44" t="n">
        <f aca="false">ROUND(CQ96*I96,2)</f>
        <v>23598.82</v>
      </c>
      <c r="Q96" s="44" t="n">
        <f aca="false">ROUND(CR96*I96,2)</f>
        <v>15626.06</v>
      </c>
      <c r="R96" s="44" t="n">
        <f aca="false">ROUND(CS96*I96,2)</f>
        <v>5469.12</v>
      </c>
      <c r="S96" s="44" t="n">
        <f aca="false">ROUND(CT96*I96,2)</f>
        <v>423745.26</v>
      </c>
      <c r="T96" s="44" t="n">
        <f aca="false">ROUND(CU96*I96,2)</f>
        <v>0</v>
      </c>
      <c r="U96" s="44" t="n">
        <f aca="false">CV96*I96</f>
        <v>555.78105165</v>
      </c>
      <c r="V96" s="44" t="n">
        <f aca="false">CW96*I96</f>
        <v>0</v>
      </c>
      <c r="W96" s="44" t="n">
        <f aca="false">ROUND(CX96*I96,2)</f>
        <v>0</v>
      </c>
      <c r="X96" s="44" t="n">
        <f aca="false">ROUND(CY96,2)</f>
        <v>399169.37</v>
      </c>
      <c r="Y96" s="44" t="n">
        <f aca="false">ROUND(CZ96,2)</f>
        <v>261820.77</v>
      </c>
      <c r="Z96" s="44"/>
      <c r="AA96" s="44" t="n">
        <v>86495195</v>
      </c>
      <c r="AB96" s="44" t="n">
        <f aca="false">(AC96+AD96+AF96)</f>
        <v>1904.3253</v>
      </c>
      <c r="AC96" s="44" t="n">
        <f aca="false">(ES96)</f>
        <v>531.17</v>
      </c>
      <c r="AD96" s="44" t="n">
        <f aca="false">((ET96*1.1*1.25))</f>
        <v>165.055</v>
      </c>
      <c r="AE96" s="44" t="n">
        <f aca="false">((EU96*1.1*1.25))</f>
        <v>15.5925</v>
      </c>
      <c r="AF96" s="44" t="n">
        <f aca="false">((EV96*1.1*1.15))</f>
        <v>1208.1003</v>
      </c>
      <c r="AG96" s="44" t="n">
        <f aca="false">(AP96)</f>
        <v>0</v>
      </c>
      <c r="AH96" s="44" t="n">
        <f aca="false">((EW96*1.1*1.15))</f>
        <v>91.52275</v>
      </c>
      <c r="AI96" s="44" t="n">
        <f aca="false">((EX96*1.1*1.25))</f>
        <v>0</v>
      </c>
      <c r="AJ96" s="44" t="n">
        <f aca="false">(AS96)</f>
        <v>0</v>
      </c>
      <c r="AK96" s="44" t="n">
        <v>0</v>
      </c>
      <c r="AL96" s="44" t="n">
        <v>531.17</v>
      </c>
      <c r="AM96" s="44" t="n">
        <v>120.04</v>
      </c>
      <c r="AN96" s="44" t="n">
        <v>11.34</v>
      </c>
      <c r="AO96" s="44" t="n">
        <v>955.02</v>
      </c>
      <c r="AP96" s="44" t="n">
        <v>0</v>
      </c>
      <c r="AQ96" s="44" t="n">
        <v>72.35</v>
      </c>
      <c r="AR96" s="44" t="n">
        <v>0</v>
      </c>
      <c r="AS96" s="44" t="n">
        <v>0</v>
      </c>
      <c r="AT96" s="44" t="n">
        <v>93</v>
      </c>
      <c r="AU96" s="44" t="n">
        <v>61</v>
      </c>
      <c r="AV96" s="44" t="n">
        <v>1.047</v>
      </c>
      <c r="AW96" s="44" t="n">
        <v>1</v>
      </c>
      <c r="AX96" s="44"/>
      <c r="AY96" s="44"/>
      <c r="AZ96" s="44" t="n">
        <v>1</v>
      </c>
      <c r="BA96" s="44" t="n">
        <v>57.76</v>
      </c>
      <c r="BB96" s="44" t="n">
        <v>15.59</v>
      </c>
      <c r="BC96" s="44" t="n">
        <v>7.66</v>
      </c>
      <c r="BD96" s="44"/>
      <c r="BE96" s="44"/>
      <c r="BF96" s="44"/>
      <c r="BG96" s="44"/>
      <c r="BH96" s="44" t="n">
        <v>0</v>
      </c>
      <c r="BI96" s="44" t="n">
        <v>1</v>
      </c>
      <c r="BJ96" s="44" t="s">
        <v>196</v>
      </c>
      <c r="BK96" s="44"/>
      <c r="BL96" s="44"/>
      <c r="BM96" s="44" t="n">
        <v>1702</v>
      </c>
      <c r="BN96" s="44" t="n">
        <v>0</v>
      </c>
      <c r="BO96" s="44" t="s">
        <v>196</v>
      </c>
      <c r="BP96" s="44" t="n">
        <v>1</v>
      </c>
      <c r="BQ96" s="44" t="n">
        <v>30</v>
      </c>
      <c r="BR96" s="44" t="n">
        <v>0</v>
      </c>
      <c r="BS96" s="44" t="n">
        <v>57.76</v>
      </c>
      <c r="BT96" s="44" t="n">
        <v>1</v>
      </c>
      <c r="BU96" s="44" t="n">
        <v>1</v>
      </c>
      <c r="BV96" s="44" t="n">
        <v>1</v>
      </c>
      <c r="BW96" s="44" t="n">
        <v>1</v>
      </c>
      <c r="BX96" s="44" t="n">
        <v>1</v>
      </c>
      <c r="BY96" s="44"/>
      <c r="BZ96" s="44" t="n">
        <v>93</v>
      </c>
      <c r="CA96" s="44" t="n">
        <v>61</v>
      </c>
      <c r="CB96" s="44"/>
      <c r="CC96" s="44"/>
      <c r="CD96" s="44"/>
      <c r="CE96" s="44" t="n">
        <v>0</v>
      </c>
      <c r="CF96" s="44" t="n">
        <v>0</v>
      </c>
      <c r="CG96" s="44" t="n">
        <v>0</v>
      </c>
      <c r="CH96" s="44"/>
      <c r="CI96" s="44"/>
      <c r="CJ96" s="44"/>
      <c r="CK96" s="44"/>
      <c r="CL96" s="44"/>
      <c r="CM96" s="44" t="n">
        <v>0</v>
      </c>
      <c r="CN96" s="44" t="s">
        <v>182</v>
      </c>
      <c r="CO96" s="44" t="n">
        <v>0</v>
      </c>
      <c r="CP96" s="44" t="n">
        <f aca="false">(P96+Q96+S96)</f>
        <v>462970.14</v>
      </c>
      <c r="CQ96" s="44" t="n">
        <f aca="false">(AC96*BC96*AW96)</f>
        <v>4068.7622</v>
      </c>
      <c r="CR96" s="44" t="n">
        <f aca="false">(((ET96*1.1*1.25))*BB96*AV96)</f>
        <v>2694.14820015</v>
      </c>
      <c r="CS96" s="44" t="n">
        <f aca="false">(AE96*BS96*AV96)</f>
        <v>942.9520716</v>
      </c>
      <c r="CT96" s="44" t="n">
        <f aca="false">(AF96*BA96*AV96)</f>
        <v>73059.527374416</v>
      </c>
      <c r="CU96" s="44" t="n">
        <f aca="false">AG96</f>
        <v>0</v>
      </c>
      <c r="CV96" s="44" t="n">
        <f aca="false">(AH96*AV96)</f>
        <v>95.82431925</v>
      </c>
      <c r="CW96" s="44" t="n">
        <f aca="false">AI96</f>
        <v>0</v>
      </c>
      <c r="CX96" s="44" t="n">
        <f aca="false">AJ96</f>
        <v>0</v>
      </c>
      <c r="CY96" s="44" t="n">
        <f aca="false">(S96+R96)*(BZ96/100)</f>
        <v>399169.3734</v>
      </c>
      <c r="CZ96" s="44" t="n">
        <f aca="false">(S96+R96)*(CA96/100)</f>
        <v>261820.7718</v>
      </c>
      <c r="DA96" s="44"/>
      <c r="DB96" s="44"/>
      <c r="DC96" s="44"/>
      <c r="DD96" s="44"/>
      <c r="DE96" s="44" t="s">
        <v>183</v>
      </c>
      <c r="DF96" s="44" t="s">
        <v>183</v>
      </c>
      <c r="DG96" s="44" t="s">
        <v>184</v>
      </c>
      <c r="DH96" s="44"/>
      <c r="DI96" s="44" t="s">
        <v>184</v>
      </c>
      <c r="DJ96" s="44" t="s">
        <v>183</v>
      </c>
      <c r="DK96" s="44"/>
      <c r="DL96" s="44"/>
      <c r="DM96" s="44"/>
      <c r="DN96" s="44" t="n">
        <v>93</v>
      </c>
      <c r="DO96" s="44" t="n">
        <v>61</v>
      </c>
      <c r="DP96" s="44" t="n">
        <v>1</v>
      </c>
      <c r="DQ96" s="44" t="n">
        <v>1</v>
      </c>
      <c r="DR96" s="44"/>
      <c r="DS96" s="44"/>
      <c r="DT96" s="44"/>
      <c r="DU96" s="44" t="n">
        <v>1013</v>
      </c>
      <c r="DV96" s="44" t="s">
        <v>181</v>
      </c>
      <c r="DW96" s="44" t="s">
        <v>181</v>
      </c>
      <c r="DX96" s="44" t="n">
        <v>1</v>
      </c>
      <c r="DY96" s="44"/>
      <c r="DZ96" s="44"/>
      <c r="EA96" s="44"/>
      <c r="EB96" s="44"/>
      <c r="EC96" s="44"/>
      <c r="ED96" s="44"/>
      <c r="EE96" s="44" t="n">
        <v>86332330</v>
      </c>
      <c r="EF96" s="44" t="n">
        <v>30</v>
      </c>
      <c r="EG96" s="44" t="s">
        <v>8</v>
      </c>
      <c r="EH96" s="44" t="n">
        <v>0</v>
      </c>
      <c r="EI96" s="44"/>
      <c r="EJ96" s="44" t="n">
        <v>1</v>
      </c>
      <c r="EK96" s="44" t="n">
        <v>1702</v>
      </c>
      <c r="EL96" s="44" t="s">
        <v>185</v>
      </c>
      <c r="EM96" s="44" t="s">
        <v>186</v>
      </c>
      <c r="EN96" s="44"/>
      <c r="EO96" s="44" t="s">
        <v>187</v>
      </c>
      <c r="EP96" s="44"/>
      <c r="EQ96" s="44" t="n">
        <v>0</v>
      </c>
      <c r="ER96" s="44" t="n">
        <v>0</v>
      </c>
      <c r="ES96" s="44" t="n">
        <v>531.17</v>
      </c>
      <c r="ET96" s="44" t="n">
        <v>120.04</v>
      </c>
      <c r="EU96" s="44" t="n">
        <v>11.34</v>
      </c>
      <c r="EV96" s="44" t="n">
        <v>955.02</v>
      </c>
      <c r="EW96" s="44" t="n">
        <v>72.35</v>
      </c>
      <c r="EX96" s="44" t="n">
        <v>0</v>
      </c>
      <c r="EY96" s="44" t="n">
        <v>0</v>
      </c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 t="n">
        <v>0</v>
      </c>
      <c r="FR96" s="44" t="n">
        <v>0</v>
      </c>
      <c r="FS96" s="44" t="n">
        <v>0</v>
      </c>
      <c r="FT96" s="44"/>
      <c r="FU96" s="44"/>
      <c r="FV96" s="44"/>
      <c r="FW96" s="44"/>
      <c r="FX96" s="44" t="n">
        <v>93</v>
      </c>
      <c r="FY96" s="44" t="n">
        <v>61</v>
      </c>
      <c r="FZ96" s="44"/>
      <c r="GA96" s="44"/>
      <c r="GB96" s="44"/>
      <c r="GC96" s="44"/>
      <c r="GD96" s="44" t="n">
        <v>1</v>
      </c>
      <c r="GE96" s="44"/>
      <c r="GF96" s="44" t="n">
        <v>798623534</v>
      </c>
      <c r="GG96" s="44" t="n">
        <v>2</v>
      </c>
      <c r="GH96" s="44" t="n">
        <v>0</v>
      </c>
      <c r="GI96" s="44" t="n">
        <v>-2</v>
      </c>
      <c r="GJ96" s="44" t="n">
        <v>0</v>
      </c>
      <c r="GK96" s="44" t="n">
        <v>0</v>
      </c>
      <c r="GL96" s="44" t="n">
        <f aca="false">ROUND(IF(AND(BH96=3,BI96=3,FS96&lt;&gt;0),P96,0),2)</f>
        <v>0</v>
      </c>
      <c r="GM96" s="44" t="n">
        <f aca="false">ROUND(O96+X96+Y96,2)+GX96</f>
        <v>1123960.28</v>
      </c>
      <c r="GN96" s="44" t="n">
        <f aca="false">IF(OR(BI96=0,BI96=1),GM96-GX96,0)</f>
        <v>1123960.28</v>
      </c>
      <c r="GO96" s="44" t="n">
        <f aca="false">IF(BI96=2,GM96-GX96,0)</f>
        <v>0</v>
      </c>
      <c r="GP96" s="44" t="n">
        <f aca="false">IF(BI96=4,GM96-GX96,0)</f>
        <v>0</v>
      </c>
      <c r="GQ96" s="44"/>
      <c r="GR96" s="44" t="n">
        <v>0</v>
      </c>
      <c r="GS96" s="44" t="n">
        <v>3</v>
      </c>
      <c r="GT96" s="44" t="n">
        <v>0</v>
      </c>
      <c r="GU96" s="44"/>
      <c r="GV96" s="44" t="n">
        <f aca="false">(GT96)</f>
        <v>0</v>
      </c>
      <c r="GW96" s="44" t="n">
        <v>7.66</v>
      </c>
      <c r="GX96" s="44" t="n">
        <f aca="false">ROUND(HC96*I96,2)</f>
        <v>0</v>
      </c>
      <c r="GY96" s="44"/>
      <c r="GZ96" s="44"/>
      <c r="HA96" s="44" t="n">
        <v>0</v>
      </c>
      <c r="HB96" s="44" t="n">
        <v>0</v>
      </c>
      <c r="HC96" s="44" t="n">
        <f aca="false">GV96*GW96</f>
        <v>0</v>
      </c>
      <c r="HD96" s="44"/>
      <c r="HE96" s="44"/>
      <c r="HF96" s="44"/>
      <c r="HG96" s="44"/>
      <c r="HH96" s="44"/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 t="n">
        <v>0</v>
      </c>
      <c r="HT96" s="44"/>
      <c r="HU96" s="44"/>
      <c r="HV96" s="44"/>
      <c r="HW96" s="44"/>
      <c r="HX96" s="44"/>
      <c r="HY96" s="44"/>
      <c r="HZ96" s="44"/>
      <c r="IA96" s="44"/>
      <c r="IB96" s="44"/>
      <c r="IC96" s="44"/>
      <c r="ID96" s="44"/>
      <c r="IE96" s="44"/>
      <c r="IF96" s="44"/>
      <c r="IG96" s="44"/>
      <c r="IH96" s="44"/>
      <c r="II96" s="44"/>
      <c r="IJ96" s="44"/>
      <c r="IK96" s="44" t="n">
        <v>0</v>
      </c>
      <c r="IL96" s="44"/>
      <c r="IM96" s="44"/>
      <c r="IN96" s="44"/>
      <c r="IO96" s="44"/>
      <c r="IP96" s="44"/>
      <c r="IQ96" s="44"/>
      <c r="IR96" s="44"/>
      <c r="IS96" s="44"/>
      <c r="IT96" s="44"/>
      <c r="IU96" s="44"/>
    </row>
    <row r="97" customFormat="false" ht="12.75" hidden="false" customHeight="false" outlineLevel="0" collapsed="false">
      <c r="A97" s="44" t="n">
        <v>17</v>
      </c>
      <c r="B97" s="44" t="n">
        <v>1</v>
      </c>
      <c r="C97" s="44"/>
      <c r="D97" s="44"/>
      <c r="E97" s="44" t="s">
        <v>197</v>
      </c>
      <c r="F97" s="44" t="s">
        <v>119</v>
      </c>
      <c r="G97" s="44" t="s">
        <v>51</v>
      </c>
      <c r="H97" s="44" t="s">
        <v>120</v>
      </c>
      <c r="I97" s="44" t="n">
        <f aca="false">ROUND(5.8,9)</f>
        <v>5.8</v>
      </c>
      <c r="J97" s="44" t="n">
        <v>0</v>
      </c>
      <c r="K97" s="44" t="n">
        <f aca="false">ROUND(5.8,9)</f>
        <v>5.8</v>
      </c>
      <c r="L97" s="44"/>
      <c r="M97" s="44"/>
      <c r="N97" s="44"/>
      <c r="O97" s="44" t="n">
        <f aca="false">ROUND(CP97,2)</f>
        <v>726.91</v>
      </c>
      <c r="P97" s="44" t="n">
        <f aca="false">ROUND(CQ97*I97,2)</f>
        <v>726.91</v>
      </c>
      <c r="Q97" s="44" t="n">
        <f aca="false">ROUND(CR97*I97,2)</f>
        <v>0</v>
      </c>
      <c r="R97" s="44" t="n">
        <f aca="false">ROUND(CS97*I97,2)</f>
        <v>0</v>
      </c>
      <c r="S97" s="44" t="n">
        <f aca="false">ROUND(CT97*I97,2)</f>
        <v>0</v>
      </c>
      <c r="T97" s="44" t="n">
        <f aca="false">ROUND(CU97*I97,2)</f>
        <v>0</v>
      </c>
      <c r="U97" s="44" t="n">
        <f aca="false">CV97*I97</f>
        <v>0</v>
      </c>
      <c r="V97" s="44" t="n">
        <f aca="false">CW97*I97</f>
        <v>0</v>
      </c>
      <c r="W97" s="44" t="n">
        <f aca="false">ROUND(CX97*I97,2)</f>
        <v>0</v>
      </c>
      <c r="X97" s="44" t="n">
        <f aca="false">ROUND(CY97,2)</f>
        <v>0</v>
      </c>
      <c r="Y97" s="44" t="n">
        <f aca="false">ROUND(CZ97,2)</f>
        <v>0</v>
      </c>
      <c r="Z97" s="44"/>
      <c r="AA97" s="44" t="n">
        <v>86495194</v>
      </c>
      <c r="AB97" s="44" t="n">
        <f aca="false">(AC97+AD97+AF97)</f>
        <v>125.33</v>
      </c>
      <c r="AC97" s="44" t="n">
        <f aca="false">(ES97)</f>
        <v>125.33</v>
      </c>
      <c r="AD97" s="44" t="n">
        <f aca="false">(ET97)</f>
        <v>0</v>
      </c>
      <c r="AE97" s="44" t="n">
        <f aca="false">(EU97)</f>
        <v>0</v>
      </c>
      <c r="AF97" s="44" t="n">
        <f aca="false">(EV97)</f>
        <v>0</v>
      </c>
      <c r="AG97" s="44" t="n">
        <f aca="false">(AP97)</f>
        <v>0</v>
      </c>
      <c r="AH97" s="44" t="n">
        <f aca="false">(EW97)</f>
        <v>0</v>
      </c>
      <c r="AI97" s="44" t="n">
        <f aca="false">(EX97)</f>
        <v>0</v>
      </c>
      <c r="AJ97" s="44" t="n">
        <f aca="false">(AS97)</f>
        <v>0</v>
      </c>
      <c r="AK97" s="44" t="n">
        <v>0</v>
      </c>
      <c r="AL97" s="44" t="n">
        <v>125.33</v>
      </c>
      <c r="AM97" s="44" t="n">
        <v>0</v>
      </c>
      <c r="AN97" s="44" t="n">
        <v>0</v>
      </c>
      <c r="AO97" s="44" t="n">
        <v>0</v>
      </c>
      <c r="AP97" s="44" t="n">
        <v>0</v>
      </c>
      <c r="AQ97" s="44" t="n">
        <v>0</v>
      </c>
      <c r="AR97" s="44" t="n">
        <v>0</v>
      </c>
      <c r="AS97" s="44" t="n">
        <v>0</v>
      </c>
      <c r="AT97" s="44" t="n">
        <v>93</v>
      </c>
      <c r="AU97" s="44" t="n">
        <v>61</v>
      </c>
      <c r="AV97" s="44" t="n">
        <v>1</v>
      </c>
      <c r="AW97" s="44" t="n">
        <v>1</v>
      </c>
      <c r="AX97" s="44"/>
      <c r="AY97" s="44"/>
      <c r="AZ97" s="44" t="n">
        <v>1</v>
      </c>
      <c r="BA97" s="44" t="n">
        <v>1</v>
      </c>
      <c r="BB97" s="44" t="n">
        <v>1</v>
      </c>
      <c r="BC97" s="44" t="n">
        <v>1</v>
      </c>
      <c r="BD97" s="44"/>
      <c r="BE97" s="44"/>
      <c r="BF97" s="44"/>
      <c r="BG97" s="44"/>
      <c r="BH97" s="44" t="n">
        <v>0</v>
      </c>
      <c r="BI97" s="44" t="n">
        <v>1</v>
      </c>
      <c r="BJ97" s="44" t="s">
        <v>119</v>
      </c>
      <c r="BK97" s="44"/>
      <c r="BL97" s="44"/>
      <c r="BM97" s="44" t="n">
        <v>1617</v>
      </c>
      <c r="BN97" s="44" t="n">
        <v>0</v>
      </c>
      <c r="BO97" s="44" t="s">
        <v>119</v>
      </c>
      <c r="BP97" s="44" t="n">
        <v>1</v>
      </c>
      <c r="BQ97" s="44" t="n">
        <v>200</v>
      </c>
      <c r="BR97" s="44" t="n">
        <v>0</v>
      </c>
      <c r="BS97" s="44" t="n">
        <v>1</v>
      </c>
      <c r="BT97" s="44" t="n">
        <v>1</v>
      </c>
      <c r="BU97" s="44" t="n">
        <v>1</v>
      </c>
      <c r="BV97" s="44" t="n">
        <v>1</v>
      </c>
      <c r="BW97" s="44" t="n">
        <v>1</v>
      </c>
      <c r="BX97" s="44" t="n">
        <v>1</v>
      </c>
      <c r="BY97" s="44"/>
      <c r="BZ97" s="44" t="n">
        <v>93</v>
      </c>
      <c r="CA97" s="44" t="n">
        <v>61</v>
      </c>
      <c r="CB97" s="44"/>
      <c r="CC97" s="44"/>
      <c r="CD97" s="44"/>
      <c r="CE97" s="44" t="n">
        <v>0</v>
      </c>
      <c r="CF97" s="44" t="n">
        <v>0</v>
      </c>
      <c r="CG97" s="44" t="n">
        <v>0</v>
      </c>
      <c r="CH97" s="44"/>
      <c r="CI97" s="44"/>
      <c r="CJ97" s="44"/>
      <c r="CK97" s="44"/>
      <c r="CL97" s="44"/>
      <c r="CM97" s="44" t="n">
        <v>0</v>
      </c>
      <c r="CN97" s="44"/>
      <c r="CO97" s="44" t="n">
        <v>0</v>
      </c>
      <c r="CP97" s="44" t="n">
        <f aca="false">(P97+Q97+S97)</f>
        <v>726.91</v>
      </c>
      <c r="CQ97" s="44" t="n">
        <f aca="false">(AC97*BC97*AW97)</f>
        <v>125.33</v>
      </c>
      <c r="CR97" s="44" t="n">
        <f aca="false">((ET97)*BB97*AV97)</f>
        <v>0</v>
      </c>
      <c r="CS97" s="44" t="n">
        <f aca="false">(AE97*BS97*AV97)</f>
        <v>0</v>
      </c>
      <c r="CT97" s="44" t="n">
        <f aca="false">(AF97*BA97*AV97)</f>
        <v>0</v>
      </c>
      <c r="CU97" s="44" t="n">
        <f aca="false">AG97</f>
        <v>0</v>
      </c>
      <c r="CV97" s="44" t="n">
        <f aca="false">(AH97*AV97)</f>
        <v>0</v>
      </c>
      <c r="CW97" s="44" t="n">
        <f aca="false">AI97</f>
        <v>0</v>
      </c>
      <c r="CX97" s="44" t="n">
        <f aca="false">AJ97</f>
        <v>0</v>
      </c>
      <c r="CY97" s="44" t="n">
        <f aca="false">(((S97+R97)*BZ97)/100)</f>
        <v>0</v>
      </c>
      <c r="CZ97" s="44" t="n">
        <f aca="false">(((S97+R97)*CA97)/100)</f>
        <v>0</v>
      </c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 t="n">
        <v>0</v>
      </c>
      <c r="DO97" s="44" t="n">
        <v>0</v>
      </c>
      <c r="DP97" s="44" t="n">
        <v>1</v>
      </c>
      <c r="DQ97" s="44" t="n">
        <v>1</v>
      </c>
      <c r="DR97" s="44"/>
      <c r="DS97" s="44"/>
      <c r="DT97" s="44"/>
      <c r="DU97" s="44" t="n">
        <v>1007</v>
      </c>
      <c r="DV97" s="44" t="s">
        <v>120</v>
      </c>
      <c r="DW97" s="44" t="s">
        <v>120</v>
      </c>
      <c r="DX97" s="44" t="n">
        <v>1</v>
      </c>
      <c r="DY97" s="44"/>
      <c r="DZ97" s="44"/>
      <c r="EA97" s="44"/>
      <c r="EB97" s="44"/>
      <c r="EC97" s="44"/>
      <c r="ED97" s="44"/>
      <c r="EE97" s="44" t="n">
        <v>86332245</v>
      </c>
      <c r="EF97" s="44" t="n">
        <v>200</v>
      </c>
      <c r="EG97" s="44" t="s">
        <v>121</v>
      </c>
      <c r="EH97" s="44" t="n">
        <v>0</v>
      </c>
      <c r="EI97" s="44"/>
      <c r="EJ97" s="44" t="n">
        <v>1</v>
      </c>
      <c r="EK97" s="44" t="n">
        <v>1617</v>
      </c>
      <c r="EL97" s="44" t="s">
        <v>122</v>
      </c>
      <c r="EM97" s="44" t="s">
        <v>123</v>
      </c>
      <c r="EN97" s="44"/>
      <c r="EO97" s="44"/>
      <c r="EP97" s="44"/>
      <c r="EQ97" s="44" t="n">
        <v>0</v>
      </c>
      <c r="ER97" s="44" t="n">
        <v>0</v>
      </c>
      <c r="ES97" s="44" t="n">
        <v>125.33</v>
      </c>
      <c r="ET97" s="44" t="n">
        <v>0</v>
      </c>
      <c r="EU97" s="44" t="n">
        <v>0</v>
      </c>
      <c r="EV97" s="44" t="n">
        <v>0</v>
      </c>
      <c r="EW97" s="44" t="n">
        <v>0</v>
      </c>
      <c r="EX97" s="44" t="n">
        <v>0</v>
      </c>
      <c r="EY97" s="44" t="n">
        <v>0</v>
      </c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4"/>
      <c r="FL97" s="44"/>
      <c r="FM97" s="44"/>
      <c r="FN97" s="44"/>
      <c r="FO97" s="44"/>
      <c r="FP97" s="44"/>
      <c r="FQ97" s="44" t="n">
        <v>0</v>
      </c>
      <c r="FR97" s="44" t="n">
        <v>0</v>
      </c>
      <c r="FS97" s="44" t="n">
        <v>0</v>
      </c>
      <c r="FT97" s="44"/>
      <c r="FU97" s="44"/>
      <c r="FV97" s="44"/>
      <c r="FW97" s="44"/>
      <c r="FX97" s="44" t="n">
        <v>93</v>
      </c>
      <c r="FY97" s="44" t="n">
        <v>61</v>
      </c>
      <c r="FZ97" s="44"/>
      <c r="GA97" s="44"/>
      <c r="GB97" s="44"/>
      <c r="GC97" s="44"/>
      <c r="GD97" s="44" t="n">
        <v>1</v>
      </c>
      <c r="GE97" s="44"/>
      <c r="GF97" s="44" t="n">
        <v>849409328</v>
      </c>
      <c r="GG97" s="44" t="n">
        <v>2</v>
      </c>
      <c r="GH97" s="44" t="n">
        <v>0</v>
      </c>
      <c r="GI97" s="44" t="n">
        <v>-2</v>
      </c>
      <c r="GJ97" s="44" t="n">
        <v>0</v>
      </c>
      <c r="GK97" s="44" t="n">
        <v>0</v>
      </c>
      <c r="GL97" s="44" t="n">
        <f aca="false">ROUND(IF(AND(BH97=3,BI97=3,FS97&lt;&gt;0),P97,0),2)</f>
        <v>0</v>
      </c>
      <c r="GM97" s="44" t="n">
        <f aca="false">ROUND(O97+X97+Y97,2)+GX97</f>
        <v>726.91</v>
      </c>
      <c r="GN97" s="44" t="n">
        <f aca="false">IF(OR(BI97=0,BI97=1),GM97-GX97,0)</f>
        <v>726.91</v>
      </c>
      <c r="GO97" s="44" t="n">
        <f aca="false">IF(BI97=2,GM97-GX97,0)</f>
        <v>0</v>
      </c>
      <c r="GP97" s="44" t="n">
        <f aca="false">IF(BI97=4,GM97-GX97,0)</f>
        <v>0</v>
      </c>
      <c r="GQ97" s="44"/>
      <c r="GR97" s="44" t="n">
        <v>0</v>
      </c>
      <c r="GS97" s="44" t="n">
        <v>3</v>
      </c>
      <c r="GT97" s="44" t="n">
        <v>0</v>
      </c>
      <c r="GU97" s="44"/>
      <c r="GV97" s="44" t="n">
        <f aca="false">(GT97)</f>
        <v>0</v>
      </c>
      <c r="GW97" s="44" t="n">
        <v>1</v>
      </c>
      <c r="GX97" s="44" t="n">
        <f aca="false">ROUND(HC97*I97,2)</f>
        <v>0</v>
      </c>
      <c r="GY97" s="44"/>
      <c r="GZ97" s="44"/>
      <c r="HA97" s="44" t="n">
        <v>0</v>
      </c>
      <c r="HB97" s="44" t="n">
        <v>0</v>
      </c>
      <c r="HC97" s="44" t="n">
        <f aca="false">GV97*GW97</f>
        <v>0</v>
      </c>
      <c r="HD97" s="44"/>
      <c r="HE97" s="44"/>
      <c r="HF97" s="44"/>
      <c r="HG97" s="44"/>
      <c r="HH97" s="44"/>
      <c r="HI97" s="44"/>
      <c r="HJ97" s="44"/>
      <c r="HK97" s="44"/>
      <c r="HL97" s="44"/>
      <c r="HM97" s="44"/>
      <c r="HN97" s="44"/>
      <c r="HO97" s="44"/>
      <c r="HP97" s="44"/>
      <c r="HQ97" s="44"/>
      <c r="HR97" s="44"/>
      <c r="HS97" s="44" t="n">
        <v>0</v>
      </c>
      <c r="HT97" s="44"/>
      <c r="HU97" s="44"/>
      <c r="HV97" s="44"/>
      <c r="HW97" s="44"/>
      <c r="HX97" s="44"/>
      <c r="HY97" s="44"/>
      <c r="HZ97" s="44"/>
      <c r="IA97" s="44"/>
      <c r="IB97" s="44"/>
      <c r="IC97" s="44"/>
      <c r="ID97" s="44"/>
      <c r="IE97" s="44"/>
      <c r="IF97" s="44"/>
      <c r="IG97" s="44"/>
      <c r="IH97" s="44"/>
      <c r="II97" s="44"/>
      <c r="IJ97" s="44"/>
      <c r="IK97" s="44" t="n">
        <v>0</v>
      </c>
      <c r="IL97" s="44"/>
      <c r="IM97" s="44"/>
      <c r="IN97" s="44"/>
      <c r="IO97" s="44"/>
      <c r="IP97" s="44"/>
      <c r="IQ97" s="44"/>
      <c r="IR97" s="44"/>
      <c r="IS97" s="44"/>
      <c r="IT97" s="44"/>
      <c r="IU97" s="44"/>
    </row>
    <row r="98" customFormat="false" ht="12.75" hidden="false" customHeight="false" outlineLevel="0" collapsed="false">
      <c r="A98" s="44" t="n">
        <v>17</v>
      </c>
      <c r="B98" s="44" t="n">
        <v>1</v>
      </c>
      <c r="C98" s="44"/>
      <c r="D98" s="44"/>
      <c r="E98" s="44" t="s">
        <v>197</v>
      </c>
      <c r="F98" s="44" t="s">
        <v>119</v>
      </c>
      <c r="G98" s="44" t="s">
        <v>51</v>
      </c>
      <c r="H98" s="44" t="s">
        <v>120</v>
      </c>
      <c r="I98" s="44" t="n">
        <f aca="false">ROUND(5.8,9)</f>
        <v>5.8</v>
      </c>
      <c r="J98" s="44" t="n">
        <v>0</v>
      </c>
      <c r="K98" s="44" t="n">
        <f aca="false">ROUND(5.8,9)</f>
        <v>5.8</v>
      </c>
      <c r="L98" s="44"/>
      <c r="M98" s="44"/>
      <c r="N98" s="44"/>
      <c r="O98" s="44" t="n">
        <f aca="false">ROUND(CP98,2)</f>
        <v>6462.27</v>
      </c>
      <c r="P98" s="44" t="n">
        <f aca="false">ROUND(CQ98*I98,2)</f>
        <v>6462.27</v>
      </c>
      <c r="Q98" s="44" t="n">
        <f aca="false">ROUND(CR98*I98,2)</f>
        <v>0</v>
      </c>
      <c r="R98" s="44" t="n">
        <f aca="false">ROUND(CS98*I98,2)</f>
        <v>0</v>
      </c>
      <c r="S98" s="44" t="n">
        <f aca="false">ROUND(CT98*I98,2)</f>
        <v>0</v>
      </c>
      <c r="T98" s="44" t="n">
        <f aca="false">ROUND(CU98*I98,2)</f>
        <v>0</v>
      </c>
      <c r="U98" s="44" t="n">
        <f aca="false">CV98*I98</f>
        <v>0</v>
      </c>
      <c r="V98" s="44" t="n">
        <f aca="false">CW98*I98</f>
        <v>0</v>
      </c>
      <c r="W98" s="44" t="n">
        <f aca="false">ROUND(CX98*I98,2)</f>
        <v>0</v>
      </c>
      <c r="X98" s="44" t="n">
        <f aca="false">ROUND(CY98,2)</f>
        <v>0</v>
      </c>
      <c r="Y98" s="44" t="n">
        <f aca="false">ROUND(CZ98,2)</f>
        <v>0</v>
      </c>
      <c r="Z98" s="44"/>
      <c r="AA98" s="44" t="n">
        <v>86495195</v>
      </c>
      <c r="AB98" s="44" t="n">
        <f aca="false">(AC98+AD98+AF98)</f>
        <v>125.33</v>
      </c>
      <c r="AC98" s="44" t="n">
        <f aca="false">(ES98)</f>
        <v>125.33</v>
      </c>
      <c r="AD98" s="44" t="n">
        <f aca="false">(ET98)</f>
        <v>0</v>
      </c>
      <c r="AE98" s="44" t="n">
        <f aca="false">(EU98)</f>
        <v>0</v>
      </c>
      <c r="AF98" s="44" t="n">
        <f aca="false">(EV98)</f>
        <v>0</v>
      </c>
      <c r="AG98" s="44" t="n">
        <f aca="false">(AP98)</f>
        <v>0</v>
      </c>
      <c r="AH98" s="44" t="n">
        <f aca="false">(EW98)</f>
        <v>0</v>
      </c>
      <c r="AI98" s="44" t="n">
        <f aca="false">(EX98)</f>
        <v>0</v>
      </c>
      <c r="AJ98" s="44" t="n">
        <f aca="false">(AS98)</f>
        <v>0</v>
      </c>
      <c r="AK98" s="44" t="n">
        <v>0</v>
      </c>
      <c r="AL98" s="44" t="n">
        <v>125.33</v>
      </c>
      <c r="AM98" s="44" t="n">
        <v>0</v>
      </c>
      <c r="AN98" s="44" t="n">
        <v>0</v>
      </c>
      <c r="AO98" s="44" t="n">
        <v>0</v>
      </c>
      <c r="AP98" s="44" t="n">
        <v>0</v>
      </c>
      <c r="AQ98" s="44" t="n">
        <v>0</v>
      </c>
      <c r="AR98" s="44" t="n">
        <v>0</v>
      </c>
      <c r="AS98" s="44" t="n">
        <v>0</v>
      </c>
      <c r="AT98" s="44" t="n">
        <v>93</v>
      </c>
      <c r="AU98" s="44" t="n">
        <v>61</v>
      </c>
      <c r="AV98" s="44" t="n">
        <v>1</v>
      </c>
      <c r="AW98" s="44" t="n">
        <v>1</v>
      </c>
      <c r="AX98" s="44"/>
      <c r="AY98" s="44"/>
      <c r="AZ98" s="44" t="n">
        <v>1</v>
      </c>
      <c r="BA98" s="44" t="n">
        <v>1</v>
      </c>
      <c r="BB98" s="44" t="n">
        <v>1</v>
      </c>
      <c r="BC98" s="44" t="n">
        <v>8.89</v>
      </c>
      <c r="BD98" s="44"/>
      <c r="BE98" s="44"/>
      <c r="BF98" s="44"/>
      <c r="BG98" s="44"/>
      <c r="BH98" s="44" t="n">
        <v>0</v>
      </c>
      <c r="BI98" s="44" t="n">
        <v>1</v>
      </c>
      <c r="BJ98" s="44" t="s">
        <v>119</v>
      </c>
      <c r="BK98" s="44"/>
      <c r="BL98" s="44"/>
      <c r="BM98" s="44" t="n">
        <v>1617</v>
      </c>
      <c r="BN98" s="44" t="n">
        <v>0</v>
      </c>
      <c r="BO98" s="44" t="s">
        <v>119</v>
      </c>
      <c r="BP98" s="44" t="n">
        <v>1</v>
      </c>
      <c r="BQ98" s="44" t="n">
        <v>200</v>
      </c>
      <c r="BR98" s="44" t="n">
        <v>0</v>
      </c>
      <c r="BS98" s="44" t="n">
        <v>1</v>
      </c>
      <c r="BT98" s="44" t="n">
        <v>1</v>
      </c>
      <c r="BU98" s="44" t="n">
        <v>1</v>
      </c>
      <c r="BV98" s="44" t="n">
        <v>1</v>
      </c>
      <c r="BW98" s="44" t="n">
        <v>1</v>
      </c>
      <c r="BX98" s="44" t="n">
        <v>1</v>
      </c>
      <c r="BY98" s="44"/>
      <c r="BZ98" s="44" t="n">
        <v>93</v>
      </c>
      <c r="CA98" s="44" t="n">
        <v>61</v>
      </c>
      <c r="CB98" s="44"/>
      <c r="CC98" s="44"/>
      <c r="CD98" s="44"/>
      <c r="CE98" s="44" t="n">
        <v>0</v>
      </c>
      <c r="CF98" s="44" t="n">
        <v>0</v>
      </c>
      <c r="CG98" s="44" t="n">
        <v>0</v>
      </c>
      <c r="CH98" s="44"/>
      <c r="CI98" s="44"/>
      <c r="CJ98" s="44"/>
      <c r="CK98" s="44"/>
      <c r="CL98" s="44"/>
      <c r="CM98" s="44" t="n">
        <v>0</v>
      </c>
      <c r="CN98" s="44"/>
      <c r="CO98" s="44" t="n">
        <v>0</v>
      </c>
      <c r="CP98" s="44" t="n">
        <f aca="false">(P98+Q98+S98)</f>
        <v>6462.27</v>
      </c>
      <c r="CQ98" s="44" t="n">
        <f aca="false">(AC98*BC98*AW98)</f>
        <v>1114.1837</v>
      </c>
      <c r="CR98" s="44" t="n">
        <f aca="false">((ET98)*BB98*AV98)</f>
        <v>0</v>
      </c>
      <c r="CS98" s="44" t="n">
        <f aca="false">(AE98*BS98*AV98)</f>
        <v>0</v>
      </c>
      <c r="CT98" s="44" t="n">
        <f aca="false">(AF98*BA98*AV98)</f>
        <v>0</v>
      </c>
      <c r="CU98" s="44" t="n">
        <f aca="false">AG98</f>
        <v>0</v>
      </c>
      <c r="CV98" s="44" t="n">
        <f aca="false">(AH98*AV98)</f>
        <v>0</v>
      </c>
      <c r="CW98" s="44" t="n">
        <f aca="false">AI98</f>
        <v>0</v>
      </c>
      <c r="CX98" s="44" t="n">
        <f aca="false">AJ98</f>
        <v>0</v>
      </c>
      <c r="CY98" s="44" t="n">
        <f aca="false">(S98+R98)*(BZ98/100)</f>
        <v>0</v>
      </c>
      <c r="CZ98" s="44" t="n">
        <f aca="false">(S98+R98)*(CA98/100)</f>
        <v>0</v>
      </c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 t="n">
        <v>93</v>
      </c>
      <c r="DO98" s="44" t="n">
        <v>61</v>
      </c>
      <c r="DP98" s="44" t="n">
        <v>1</v>
      </c>
      <c r="DQ98" s="44" t="n">
        <v>1</v>
      </c>
      <c r="DR98" s="44"/>
      <c r="DS98" s="44"/>
      <c r="DT98" s="44"/>
      <c r="DU98" s="44" t="n">
        <v>1007</v>
      </c>
      <c r="DV98" s="44" t="s">
        <v>120</v>
      </c>
      <c r="DW98" s="44" t="s">
        <v>120</v>
      </c>
      <c r="DX98" s="44" t="n">
        <v>1</v>
      </c>
      <c r="DY98" s="44"/>
      <c r="DZ98" s="44"/>
      <c r="EA98" s="44"/>
      <c r="EB98" s="44"/>
      <c r="EC98" s="44"/>
      <c r="ED98" s="44"/>
      <c r="EE98" s="44" t="n">
        <v>86332245</v>
      </c>
      <c r="EF98" s="44" t="n">
        <v>200</v>
      </c>
      <c r="EG98" s="44" t="s">
        <v>121</v>
      </c>
      <c r="EH98" s="44" t="n">
        <v>0</v>
      </c>
      <c r="EI98" s="44"/>
      <c r="EJ98" s="44" t="n">
        <v>1</v>
      </c>
      <c r="EK98" s="44" t="n">
        <v>1617</v>
      </c>
      <c r="EL98" s="44" t="s">
        <v>122</v>
      </c>
      <c r="EM98" s="44" t="s">
        <v>123</v>
      </c>
      <c r="EN98" s="44"/>
      <c r="EO98" s="44"/>
      <c r="EP98" s="44"/>
      <c r="EQ98" s="44" t="n">
        <v>0</v>
      </c>
      <c r="ER98" s="44" t="n">
        <v>0</v>
      </c>
      <c r="ES98" s="44" t="n">
        <v>125.33</v>
      </c>
      <c r="ET98" s="44" t="n">
        <v>0</v>
      </c>
      <c r="EU98" s="44" t="n">
        <v>0</v>
      </c>
      <c r="EV98" s="44" t="n">
        <v>0</v>
      </c>
      <c r="EW98" s="44" t="n">
        <v>0</v>
      </c>
      <c r="EX98" s="44" t="n">
        <v>0</v>
      </c>
      <c r="EY98" s="44" t="n">
        <v>0</v>
      </c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4"/>
      <c r="FL98" s="44"/>
      <c r="FM98" s="44"/>
      <c r="FN98" s="44"/>
      <c r="FO98" s="44"/>
      <c r="FP98" s="44"/>
      <c r="FQ98" s="44" t="n">
        <v>0</v>
      </c>
      <c r="FR98" s="44" t="n">
        <v>0</v>
      </c>
      <c r="FS98" s="44" t="n">
        <v>0</v>
      </c>
      <c r="FT98" s="44"/>
      <c r="FU98" s="44"/>
      <c r="FV98" s="44"/>
      <c r="FW98" s="44"/>
      <c r="FX98" s="44" t="n">
        <v>93</v>
      </c>
      <c r="FY98" s="44" t="n">
        <v>61</v>
      </c>
      <c r="FZ98" s="44"/>
      <c r="GA98" s="44"/>
      <c r="GB98" s="44"/>
      <c r="GC98" s="44"/>
      <c r="GD98" s="44" t="n">
        <v>1</v>
      </c>
      <c r="GE98" s="44"/>
      <c r="GF98" s="44" t="n">
        <v>849409328</v>
      </c>
      <c r="GG98" s="44" t="n">
        <v>2</v>
      </c>
      <c r="GH98" s="44" t="n">
        <v>0</v>
      </c>
      <c r="GI98" s="44" t="n">
        <v>-2</v>
      </c>
      <c r="GJ98" s="44" t="n">
        <v>0</v>
      </c>
      <c r="GK98" s="44" t="n">
        <v>0</v>
      </c>
      <c r="GL98" s="44" t="n">
        <f aca="false">ROUND(IF(AND(BH98=3,BI98=3,FS98&lt;&gt;0),P98,0),2)</f>
        <v>0</v>
      </c>
      <c r="GM98" s="44" t="n">
        <f aca="false">ROUND(O98+X98+Y98,2)+GX98</f>
        <v>6462.27</v>
      </c>
      <c r="GN98" s="44" t="n">
        <f aca="false">IF(OR(BI98=0,BI98=1),GM98-GX98,0)</f>
        <v>6462.27</v>
      </c>
      <c r="GO98" s="44" t="n">
        <f aca="false">IF(BI98=2,GM98-GX98,0)</f>
        <v>0</v>
      </c>
      <c r="GP98" s="44" t="n">
        <f aca="false">IF(BI98=4,GM98-GX98,0)</f>
        <v>0</v>
      </c>
      <c r="GQ98" s="44"/>
      <c r="GR98" s="44" t="n">
        <v>0</v>
      </c>
      <c r="GS98" s="44" t="n">
        <v>3</v>
      </c>
      <c r="GT98" s="44" t="n">
        <v>0</v>
      </c>
      <c r="GU98" s="44"/>
      <c r="GV98" s="44" t="n">
        <f aca="false">(GT98)</f>
        <v>0</v>
      </c>
      <c r="GW98" s="44" t="n">
        <v>8.89</v>
      </c>
      <c r="GX98" s="44" t="n">
        <f aca="false">ROUND(HC98*I98,2)</f>
        <v>0</v>
      </c>
      <c r="GY98" s="44"/>
      <c r="GZ98" s="44"/>
      <c r="HA98" s="44" t="n">
        <v>0</v>
      </c>
      <c r="HB98" s="44" t="n">
        <v>0</v>
      </c>
      <c r="HC98" s="44" t="n">
        <f aca="false">GV98*GW98</f>
        <v>0</v>
      </c>
      <c r="HD98" s="44"/>
      <c r="HE98" s="44"/>
      <c r="HF98" s="44"/>
      <c r="HG98" s="44"/>
      <c r="HH98" s="44"/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 t="n">
        <v>0</v>
      </c>
      <c r="HT98" s="44"/>
      <c r="HU98" s="44"/>
      <c r="HV98" s="44"/>
      <c r="HW98" s="44"/>
      <c r="HX98" s="44"/>
      <c r="HY98" s="44"/>
      <c r="HZ98" s="44"/>
      <c r="IA98" s="44"/>
      <c r="IB98" s="44"/>
      <c r="IC98" s="44"/>
      <c r="ID98" s="44"/>
      <c r="IE98" s="44"/>
      <c r="IF98" s="44"/>
      <c r="IG98" s="44"/>
      <c r="IH98" s="44"/>
      <c r="II98" s="44"/>
      <c r="IJ98" s="44"/>
      <c r="IK98" s="44" t="n">
        <v>0</v>
      </c>
      <c r="IL98" s="44"/>
      <c r="IM98" s="44"/>
      <c r="IN98" s="44"/>
      <c r="IO98" s="44"/>
      <c r="IP98" s="44"/>
      <c r="IQ98" s="44"/>
      <c r="IR98" s="44"/>
      <c r="IS98" s="44"/>
      <c r="IT98" s="44"/>
      <c r="IU98" s="44"/>
    </row>
    <row r="99" customFormat="false" ht="12.75" hidden="false" customHeight="false" outlineLevel="0" collapsed="false">
      <c r="A99" s="44" t="n">
        <v>17</v>
      </c>
      <c r="B99" s="44" t="n">
        <v>1</v>
      </c>
      <c r="C99" s="44" t="n">
        <f aca="false">ROW(SmtRes!A77)</f>
        <v>77</v>
      </c>
      <c r="D99" s="44" t="n">
        <f aca="false">ROW(EtalonRes!A77)</f>
        <v>77</v>
      </c>
      <c r="E99" s="44" t="s">
        <v>198</v>
      </c>
      <c r="F99" s="44" t="s">
        <v>199</v>
      </c>
      <c r="G99" s="44" t="s">
        <v>63</v>
      </c>
      <c r="H99" s="44" t="s">
        <v>190</v>
      </c>
      <c r="I99" s="44" t="n">
        <f aca="false">ROUND(58/10,9)</f>
        <v>5.8</v>
      </c>
      <c r="J99" s="44" t="n">
        <v>0</v>
      </c>
      <c r="K99" s="44" t="n">
        <f aca="false">ROUND(58/10,9)</f>
        <v>5.8</v>
      </c>
      <c r="L99" s="44"/>
      <c r="M99" s="44"/>
      <c r="N99" s="44"/>
      <c r="O99" s="44" t="n">
        <f aca="false">ROUND(CP99,2)</f>
        <v>2145.61</v>
      </c>
      <c r="P99" s="44" t="n">
        <f aca="false">ROUND(CQ99*I99,2)</f>
        <v>0</v>
      </c>
      <c r="Q99" s="44" t="n">
        <f aca="false">ROUND(CR99*I99,2)</f>
        <v>0</v>
      </c>
      <c r="R99" s="44" t="n">
        <f aca="false">ROUND(CS99*I99,2)</f>
        <v>0</v>
      </c>
      <c r="S99" s="44" t="n">
        <f aca="false">ROUND(CT99*I99,2)</f>
        <v>2145.61</v>
      </c>
      <c r="T99" s="44" t="n">
        <f aca="false">ROUND(CU99*I99,2)</f>
        <v>0</v>
      </c>
      <c r="U99" s="44" t="n">
        <f aca="false">CV99*I99</f>
        <v>209.94465987</v>
      </c>
      <c r="V99" s="44" t="n">
        <f aca="false">CW99*I99</f>
        <v>0</v>
      </c>
      <c r="W99" s="44" t="n">
        <f aca="false">ROUND(CX99*I99,2)</f>
        <v>0</v>
      </c>
      <c r="X99" s="44" t="n">
        <f aca="false">ROUND(CY99,2)</f>
        <v>1995.42</v>
      </c>
      <c r="Y99" s="44" t="n">
        <f aca="false">ROUND(CZ99,2)</f>
        <v>1308.82</v>
      </c>
      <c r="Z99" s="44"/>
      <c r="AA99" s="44" t="n">
        <v>86495194</v>
      </c>
      <c r="AB99" s="44" t="n">
        <f aca="false">(AC99+AD99+AF99)</f>
        <v>353.32715</v>
      </c>
      <c r="AC99" s="44" t="n">
        <f aca="false">(ES99)</f>
        <v>0</v>
      </c>
      <c r="AD99" s="44" t="n">
        <f aca="false">((ET99*1.1*1.25))</f>
        <v>0</v>
      </c>
      <c r="AE99" s="44" t="n">
        <f aca="false">((EU99*1.1*1.25))</f>
        <v>0</v>
      </c>
      <c r="AF99" s="44" t="n">
        <f aca="false">((EV99*1.1*1.15))</f>
        <v>353.32715</v>
      </c>
      <c r="AG99" s="44" t="n">
        <f aca="false">(AP99)</f>
        <v>0</v>
      </c>
      <c r="AH99" s="44" t="n">
        <f aca="false">((EW99*1.1*1.15))</f>
        <v>34.57245</v>
      </c>
      <c r="AI99" s="44" t="n">
        <f aca="false">((EX99*1.1*1.25))</f>
        <v>0</v>
      </c>
      <c r="AJ99" s="44" t="n">
        <f aca="false">(AS99)</f>
        <v>0</v>
      </c>
      <c r="AK99" s="44" t="n">
        <v>0</v>
      </c>
      <c r="AL99" s="44" t="n">
        <v>0</v>
      </c>
      <c r="AM99" s="44" t="n">
        <v>0</v>
      </c>
      <c r="AN99" s="44" t="n">
        <v>0</v>
      </c>
      <c r="AO99" s="44" t="n">
        <v>279.31</v>
      </c>
      <c r="AP99" s="44" t="n">
        <v>0</v>
      </c>
      <c r="AQ99" s="44" t="n">
        <v>27.33</v>
      </c>
      <c r="AR99" s="44" t="n">
        <v>0</v>
      </c>
      <c r="AS99" s="44" t="n">
        <v>0</v>
      </c>
      <c r="AT99" s="44" t="n">
        <v>93</v>
      </c>
      <c r="AU99" s="44" t="n">
        <v>61</v>
      </c>
      <c r="AV99" s="44" t="n">
        <v>1.047</v>
      </c>
      <c r="AW99" s="44" t="n">
        <v>1</v>
      </c>
      <c r="AX99" s="44"/>
      <c r="AY99" s="44"/>
      <c r="AZ99" s="44" t="n">
        <v>1</v>
      </c>
      <c r="BA99" s="44" t="n">
        <v>1</v>
      </c>
      <c r="BB99" s="44" t="n">
        <v>1</v>
      </c>
      <c r="BC99" s="44" t="n">
        <v>1</v>
      </c>
      <c r="BD99" s="44"/>
      <c r="BE99" s="44"/>
      <c r="BF99" s="44"/>
      <c r="BG99" s="44"/>
      <c r="BH99" s="44" t="n">
        <v>0</v>
      </c>
      <c r="BI99" s="44" t="n">
        <v>1</v>
      </c>
      <c r="BJ99" s="44" t="s">
        <v>199</v>
      </c>
      <c r="BK99" s="44"/>
      <c r="BL99" s="44"/>
      <c r="BM99" s="44" t="n">
        <v>292</v>
      </c>
      <c r="BN99" s="44" t="n">
        <v>0</v>
      </c>
      <c r="BO99" s="44" t="s">
        <v>199</v>
      </c>
      <c r="BP99" s="44" t="n">
        <v>1</v>
      </c>
      <c r="BQ99" s="44" t="n">
        <v>30</v>
      </c>
      <c r="BR99" s="44" t="n">
        <v>0</v>
      </c>
      <c r="BS99" s="44" t="n">
        <v>1</v>
      </c>
      <c r="BT99" s="44" t="n">
        <v>1</v>
      </c>
      <c r="BU99" s="44" t="n">
        <v>1</v>
      </c>
      <c r="BV99" s="44" t="n">
        <v>1</v>
      </c>
      <c r="BW99" s="44" t="n">
        <v>1</v>
      </c>
      <c r="BX99" s="44" t="n">
        <v>1</v>
      </c>
      <c r="BY99" s="44"/>
      <c r="BZ99" s="44" t="n">
        <v>93</v>
      </c>
      <c r="CA99" s="44" t="n">
        <v>61</v>
      </c>
      <c r="CB99" s="44"/>
      <c r="CC99" s="44"/>
      <c r="CD99" s="44"/>
      <c r="CE99" s="44" t="n">
        <v>0</v>
      </c>
      <c r="CF99" s="44" t="n">
        <v>0</v>
      </c>
      <c r="CG99" s="44" t="n">
        <v>0</v>
      </c>
      <c r="CH99" s="44"/>
      <c r="CI99" s="44"/>
      <c r="CJ99" s="44"/>
      <c r="CK99" s="44"/>
      <c r="CL99" s="44"/>
      <c r="CM99" s="44" t="n">
        <v>0</v>
      </c>
      <c r="CN99" s="44" t="s">
        <v>182</v>
      </c>
      <c r="CO99" s="44" t="n">
        <v>0</v>
      </c>
      <c r="CP99" s="44" t="n">
        <f aca="false">(P99+Q99+S99)</f>
        <v>2145.61</v>
      </c>
      <c r="CQ99" s="44" t="n">
        <f aca="false">(AC99*BC99*AW99)</f>
        <v>0</v>
      </c>
      <c r="CR99" s="44" t="n">
        <f aca="false">(((ET99*1.1*1.25))*BB99*AV99)</f>
        <v>0</v>
      </c>
      <c r="CS99" s="44" t="n">
        <f aca="false">(AE99*BS99*AV99)</f>
        <v>0</v>
      </c>
      <c r="CT99" s="44" t="n">
        <f aca="false">(AF99*BA99*AV99)</f>
        <v>369.93352605</v>
      </c>
      <c r="CU99" s="44" t="n">
        <f aca="false">AG99</f>
        <v>0</v>
      </c>
      <c r="CV99" s="44" t="n">
        <f aca="false">(AH99*AV99)</f>
        <v>36.19735515</v>
      </c>
      <c r="CW99" s="44" t="n">
        <f aca="false">AI99</f>
        <v>0</v>
      </c>
      <c r="CX99" s="44" t="n">
        <f aca="false">AJ99</f>
        <v>0</v>
      </c>
      <c r="CY99" s="44" t="n">
        <f aca="false">(((S99+R99)*BZ99)/100)</f>
        <v>1995.4173</v>
      </c>
      <c r="CZ99" s="44" t="n">
        <f aca="false">(((S99+R99)*CA99)/100)</f>
        <v>1308.8221</v>
      </c>
      <c r="DA99" s="44"/>
      <c r="DB99" s="44"/>
      <c r="DC99" s="44"/>
      <c r="DD99" s="44"/>
      <c r="DE99" s="44" t="s">
        <v>183</v>
      </c>
      <c r="DF99" s="44" t="s">
        <v>183</v>
      </c>
      <c r="DG99" s="44" t="s">
        <v>184</v>
      </c>
      <c r="DH99" s="44"/>
      <c r="DI99" s="44" t="s">
        <v>184</v>
      </c>
      <c r="DJ99" s="44" t="s">
        <v>183</v>
      </c>
      <c r="DK99" s="44"/>
      <c r="DL99" s="44"/>
      <c r="DM99" s="44"/>
      <c r="DN99" s="44" t="n">
        <v>0</v>
      </c>
      <c r="DO99" s="44" t="n">
        <v>0</v>
      </c>
      <c r="DP99" s="44" t="n">
        <v>1</v>
      </c>
      <c r="DQ99" s="44" t="n">
        <v>1</v>
      </c>
      <c r="DR99" s="44"/>
      <c r="DS99" s="44"/>
      <c r="DT99" s="44"/>
      <c r="DU99" s="44" t="n">
        <v>1013</v>
      </c>
      <c r="DV99" s="44" t="s">
        <v>190</v>
      </c>
      <c r="DW99" s="44" t="s">
        <v>190</v>
      </c>
      <c r="DX99" s="44" t="n">
        <v>1</v>
      </c>
      <c r="DY99" s="44"/>
      <c r="DZ99" s="44"/>
      <c r="EA99" s="44"/>
      <c r="EB99" s="44"/>
      <c r="EC99" s="44"/>
      <c r="ED99" s="44"/>
      <c r="EE99" s="44" t="n">
        <v>86330920</v>
      </c>
      <c r="EF99" s="44" t="n">
        <v>30</v>
      </c>
      <c r="EG99" s="44" t="s">
        <v>8</v>
      </c>
      <c r="EH99" s="44" t="n">
        <v>0</v>
      </c>
      <c r="EI99" s="44"/>
      <c r="EJ99" s="44" t="n">
        <v>1</v>
      </c>
      <c r="EK99" s="44" t="n">
        <v>292</v>
      </c>
      <c r="EL99" s="44" t="s">
        <v>191</v>
      </c>
      <c r="EM99" s="44" t="s">
        <v>192</v>
      </c>
      <c r="EN99" s="44"/>
      <c r="EO99" s="44" t="s">
        <v>187</v>
      </c>
      <c r="EP99" s="44"/>
      <c r="EQ99" s="44" t="n">
        <v>0</v>
      </c>
      <c r="ER99" s="44" t="n">
        <v>0</v>
      </c>
      <c r="ES99" s="44" t="n">
        <v>0</v>
      </c>
      <c r="ET99" s="44" t="n">
        <v>0</v>
      </c>
      <c r="EU99" s="44" t="n">
        <v>0</v>
      </c>
      <c r="EV99" s="44" t="n">
        <v>279.31</v>
      </c>
      <c r="EW99" s="44" t="n">
        <v>27.33</v>
      </c>
      <c r="EX99" s="44" t="n">
        <v>0</v>
      </c>
      <c r="EY99" s="44" t="n">
        <v>0</v>
      </c>
      <c r="EZ99" s="44"/>
      <c r="FA99" s="44"/>
      <c r="FB99" s="44"/>
      <c r="FC99" s="44"/>
      <c r="FD99" s="44"/>
      <c r="FE99" s="44"/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 t="n">
        <v>0</v>
      </c>
      <c r="FR99" s="44" t="n">
        <v>0</v>
      </c>
      <c r="FS99" s="44" t="n">
        <v>0</v>
      </c>
      <c r="FT99" s="44"/>
      <c r="FU99" s="44"/>
      <c r="FV99" s="44"/>
      <c r="FW99" s="44"/>
      <c r="FX99" s="44" t="n">
        <v>93</v>
      </c>
      <c r="FY99" s="44" t="n">
        <v>61</v>
      </c>
      <c r="FZ99" s="44"/>
      <c r="GA99" s="44"/>
      <c r="GB99" s="44"/>
      <c r="GC99" s="44"/>
      <c r="GD99" s="44" t="n">
        <v>1</v>
      </c>
      <c r="GE99" s="44"/>
      <c r="GF99" s="44" t="n">
        <v>-707662887</v>
      </c>
      <c r="GG99" s="44" t="n">
        <v>2</v>
      </c>
      <c r="GH99" s="44" t="n">
        <v>0</v>
      </c>
      <c r="GI99" s="44" t="n">
        <v>-2</v>
      </c>
      <c r="GJ99" s="44" t="n">
        <v>0</v>
      </c>
      <c r="GK99" s="44" t="n">
        <v>0</v>
      </c>
      <c r="GL99" s="44" t="n">
        <f aca="false">ROUND(IF(AND(BH99=3,BI99=3,FS99&lt;&gt;0),P99,0),2)</f>
        <v>0</v>
      </c>
      <c r="GM99" s="44" t="n">
        <f aca="false">ROUND(O99+X99+Y99,2)+GX99</f>
        <v>5449.85</v>
      </c>
      <c r="GN99" s="44" t="n">
        <f aca="false">IF(OR(BI99=0,BI99=1),GM99-GX99,0)</f>
        <v>5449.85</v>
      </c>
      <c r="GO99" s="44" t="n">
        <f aca="false">IF(BI99=2,GM99-GX99,0)</f>
        <v>0</v>
      </c>
      <c r="GP99" s="44" t="n">
        <f aca="false">IF(BI99=4,GM99-GX99,0)</f>
        <v>0</v>
      </c>
      <c r="GQ99" s="44"/>
      <c r="GR99" s="44" t="n">
        <v>0</v>
      </c>
      <c r="GS99" s="44" t="n">
        <v>3</v>
      </c>
      <c r="GT99" s="44" t="n">
        <v>0</v>
      </c>
      <c r="GU99" s="44"/>
      <c r="GV99" s="44" t="n">
        <f aca="false">(GT99)</f>
        <v>0</v>
      </c>
      <c r="GW99" s="44" t="n">
        <v>1</v>
      </c>
      <c r="GX99" s="44" t="n">
        <f aca="false">ROUND(HC99*I99,2)</f>
        <v>0</v>
      </c>
      <c r="GY99" s="44"/>
      <c r="GZ99" s="44"/>
      <c r="HA99" s="44" t="n">
        <v>0</v>
      </c>
      <c r="HB99" s="44" t="n">
        <v>0</v>
      </c>
      <c r="HC99" s="44" t="n">
        <f aca="false">GV99*GW99</f>
        <v>0</v>
      </c>
      <c r="HD99" s="44"/>
      <c r="HE99" s="44"/>
      <c r="HF99" s="44"/>
      <c r="HG99" s="44"/>
      <c r="HH99" s="44"/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 t="n">
        <v>0</v>
      </c>
      <c r="HT99" s="44"/>
      <c r="HU99" s="44"/>
      <c r="HV99" s="44"/>
      <c r="HW99" s="44"/>
      <c r="HX99" s="44"/>
      <c r="HY99" s="44"/>
      <c r="HZ99" s="44"/>
      <c r="IA99" s="44"/>
      <c r="IB99" s="44"/>
      <c r="IC99" s="44"/>
      <c r="ID99" s="44"/>
      <c r="IE99" s="44"/>
      <c r="IF99" s="44"/>
      <c r="IG99" s="44"/>
      <c r="IH99" s="44"/>
      <c r="II99" s="44"/>
      <c r="IJ99" s="44"/>
      <c r="IK99" s="44" t="n">
        <v>0</v>
      </c>
      <c r="IL99" s="44"/>
      <c r="IM99" s="44"/>
      <c r="IN99" s="44"/>
      <c r="IO99" s="44"/>
      <c r="IP99" s="44"/>
      <c r="IQ99" s="44"/>
      <c r="IR99" s="44"/>
      <c r="IS99" s="44"/>
      <c r="IT99" s="44"/>
      <c r="IU99" s="44"/>
    </row>
    <row r="100" customFormat="false" ht="12.75" hidden="false" customHeight="false" outlineLevel="0" collapsed="false">
      <c r="A100" s="44" t="n">
        <v>17</v>
      </c>
      <c r="B100" s="44" t="n">
        <v>1</v>
      </c>
      <c r="C100" s="44" t="n">
        <f aca="false">ROW(SmtRes!A78)</f>
        <v>78</v>
      </c>
      <c r="D100" s="44" t="n">
        <f aca="false">ROW(EtalonRes!A78)</f>
        <v>78</v>
      </c>
      <c r="E100" s="44" t="s">
        <v>198</v>
      </c>
      <c r="F100" s="44" t="s">
        <v>199</v>
      </c>
      <c r="G100" s="44" t="s">
        <v>63</v>
      </c>
      <c r="H100" s="44" t="s">
        <v>190</v>
      </c>
      <c r="I100" s="44" t="n">
        <f aca="false">ROUND(58/10,9)</f>
        <v>5.8</v>
      </c>
      <c r="J100" s="44" t="n">
        <v>0</v>
      </c>
      <c r="K100" s="44" t="n">
        <f aca="false">ROUND(58/10,9)</f>
        <v>5.8</v>
      </c>
      <c r="L100" s="44"/>
      <c r="M100" s="44"/>
      <c r="N100" s="44"/>
      <c r="O100" s="44" t="n">
        <f aca="false">ROUND(CP100,2)</f>
        <v>123930.69</v>
      </c>
      <c r="P100" s="44" t="n">
        <f aca="false">ROUND(CQ100*I100,2)</f>
        <v>0</v>
      </c>
      <c r="Q100" s="44" t="n">
        <f aca="false">ROUND(CR100*I100,2)</f>
        <v>0</v>
      </c>
      <c r="R100" s="44" t="n">
        <f aca="false">ROUND(CS100*I100,2)</f>
        <v>0</v>
      </c>
      <c r="S100" s="44" t="n">
        <f aca="false">ROUND(CT100*I100,2)</f>
        <v>123930.69</v>
      </c>
      <c r="T100" s="44" t="n">
        <f aca="false">ROUND(CU100*I100,2)</f>
        <v>0</v>
      </c>
      <c r="U100" s="44" t="n">
        <f aca="false">CV100*I100</f>
        <v>209.94465987</v>
      </c>
      <c r="V100" s="44" t="n">
        <f aca="false">CW100*I100</f>
        <v>0</v>
      </c>
      <c r="W100" s="44" t="n">
        <f aca="false">ROUND(CX100*I100,2)</f>
        <v>0</v>
      </c>
      <c r="X100" s="44" t="n">
        <f aca="false">ROUND(CY100,2)</f>
        <v>115255.54</v>
      </c>
      <c r="Y100" s="44" t="n">
        <f aca="false">ROUND(CZ100,2)</f>
        <v>75597.72</v>
      </c>
      <c r="Z100" s="44"/>
      <c r="AA100" s="44" t="n">
        <v>86495195</v>
      </c>
      <c r="AB100" s="44" t="n">
        <f aca="false">(AC100+AD100+AF100)</f>
        <v>353.32715</v>
      </c>
      <c r="AC100" s="44" t="n">
        <f aca="false">(ES100)</f>
        <v>0</v>
      </c>
      <c r="AD100" s="44" t="n">
        <f aca="false">((ET100*1.1*1.25))</f>
        <v>0</v>
      </c>
      <c r="AE100" s="44" t="n">
        <f aca="false">((EU100*1.1*1.25))</f>
        <v>0</v>
      </c>
      <c r="AF100" s="44" t="n">
        <f aca="false">((EV100*1.1*1.15))</f>
        <v>353.32715</v>
      </c>
      <c r="AG100" s="44" t="n">
        <f aca="false">(AP100)</f>
        <v>0</v>
      </c>
      <c r="AH100" s="44" t="n">
        <f aca="false">((EW100*1.1*1.15))</f>
        <v>34.57245</v>
      </c>
      <c r="AI100" s="44" t="n">
        <f aca="false">((EX100*1.1*1.25))</f>
        <v>0</v>
      </c>
      <c r="AJ100" s="44" t="n">
        <f aca="false">(AS100)</f>
        <v>0</v>
      </c>
      <c r="AK100" s="44" t="n">
        <v>0</v>
      </c>
      <c r="AL100" s="44" t="n">
        <v>0</v>
      </c>
      <c r="AM100" s="44" t="n">
        <v>0</v>
      </c>
      <c r="AN100" s="44" t="n">
        <v>0</v>
      </c>
      <c r="AO100" s="44" t="n">
        <v>279.31</v>
      </c>
      <c r="AP100" s="44" t="n">
        <v>0</v>
      </c>
      <c r="AQ100" s="44" t="n">
        <v>27.33</v>
      </c>
      <c r="AR100" s="44" t="n">
        <v>0</v>
      </c>
      <c r="AS100" s="44" t="n">
        <v>0</v>
      </c>
      <c r="AT100" s="44" t="n">
        <v>93</v>
      </c>
      <c r="AU100" s="44" t="n">
        <v>61</v>
      </c>
      <c r="AV100" s="44" t="n">
        <v>1.047</v>
      </c>
      <c r="AW100" s="44" t="n">
        <v>1</v>
      </c>
      <c r="AX100" s="44"/>
      <c r="AY100" s="44"/>
      <c r="AZ100" s="44" t="n">
        <v>1</v>
      </c>
      <c r="BA100" s="44" t="n">
        <v>57.76</v>
      </c>
      <c r="BB100" s="44" t="n">
        <v>1</v>
      </c>
      <c r="BC100" s="44" t="n">
        <v>1</v>
      </c>
      <c r="BD100" s="44"/>
      <c r="BE100" s="44"/>
      <c r="BF100" s="44"/>
      <c r="BG100" s="44"/>
      <c r="BH100" s="44" t="n">
        <v>0</v>
      </c>
      <c r="BI100" s="44" t="n">
        <v>1</v>
      </c>
      <c r="BJ100" s="44" t="s">
        <v>199</v>
      </c>
      <c r="BK100" s="44"/>
      <c r="BL100" s="44"/>
      <c r="BM100" s="44" t="n">
        <v>292</v>
      </c>
      <c r="BN100" s="44" t="n">
        <v>0</v>
      </c>
      <c r="BO100" s="44" t="s">
        <v>199</v>
      </c>
      <c r="BP100" s="44" t="n">
        <v>1</v>
      </c>
      <c r="BQ100" s="44" t="n">
        <v>30</v>
      </c>
      <c r="BR100" s="44" t="n">
        <v>0</v>
      </c>
      <c r="BS100" s="44" t="n">
        <v>57.76</v>
      </c>
      <c r="BT100" s="44" t="n">
        <v>1</v>
      </c>
      <c r="BU100" s="44" t="n">
        <v>1</v>
      </c>
      <c r="BV100" s="44" t="n">
        <v>1</v>
      </c>
      <c r="BW100" s="44" t="n">
        <v>1</v>
      </c>
      <c r="BX100" s="44" t="n">
        <v>1</v>
      </c>
      <c r="BY100" s="44"/>
      <c r="BZ100" s="44" t="n">
        <v>93</v>
      </c>
      <c r="CA100" s="44" t="n">
        <v>61</v>
      </c>
      <c r="CB100" s="44"/>
      <c r="CC100" s="44"/>
      <c r="CD100" s="44"/>
      <c r="CE100" s="44" t="n">
        <v>0</v>
      </c>
      <c r="CF100" s="44" t="n">
        <v>0</v>
      </c>
      <c r="CG100" s="44" t="n">
        <v>0</v>
      </c>
      <c r="CH100" s="44"/>
      <c r="CI100" s="44"/>
      <c r="CJ100" s="44"/>
      <c r="CK100" s="44"/>
      <c r="CL100" s="44"/>
      <c r="CM100" s="44" t="n">
        <v>0</v>
      </c>
      <c r="CN100" s="44" t="s">
        <v>182</v>
      </c>
      <c r="CO100" s="44" t="n">
        <v>0</v>
      </c>
      <c r="CP100" s="44" t="n">
        <f aca="false">(P100+Q100+S100)</f>
        <v>123930.69</v>
      </c>
      <c r="CQ100" s="44" t="n">
        <f aca="false">(AC100*BC100*AW100)</f>
        <v>0</v>
      </c>
      <c r="CR100" s="44" t="n">
        <f aca="false">(((ET100*1.1*1.25))*BB100*AV100)</f>
        <v>0</v>
      </c>
      <c r="CS100" s="44" t="n">
        <f aca="false">(AE100*BS100*AV100)</f>
        <v>0</v>
      </c>
      <c r="CT100" s="44" t="n">
        <f aca="false">(AF100*BA100*AV100)</f>
        <v>21367.360464648</v>
      </c>
      <c r="CU100" s="44" t="n">
        <f aca="false">AG100</f>
        <v>0</v>
      </c>
      <c r="CV100" s="44" t="n">
        <f aca="false">(AH100*AV100)</f>
        <v>36.19735515</v>
      </c>
      <c r="CW100" s="44" t="n">
        <f aca="false">AI100</f>
        <v>0</v>
      </c>
      <c r="CX100" s="44" t="n">
        <f aca="false">AJ100</f>
        <v>0</v>
      </c>
      <c r="CY100" s="44" t="n">
        <f aca="false">(S100+R100)*(BZ100/100)</f>
        <v>115255.5417</v>
      </c>
      <c r="CZ100" s="44" t="n">
        <f aca="false">(S100+R100)*(CA100/100)</f>
        <v>75597.7209</v>
      </c>
      <c r="DA100" s="44"/>
      <c r="DB100" s="44"/>
      <c r="DC100" s="44"/>
      <c r="DD100" s="44"/>
      <c r="DE100" s="44" t="s">
        <v>183</v>
      </c>
      <c r="DF100" s="44" t="s">
        <v>183</v>
      </c>
      <c r="DG100" s="44" t="s">
        <v>184</v>
      </c>
      <c r="DH100" s="44"/>
      <c r="DI100" s="44" t="s">
        <v>184</v>
      </c>
      <c r="DJ100" s="44" t="s">
        <v>183</v>
      </c>
      <c r="DK100" s="44"/>
      <c r="DL100" s="44"/>
      <c r="DM100" s="44"/>
      <c r="DN100" s="44" t="n">
        <v>93</v>
      </c>
      <c r="DO100" s="44" t="n">
        <v>61</v>
      </c>
      <c r="DP100" s="44" t="n">
        <v>1</v>
      </c>
      <c r="DQ100" s="44" t="n">
        <v>1</v>
      </c>
      <c r="DR100" s="44"/>
      <c r="DS100" s="44"/>
      <c r="DT100" s="44"/>
      <c r="DU100" s="44" t="n">
        <v>1013</v>
      </c>
      <c r="DV100" s="44" t="s">
        <v>190</v>
      </c>
      <c r="DW100" s="44" t="s">
        <v>190</v>
      </c>
      <c r="DX100" s="44" t="n">
        <v>1</v>
      </c>
      <c r="DY100" s="44"/>
      <c r="DZ100" s="44"/>
      <c r="EA100" s="44"/>
      <c r="EB100" s="44"/>
      <c r="EC100" s="44"/>
      <c r="ED100" s="44"/>
      <c r="EE100" s="44" t="n">
        <v>86330920</v>
      </c>
      <c r="EF100" s="44" t="n">
        <v>30</v>
      </c>
      <c r="EG100" s="44" t="s">
        <v>8</v>
      </c>
      <c r="EH100" s="44" t="n">
        <v>0</v>
      </c>
      <c r="EI100" s="44"/>
      <c r="EJ100" s="44" t="n">
        <v>1</v>
      </c>
      <c r="EK100" s="44" t="n">
        <v>292</v>
      </c>
      <c r="EL100" s="44" t="s">
        <v>191</v>
      </c>
      <c r="EM100" s="44" t="s">
        <v>192</v>
      </c>
      <c r="EN100" s="44"/>
      <c r="EO100" s="44" t="s">
        <v>187</v>
      </c>
      <c r="EP100" s="44"/>
      <c r="EQ100" s="44" t="n">
        <v>0</v>
      </c>
      <c r="ER100" s="44" t="n">
        <v>0</v>
      </c>
      <c r="ES100" s="44" t="n">
        <v>0</v>
      </c>
      <c r="ET100" s="44" t="n">
        <v>0</v>
      </c>
      <c r="EU100" s="44" t="n">
        <v>0</v>
      </c>
      <c r="EV100" s="44" t="n">
        <v>279.31</v>
      </c>
      <c r="EW100" s="44" t="n">
        <v>27.33</v>
      </c>
      <c r="EX100" s="44" t="n">
        <v>0</v>
      </c>
      <c r="EY100" s="44" t="n">
        <v>0</v>
      </c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 t="n">
        <v>0</v>
      </c>
      <c r="FR100" s="44" t="n">
        <v>0</v>
      </c>
      <c r="FS100" s="44" t="n">
        <v>0</v>
      </c>
      <c r="FT100" s="44"/>
      <c r="FU100" s="44"/>
      <c r="FV100" s="44"/>
      <c r="FW100" s="44"/>
      <c r="FX100" s="44" t="n">
        <v>93</v>
      </c>
      <c r="FY100" s="44" t="n">
        <v>61</v>
      </c>
      <c r="FZ100" s="44"/>
      <c r="GA100" s="44"/>
      <c r="GB100" s="44"/>
      <c r="GC100" s="44"/>
      <c r="GD100" s="44" t="n">
        <v>1</v>
      </c>
      <c r="GE100" s="44"/>
      <c r="GF100" s="44" t="n">
        <v>-707662887</v>
      </c>
      <c r="GG100" s="44" t="n">
        <v>2</v>
      </c>
      <c r="GH100" s="44" t="n">
        <v>0</v>
      </c>
      <c r="GI100" s="44" t="n">
        <v>-2</v>
      </c>
      <c r="GJ100" s="44" t="n">
        <v>0</v>
      </c>
      <c r="GK100" s="44" t="n">
        <v>0</v>
      </c>
      <c r="GL100" s="44" t="n">
        <f aca="false">ROUND(IF(AND(BH100=3,BI100=3,FS100&lt;&gt;0),P100,0),2)</f>
        <v>0</v>
      </c>
      <c r="GM100" s="44" t="n">
        <f aca="false">ROUND(O100+X100+Y100,2)+GX100</f>
        <v>314783.95</v>
      </c>
      <c r="GN100" s="44" t="n">
        <f aca="false">IF(OR(BI100=0,BI100=1),GM100-GX100,0)</f>
        <v>314783.95</v>
      </c>
      <c r="GO100" s="44" t="n">
        <f aca="false">IF(BI100=2,GM100-GX100,0)</f>
        <v>0</v>
      </c>
      <c r="GP100" s="44" t="n">
        <f aca="false">IF(BI100=4,GM100-GX100,0)</f>
        <v>0</v>
      </c>
      <c r="GQ100" s="44"/>
      <c r="GR100" s="44" t="n">
        <v>0</v>
      </c>
      <c r="GS100" s="44" t="n">
        <v>3</v>
      </c>
      <c r="GT100" s="44" t="n">
        <v>0</v>
      </c>
      <c r="GU100" s="44"/>
      <c r="GV100" s="44" t="n">
        <f aca="false">(GT100)</f>
        <v>0</v>
      </c>
      <c r="GW100" s="44" t="n">
        <v>1</v>
      </c>
      <c r="GX100" s="44" t="n">
        <f aca="false">ROUND(HC100*I100,2)</f>
        <v>0</v>
      </c>
      <c r="GY100" s="44"/>
      <c r="GZ100" s="44"/>
      <c r="HA100" s="44" t="n">
        <v>0</v>
      </c>
      <c r="HB100" s="44" t="n">
        <v>0</v>
      </c>
      <c r="HC100" s="44" t="n">
        <f aca="false">GV100*GW100</f>
        <v>0</v>
      </c>
      <c r="HD100" s="44"/>
      <c r="HE100" s="44"/>
      <c r="HF100" s="44"/>
      <c r="HG100" s="44"/>
      <c r="HH100" s="44"/>
      <c r="HI100" s="44"/>
      <c r="HJ100" s="44"/>
      <c r="HK100" s="44"/>
      <c r="HL100" s="44"/>
      <c r="HM100" s="44"/>
      <c r="HN100" s="44"/>
      <c r="HO100" s="44"/>
      <c r="HP100" s="44"/>
      <c r="HQ100" s="44"/>
      <c r="HR100" s="44"/>
      <c r="HS100" s="44" t="n">
        <v>0</v>
      </c>
      <c r="HT100" s="44"/>
      <c r="HU100" s="44"/>
      <c r="HV100" s="44"/>
      <c r="HW100" s="44"/>
      <c r="HX100" s="44"/>
      <c r="HY100" s="44"/>
      <c r="HZ100" s="44"/>
      <c r="IA100" s="44"/>
      <c r="IB100" s="44"/>
      <c r="IC100" s="44"/>
      <c r="ID100" s="44"/>
      <c r="IE100" s="44"/>
      <c r="IF100" s="44"/>
      <c r="IG100" s="44"/>
      <c r="IH100" s="44"/>
      <c r="II100" s="44"/>
      <c r="IJ100" s="44"/>
      <c r="IK100" s="44" t="n">
        <v>0</v>
      </c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</row>
    <row r="101" customFormat="false" ht="12.75" hidden="false" customHeight="false" outlineLevel="0" collapsed="false">
      <c r="A101" s="44" t="n">
        <v>17</v>
      </c>
      <c r="B101" s="44" t="n">
        <v>1</v>
      </c>
      <c r="C101" s="44" t="n">
        <f aca="false">ROW(SmtRes!A83)</f>
        <v>83</v>
      </c>
      <c r="D101" s="44" t="n">
        <f aca="false">ROW(EtalonRes!A83)</f>
        <v>83</v>
      </c>
      <c r="E101" s="44" t="s">
        <v>200</v>
      </c>
      <c r="F101" s="44" t="s">
        <v>201</v>
      </c>
      <c r="G101" s="44" t="s">
        <v>64</v>
      </c>
      <c r="H101" s="44" t="s">
        <v>181</v>
      </c>
      <c r="I101" s="44" t="n">
        <f aca="false">ROUND(58/10,9)</f>
        <v>5.8</v>
      </c>
      <c r="J101" s="44" t="n">
        <v>0</v>
      </c>
      <c r="K101" s="44" t="n">
        <f aca="false">ROUND(58/10,9)</f>
        <v>5.8</v>
      </c>
      <c r="L101" s="44"/>
      <c r="M101" s="44"/>
      <c r="N101" s="44"/>
      <c r="O101" s="44" t="n">
        <f aca="false">ROUND(CP101,2)</f>
        <v>4354.63</v>
      </c>
      <c r="P101" s="44" t="n">
        <f aca="false">ROUND(CQ101*I101,2)</f>
        <v>90.19</v>
      </c>
      <c r="Q101" s="44" t="n">
        <f aca="false">ROUND(CR101*I101,2)</f>
        <v>2510.29</v>
      </c>
      <c r="R101" s="44" t="n">
        <f aca="false">ROUND(CS101*I101,2)</f>
        <v>233.88</v>
      </c>
      <c r="S101" s="44" t="n">
        <f aca="false">ROUND(CT101*I101,2)</f>
        <v>1754.15</v>
      </c>
      <c r="T101" s="44" t="n">
        <f aca="false">ROUND(CU101*I101,2)</f>
        <v>0</v>
      </c>
      <c r="U101" s="44" t="n">
        <f aca="false">CV101*I101</f>
        <v>142.26765828</v>
      </c>
      <c r="V101" s="44" t="n">
        <f aca="false">CW101*I101</f>
        <v>0</v>
      </c>
      <c r="W101" s="44" t="n">
        <f aca="false">ROUND(CX101*I101,2)</f>
        <v>0</v>
      </c>
      <c r="X101" s="44" t="n">
        <f aca="false">ROUND(CY101,2)</f>
        <v>1848.87</v>
      </c>
      <c r="Y101" s="44" t="n">
        <f aca="false">ROUND(CZ101,2)</f>
        <v>1212.7</v>
      </c>
      <c r="Z101" s="44"/>
      <c r="AA101" s="44" t="n">
        <v>86495194</v>
      </c>
      <c r="AB101" s="44" t="n">
        <f aca="false">(AC101+AD101+AF101)</f>
        <v>717.79275</v>
      </c>
      <c r="AC101" s="44" t="n">
        <f aca="false">(ES101)</f>
        <v>15.55</v>
      </c>
      <c r="AD101" s="44" t="n">
        <f aca="false">((ET101*1.1*1.25))</f>
        <v>413.38</v>
      </c>
      <c r="AE101" s="44" t="n">
        <f aca="false">((EU101*1.1*1.25))</f>
        <v>38.51375</v>
      </c>
      <c r="AF101" s="44" t="n">
        <f aca="false">((EV101*1.1*1.15))</f>
        <v>288.86275</v>
      </c>
      <c r="AG101" s="44" t="n">
        <f aca="false">(AP101)</f>
        <v>0</v>
      </c>
      <c r="AH101" s="44" t="n">
        <f aca="false">((EW101*1.1*1.15))</f>
        <v>23.4278</v>
      </c>
      <c r="AI101" s="44" t="n">
        <f aca="false">((EX101*1.1*1.25))</f>
        <v>0</v>
      </c>
      <c r="AJ101" s="44" t="n">
        <f aca="false">(AS101)</f>
        <v>0</v>
      </c>
      <c r="AK101" s="44" t="n">
        <v>0</v>
      </c>
      <c r="AL101" s="44" t="n">
        <v>15.55</v>
      </c>
      <c r="AM101" s="44" t="n">
        <v>300.64</v>
      </c>
      <c r="AN101" s="44" t="n">
        <v>28.01</v>
      </c>
      <c r="AO101" s="44" t="n">
        <v>228.35</v>
      </c>
      <c r="AP101" s="44" t="n">
        <v>0</v>
      </c>
      <c r="AQ101" s="44" t="n">
        <v>18.52</v>
      </c>
      <c r="AR101" s="44" t="n">
        <v>0</v>
      </c>
      <c r="AS101" s="44" t="n">
        <v>0</v>
      </c>
      <c r="AT101" s="44" t="n">
        <v>93</v>
      </c>
      <c r="AU101" s="44" t="n">
        <v>61</v>
      </c>
      <c r="AV101" s="44" t="n">
        <v>1.047</v>
      </c>
      <c r="AW101" s="44" t="n">
        <v>1</v>
      </c>
      <c r="AX101" s="44"/>
      <c r="AY101" s="44"/>
      <c r="AZ101" s="44" t="n">
        <v>1</v>
      </c>
      <c r="BA101" s="44" t="n">
        <v>1</v>
      </c>
      <c r="BB101" s="44" t="n">
        <v>1</v>
      </c>
      <c r="BC101" s="44" t="n">
        <v>1</v>
      </c>
      <c r="BD101" s="44"/>
      <c r="BE101" s="44"/>
      <c r="BF101" s="44"/>
      <c r="BG101" s="44"/>
      <c r="BH101" s="44" t="n">
        <v>0</v>
      </c>
      <c r="BI101" s="44" t="n">
        <v>1</v>
      </c>
      <c r="BJ101" s="44" t="s">
        <v>201</v>
      </c>
      <c r="BK101" s="44"/>
      <c r="BL101" s="44"/>
      <c r="BM101" s="44" t="n">
        <v>1702</v>
      </c>
      <c r="BN101" s="44" t="n">
        <v>0</v>
      </c>
      <c r="BO101" s="44" t="s">
        <v>201</v>
      </c>
      <c r="BP101" s="44" t="n">
        <v>1</v>
      </c>
      <c r="BQ101" s="44" t="n">
        <v>30</v>
      </c>
      <c r="BR101" s="44" t="n">
        <v>0</v>
      </c>
      <c r="BS101" s="44" t="n">
        <v>1</v>
      </c>
      <c r="BT101" s="44" t="n">
        <v>1</v>
      </c>
      <c r="BU101" s="44" t="n">
        <v>1</v>
      </c>
      <c r="BV101" s="44" t="n">
        <v>1</v>
      </c>
      <c r="BW101" s="44" t="n">
        <v>1</v>
      </c>
      <c r="BX101" s="44" t="n">
        <v>1</v>
      </c>
      <c r="BY101" s="44"/>
      <c r="BZ101" s="44" t="n">
        <v>93</v>
      </c>
      <c r="CA101" s="44" t="n">
        <v>61</v>
      </c>
      <c r="CB101" s="44"/>
      <c r="CC101" s="44"/>
      <c r="CD101" s="44"/>
      <c r="CE101" s="44" t="n">
        <v>0</v>
      </c>
      <c r="CF101" s="44" t="n">
        <v>0</v>
      </c>
      <c r="CG101" s="44" t="n">
        <v>0</v>
      </c>
      <c r="CH101" s="44"/>
      <c r="CI101" s="44"/>
      <c r="CJ101" s="44"/>
      <c r="CK101" s="44"/>
      <c r="CL101" s="44"/>
      <c r="CM101" s="44" t="n">
        <v>0</v>
      </c>
      <c r="CN101" s="44" t="s">
        <v>182</v>
      </c>
      <c r="CO101" s="44" t="n">
        <v>0</v>
      </c>
      <c r="CP101" s="44" t="n">
        <f aca="false">(P101+Q101+S101)</f>
        <v>4354.63</v>
      </c>
      <c r="CQ101" s="44" t="n">
        <f aca="false">(AC101*BC101*AW101)</f>
        <v>15.55</v>
      </c>
      <c r="CR101" s="44" t="n">
        <f aca="false">(((ET101*1.1*1.25))*BB101*AV101)</f>
        <v>432.80886</v>
      </c>
      <c r="CS101" s="44" t="n">
        <f aca="false">(AE101*BS101*AV101)</f>
        <v>40.32389625</v>
      </c>
      <c r="CT101" s="44" t="n">
        <f aca="false">(AF101*BA101*AV101)</f>
        <v>302.43929925</v>
      </c>
      <c r="CU101" s="44" t="n">
        <f aca="false">AG101</f>
        <v>0</v>
      </c>
      <c r="CV101" s="44" t="n">
        <f aca="false">(AH101*AV101)</f>
        <v>24.5289066</v>
      </c>
      <c r="CW101" s="44" t="n">
        <f aca="false">AI101</f>
        <v>0</v>
      </c>
      <c r="CX101" s="44" t="n">
        <f aca="false">AJ101</f>
        <v>0</v>
      </c>
      <c r="CY101" s="44" t="n">
        <f aca="false">(((S101+R101)*BZ101)/100)</f>
        <v>1848.8679</v>
      </c>
      <c r="CZ101" s="44" t="n">
        <f aca="false">(((S101+R101)*CA101)/100)</f>
        <v>1212.6983</v>
      </c>
      <c r="DA101" s="44"/>
      <c r="DB101" s="44"/>
      <c r="DC101" s="44"/>
      <c r="DD101" s="44"/>
      <c r="DE101" s="44" t="s">
        <v>183</v>
      </c>
      <c r="DF101" s="44" t="s">
        <v>183</v>
      </c>
      <c r="DG101" s="44" t="s">
        <v>184</v>
      </c>
      <c r="DH101" s="44"/>
      <c r="DI101" s="44" t="s">
        <v>184</v>
      </c>
      <c r="DJ101" s="44" t="s">
        <v>183</v>
      </c>
      <c r="DK101" s="44"/>
      <c r="DL101" s="44"/>
      <c r="DM101" s="44"/>
      <c r="DN101" s="44" t="n">
        <v>0</v>
      </c>
      <c r="DO101" s="44" t="n">
        <v>0</v>
      </c>
      <c r="DP101" s="44" t="n">
        <v>1</v>
      </c>
      <c r="DQ101" s="44" t="n">
        <v>1</v>
      </c>
      <c r="DR101" s="44"/>
      <c r="DS101" s="44"/>
      <c r="DT101" s="44"/>
      <c r="DU101" s="44" t="n">
        <v>1013</v>
      </c>
      <c r="DV101" s="44" t="s">
        <v>181</v>
      </c>
      <c r="DW101" s="44" t="s">
        <v>181</v>
      </c>
      <c r="DX101" s="44" t="n">
        <v>1</v>
      </c>
      <c r="DY101" s="44"/>
      <c r="DZ101" s="44"/>
      <c r="EA101" s="44"/>
      <c r="EB101" s="44"/>
      <c r="EC101" s="44"/>
      <c r="ED101" s="44"/>
      <c r="EE101" s="44" t="n">
        <v>86332330</v>
      </c>
      <c r="EF101" s="44" t="n">
        <v>30</v>
      </c>
      <c r="EG101" s="44" t="s">
        <v>8</v>
      </c>
      <c r="EH101" s="44" t="n">
        <v>0</v>
      </c>
      <c r="EI101" s="44"/>
      <c r="EJ101" s="44" t="n">
        <v>1</v>
      </c>
      <c r="EK101" s="44" t="n">
        <v>1702</v>
      </c>
      <c r="EL101" s="44" t="s">
        <v>185</v>
      </c>
      <c r="EM101" s="44" t="s">
        <v>186</v>
      </c>
      <c r="EN101" s="44"/>
      <c r="EO101" s="44" t="s">
        <v>187</v>
      </c>
      <c r="EP101" s="44"/>
      <c r="EQ101" s="44" t="n">
        <v>0</v>
      </c>
      <c r="ER101" s="44" t="n">
        <v>0</v>
      </c>
      <c r="ES101" s="44" t="n">
        <v>15.55</v>
      </c>
      <c r="ET101" s="44" t="n">
        <v>300.64</v>
      </c>
      <c r="EU101" s="44" t="n">
        <v>28.01</v>
      </c>
      <c r="EV101" s="44" t="n">
        <v>228.35</v>
      </c>
      <c r="EW101" s="44" t="n">
        <v>18.52</v>
      </c>
      <c r="EX101" s="44" t="n">
        <v>0</v>
      </c>
      <c r="EY101" s="44" t="n">
        <v>0</v>
      </c>
      <c r="EZ101" s="44"/>
      <c r="FA101" s="44"/>
      <c r="FB101" s="44"/>
      <c r="FC101" s="44"/>
      <c r="FD101" s="44"/>
      <c r="FE101" s="44"/>
      <c r="FF101" s="44"/>
      <c r="FG101" s="44"/>
      <c r="FH101" s="44"/>
      <c r="FI101" s="44"/>
      <c r="FJ101" s="44"/>
      <c r="FK101" s="44"/>
      <c r="FL101" s="44"/>
      <c r="FM101" s="44"/>
      <c r="FN101" s="44"/>
      <c r="FO101" s="44"/>
      <c r="FP101" s="44"/>
      <c r="FQ101" s="44" t="n">
        <v>0</v>
      </c>
      <c r="FR101" s="44" t="n">
        <v>0</v>
      </c>
      <c r="FS101" s="44" t="n">
        <v>0</v>
      </c>
      <c r="FT101" s="44"/>
      <c r="FU101" s="44"/>
      <c r="FV101" s="44"/>
      <c r="FW101" s="44"/>
      <c r="FX101" s="44" t="n">
        <v>93</v>
      </c>
      <c r="FY101" s="44" t="n">
        <v>61</v>
      </c>
      <c r="FZ101" s="44"/>
      <c r="GA101" s="44"/>
      <c r="GB101" s="44"/>
      <c r="GC101" s="44"/>
      <c r="GD101" s="44" t="n">
        <v>1</v>
      </c>
      <c r="GE101" s="44"/>
      <c r="GF101" s="44" t="n">
        <v>-1934037619</v>
      </c>
      <c r="GG101" s="44" t="n">
        <v>2</v>
      </c>
      <c r="GH101" s="44" t="n">
        <v>0</v>
      </c>
      <c r="GI101" s="44" t="n">
        <v>-2</v>
      </c>
      <c r="GJ101" s="44" t="n">
        <v>0</v>
      </c>
      <c r="GK101" s="44" t="n">
        <v>0</v>
      </c>
      <c r="GL101" s="44" t="n">
        <f aca="false">ROUND(IF(AND(BH101=3,BI101=3,FS101&lt;&gt;0),P101,0),2)</f>
        <v>0</v>
      </c>
      <c r="GM101" s="44" t="n">
        <f aca="false">ROUND(O101+X101+Y101,2)+GX101</f>
        <v>7416.2</v>
      </c>
      <c r="GN101" s="44" t="n">
        <f aca="false">IF(OR(BI101=0,BI101=1),GM101-GX101,0)</f>
        <v>7416.2</v>
      </c>
      <c r="GO101" s="44" t="n">
        <f aca="false">IF(BI101=2,GM101-GX101,0)</f>
        <v>0</v>
      </c>
      <c r="GP101" s="44" t="n">
        <f aca="false">IF(BI101=4,GM101-GX101,0)</f>
        <v>0</v>
      </c>
      <c r="GQ101" s="44"/>
      <c r="GR101" s="44" t="n">
        <v>0</v>
      </c>
      <c r="GS101" s="44" t="n">
        <v>3</v>
      </c>
      <c r="GT101" s="44" t="n">
        <v>0</v>
      </c>
      <c r="GU101" s="44"/>
      <c r="GV101" s="44" t="n">
        <f aca="false">(GT101)</f>
        <v>0</v>
      </c>
      <c r="GW101" s="44" t="n">
        <v>1</v>
      </c>
      <c r="GX101" s="44" t="n">
        <f aca="false">ROUND(HC101*I101,2)</f>
        <v>0</v>
      </c>
      <c r="GY101" s="44"/>
      <c r="GZ101" s="44"/>
      <c r="HA101" s="44" t="n">
        <v>0</v>
      </c>
      <c r="HB101" s="44" t="n">
        <v>0</v>
      </c>
      <c r="HC101" s="44" t="n">
        <f aca="false">GV101*GW101</f>
        <v>0</v>
      </c>
      <c r="HD101" s="44"/>
      <c r="HE101" s="44"/>
      <c r="HF101" s="44"/>
      <c r="HG101" s="44"/>
      <c r="HH101" s="44"/>
      <c r="HI101" s="44"/>
      <c r="HJ101" s="44"/>
      <c r="HK101" s="44"/>
      <c r="HL101" s="44"/>
      <c r="HM101" s="44"/>
      <c r="HN101" s="44"/>
      <c r="HO101" s="44"/>
      <c r="HP101" s="44"/>
      <c r="HQ101" s="44"/>
      <c r="HR101" s="44"/>
      <c r="HS101" s="44" t="n">
        <v>0</v>
      </c>
      <c r="HT101" s="44"/>
      <c r="HU101" s="44"/>
      <c r="HV101" s="44"/>
      <c r="HW101" s="44"/>
      <c r="HX101" s="44"/>
      <c r="HY101" s="44"/>
      <c r="HZ101" s="44"/>
      <c r="IA101" s="44"/>
      <c r="IB101" s="44"/>
      <c r="IC101" s="44"/>
      <c r="ID101" s="44"/>
      <c r="IE101" s="44"/>
      <c r="IF101" s="44"/>
      <c r="IG101" s="44"/>
      <c r="IH101" s="44"/>
      <c r="II101" s="44"/>
      <c r="IJ101" s="44"/>
      <c r="IK101" s="44" t="n">
        <v>0</v>
      </c>
      <c r="IL101" s="44"/>
      <c r="IM101" s="44"/>
      <c r="IN101" s="44"/>
      <c r="IO101" s="44"/>
      <c r="IP101" s="44"/>
      <c r="IQ101" s="44"/>
      <c r="IR101" s="44"/>
      <c r="IS101" s="44"/>
      <c r="IT101" s="44"/>
      <c r="IU101" s="44"/>
    </row>
    <row r="102" customFormat="false" ht="12.75" hidden="false" customHeight="false" outlineLevel="0" collapsed="false">
      <c r="A102" s="44" t="n">
        <v>17</v>
      </c>
      <c r="B102" s="44" t="n">
        <v>1</v>
      </c>
      <c r="C102" s="44" t="n">
        <f aca="false">ROW(SmtRes!A88)</f>
        <v>88</v>
      </c>
      <c r="D102" s="44" t="n">
        <f aca="false">ROW(EtalonRes!A88)</f>
        <v>88</v>
      </c>
      <c r="E102" s="44" t="s">
        <v>200</v>
      </c>
      <c r="F102" s="44" t="s">
        <v>201</v>
      </c>
      <c r="G102" s="44" t="s">
        <v>64</v>
      </c>
      <c r="H102" s="44" t="s">
        <v>181</v>
      </c>
      <c r="I102" s="44" t="n">
        <f aca="false">ROUND(58/10,9)</f>
        <v>5.8</v>
      </c>
      <c r="J102" s="44" t="n">
        <v>0</v>
      </c>
      <c r="K102" s="44" t="n">
        <f aca="false">ROUND(58/10,9)</f>
        <v>5.8</v>
      </c>
      <c r="L102" s="44"/>
      <c r="M102" s="44"/>
      <c r="N102" s="44"/>
      <c r="O102" s="44" t="n">
        <f aca="false">ROUND(CP102,2)</f>
        <v>140752.35</v>
      </c>
      <c r="P102" s="44" t="n">
        <f aca="false">ROUND(CQ102*I102,2)</f>
        <v>698.97</v>
      </c>
      <c r="Q102" s="44" t="n">
        <f aca="false">ROUND(CR102*I102,2)</f>
        <v>38733.8</v>
      </c>
      <c r="R102" s="44" t="n">
        <f aca="false">ROUND(CS102*I102,2)</f>
        <v>13508.83</v>
      </c>
      <c r="S102" s="44" t="n">
        <f aca="false">ROUND(CT102*I102,2)</f>
        <v>101319.58</v>
      </c>
      <c r="T102" s="44" t="n">
        <f aca="false">ROUND(CU102*I102,2)</f>
        <v>0</v>
      </c>
      <c r="U102" s="44" t="n">
        <f aca="false">CV102*I102</f>
        <v>142.26765828</v>
      </c>
      <c r="V102" s="44" t="n">
        <f aca="false">CW102*I102</f>
        <v>0</v>
      </c>
      <c r="W102" s="44" t="n">
        <f aca="false">ROUND(CX102*I102,2)</f>
        <v>0</v>
      </c>
      <c r="X102" s="44" t="n">
        <f aca="false">ROUND(CY102,2)</f>
        <v>106790.42</v>
      </c>
      <c r="Y102" s="44" t="n">
        <f aca="false">ROUND(CZ102,2)</f>
        <v>70045.33</v>
      </c>
      <c r="Z102" s="44"/>
      <c r="AA102" s="44" t="n">
        <v>86495195</v>
      </c>
      <c r="AB102" s="44" t="n">
        <f aca="false">(AC102+AD102+AF102)</f>
        <v>717.79275</v>
      </c>
      <c r="AC102" s="44" t="n">
        <f aca="false">(ES102)</f>
        <v>15.55</v>
      </c>
      <c r="AD102" s="44" t="n">
        <f aca="false">((ET102*1.1*1.25))</f>
        <v>413.38</v>
      </c>
      <c r="AE102" s="44" t="n">
        <f aca="false">((EU102*1.1*1.25))</f>
        <v>38.51375</v>
      </c>
      <c r="AF102" s="44" t="n">
        <f aca="false">((EV102*1.1*1.15))</f>
        <v>288.86275</v>
      </c>
      <c r="AG102" s="44" t="n">
        <f aca="false">(AP102)</f>
        <v>0</v>
      </c>
      <c r="AH102" s="44" t="n">
        <f aca="false">((EW102*1.1*1.15))</f>
        <v>23.4278</v>
      </c>
      <c r="AI102" s="44" t="n">
        <f aca="false">((EX102*1.1*1.25))</f>
        <v>0</v>
      </c>
      <c r="AJ102" s="44" t="n">
        <f aca="false">(AS102)</f>
        <v>0</v>
      </c>
      <c r="AK102" s="44" t="n">
        <v>0</v>
      </c>
      <c r="AL102" s="44" t="n">
        <v>15.55</v>
      </c>
      <c r="AM102" s="44" t="n">
        <v>300.64</v>
      </c>
      <c r="AN102" s="44" t="n">
        <v>28.01</v>
      </c>
      <c r="AO102" s="44" t="n">
        <v>228.35</v>
      </c>
      <c r="AP102" s="44" t="n">
        <v>0</v>
      </c>
      <c r="AQ102" s="44" t="n">
        <v>18.52</v>
      </c>
      <c r="AR102" s="44" t="n">
        <v>0</v>
      </c>
      <c r="AS102" s="44" t="n">
        <v>0</v>
      </c>
      <c r="AT102" s="44" t="n">
        <v>93</v>
      </c>
      <c r="AU102" s="44" t="n">
        <v>61</v>
      </c>
      <c r="AV102" s="44" t="n">
        <v>1.047</v>
      </c>
      <c r="AW102" s="44" t="n">
        <v>1</v>
      </c>
      <c r="AX102" s="44"/>
      <c r="AY102" s="44"/>
      <c r="AZ102" s="44" t="n">
        <v>1</v>
      </c>
      <c r="BA102" s="44" t="n">
        <v>57.76</v>
      </c>
      <c r="BB102" s="44" t="n">
        <v>15.43</v>
      </c>
      <c r="BC102" s="44" t="n">
        <v>7.75</v>
      </c>
      <c r="BD102" s="44"/>
      <c r="BE102" s="44"/>
      <c r="BF102" s="44"/>
      <c r="BG102" s="44"/>
      <c r="BH102" s="44" t="n">
        <v>0</v>
      </c>
      <c r="BI102" s="44" t="n">
        <v>1</v>
      </c>
      <c r="BJ102" s="44" t="s">
        <v>201</v>
      </c>
      <c r="BK102" s="44"/>
      <c r="BL102" s="44"/>
      <c r="BM102" s="44" t="n">
        <v>1702</v>
      </c>
      <c r="BN102" s="44" t="n">
        <v>0</v>
      </c>
      <c r="BO102" s="44" t="s">
        <v>201</v>
      </c>
      <c r="BP102" s="44" t="n">
        <v>1</v>
      </c>
      <c r="BQ102" s="44" t="n">
        <v>30</v>
      </c>
      <c r="BR102" s="44" t="n">
        <v>0</v>
      </c>
      <c r="BS102" s="44" t="n">
        <v>57.76</v>
      </c>
      <c r="BT102" s="44" t="n">
        <v>1</v>
      </c>
      <c r="BU102" s="44" t="n">
        <v>1</v>
      </c>
      <c r="BV102" s="44" t="n">
        <v>1</v>
      </c>
      <c r="BW102" s="44" t="n">
        <v>1</v>
      </c>
      <c r="BX102" s="44" t="n">
        <v>1</v>
      </c>
      <c r="BY102" s="44"/>
      <c r="BZ102" s="44" t="n">
        <v>93</v>
      </c>
      <c r="CA102" s="44" t="n">
        <v>61</v>
      </c>
      <c r="CB102" s="44"/>
      <c r="CC102" s="44"/>
      <c r="CD102" s="44"/>
      <c r="CE102" s="44" t="n">
        <v>0</v>
      </c>
      <c r="CF102" s="44" t="n">
        <v>0</v>
      </c>
      <c r="CG102" s="44" t="n">
        <v>0</v>
      </c>
      <c r="CH102" s="44"/>
      <c r="CI102" s="44"/>
      <c r="CJ102" s="44"/>
      <c r="CK102" s="44"/>
      <c r="CL102" s="44"/>
      <c r="CM102" s="44" t="n">
        <v>0</v>
      </c>
      <c r="CN102" s="44" t="s">
        <v>182</v>
      </c>
      <c r="CO102" s="44" t="n">
        <v>0</v>
      </c>
      <c r="CP102" s="44" t="n">
        <f aca="false">(P102+Q102+S102)</f>
        <v>140752.35</v>
      </c>
      <c r="CQ102" s="44" t="n">
        <f aca="false">(AC102*BC102*AW102)</f>
        <v>120.5125</v>
      </c>
      <c r="CR102" s="44" t="n">
        <f aca="false">(((ET102*1.1*1.25))*BB102*AV102)</f>
        <v>6678.2407098</v>
      </c>
      <c r="CS102" s="44" t="n">
        <f aca="false">(AE102*BS102*AV102)</f>
        <v>2329.1082474</v>
      </c>
      <c r="CT102" s="44" t="n">
        <f aca="false">(AF102*BA102*AV102)</f>
        <v>17468.89392468</v>
      </c>
      <c r="CU102" s="44" t="n">
        <f aca="false">AG102</f>
        <v>0</v>
      </c>
      <c r="CV102" s="44" t="n">
        <f aca="false">(AH102*AV102)</f>
        <v>24.5289066</v>
      </c>
      <c r="CW102" s="44" t="n">
        <f aca="false">AI102</f>
        <v>0</v>
      </c>
      <c r="CX102" s="44" t="n">
        <f aca="false">AJ102</f>
        <v>0</v>
      </c>
      <c r="CY102" s="44" t="n">
        <f aca="false">(S102+R102)*(BZ102/100)</f>
        <v>106790.4213</v>
      </c>
      <c r="CZ102" s="44" t="n">
        <f aca="false">(S102+R102)*(CA102/100)</f>
        <v>70045.3301</v>
      </c>
      <c r="DA102" s="44"/>
      <c r="DB102" s="44"/>
      <c r="DC102" s="44"/>
      <c r="DD102" s="44"/>
      <c r="DE102" s="44" t="s">
        <v>183</v>
      </c>
      <c r="DF102" s="44" t="s">
        <v>183</v>
      </c>
      <c r="DG102" s="44" t="s">
        <v>184</v>
      </c>
      <c r="DH102" s="44"/>
      <c r="DI102" s="44" t="s">
        <v>184</v>
      </c>
      <c r="DJ102" s="44" t="s">
        <v>183</v>
      </c>
      <c r="DK102" s="44"/>
      <c r="DL102" s="44"/>
      <c r="DM102" s="44"/>
      <c r="DN102" s="44" t="n">
        <v>93</v>
      </c>
      <c r="DO102" s="44" t="n">
        <v>61</v>
      </c>
      <c r="DP102" s="44" t="n">
        <v>1</v>
      </c>
      <c r="DQ102" s="44" t="n">
        <v>1</v>
      </c>
      <c r="DR102" s="44"/>
      <c r="DS102" s="44"/>
      <c r="DT102" s="44"/>
      <c r="DU102" s="44" t="n">
        <v>1013</v>
      </c>
      <c r="DV102" s="44" t="s">
        <v>181</v>
      </c>
      <c r="DW102" s="44" t="s">
        <v>181</v>
      </c>
      <c r="DX102" s="44" t="n">
        <v>1</v>
      </c>
      <c r="DY102" s="44"/>
      <c r="DZ102" s="44"/>
      <c r="EA102" s="44"/>
      <c r="EB102" s="44"/>
      <c r="EC102" s="44"/>
      <c r="ED102" s="44"/>
      <c r="EE102" s="44" t="n">
        <v>86332330</v>
      </c>
      <c r="EF102" s="44" t="n">
        <v>30</v>
      </c>
      <c r="EG102" s="44" t="s">
        <v>8</v>
      </c>
      <c r="EH102" s="44" t="n">
        <v>0</v>
      </c>
      <c r="EI102" s="44"/>
      <c r="EJ102" s="44" t="n">
        <v>1</v>
      </c>
      <c r="EK102" s="44" t="n">
        <v>1702</v>
      </c>
      <c r="EL102" s="44" t="s">
        <v>185</v>
      </c>
      <c r="EM102" s="44" t="s">
        <v>186</v>
      </c>
      <c r="EN102" s="44"/>
      <c r="EO102" s="44" t="s">
        <v>187</v>
      </c>
      <c r="EP102" s="44"/>
      <c r="EQ102" s="44" t="n">
        <v>0</v>
      </c>
      <c r="ER102" s="44" t="n">
        <v>0</v>
      </c>
      <c r="ES102" s="44" t="n">
        <v>15.55</v>
      </c>
      <c r="ET102" s="44" t="n">
        <v>300.64</v>
      </c>
      <c r="EU102" s="44" t="n">
        <v>28.01</v>
      </c>
      <c r="EV102" s="44" t="n">
        <v>228.35</v>
      </c>
      <c r="EW102" s="44" t="n">
        <v>18.52</v>
      </c>
      <c r="EX102" s="44" t="n">
        <v>0</v>
      </c>
      <c r="EY102" s="44" t="n">
        <v>0</v>
      </c>
      <c r="EZ102" s="44"/>
      <c r="FA102" s="44"/>
      <c r="FB102" s="44"/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/>
      <c r="FP102" s="44"/>
      <c r="FQ102" s="44" t="n">
        <v>0</v>
      </c>
      <c r="FR102" s="44" t="n">
        <v>0</v>
      </c>
      <c r="FS102" s="44" t="n">
        <v>0</v>
      </c>
      <c r="FT102" s="44"/>
      <c r="FU102" s="44"/>
      <c r="FV102" s="44"/>
      <c r="FW102" s="44"/>
      <c r="FX102" s="44" t="n">
        <v>93</v>
      </c>
      <c r="FY102" s="44" t="n">
        <v>61</v>
      </c>
      <c r="FZ102" s="44"/>
      <c r="GA102" s="44"/>
      <c r="GB102" s="44"/>
      <c r="GC102" s="44"/>
      <c r="GD102" s="44" t="n">
        <v>1</v>
      </c>
      <c r="GE102" s="44"/>
      <c r="GF102" s="44" t="n">
        <v>-1934037619</v>
      </c>
      <c r="GG102" s="44" t="n">
        <v>2</v>
      </c>
      <c r="GH102" s="44" t="n">
        <v>0</v>
      </c>
      <c r="GI102" s="44" t="n">
        <v>-2</v>
      </c>
      <c r="GJ102" s="44" t="n">
        <v>0</v>
      </c>
      <c r="GK102" s="44" t="n">
        <v>0</v>
      </c>
      <c r="GL102" s="44" t="n">
        <f aca="false">ROUND(IF(AND(BH102=3,BI102=3,FS102&lt;&gt;0),P102,0),2)</f>
        <v>0</v>
      </c>
      <c r="GM102" s="44" t="n">
        <f aca="false">ROUND(O102+X102+Y102,2)+GX102</f>
        <v>317588.1</v>
      </c>
      <c r="GN102" s="44" t="n">
        <f aca="false">IF(OR(BI102=0,BI102=1),GM102-GX102,0)</f>
        <v>317588.1</v>
      </c>
      <c r="GO102" s="44" t="n">
        <f aca="false">IF(BI102=2,GM102-GX102,0)</f>
        <v>0</v>
      </c>
      <c r="GP102" s="44" t="n">
        <f aca="false">IF(BI102=4,GM102-GX102,0)</f>
        <v>0</v>
      </c>
      <c r="GQ102" s="44"/>
      <c r="GR102" s="44" t="n">
        <v>0</v>
      </c>
      <c r="GS102" s="44" t="n">
        <v>3</v>
      </c>
      <c r="GT102" s="44" t="n">
        <v>0</v>
      </c>
      <c r="GU102" s="44"/>
      <c r="GV102" s="44" t="n">
        <f aca="false">(GT102)</f>
        <v>0</v>
      </c>
      <c r="GW102" s="44" t="n">
        <v>7.75</v>
      </c>
      <c r="GX102" s="44" t="n">
        <f aca="false">ROUND(HC102*I102,2)</f>
        <v>0</v>
      </c>
      <c r="GY102" s="44"/>
      <c r="GZ102" s="44"/>
      <c r="HA102" s="44" t="n">
        <v>0</v>
      </c>
      <c r="HB102" s="44" t="n">
        <v>0</v>
      </c>
      <c r="HC102" s="44" t="n">
        <f aca="false">GV102*GW102</f>
        <v>0</v>
      </c>
      <c r="HD102" s="44"/>
      <c r="HE102" s="44"/>
      <c r="HF102" s="44"/>
      <c r="HG102" s="44"/>
      <c r="HH102" s="44"/>
      <c r="HI102" s="44"/>
      <c r="HJ102" s="44"/>
      <c r="HK102" s="44"/>
      <c r="HL102" s="44"/>
      <c r="HM102" s="44"/>
      <c r="HN102" s="44"/>
      <c r="HO102" s="44"/>
      <c r="HP102" s="44"/>
      <c r="HQ102" s="44"/>
      <c r="HR102" s="44"/>
      <c r="HS102" s="44" t="n">
        <v>0</v>
      </c>
      <c r="HT102" s="44"/>
      <c r="HU102" s="44"/>
      <c r="HV102" s="44"/>
      <c r="HW102" s="44"/>
      <c r="HX102" s="44"/>
      <c r="HY102" s="44"/>
      <c r="HZ102" s="44"/>
      <c r="IA102" s="44"/>
      <c r="IB102" s="44"/>
      <c r="IC102" s="44"/>
      <c r="ID102" s="44"/>
      <c r="IE102" s="44"/>
      <c r="IF102" s="44"/>
      <c r="IG102" s="44"/>
      <c r="IH102" s="44"/>
      <c r="II102" s="44"/>
      <c r="IJ102" s="44"/>
      <c r="IK102" s="44" t="n">
        <v>0</v>
      </c>
      <c r="IL102" s="44"/>
      <c r="IM102" s="44"/>
      <c r="IN102" s="44"/>
      <c r="IO102" s="44"/>
      <c r="IP102" s="44"/>
      <c r="IQ102" s="44"/>
      <c r="IR102" s="44"/>
      <c r="IS102" s="44"/>
      <c r="IT102" s="44"/>
      <c r="IU102" s="44"/>
    </row>
    <row r="104" customFormat="false" ht="12.75" hidden="false" customHeight="false" outlineLevel="0" collapsed="false">
      <c r="A104" s="0" t="n">
        <v>51</v>
      </c>
      <c r="B104" s="0" t="n">
        <f aca="false">B83</f>
        <v>1</v>
      </c>
      <c r="C104" s="0" t="n">
        <f aca="false">A83</f>
        <v>4</v>
      </c>
      <c r="D104" s="0" t="n">
        <f aca="false">ROW(A83)</f>
        <v>83</v>
      </c>
      <c r="F104" s="0" t="str">
        <f aca="false">IF(F83&lt;&gt;"",F83,"")</f>
        <v>14</v>
      </c>
      <c r="G104" s="0" t="str">
        <f aca="false">IF(G83&lt;&gt;"",G83,"")</f>
        <v>Пересадка деревьев и кустарников</v>
      </c>
      <c r="H104" s="0" t="n">
        <v>0</v>
      </c>
      <c r="O104" s="0" t="n">
        <f aca="false">ROUND(AB104,2)</f>
        <v>22521.58</v>
      </c>
      <c r="P104" s="0" t="n">
        <f aca="false">ROUND(AC104,2)</f>
        <v>5668.48</v>
      </c>
      <c r="Q104" s="0" t="n">
        <f aca="false">ROUND(AD104,2)</f>
        <v>4116.35</v>
      </c>
      <c r="R104" s="0" t="n">
        <f aca="false">ROUND(AE104,2)</f>
        <v>385.08</v>
      </c>
      <c r="S104" s="0" t="n">
        <f aca="false">ROUND(AF104,2)</f>
        <v>12736.75</v>
      </c>
      <c r="T104" s="0" t="n">
        <f aca="false">ROUND(AG104,2)</f>
        <v>0</v>
      </c>
      <c r="U104" s="0" t="n">
        <f aca="false">AH104</f>
        <v>1034.51060922</v>
      </c>
      <c r="V104" s="0" t="n">
        <f aca="false">AI104</f>
        <v>0</v>
      </c>
      <c r="W104" s="0" t="n">
        <f aca="false">ROUND(AJ104,2)</f>
        <v>0</v>
      </c>
      <c r="X104" s="0" t="n">
        <f aca="false">ROUND(AK104,2)</f>
        <v>12203.31</v>
      </c>
      <c r="Y104" s="0" t="n">
        <f aca="false">ROUND(AL104,2)</f>
        <v>8004.32</v>
      </c>
      <c r="AB104" s="0" t="n">
        <f aca="false">ROUND(SUMIF(AA87:AA102,"=86495194",O87:O102),2)</f>
        <v>22521.58</v>
      </c>
      <c r="AC104" s="0" t="n">
        <f aca="false">ROUND(SUMIF(AA87:AA102,"=86495194",P87:P102),2)</f>
        <v>5668.48</v>
      </c>
      <c r="AD104" s="0" t="n">
        <f aca="false">ROUND(SUMIF(AA87:AA102,"=86495194",Q87:Q102),2)</f>
        <v>4116.35</v>
      </c>
      <c r="AE104" s="0" t="n">
        <f aca="false">ROUND(SUMIF(AA87:AA102,"=86495194",R87:R102),2)</f>
        <v>385.08</v>
      </c>
      <c r="AF104" s="0" t="n">
        <f aca="false">ROUND(SUMIF(AA87:AA102,"=86495194",S87:S102),2)</f>
        <v>12736.75</v>
      </c>
      <c r="AG104" s="0" t="n">
        <f aca="false">ROUND(SUMIF(AA87:AA102,"=86495194",T87:T102),2)</f>
        <v>0</v>
      </c>
      <c r="AH104" s="0" t="n">
        <f aca="false">SUMIF(AA87:AA102,"=86495194",U87:U102)</f>
        <v>1034.51060922</v>
      </c>
      <c r="AI104" s="0" t="n">
        <f aca="false">SUMIF(AA87:AA102,"=86495194",V87:V102)</f>
        <v>0</v>
      </c>
      <c r="AJ104" s="0" t="n">
        <f aca="false">ROUND(SUMIF(AA87:AA102,"=86495194",W87:W102),2)</f>
        <v>0</v>
      </c>
      <c r="AK104" s="0" t="n">
        <f aca="false">ROUND(SUMIF(AA87:AA102,"=86495194",X87:X102),2)</f>
        <v>12203.31</v>
      </c>
      <c r="AL104" s="0" t="n">
        <f aca="false">ROUND(SUMIF(AA87:AA102,"=86495194",Y87:Y102),2)</f>
        <v>8004.32</v>
      </c>
      <c r="AO104" s="0" t="n">
        <f aca="false">ROUND(BX104,2)</f>
        <v>0</v>
      </c>
      <c r="AP104" s="0" t="n">
        <f aca="false">ROUND(BY104,2)</f>
        <v>0</v>
      </c>
      <c r="AQ104" s="0" t="n">
        <f aca="false">ROUND(BZ104,2)</f>
        <v>0</v>
      </c>
      <c r="AR104" s="0" t="n">
        <f aca="false">ROUND(CA104,2)</f>
        <v>42729.21</v>
      </c>
      <c r="AS104" s="0" t="n">
        <f aca="false">ROUND(CB104,2)</f>
        <v>42729.21</v>
      </c>
      <c r="AT104" s="0" t="n">
        <f aca="false">ROUND(CC104,2)</f>
        <v>0</v>
      </c>
      <c r="AU104" s="0" t="n">
        <f aca="false">ROUND(CD104,2)</f>
        <v>0</v>
      </c>
      <c r="AV104" s="0" t="n">
        <f aca="false">ROUND(CE104,2)</f>
        <v>5668.48</v>
      </c>
      <c r="AW104" s="0" t="n">
        <f aca="false">ROUND(CF104,2)</f>
        <v>5668.48</v>
      </c>
      <c r="AX104" s="0" t="n">
        <f aca="false">ROUND(CG104,2)</f>
        <v>0</v>
      </c>
      <c r="AY104" s="0" t="n">
        <f aca="false">ROUND(CH104,2)</f>
        <v>5668.48</v>
      </c>
      <c r="AZ104" s="0" t="n">
        <f aca="false">ROUND(CI104,2)</f>
        <v>0</v>
      </c>
      <c r="BA104" s="0" t="n">
        <f aca="false">ROUND(CJ104,2)</f>
        <v>0</v>
      </c>
      <c r="BB104" s="0" t="n">
        <f aca="false">ROUND(CK104,2)</f>
        <v>0</v>
      </c>
      <c r="BC104" s="0" t="n">
        <f aca="false">ROUND(CL104,2)</f>
        <v>0</v>
      </c>
      <c r="BD104" s="0" t="n">
        <f aca="false">ROUND(CM104,2)</f>
        <v>0</v>
      </c>
      <c r="BX104" s="0" t="n">
        <f aca="false">ROUND(SUMIF(AA87:AA102,"=86495194",FQ87:FQ102),2)</f>
        <v>0</v>
      </c>
      <c r="BY104" s="0" t="n">
        <f aca="false">ROUND(SUMIF(AA87:AA102,"=86495194",FR87:FR102),2)</f>
        <v>0</v>
      </c>
      <c r="BZ104" s="0" t="n">
        <f aca="false">ROUND(SUMIF(AA87:AA102,"=86495194",GL87:GL102),2)</f>
        <v>0</v>
      </c>
      <c r="CA104" s="0" t="n">
        <f aca="false">ROUND(SUMIF(AA87:AA102,"=86495194",GM87:GM102),2)</f>
        <v>42729.21</v>
      </c>
      <c r="CB104" s="0" t="n">
        <f aca="false">ROUND(SUMIF(AA87:AA102,"=86495194",GN87:GN102),2)</f>
        <v>42729.21</v>
      </c>
      <c r="CC104" s="0" t="n">
        <f aca="false">ROUND(SUMIF(AA87:AA102,"=86495194",GO87:GO102),2)</f>
        <v>0</v>
      </c>
      <c r="CD104" s="0" t="n">
        <f aca="false">ROUND(SUMIF(AA87:AA102,"=86495194",GP87:GP102),2)</f>
        <v>0</v>
      </c>
      <c r="CE104" s="0" t="n">
        <f aca="false">AC104-BX104</f>
        <v>5668.48</v>
      </c>
      <c r="CF104" s="0" t="n">
        <f aca="false">AC104-BY104</f>
        <v>5668.48</v>
      </c>
      <c r="CG104" s="0" t="n">
        <f aca="false">BX104-BZ104</f>
        <v>0</v>
      </c>
      <c r="CH104" s="0" t="n">
        <f aca="false">AC104-BX104-BY104+BZ104</f>
        <v>5668.48</v>
      </c>
      <c r="CI104" s="0" t="n">
        <f aca="false">BY104-BZ104</f>
        <v>0</v>
      </c>
      <c r="CJ104" s="0" t="n">
        <f aca="false">ROUND(SUMIF(AA87:AA102,"=86495194",GX87:GX102),2)</f>
        <v>0</v>
      </c>
      <c r="CK104" s="0" t="n">
        <f aca="false">ROUND(SUMIF(AA87:AA102,"=86495194",GY87:GY102),2)</f>
        <v>0</v>
      </c>
      <c r="CL104" s="0" t="n">
        <f aca="false">ROUND(SUMIF(AA87:AA102,"=86495194",GZ87:GZ102),2)</f>
        <v>0</v>
      </c>
      <c r="CM104" s="0" t="n">
        <f aca="false">ROUND(SUMIF(AA87:AA102,"=86495194",HD87:HD102),2)</f>
        <v>0</v>
      </c>
      <c r="DG104" s="0" t="n">
        <f aca="false">ROUND(DT104,2)</f>
        <v>841708.64</v>
      </c>
      <c r="DH104" s="0" t="n">
        <f aca="false">ROUND(DU104,2)</f>
        <v>42328.18</v>
      </c>
      <c r="DI104" s="0" t="n">
        <f aca="false">ROUND(DV104,2)</f>
        <v>63705.55</v>
      </c>
      <c r="DJ104" s="0" t="n">
        <f aca="false">ROUND(DW104,2)</f>
        <v>22241.86</v>
      </c>
      <c r="DK104" s="0" t="n">
        <f aca="false">ROUND(DX104,2)</f>
        <v>735674.91</v>
      </c>
      <c r="DL104" s="0" t="n">
        <f aca="false">ROUND(DY104,2)</f>
        <v>0</v>
      </c>
      <c r="DM104" s="0" t="n">
        <f aca="false">DZ104</f>
        <v>1034.51060922</v>
      </c>
      <c r="DN104" s="0" t="n">
        <f aca="false">EA104</f>
        <v>0</v>
      </c>
      <c r="DO104" s="0" t="n">
        <f aca="false">ROUND(EB104,2)</f>
        <v>0</v>
      </c>
      <c r="DP104" s="0" t="n">
        <f aca="false">ROUND(EC104,2)</f>
        <v>704862.58</v>
      </c>
      <c r="DQ104" s="0" t="n">
        <f aca="false">ROUND(ED104,2)</f>
        <v>462329.22</v>
      </c>
      <c r="DT104" s="0" t="n">
        <f aca="false">ROUND(SUMIF(AA87:AA102,"=86495195",O87:O102),2)</f>
        <v>841708.64</v>
      </c>
      <c r="DU104" s="0" t="n">
        <f aca="false">ROUND(SUMIF(AA87:AA102,"=86495195",P87:P102),2)</f>
        <v>42328.18</v>
      </c>
      <c r="DV104" s="0" t="n">
        <f aca="false">ROUND(SUMIF(AA87:AA102,"=86495195",Q87:Q102),2)</f>
        <v>63705.55</v>
      </c>
      <c r="DW104" s="0" t="n">
        <f aca="false">ROUND(SUMIF(AA87:AA102,"=86495195",R87:R102),2)</f>
        <v>22241.86</v>
      </c>
      <c r="DX104" s="0" t="n">
        <f aca="false">ROUND(SUMIF(AA87:AA102,"=86495195",S87:S102),2)</f>
        <v>735674.91</v>
      </c>
      <c r="DY104" s="0" t="n">
        <f aca="false">ROUND(SUMIF(AA87:AA102,"=86495195",T87:T102),2)</f>
        <v>0</v>
      </c>
      <c r="DZ104" s="0" t="n">
        <f aca="false">SUMIF(AA87:AA102,"=86495195",U87:U102)</f>
        <v>1034.51060922</v>
      </c>
      <c r="EA104" s="0" t="n">
        <f aca="false">SUMIF(AA87:AA102,"=86495195",V87:V102)</f>
        <v>0</v>
      </c>
      <c r="EB104" s="0" t="n">
        <f aca="false">ROUND(SUMIF(AA87:AA102,"=86495195",W87:W102),2)</f>
        <v>0</v>
      </c>
      <c r="EC104" s="0" t="n">
        <f aca="false">ROUND(SUMIF(AA87:AA102,"=86495195",X87:X102),2)</f>
        <v>704862.58</v>
      </c>
      <c r="ED104" s="0" t="n">
        <f aca="false">ROUND(SUMIF(AA87:AA102,"=86495195",Y87:Y102),2)</f>
        <v>462329.22</v>
      </c>
      <c r="EG104" s="0" t="n">
        <f aca="false">ROUND(FP104,2)</f>
        <v>0</v>
      </c>
      <c r="EH104" s="0" t="n">
        <f aca="false">ROUND(FQ104,2)</f>
        <v>0</v>
      </c>
      <c r="EI104" s="0" t="n">
        <f aca="false">ROUND(FR104,2)</f>
        <v>0</v>
      </c>
      <c r="EJ104" s="0" t="n">
        <f aca="false">ROUND(FS104,2)</f>
        <v>2008900.44</v>
      </c>
      <c r="EK104" s="0" t="n">
        <f aca="false">ROUND(FT104,2)</f>
        <v>2008900.44</v>
      </c>
      <c r="EL104" s="0" t="n">
        <f aca="false">ROUND(FU104,2)</f>
        <v>0</v>
      </c>
      <c r="EM104" s="0" t="n">
        <f aca="false">ROUND(FV104,2)</f>
        <v>0</v>
      </c>
      <c r="EN104" s="0" t="n">
        <f aca="false">ROUND(FW104,2)</f>
        <v>42328.18</v>
      </c>
      <c r="EO104" s="0" t="n">
        <f aca="false">ROUND(FX104,2)</f>
        <v>42328.18</v>
      </c>
      <c r="EP104" s="0" t="n">
        <f aca="false">ROUND(FY104,2)</f>
        <v>0</v>
      </c>
      <c r="EQ104" s="0" t="n">
        <f aca="false">ROUND(FZ104,2)</f>
        <v>42328.18</v>
      </c>
      <c r="ER104" s="0" t="n">
        <f aca="false">ROUND(GA104,2)</f>
        <v>0</v>
      </c>
      <c r="ES104" s="0" t="n">
        <f aca="false">ROUND(GB104,2)</f>
        <v>0</v>
      </c>
      <c r="ET104" s="0" t="n">
        <f aca="false">ROUND(GC104,2)</f>
        <v>0</v>
      </c>
      <c r="EU104" s="0" t="n">
        <f aca="false">ROUND(GD104,2)</f>
        <v>0</v>
      </c>
      <c r="EV104" s="0" t="n">
        <f aca="false">ROUND(GE104,2)</f>
        <v>0</v>
      </c>
      <c r="FP104" s="0" t="n">
        <f aca="false">ROUND(SUMIF(AA87:AA102,"=86495195",FQ87:FQ102),2)</f>
        <v>0</v>
      </c>
      <c r="FQ104" s="0" t="n">
        <f aca="false">ROUND(SUMIF(AA87:AA102,"=86495195",FR87:FR102),2)</f>
        <v>0</v>
      </c>
      <c r="FR104" s="0" t="n">
        <f aca="false">ROUND(SUMIF(AA87:AA102,"=86495195",GL87:GL102),2)</f>
        <v>0</v>
      </c>
      <c r="FS104" s="0" t="n">
        <f aca="false">ROUND(SUMIF(AA87:AA102,"=86495195",GM87:GM102),2)</f>
        <v>2008900.44</v>
      </c>
      <c r="FT104" s="0" t="n">
        <f aca="false">ROUND(SUMIF(AA87:AA102,"=86495195",GN87:GN102),2)</f>
        <v>2008900.44</v>
      </c>
      <c r="FU104" s="0" t="n">
        <f aca="false">ROUND(SUMIF(AA87:AA102,"=86495195",GO87:GO102),2)</f>
        <v>0</v>
      </c>
      <c r="FV104" s="0" t="n">
        <f aca="false">ROUND(SUMIF(AA87:AA102,"=86495195",GP87:GP102),2)</f>
        <v>0</v>
      </c>
      <c r="FW104" s="0" t="n">
        <f aca="false">DU104-FP104</f>
        <v>42328.18</v>
      </c>
      <c r="FX104" s="0" t="n">
        <f aca="false">DU104-FQ104</f>
        <v>42328.18</v>
      </c>
      <c r="FY104" s="0" t="n">
        <f aca="false">FP104-FR104</f>
        <v>0</v>
      </c>
      <c r="FZ104" s="0" t="n">
        <f aca="false">DU104-FP104-FQ104+FR104</f>
        <v>42328.18</v>
      </c>
      <c r="GA104" s="0" t="n">
        <f aca="false">FQ104-FR104</f>
        <v>0</v>
      </c>
      <c r="GB104" s="0" t="n">
        <f aca="false">ROUND(SUMIF(AA87:AA102,"=86495195",GX87:GX102),2)</f>
        <v>0</v>
      </c>
      <c r="GC104" s="0" t="n">
        <f aca="false">ROUND(SUMIF(AA87:AA102,"=86495195",GY87:GY102),2)</f>
        <v>0</v>
      </c>
      <c r="GD104" s="0" t="n">
        <f aca="false">ROUND(SUMIF(AA87:AA102,"=86495195",GZ87:GZ102),2)</f>
        <v>0</v>
      </c>
      <c r="GE104" s="0" t="n">
        <f aca="false">ROUND(SUMIF(AA87:AA102,"=86495195",HD87:HD102),2)</f>
        <v>0</v>
      </c>
      <c r="GX104" s="0" t="n">
        <v>0</v>
      </c>
    </row>
    <row r="106" customFormat="false" ht="12.75" hidden="false" customHeight="false" outlineLevel="0" collapsed="false">
      <c r="A106" s="0" t="n">
        <v>50</v>
      </c>
      <c r="B106" s="0" t="n">
        <v>0</v>
      </c>
      <c r="C106" s="0" t="n">
        <v>0</v>
      </c>
      <c r="D106" s="0" t="n">
        <v>1</v>
      </c>
      <c r="E106" s="0" t="n">
        <v>201</v>
      </c>
      <c r="F106" s="0" t="n">
        <f aca="false">ROUND(Source!O104,O106)</f>
        <v>22521.58</v>
      </c>
      <c r="G106" s="0" t="s">
        <v>124</v>
      </c>
      <c r="H106" s="0" t="s">
        <v>125</v>
      </c>
      <c r="K106" s="0" t="n">
        <v>201</v>
      </c>
      <c r="L106" s="0" t="n">
        <v>1</v>
      </c>
      <c r="M106" s="0" t="n">
        <v>3</v>
      </c>
      <c r="O106" s="0" t="n">
        <v>2</v>
      </c>
      <c r="P106" s="0" t="n">
        <f aca="false">ROUND(Source!DG104,O106)</f>
        <v>841708.64</v>
      </c>
      <c r="W106" s="0" t="n">
        <v>22521.58</v>
      </c>
      <c r="X106" s="0" t="n">
        <v>1</v>
      </c>
      <c r="Y106" s="0" t="n">
        <v>22521.58</v>
      </c>
      <c r="Z106" s="0" t="n">
        <v>841708.64</v>
      </c>
      <c r="AA106" s="0" t="n">
        <v>1</v>
      </c>
      <c r="AB106" s="0" t="n">
        <v>841708.64</v>
      </c>
    </row>
    <row r="107" customFormat="false" ht="12.75" hidden="false" customHeight="false" outlineLevel="0" collapsed="false">
      <c r="A107" s="0" t="n">
        <v>50</v>
      </c>
      <c r="B107" s="0" t="n">
        <v>0</v>
      </c>
      <c r="C107" s="0" t="n">
        <v>0</v>
      </c>
      <c r="D107" s="0" t="n">
        <v>1</v>
      </c>
      <c r="E107" s="0" t="n">
        <v>202</v>
      </c>
      <c r="F107" s="0" t="n">
        <f aca="false">ROUND(Source!P104,O107)</f>
        <v>5668.48</v>
      </c>
      <c r="G107" s="0" t="s">
        <v>126</v>
      </c>
      <c r="H107" s="0" t="s">
        <v>127</v>
      </c>
      <c r="K107" s="0" t="n">
        <v>202</v>
      </c>
      <c r="L107" s="0" t="n">
        <v>2</v>
      </c>
      <c r="M107" s="0" t="n">
        <v>3</v>
      </c>
      <c r="O107" s="0" t="n">
        <v>2</v>
      </c>
      <c r="P107" s="0" t="n">
        <f aca="false">ROUND(Source!DH104,O107)</f>
        <v>42328.18</v>
      </c>
      <c r="W107" s="0" t="n">
        <v>5668.48</v>
      </c>
      <c r="X107" s="0" t="n">
        <v>1</v>
      </c>
      <c r="Y107" s="0" t="n">
        <v>5668.48</v>
      </c>
      <c r="Z107" s="0" t="n">
        <v>42328.18</v>
      </c>
      <c r="AA107" s="0" t="n">
        <v>1</v>
      </c>
      <c r="AB107" s="0" t="n">
        <v>42328.18</v>
      </c>
    </row>
    <row r="108" customFormat="false" ht="12.75" hidden="false" customHeight="false" outlineLevel="0" collapsed="false">
      <c r="A108" s="0" t="n">
        <v>50</v>
      </c>
      <c r="B108" s="0" t="n">
        <v>0</v>
      </c>
      <c r="C108" s="0" t="n">
        <v>0</v>
      </c>
      <c r="D108" s="0" t="n">
        <v>1</v>
      </c>
      <c r="E108" s="0" t="n">
        <v>222</v>
      </c>
      <c r="F108" s="0" t="n">
        <f aca="false">ROUND(Source!AO104,O108)</f>
        <v>0</v>
      </c>
      <c r="G108" s="0" t="s">
        <v>128</v>
      </c>
      <c r="H108" s="0" t="s">
        <v>129</v>
      </c>
      <c r="K108" s="0" t="n">
        <v>222</v>
      </c>
      <c r="L108" s="0" t="n">
        <v>3</v>
      </c>
      <c r="M108" s="0" t="n">
        <v>3</v>
      </c>
      <c r="O108" s="0" t="n">
        <v>2</v>
      </c>
      <c r="P108" s="0" t="n">
        <f aca="false">ROUND(Source!EG104,O108)</f>
        <v>0</v>
      </c>
      <c r="W108" s="0" t="n">
        <v>0</v>
      </c>
      <c r="X108" s="0" t="n">
        <v>1</v>
      </c>
      <c r="Y108" s="0" t="n">
        <v>0</v>
      </c>
      <c r="Z108" s="0" t="n">
        <v>0</v>
      </c>
      <c r="AA108" s="0" t="n">
        <v>1</v>
      </c>
      <c r="AB108" s="0" t="n">
        <v>0</v>
      </c>
    </row>
    <row r="109" customFormat="false" ht="12.75" hidden="false" customHeight="false" outlineLevel="0" collapsed="false">
      <c r="A109" s="0" t="n">
        <v>50</v>
      </c>
      <c r="B109" s="0" t="n">
        <v>0</v>
      </c>
      <c r="C109" s="0" t="n">
        <v>0</v>
      </c>
      <c r="D109" s="0" t="n">
        <v>1</v>
      </c>
      <c r="E109" s="0" t="n">
        <v>225</v>
      </c>
      <c r="F109" s="0" t="n">
        <f aca="false">ROUND(Source!AV104,O109)</f>
        <v>5668.48</v>
      </c>
      <c r="G109" s="0" t="s">
        <v>130</v>
      </c>
      <c r="H109" s="0" t="s">
        <v>131</v>
      </c>
      <c r="K109" s="0" t="n">
        <v>225</v>
      </c>
      <c r="L109" s="0" t="n">
        <v>4</v>
      </c>
      <c r="M109" s="0" t="n">
        <v>3</v>
      </c>
      <c r="O109" s="0" t="n">
        <v>2</v>
      </c>
      <c r="P109" s="0" t="n">
        <f aca="false">ROUND(Source!EN104,O109)</f>
        <v>42328.18</v>
      </c>
      <c r="W109" s="0" t="n">
        <v>5668.48</v>
      </c>
      <c r="X109" s="0" t="n">
        <v>1</v>
      </c>
      <c r="Y109" s="0" t="n">
        <v>5668.48</v>
      </c>
      <c r="Z109" s="0" t="n">
        <v>42328.18</v>
      </c>
      <c r="AA109" s="0" t="n">
        <v>1</v>
      </c>
      <c r="AB109" s="0" t="n">
        <v>42328.18</v>
      </c>
    </row>
    <row r="110" customFormat="false" ht="12.75" hidden="false" customHeight="false" outlineLevel="0" collapsed="false">
      <c r="A110" s="0" t="n">
        <v>50</v>
      </c>
      <c r="B110" s="0" t="n">
        <v>0</v>
      </c>
      <c r="C110" s="0" t="n">
        <v>0</v>
      </c>
      <c r="D110" s="0" t="n">
        <v>1</v>
      </c>
      <c r="E110" s="0" t="n">
        <v>226</v>
      </c>
      <c r="F110" s="0" t="n">
        <f aca="false">ROUND(Source!AW104,O110)</f>
        <v>5668.48</v>
      </c>
      <c r="G110" s="0" t="s">
        <v>132</v>
      </c>
      <c r="H110" s="0" t="s">
        <v>133</v>
      </c>
      <c r="K110" s="0" t="n">
        <v>226</v>
      </c>
      <c r="L110" s="0" t="n">
        <v>5</v>
      </c>
      <c r="M110" s="0" t="n">
        <v>3</v>
      </c>
      <c r="O110" s="0" t="n">
        <v>2</v>
      </c>
      <c r="P110" s="0" t="n">
        <f aca="false">ROUND(Source!EO104,O110)</f>
        <v>42328.18</v>
      </c>
      <c r="W110" s="0" t="n">
        <v>5668.48</v>
      </c>
      <c r="X110" s="0" t="n">
        <v>1</v>
      </c>
      <c r="Y110" s="0" t="n">
        <v>5668.48</v>
      </c>
      <c r="Z110" s="0" t="n">
        <v>42328.18</v>
      </c>
      <c r="AA110" s="0" t="n">
        <v>1</v>
      </c>
      <c r="AB110" s="0" t="n">
        <v>42328.18</v>
      </c>
    </row>
    <row r="111" customFormat="false" ht="12.75" hidden="false" customHeight="false" outlineLevel="0" collapsed="false">
      <c r="A111" s="0" t="n">
        <v>50</v>
      </c>
      <c r="B111" s="0" t="n">
        <v>0</v>
      </c>
      <c r="C111" s="0" t="n">
        <v>0</v>
      </c>
      <c r="D111" s="0" t="n">
        <v>1</v>
      </c>
      <c r="E111" s="0" t="n">
        <v>227</v>
      </c>
      <c r="F111" s="0" t="n">
        <f aca="false">ROUND(Source!AX104,O111)</f>
        <v>0</v>
      </c>
      <c r="G111" s="0" t="s">
        <v>134</v>
      </c>
      <c r="H111" s="0" t="s">
        <v>135</v>
      </c>
      <c r="K111" s="0" t="n">
        <v>227</v>
      </c>
      <c r="L111" s="0" t="n">
        <v>6</v>
      </c>
      <c r="M111" s="0" t="n">
        <v>3</v>
      </c>
      <c r="O111" s="0" t="n">
        <v>2</v>
      </c>
      <c r="P111" s="0" t="n">
        <f aca="false">ROUND(Source!EP104,O111)</f>
        <v>0</v>
      </c>
      <c r="W111" s="0" t="n">
        <v>0</v>
      </c>
      <c r="X111" s="0" t="n">
        <v>1</v>
      </c>
      <c r="Y111" s="0" t="n">
        <v>0</v>
      </c>
      <c r="Z111" s="0" t="n">
        <v>0</v>
      </c>
      <c r="AA111" s="0" t="n">
        <v>1</v>
      </c>
      <c r="AB111" s="0" t="n">
        <v>0</v>
      </c>
    </row>
    <row r="112" customFormat="false" ht="12.75" hidden="false" customHeight="false" outlineLevel="0" collapsed="false">
      <c r="A112" s="0" t="n">
        <v>50</v>
      </c>
      <c r="B112" s="0" t="n">
        <v>0</v>
      </c>
      <c r="C112" s="0" t="n">
        <v>0</v>
      </c>
      <c r="D112" s="0" t="n">
        <v>1</v>
      </c>
      <c r="E112" s="0" t="n">
        <v>228</v>
      </c>
      <c r="F112" s="0" t="n">
        <f aca="false">ROUND(Source!AY104,O112)</f>
        <v>5668.48</v>
      </c>
      <c r="G112" s="0" t="s">
        <v>136</v>
      </c>
      <c r="H112" s="0" t="s">
        <v>137</v>
      </c>
      <c r="K112" s="0" t="n">
        <v>228</v>
      </c>
      <c r="L112" s="0" t="n">
        <v>7</v>
      </c>
      <c r="M112" s="0" t="n">
        <v>3</v>
      </c>
      <c r="O112" s="0" t="n">
        <v>2</v>
      </c>
      <c r="P112" s="0" t="n">
        <f aca="false">ROUND(Source!EQ104,O112)</f>
        <v>42328.18</v>
      </c>
      <c r="W112" s="0" t="n">
        <v>5668.48</v>
      </c>
      <c r="X112" s="0" t="n">
        <v>1</v>
      </c>
      <c r="Y112" s="0" t="n">
        <v>5668.48</v>
      </c>
      <c r="Z112" s="0" t="n">
        <v>42328.18</v>
      </c>
      <c r="AA112" s="0" t="n">
        <v>1</v>
      </c>
      <c r="AB112" s="0" t="n">
        <v>42328.18</v>
      </c>
    </row>
    <row r="113" customFormat="false" ht="12.75" hidden="false" customHeight="false" outlineLevel="0" collapsed="false">
      <c r="A113" s="0" t="n">
        <v>50</v>
      </c>
      <c r="B113" s="0" t="n">
        <v>0</v>
      </c>
      <c r="C113" s="0" t="n">
        <v>0</v>
      </c>
      <c r="D113" s="0" t="n">
        <v>1</v>
      </c>
      <c r="E113" s="0" t="n">
        <v>216</v>
      </c>
      <c r="F113" s="0" t="n">
        <f aca="false">ROUND(Source!AP104,O113)</f>
        <v>0</v>
      </c>
      <c r="G113" s="0" t="s">
        <v>138</v>
      </c>
      <c r="H113" s="0" t="s">
        <v>139</v>
      </c>
      <c r="K113" s="0" t="n">
        <v>216</v>
      </c>
      <c r="L113" s="0" t="n">
        <v>8</v>
      </c>
      <c r="M113" s="0" t="n">
        <v>3</v>
      </c>
      <c r="O113" s="0" t="n">
        <v>2</v>
      </c>
      <c r="P113" s="0" t="n">
        <f aca="false">ROUND(Source!EH104,O113)</f>
        <v>0</v>
      </c>
      <c r="W113" s="0" t="n">
        <v>0</v>
      </c>
      <c r="X113" s="0" t="n">
        <v>1</v>
      </c>
      <c r="Y113" s="0" t="n">
        <v>0</v>
      </c>
      <c r="Z113" s="0" t="n">
        <v>0</v>
      </c>
      <c r="AA113" s="0" t="n">
        <v>1</v>
      </c>
      <c r="AB113" s="0" t="n">
        <v>0</v>
      </c>
    </row>
    <row r="114" customFormat="false" ht="12.75" hidden="false" customHeight="false" outlineLevel="0" collapsed="false">
      <c r="A114" s="0" t="n">
        <v>50</v>
      </c>
      <c r="B114" s="0" t="n">
        <v>0</v>
      </c>
      <c r="C114" s="0" t="n">
        <v>0</v>
      </c>
      <c r="D114" s="0" t="n">
        <v>1</v>
      </c>
      <c r="E114" s="0" t="n">
        <v>223</v>
      </c>
      <c r="F114" s="0" t="n">
        <f aca="false">ROUND(Source!AQ104,O114)</f>
        <v>0</v>
      </c>
      <c r="G114" s="0" t="s">
        <v>140</v>
      </c>
      <c r="H114" s="0" t="s">
        <v>141</v>
      </c>
      <c r="K114" s="0" t="n">
        <v>223</v>
      </c>
      <c r="L114" s="0" t="n">
        <v>9</v>
      </c>
      <c r="M114" s="0" t="n">
        <v>3</v>
      </c>
      <c r="O114" s="0" t="n">
        <v>2</v>
      </c>
      <c r="P114" s="0" t="n">
        <f aca="false">ROUND(Source!EI104,O114)</f>
        <v>0</v>
      </c>
      <c r="W114" s="0" t="n">
        <v>0</v>
      </c>
      <c r="X114" s="0" t="n">
        <v>1</v>
      </c>
      <c r="Y114" s="0" t="n">
        <v>0</v>
      </c>
      <c r="Z114" s="0" t="n">
        <v>0</v>
      </c>
      <c r="AA114" s="0" t="n">
        <v>1</v>
      </c>
      <c r="AB114" s="0" t="n">
        <v>0</v>
      </c>
    </row>
    <row r="115" customFormat="false" ht="12.75" hidden="false" customHeight="false" outlineLevel="0" collapsed="false">
      <c r="A115" s="0" t="n">
        <v>50</v>
      </c>
      <c r="B115" s="0" t="n">
        <v>0</v>
      </c>
      <c r="C115" s="0" t="n">
        <v>0</v>
      </c>
      <c r="D115" s="0" t="n">
        <v>1</v>
      </c>
      <c r="E115" s="0" t="n">
        <v>229</v>
      </c>
      <c r="F115" s="0" t="n">
        <f aca="false">ROUND(Source!AZ104,O115)</f>
        <v>0</v>
      </c>
      <c r="G115" s="0" t="s">
        <v>142</v>
      </c>
      <c r="H115" s="0" t="s">
        <v>143</v>
      </c>
      <c r="K115" s="0" t="n">
        <v>229</v>
      </c>
      <c r="L115" s="0" t="n">
        <v>10</v>
      </c>
      <c r="M115" s="0" t="n">
        <v>3</v>
      </c>
      <c r="O115" s="0" t="n">
        <v>2</v>
      </c>
      <c r="P115" s="0" t="n">
        <f aca="false">ROUND(Source!ER104,O115)</f>
        <v>0</v>
      </c>
      <c r="W115" s="0" t="n">
        <v>0</v>
      </c>
      <c r="X115" s="0" t="n">
        <v>1</v>
      </c>
      <c r="Y115" s="0" t="n">
        <v>0</v>
      </c>
      <c r="Z115" s="0" t="n">
        <v>0</v>
      </c>
      <c r="AA115" s="0" t="n">
        <v>1</v>
      </c>
      <c r="AB115" s="0" t="n">
        <v>0</v>
      </c>
    </row>
    <row r="116" customFormat="false" ht="12.75" hidden="false" customHeight="false" outlineLevel="0" collapsed="false">
      <c r="A116" s="0" t="n">
        <v>50</v>
      </c>
      <c r="B116" s="0" t="n">
        <v>0</v>
      </c>
      <c r="C116" s="0" t="n">
        <v>0</v>
      </c>
      <c r="D116" s="0" t="n">
        <v>1</v>
      </c>
      <c r="E116" s="0" t="n">
        <v>203</v>
      </c>
      <c r="F116" s="0" t="n">
        <f aca="false">ROUND(Source!Q104,O116)</f>
        <v>4116.35</v>
      </c>
      <c r="G116" s="0" t="s">
        <v>144</v>
      </c>
      <c r="H116" s="0" t="s">
        <v>145</v>
      </c>
      <c r="K116" s="0" t="n">
        <v>203</v>
      </c>
      <c r="L116" s="0" t="n">
        <v>11</v>
      </c>
      <c r="M116" s="0" t="n">
        <v>3</v>
      </c>
      <c r="O116" s="0" t="n">
        <v>2</v>
      </c>
      <c r="P116" s="0" t="n">
        <f aca="false">ROUND(Source!DI104,O116)</f>
        <v>63705.55</v>
      </c>
      <c r="W116" s="0" t="n">
        <v>4116.35</v>
      </c>
      <c r="X116" s="0" t="n">
        <v>1</v>
      </c>
      <c r="Y116" s="0" t="n">
        <v>4116.35</v>
      </c>
      <c r="Z116" s="0" t="n">
        <v>63705.55</v>
      </c>
      <c r="AA116" s="0" t="n">
        <v>1</v>
      </c>
      <c r="AB116" s="0" t="n">
        <v>63705.55</v>
      </c>
    </row>
    <row r="117" customFormat="false" ht="12.75" hidden="false" customHeight="false" outlineLevel="0" collapsed="false">
      <c r="A117" s="0" t="n">
        <v>50</v>
      </c>
      <c r="B117" s="0" t="n">
        <v>0</v>
      </c>
      <c r="C117" s="0" t="n">
        <v>0</v>
      </c>
      <c r="D117" s="0" t="n">
        <v>1</v>
      </c>
      <c r="E117" s="0" t="n">
        <v>231</v>
      </c>
      <c r="F117" s="0" t="n">
        <f aca="false">ROUND(Source!BB104,O117)</f>
        <v>0</v>
      </c>
      <c r="G117" s="0" t="s">
        <v>146</v>
      </c>
      <c r="H117" s="0" t="s">
        <v>147</v>
      </c>
      <c r="K117" s="0" t="n">
        <v>231</v>
      </c>
      <c r="L117" s="0" t="n">
        <v>12</v>
      </c>
      <c r="M117" s="0" t="n">
        <v>3</v>
      </c>
      <c r="O117" s="0" t="n">
        <v>2</v>
      </c>
      <c r="P117" s="0" t="n">
        <f aca="false">ROUND(Source!ET104,O117)</f>
        <v>0</v>
      </c>
      <c r="W117" s="0" t="n">
        <v>0</v>
      </c>
      <c r="X117" s="0" t="n">
        <v>1</v>
      </c>
      <c r="Y117" s="0" t="n">
        <v>0</v>
      </c>
      <c r="Z117" s="0" t="n">
        <v>0</v>
      </c>
      <c r="AA117" s="0" t="n">
        <v>1</v>
      </c>
      <c r="AB117" s="0" t="n">
        <v>0</v>
      </c>
    </row>
    <row r="118" customFormat="false" ht="12.75" hidden="false" customHeight="false" outlineLevel="0" collapsed="false">
      <c r="A118" s="0" t="n">
        <v>50</v>
      </c>
      <c r="B118" s="0" t="n">
        <v>0</v>
      </c>
      <c r="C118" s="0" t="n">
        <v>0</v>
      </c>
      <c r="D118" s="0" t="n">
        <v>1</v>
      </c>
      <c r="E118" s="0" t="n">
        <v>204</v>
      </c>
      <c r="F118" s="0" t="n">
        <f aca="false">ROUND(Source!R104,O118)</f>
        <v>385.08</v>
      </c>
      <c r="G118" s="0" t="s">
        <v>148</v>
      </c>
      <c r="H118" s="0" t="s">
        <v>149</v>
      </c>
      <c r="K118" s="0" t="n">
        <v>204</v>
      </c>
      <c r="L118" s="0" t="n">
        <v>13</v>
      </c>
      <c r="M118" s="0" t="n">
        <v>3</v>
      </c>
      <c r="O118" s="0" t="n">
        <v>2</v>
      </c>
      <c r="P118" s="0" t="n">
        <f aca="false">ROUND(Source!DJ104,O118)</f>
        <v>22241.86</v>
      </c>
      <c r="W118" s="0" t="n">
        <v>385.08</v>
      </c>
      <c r="X118" s="0" t="n">
        <v>1</v>
      </c>
      <c r="Y118" s="0" t="n">
        <v>385.08</v>
      </c>
      <c r="Z118" s="0" t="n">
        <v>22241.86</v>
      </c>
      <c r="AA118" s="0" t="n">
        <v>1</v>
      </c>
      <c r="AB118" s="0" t="n">
        <v>22241.86</v>
      </c>
    </row>
    <row r="119" customFormat="false" ht="12.75" hidden="false" customHeight="false" outlineLevel="0" collapsed="false">
      <c r="A119" s="0" t="n">
        <v>50</v>
      </c>
      <c r="B119" s="0" t="n">
        <v>0</v>
      </c>
      <c r="C119" s="0" t="n">
        <v>0</v>
      </c>
      <c r="D119" s="0" t="n">
        <v>1</v>
      </c>
      <c r="E119" s="0" t="n">
        <v>205</v>
      </c>
      <c r="F119" s="0" t="n">
        <f aca="false">ROUND(Source!S104,O119)</f>
        <v>12736.75</v>
      </c>
      <c r="G119" s="0" t="s">
        <v>150</v>
      </c>
      <c r="H119" s="0" t="s">
        <v>151</v>
      </c>
      <c r="K119" s="0" t="n">
        <v>205</v>
      </c>
      <c r="L119" s="0" t="n">
        <v>14</v>
      </c>
      <c r="M119" s="0" t="n">
        <v>3</v>
      </c>
      <c r="O119" s="0" t="n">
        <v>2</v>
      </c>
      <c r="P119" s="0" t="n">
        <f aca="false">ROUND(Source!DK104,O119)</f>
        <v>735674.91</v>
      </c>
      <c r="W119" s="0" t="n">
        <v>12736.75</v>
      </c>
      <c r="X119" s="0" t="n">
        <v>1</v>
      </c>
      <c r="Y119" s="0" t="n">
        <v>12736.75</v>
      </c>
      <c r="Z119" s="0" t="n">
        <v>735674.91</v>
      </c>
      <c r="AA119" s="0" t="n">
        <v>1</v>
      </c>
      <c r="AB119" s="0" t="n">
        <v>735674.91</v>
      </c>
    </row>
    <row r="120" customFormat="false" ht="12.75" hidden="false" customHeight="false" outlineLevel="0" collapsed="false">
      <c r="A120" s="0" t="n">
        <v>50</v>
      </c>
      <c r="B120" s="0" t="n">
        <v>0</v>
      </c>
      <c r="C120" s="0" t="n">
        <v>0</v>
      </c>
      <c r="D120" s="0" t="n">
        <v>1</v>
      </c>
      <c r="E120" s="0" t="n">
        <v>232</v>
      </c>
      <c r="F120" s="0" t="n">
        <f aca="false">ROUND(Source!BC104,O120)</f>
        <v>0</v>
      </c>
      <c r="G120" s="0" t="s">
        <v>152</v>
      </c>
      <c r="H120" s="0" t="s">
        <v>153</v>
      </c>
      <c r="K120" s="0" t="n">
        <v>232</v>
      </c>
      <c r="L120" s="0" t="n">
        <v>15</v>
      </c>
      <c r="M120" s="0" t="n">
        <v>3</v>
      </c>
      <c r="O120" s="0" t="n">
        <v>2</v>
      </c>
      <c r="P120" s="0" t="n">
        <f aca="false">ROUND(Source!EU104,O120)</f>
        <v>0</v>
      </c>
      <c r="W120" s="0" t="n">
        <v>0</v>
      </c>
      <c r="X120" s="0" t="n">
        <v>1</v>
      </c>
      <c r="Y120" s="0" t="n">
        <v>0</v>
      </c>
      <c r="Z120" s="0" t="n">
        <v>0</v>
      </c>
      <c r="AA120" s="0" t="n">
        <v>1</v>
      </c>
      <c r="AB120" s="0" t="n">
        <v>0</v>
      </c>
    </row>
    <row r="121" customFormat="false" ht="12.75" hidden="false" customHeight="false" outlineLevel="0" collapsed="false">
      <c r="A121" s="0" t="n">
        <v>50</v>
      </c>
      <c r="B121" s="0" t="n">
        <v>0</v>
      </c>
      <c r="C121" s="0" t="n">
        <v>0</v>
      </c>
      <c r="D121" s="0" t="n">
        <v>1</v>
      </c>
      <c r="E121" s="0" t="n">
        <v>214</v>
      </c>
      <c r="F121" s="0" t="n">
        <f aca="false">ROUND(Source!AS104,O121)</f>
        <v>42729.21</v>
      </c>
      <c r="G121" s="0" t="s">
        <v>154</v>
      </c>
      <c r="H121" s="0" t="s">
        <v>155</v>
      </c>
      <c r="K121" s="0" t="n">
        <v>214</v>
      </c>
      <c r="L121" s="0" t="n">
        <v>16</v>
      </c>
      <c r="M121" s="0" t="n">
        <v>3</v>
      </c>
      <c r="O121" s="0" t="n">
        <v>2</v>
      </c>
      <c r="P121" s="0" t="n">
        <f aca="false">ROUND(Source!EK104,O121)</f>
        <v>2008900.44</v>
      </c>
      <c r="W121" s="0" t="n">
        <v>42729.21</v>
      </c>
      <c r="X121" s="0" t="n">
        <v>1</v>
      </c>
      <c r="Y121" s="0" t="n">
        <v>42729.21</v>
      </c>
      <c r="Z121" s="0" t="n">
        <v>2008900.44</v>
      </c>
      <c r="AA121" s="0" t="n">
        <v>1</v>
      </c>
      <c r="AB121" s="0" t="n">
        <v>2008900.44</v>
      </c>
    </row>
    <row r="122" customFormat="false" ht="12.75" hidden="false" customHeight="false" outlineLevel="0" collapsed="false">
      <c r="A122" s="0" t="n">
        <v>50</v>
      </c>
      <c r="B122" s="0" t="n">
        <v>0</v>
      </c>
      <c r="C122" s="0" t="n">
        <v>0</v>
      </c>
      <c r="D122" s="0" t="n">
        <v>1</v>
      </c>
      <c r="E122" s="0" t="n">
        <v>215</v>
      </c>
      <c r="F122" s="0" t="n">
        <f aca="false">ROUND(Source!AT104,O122)</f>
        <v>0</v>
      </c>
      <c r="G122" s="0" t="s">
        <v>156</v>
      </c>
      <c r="H122" s="0" t="s">
        <v>157</v>
      </c>
      <c r="K122" s="0" t="n">
        <v>215</v>
      </c>
      <c r="L122" s="0" t="n">
        <v>17</v>
      </c>
      <c r="M122" s="0" t="n">
        <v>3</v>
      </c>
      <c r="O122" s="0" t="n">
        <v>2</v>
      </c>
      <c r="P122" s="0" t="n">
        <f aca="false">ROUND(Source!EL104,O122)</f>
        <v>0</v>
      </c>
      <c r="W122" s="0" t="n">
        <v>0</v>
      </c>
      <c r="X122" s="0" t="n">
        <v>1</v>
      </c>
      <c r="Y122" s="0" t="n">
        <v>0</v>
      </c>
      <c r="Z122" s="0" t="n">
        <v>0</v>
      </c>
      <c r="AA122" s="0" t="n">
        <v>1</v>
      </c>
      <c r="AB122" s="0" t="n">
        <v>0</v>
      </c>
    </row>
    <row r="123" customFormat="false" ht="12.75" hidden="false" customHeight="false" outlineLevel="0" collapsed="false">
      <c r="A123" s="0" t="n">
        <v>50</v>
      </c>
      <c r="B123" s="0" t="n">
        <v>0</v>
      </c>
      <c r="C123" s="0" t="n">
        <v>0</v>
      </c>
      <c r="D123" s="0" t="n">
        <v>1</v>
      </c>
      <c r="E123" s="0" t="n">
        <v>217</v>
      </c>
      <c r="F123" s="0" t="n">
        <f aca="false">ROUND(Source!AU104,O123)</f>
        <v>0</v>
      </c>
      <c r="G123" s="0" t="s">
        <v>158</v>
      </c>
      <c r="H123" s="0" t="s">
        <v>159</v>
      </c>
      <c r="K123" s="0" t="n">
        <v>217</v>
      </c>
      <c r="L123" s="0" t="n">
        <v>18</v>
      </c>
      <c r="M123" s="0" t="n">
        <v>3</v>
      </c>
      <c r="O123" s="0" t="n">
        <v>2</v>
      </c>
      <c r="P123" s="0" t="n">
        <f aca="false">ROUND(Source!EM104,O123)</f>
        <v>0</v>
      </c>
      <c r="W123" s="0" t="n">
        <v>0</v>
      </c>
      <c r="X123" s="0" t="n">
        <v>1</v>
      </c>
      <c r="Y123" s="0" t="n">
        <v>0</v>
      </c>
      <c r="Z123" s="0" t="n">
        <v>0</v>
      </c>
      <c r="AA123" s="0" t="n">
        <v>1</v>
      </c>
      <c r="AB123" s="0" t="n">
        <v>0</v>
      </c>
    </row>
    <row r="124" customFormat="false" ht="12.75" hidden="false" customHeight="false" outlineLevel="0" collapsed="false">
      <c r="A124" s="0" t="n">
        <v>50</v>
      </c>
      <c r="B124" s="0" t="n">
        <v>0</v>
      </c>
      <c r="C124" s="0" t="n">
        <v>0</v>
      </c>
      <c r="D124" s="0" t="n">
        <v>1</v>
      </c>
      <c r="E124" s="0" t="n">
        <v>230</v>
      </c>
      <c r="F124" s="0" t="n">
        <f aca="false">ROUND(Source!BA104,O124)</f>
        <v>0</v>
      </c>
      <c r="G124" s="0" t="s">
        <v>160</v>
      </c>
      <c r="H124" s="0" t="s">
        <v>161</v>
      </c>
      <c r="K124" s="0" t="n">
        <v>230</v>
      </c>
      <c r="L124" s="0" t="n">
        <v>19</v>
      </c>
      <c r="M124" s="0" t="n">
        <v>3</v>
      </c>
      <c r="O124" s="0" t="n">
        <v>2</v>
      </c>
      <c r="P124" s="0" t="n">
        <f aca="false">ROUND(Source!ES104,O124)</f>
        <v>0</v>
      </c>
      <c r="W124" s="0" t="n">
        <v>0</v>
      </c>
      <c r="X124" s="0" t="n">
        <v>1</v>
      </c>
      <c r="Y124" s="0" t="n">
        <v>0</v>
      </c>
      <c r="Z124" s="0" t="n">
        <v>0</v>
      </c>
      <c r="AA124" s="0" t="n">
        <v>1</v>
      </c>
      <c r="AB124" s="0" t="n">
        <v>0</v>
      </c>
    </row>
    <row r="125" customFormat="false" ht="12.75" hidden="false" customHeight="false" outlineLevel="0" collapsed="false">
      <c r="A125" s="0" t="n">
        <v>50</v>
      </c>
      <c r="B125" s="0" t="n">
        <v>0</v>
      </c>
      <c r="C125" s="0" t="n">
        <v>0</v>
      </c>
      <c r="D125" s="0" t="n">
        <v>1</v>
      </c>
      <c r="E125" s="0" t="n">
        <v>206</v>
      </c>
      <c r="F125" s="0" t="n">
        <f aca="false">ROUND(Source!T104,O125)</f>
        <v>0</v>
      </c>
      <c r="G125" s="0" t="s">
        <v>162</v>
      </c>
      <c r="H125" s="0" t="s">
        <v>16</v>
      </c>
      <c r="K125" s="0" t="n">
        <v>206</v>
      </c>
      <c r="L125" s="0" t="n">
        <v>20</v>
      </c>
      <c r="M125" s="0" t="n">
        <v>3</v>
      </c>
      <c r="O125" s="0" t="n">
        <v>2</v>
      </c>
      <c r="P125" s="0" t="n">
        <f aca="false">ROUND(Source!DL104,O125)</f>
        <v>0</v>
      </c>
      <c r="W125" s="0" t="n">
        <v>0</v>
      </c>
      <c r="X125" s="0" t="n">
        <v>1</v>
      </c>
      <c r="Y125" s="0" t="n">
        <v>0</v>
      </c>
      <c r="Z125" s="0" t="n">
        <v>0</v>
      </c>
      <c r="AA125" s="0" t="n">
        <v>1</v>
      </c>
      <c r="AB125" s="0" t="n">
        <v>0</v>
      </c>
    </row>
    <row r="126" customFormat="false" ht="12.75" hidden="false" customHeight="false" outlineLevel="0" collapsed="false">
      <c r="A126" s="0" t="n">
        <v>50</v>
      </c>
      <c r="B126" s="0" t="n">
        <v>0</v>
      </c>
      <c r="C126" s="0" t="n">
        <v>0</v>
      </c>
      <c r="D126" s="0" t="n">
        <v>1</v>
      </c>
      <c r="E126" s="0" t="n">
        <v>207</v>
      </c>
      <c r="F126" s="0" t="n">
        <f aca="false">Source!U104</f>
        <v>1034.51060922</v>
      </c>
      <c r="G126" s="0" t="s">
        <v>163</v>
      </c>
      <c r="H126" s="0" t="s">
        <v>164</v>
      </c>
      <c r="K126" s="0" t="n">
        <v>207</v>
      </c>
      <c r="L126" s="0" t="n">
        <v>21</v>
      </c>
      <c r="M126" s="0" t="n">
        <v>3</v>
      </c>
      <c r="O126" s="0" t="n">
        <v>-1</v>
      </c>
      <c r="P126" s="0" t="n">
        <f aca="false">Source!DM104</f>
        <v>1034.51060922</v>
      </c>
      <c r="W126" s="0" t="n">
        <v>1034.51060922</v>
      </c>
      <c r="X126" s="0" t="n">
        <v>1</v>
      </c>
      <c r="Y126" s="0" t="n">
        <v>1034.51060922</v>
      </c>
      <c r="Z126" s="0" t="n">
        <v>1034.51060922</v>
      </c>
      <c r="AA126" s="0" t="n">
        <v>1</v>
      </c>
      <c r="AB126" s="0" t="n">
        <v>1034.51060922</v>
      </c>
    </row>
    <row r="127" customFormat="false" ht="12.75" hidden="false" customHeight="false" outlineLevel="0" collapsed="false">
      <c r="A127" s="0" t="n">
        <v>50</v>
      </c>
      <c r="B127" s="0" t="n">
        <v>0</v>
      </c>
      <c r="C127" s="0" t="n">
        <v>0</v>
      </c>
      <c r="D127" s="0" t="n">
        <v>1</v>
      </c>
      <c r="E127" s="0" t="n">
        <v>208</v>
      </c>
      <c r="F127" s="0" t="n">
        <f aca="false">Source!V104</f>
        <v>0</v>
      </c>
      <c r="G127" s="0" t="s">
        <v>165</v>
      </c>
      <c r="H127" s="0" t="s">
        <v>166</v>
      </c>
      <c r="K127" s="0" t="n">
        <v>208</v>
      </c>
      <c r="L127" s="0" t="n">
        <v>22</v>
      </c>
      <c r="M127" s="0" t="n">
        <v>3</v>
      </c>
      <c r="O127" s="0" t="n">
        <v>-1</v>
      </c>
      <c r="P127" s="0" t="n">
        <f aca="false">Source!DN104</f>
        <v>0</v>
      </c>
      <c r="W127" s="0" t="n">
        <v>0</v>
      </c>
      <c r="X127" s="0" t="n">
        <v>1</v>
      </c>
      <c r="Y127" s="0" t="n">
        <v>0</v>
      </c>
      <c r="Z127" s="0" t="n">
        <v>0</v>
      </c>
      <c r="AA127" s="0" t="n">
        <v>1</v>
      </c>
      <c r="AB127" s="0" t="n">
        <v>0</v>
      </c>
    </row>
    <row r="128" customFormat="false" ht="12.75" hidden="false" customHeight="false" outlineLevel="0" collapsed="false">
      <c r="A128" s="0" t="n">
        <v>50</v>
      </c>
      <c r="B128" s="0" t="n">
        <v>0</v>
      </c>
      <c r="C128" s="0" t="n">
        <v>0</v>
      </c>
      <c r="D128" s="0" t="n">
        <v>1</v>
      </c>
      <c r="E128" s="0" t="n">
        <v>209</v>
      </c>
      <c r="F128" s="0" t="n">
        <f aca="false">ROUND(Source!W104,O128)</f>
        <v>0</v>
      </c>
      <c r="G128" s="0" t="s">
        <v>167</v>
      </c>
      <c r="H128" s="0" t="s">
        <v>168</v>
      </c>
      <c r="K128" s="0" t="n">
        <v>209</v>
      </c>
      <c r="L128" s="0" t="n">
        <v>23</v>
      </c>
      <c r="M128" s="0" t="n">
        <v>3</v>
      </c>
      <c r="O128" s="0" t="n">
        <v>2</v>
      </c>
      <c r="P128" s="0" t="n">
        <f aca="false">ROUND(Source!DO104,O128)</f>
        <v>0</v>
      </c>
      <c r="W128" s="0" t="n">
        <v>0</v>
      </c>
      <c r="X128" s="0" t="n">
        <v>1</v>
      </c>
      <c r="Y128" s="0" t="n">
        <v>0</v>
      </c>
      <c r="Z128" s="0" t="n">
        <v>0</v>
      </c>
      <c r="AA128" s="0" t="n">
        <v>1</v>
      </c>
      <c r="AB128" s="0" t="n">
        <v>0</v>
      </c>
    </row>
    <row r="129" customFormat="false" ht="12.75" hidden="false" customHeight="false" outlineLevel="0" collapsed="false">
      <c r="A129" s="0" t="n">
        <v>50</v>
      </c>
      <c r="B129" s="0" t="n">
        <v>0</v>
      </c>
      <c r="C129" s="0" t="n">
        <v>0</v>
      </c>
      <c r="D129" s="0" t="n">
        <v>1</v>
      </c>
      <c r="E129" s="0" t="n">
        <v>233</v>
      </c>
      <c r="F129" s="0" t="n">
        <f aca="false">ROUND(Source!BD104,O129)</f>
        <v>0</v>
      </c>
      <c r="G129" s="0" t="s">
        <v>169</v>
      </c>
      <c r="H129" s="0" t="s">
        <v>170</v>
      </c>
      <c r="K129" s="0" t="n">
        <v>233</v>
      </c>
      <c r="L129" s="0" t="n">
        <v>24</v>
      </c>
      <c r="M129" s="0" t="n">
        <v>3</v>
      </c>
      <c r="O129" s="0" t="n">
        <v>2</v>
      </c>
      <c r="P129" s="0" t="n">
        <f aca="false">ROUND(Source!EV104,O129)</f>
        <v>0</v>
      </c>
      <c r="W129" s="0" t="n">
        <v>0</v>
      </c>
      <c r="X129" s="0" t="n">
        <v>1</v>
      </c>
      <c r="Y129" s="0" t="n">
        <v>0</v>
      </c>
      <c r="Z129" s="0" t="n">
        <v>0</v>
      </c>
      <c r="AA129" s="0" t="n">
        <v>1</v>
      </c>
      <c r="AB129" s="0" t="n">
        <v>0</v>
      </c>
    </row>
    <row r="130" customFormat="false" ht="12.75" hidden="false" customHeight="false" outlineLevel="0" collapsed="false">
      <c r="A130" s="0" t="n">
        <v>50</v>
      </c>
      <c r="B130" s="0" t="n">
        <v>0</v>
      </c>
      <c r="C130" s="0" t="n">
        <v>0</v>
      </c>
      <c r="D130" s="0" t="n">
        <v>1</v>
      </c>
      <c r="E130" s="0" t="n">
        <v>210</v>
      </c>
      <c r="F130" s="0" t="n">
        <f aca="false">ROUND(Source!X104,O130)</f>
        <v>12203.31</v>
      </c>
      <c r="G130" s="0" t="s">
        <v>171</v>
      </c>
      <c r="H130" s="0" t="s">
        <v>172</v>
      </c>
      <c r="K130" s="0" t="n">
        <v>210</v>
      </c>
      <c r="L130" s="0" t="n">
        <v>25</v>
      </c>
      <c r="M130" s="0" t="n">
        <v>3</v>
      </c>
      <c r="O130" s="0" t="n">
        <v>2</v>
      </c>
      <c r="P130" s="0" t="n">
        <f aca="false">ROUND(Source!DP104,O130)</f>
        <v>704862.58</v>
      </c>
      <c r="W130" s="0" t="n">
        <v>12203.31</v>
      </c>
      <c r="X130" s="0" t="n">
        <v>1</v>
      </c>
      <c r="Y130" s="0" t="n">
        <v>12203.31</v>
      </c>
      <c r="Z130" s="0" t="n">
        <v>704862.58</v>
      </c>
      <c r="AA130" s="0" t="n">
        <v>1</v>
      </c>
      <c r="AB130" s="0" t="n">
        <v>704862.58</v>
      </c>
    </row>
    <row r="131" customFormat="false" ht="12.75" hidden="false" customHeight="false" outlineLevel="0" collapsed="false">
      <c r="A131" s="0" t="n">
        <v>50</v>
      </c>
      <c r="B131" s="0" t="n">
        <v>0</v>
      </c>
      <c r="C131" s="0" t="n">
        <v>0</v>
      </c>
      <c r="D131" s="0" t="n">
        <v>1</v>
      </c>
      <c r="E131" s="0" t="n">
        <v>211</v>
      </c>
      <c r="F131" s="0" t="n">
        <f aca="false">ROUND(Source!Y104,O131)</f>
        <v>8004.32</v>
      </c>
      <c r="G131" s="0" t="s">
        <v>173</v>
      </c>
      <c r="H131" s="0" t="s">
        <v>174</v>
      </c>
      <c r="K131" s="0" t="n">
        <v>211</v>
      </c>
      <c r="L131" s="0" t="n">
        <v>26</v>
      </c>
      <c r="M131" s="0" t="n">
        <v>3</v>
      </c>
      <c r="O131" s="0" t="n">
        <v>2</v>
      </c>
      <c r="P131" s="0" t="n">
        <f aca="false">ROUND(Source!DQ104,O131)</f>
        <v>462329.22</v>
      </c>
      <c r="W131" s="0" t="n">
        <v>8004.32</v>
      </c>
      <c r="X131" s="0" t="n">
        <v>1</v>
      </c>
      <c r="Y131" s="0" t="n">
        <v>8004.32</v>
      </c>
      <c r="Z131" s="0" t="n">
        <v>462329.22</v>
      </c>
      <c r="AA131" s="0" t="n">
        <v>1</v>
      </c>
      <c r="AB131" s="0" t="n">
        <v>462329.22</v>
      </c>
    </row>
    <row r="132" customFormat="false" ht="12.75" hidden="false" customHeight="false" outlineLevel="0" collapsed="false">
      <c r="A132" s="0" t="n">
        <v>50</v>
      </c>
      <c r="B132" s="0" t="n">
        <v>0</v>
      </c>
      <c r="C132" s="0" t="n">
        <v>0</v>
      </c>
      <c r="D132" s="0" t="n">
        <v>1</v>
      </c>
      <c r="E132" s="0" t="n">
        <v>224</v>
      </c>
      <c r="F132" s="0" t="n">
        <f aca="false">ROUND(Source!AR104,O132)</f>
        <v>42729.21</v>
      </c>
      <c r="G132" s="0" t="s">
        <v>175</v>
      </c>
      <c r="H132" s="0" t="s">
        <v>176</v>
      </c>
      <c r="K132" s="0" t="n">
        <v>224</v>
      </c>
      <c r="L132" s="0" t="n">
        <v>27</v>
      </c>
      <c r="M132" s="0" t="n">
        <v>3</v>
      </c>
      <c r="O132" s="0" t="n">
        <v>2</v>
      </c>
      <c r="P132" s="0" t="n">
        <f aca="false">ROUND(Source!EJ104,O132)</f>
        <v>2008900.44</v>
      </c>
      <c r="W132" s="0" t="n">
        <v>42729.21</v>
      </c>
      <c r="X132" s="0" t="n">
        <v>1</v>
      </c>
      <c r="Y132" s="0" t="n">
        <v>42729.21</v>
      </c>
      <c r="Z132" s="0" t="n">
        <v>2008900.44</v>
      </c>
      <c r="AA132" s="0" t="n">
        <v>1</v>
      </c>
      <c r="AB132" s="0" t="n">
        <v>2008900.44</v>
      </c>
    </row>
    <row r="134" customFormat="false" ht="12.75" hidden="false" customHeight="false" outlineLevel="0" collapsed="false">
      <c r="A134" s="0" t="n">
        <v>4</v>
      </c>
      <c r="B134" s="0" t="n">
        <v>1</v>
      </c>
      <c r="D134" s="0" t="n">
        <f aca="false">ROW(A141)</f>
        <v>141</v>
      </c>
      <c r="F134" s="0" t="s">
        <v>202</v>
      </c>
      <c r="G134" s="0" t="s">
        <v>203</v>
      </c>
      <c r="I134" s="0" t="n">
        <v>0</v>
      </c>
      <c r="K134" s="0" t="n">
        <v>-1</v>
      </c>
      <c r="S134" s="0" t="n">
        <v>0</v>
      </c>
      <c r="T134" s="0" t="n">
        <v>0</v>
      </c>
      <c r="V134" s="0" t="n">
        <v>1</v>
      </c>
      <c r="BX134" s="0" t="n">
        <v>0</v>
      </c>
      <c r="CJ134" s="0" t="n">
        <v>0</v>
      </c>
    </row>
    <row r="136" customFormat="false" ht="12.75" hidden="false" customHeight="false" outlineLevel="0" collapsed="false">
      <c r="A136" s="0" t="n">
        <v>52</v>
      </c>
      <c r="B136" s="0" t="n">
        <f aca="false">B141</f>
        <v>1</v>
      </c>
      <c r="C136" s="0" t="n">
        <f aca="false">C141</f>
        <v>4</v>
      </c>
      <c r="D136" s="0" t="n">
        <f aca="false">D141</f>
        <v>134</v>
      </c>
      <c r="E136" s="0" t="n">
        <f aca="false">E141</f>
        <v>0</v>
      </c>
      <c r="F136" s="0" t="str">
        <f aca="false">F141</f>
        <v>23</v>
      </c>
      <c r="G136" s="0" t="str">
        <f aca="false">G141</f>
        <v>Погрузка порубочных остатков</v>
      </c>
      <c r="O136" s="0" t="n">
        <f aca="false">O141</f>
        <v>353.72</v>
      </c>
      <c r="P136" s="0" t="n">
        <f aca="false">P141</f>
        <v>0</v>
      </c>
      <c r="Q136" s="0" t="n">
        <f aca="false">Q141</f>
        <v>353.72</v>
      </c>
      <c r="R136" s="0" t="n">
        <f aca="false">R141</f>
        <v>34.97</v>
      </c>
      <c r="S136" s="0" t="n">
        <f aca="false">S141</f>
        <v>0</v>
      </c>
      <c r="T136" s="0" t="n">
        <f aca="false">T141</f>
        <v>0</v>
      </c>
      <c r="U136" s="0" t="n">
        <f aca="false">U141</f>
        <v>0</v>
      </c>
      <c r="V136" s="0" t="n">
        <f aca="false">V141</f>
        <v>0</v>
      </c>
      <c r="W136" s="0" t="n">
        <f aca="false">W141</f>
        <v>0</v>
      </c>
      <c r="X136" s="0" t="n">
        <f aca="false">X141</f>
        <v>35.67</v>
      </c>
      <c r="Y136" s="0" t="n">
        <f aca="false">Y141</f>
        <v>18.88</v>
      </c>
      <c r="Z136" s="0" t="n">
        <f aca="false">Z141</f>
        <v>0</v>
      </c>
      <c r="AA136" s="0" t="n">
        <f aca="false">AA141</f>
        <v>0</v>
      </c>
      <c r="AB136" s="0" t="n">
        <f aca="false">AB141</f>
        <v>353.72</v>
      </c>
      <c r="AC136" s="0" t="n">
        <f aca="false">AC141</f>
        <v>0</v>
      </c>
      <c r="AD136" s="0" t="n">
        <f aca="false">AD141</f>
        <v>353.72</v>
      </c>
      <c r="AE136" s="0" t="n">
        <f aca="false">AE141</f>
        <v>34.97</v>
      </c>
      <c r="AF136" s="0" t="n">
        <f aca="false">AF141</f>
        <v>0</v>
      </c>
      <c r="AG136" s="0" t="n">
        <f aca="false">AG141</f>
        <v>0</v>
      </c>
      <c r="AH136" s="0" t="n">
        <f aca="false">AH141</f>
        <v>0</v>
      </c>
      <c r="AI136" s="0" t="n">
        <f aca="false">AI141</f>
        <v>0</v>
      </c>
      <c r="AJ136" s="0" t="n">
        <f aca="false">AJ141</f>
        <v>0</v>
      </c>
      <c r="AK136" s="0" t="n">
        <f aca="false">AK141</f>
        <v>35.67</v>
      </c>
      <c r="AL136" s="0" t="n">
        <f aca="false">AL141</f>
        <v>18.88</v>
      </c>
      <c r="AM136" s="0" t="n">
        <f aca="false">AM141</f>
        <v>0</v>
      </c>
      <c r="AN136" s="0" t="n">
        <f aca="false">AN141</f>
        <v>0</v>
      </c>
      <c r="AO136" s="0" t="n">
        <f aca="false">AO141</f>
        <v>0</v>
      </c>
      <c r="AP136" s="0" t="n">
        <f aca="false">AP141</f>
        <v>0</v>
      </c>
      <c r="AQ136" s="0" t="n">
        <f aca="false">AQ141</f>
        <v>0</v>
      </c>
      <c r="AR136" s="0" t="n">
        <f aca="false">AR141</f>
        <v>408.27</v>
      </c>
      <c r="AS136" s="0" t="n">
        <f aca="false">AS141</f>
        <v>408.27</v>
      </c>
      <c r="AT136" s="0" t="n">
        <f aca="false">AT141</f>
        <v>0</v>
      </c>
      <c r="AU136" s="0" t="n">
        <f aca="false">AU141</f>
        <v>0</v>
      </c>
      <c r="AV136" s="0" t="n">
        <f aca="false">AV141</f>
        <v>0</v>
      </c>
      <c r="AW136" s="0" t="n">
        <f aca="false">AW141</f>
        <v>0</v>
      </c>
      <c r="AX136" s="0" t="n">
        <f aca="false">AX141</f>
        <v>0</v>
      </c>
      <c r="AY136" s="0" t="n">
        <f aca="false">AY141</f>
        <v>0</v>
      </c>
      <c r="AZ136" s="0" t="n">
        <f aca="false">AZ141</f>
        <v>0</v>
      </c>
      <c r="BA136" s="0" t="n">
        <f aca="false">BA141</f>
        <v>0</v>
      </c>
      <c r="BB136" s="0" t="n">
        <f aca="false">BB141</f>
        <v>0</v>
      </c>
      <c r="BC136" s="0" t="n">
        <f aca="false">BC141</f>
        <v>0</v>
      </c>
      <c r="BD136" s="0" t="n">
        <f aca="false">BD141</f>
        <v>0</v>
      </c>
      <c r="BE136" s="0" t="n">
        <f aca="false">BE141</f>
        <v>0</v>
      </c>
      <c r="BF136" s="0" t="n">
        <f aca="false">BF141</f>
        <v>0</v>
      </c>
      <c r="BG136" s="0" t="n">
        <f aca="false">BG141</f>
        <v>0</v>
      </c>
      <c r="BH136" s="0" t="n">
        <f aca="false">BH141</f>
        <v>0</v>
      </c>
      <c r="BI136" s="0" t="n">
        <f aca="false">BI141</f>
        <v>0</v>
      </c>
      <c r="BJ136" s="0" t="n">
        <f aca="false">BJ141</f>
        <v>0</v>
      </c>
      <c r="BK136" s="0" t="n">
        <f aca="false">BK141</f>
        <v>0</v>
      </c>
      <c r="BL136" s="0" t="n">
        <f aca="false">BL141</f>
        <v>0</v>
      </c>
      <c r="BM136" s="0" t="n">
        <f aca="false">BM141</f>
        <v>0</v>
      </c>
      <c r="BN136" s="0" t="n">
        <f aca="false">BN141</f>
        <v>0</v>
      </c>
      <c r="BO136" s="0" t="n">
        <f aca="false">BO141</f>
        <v>0</v>
      </c>
      <c r="BP136" s="0" t="n">
        <f aca="false">BP141</f>
        <v>0</v>
      </c>
      <c r="BQ136" s="0" t="n">
        <f aca="false">BQ141</f>
        <v>0</v>
      </c>
      <c r="BR136" s="0" t="n">
        <f aca="false">BR141</f>
        <v>0</v>
      </c>
      <c r="BS136" s="0" t="n">
        <f aca="false">BS141</f>
        <v>0</v>
      </c>
      <c r="BT136" s="0" t="n">
        <f aca="false">BT141</f>
        <v>0</v>
      </c>
      <c r="BU136" s="0" t="n">
        <f aca="false">BU141</f>
        <v>0</v>
      </c>
      <c r="BV136" s="0" t="n">
        <f aca="false">BV141</f>
        <v>0</v>
      </c>
      <c r="BW136" s="0" t="n">
        <f aca="false">BW141</f>
        <v>0</v>
      </c>
      <c r="BX136" s="0" t="n">
        <f aca="false">BX141</f>
        <v>0</v>
      </c>
      <c r="BY136" s="0" t="n">
        <f aca="false">BY141</f>
        <v>0</v>
      </c>
      <c r="BZ136" s="0" t="n">
        <f aca="false">BZ141</f>
        <v>0</v>
      </c>
      <c r="CA136" s="0" t="n">
        <f aca="false">CA141</f>
        <v>408.27</v>
      </c>
      <c r="CB136" s="0" t="n">
        <f aca="false">CB141</f>
        <v>408.27</v>
      </c>
      <c r="CC136" s="0" t="n">
        <f aca="false">CC141</f>
        <v>0</v>
      </c>
      <c r="CD136" s="0" t="n">
        <f aca="false">CD141</f>
        <v>0</v>
      </c>
      <c r="CE136" s="0" t="n">
        <f aca="false">CE141</f>
        <v>0</v>
      </c>
      <c r="CF136" s="0" t="n">
        <f aca="false">CF141</f>
        <v>0</v>
      </c>
      <c r="CG136" s="0" t="n">
        <f aca="false">CG141</f>
        <v>0</v>
      </c>
      <c r="CH136" s="0" t="n">
        <f aca="false">CH141</f>
        <v>0</v>
      </c>
      <c r="CI136" s="0" t="n">
        <f aca="false">CI141</f>
        <v>0</v>
      </c>
      <c r="CJ136" s="0" t="n">
        <f aca="false">CJ141</f>
        <v>0</v>
      </c>
      <c r="CK136" s="0" t="n">
        <f aca="false">CK141</f>
        <v>0</v>
      </c>
      <c r="CL136" s="0" t="n">
        <f aca="false">CL141</f>
        <v>0</v>
      </c>
      <c r="CM136" s="0" t="n">
        <f aca="false">CM141</f>
        <v>0</v>
      </c>
      <c r="CN136" s="0" t="n">
        <f aca="false">CN141</f>
        <v>0</v>
      </c>
      <c r="CO136" s="0" t="n">
        <f aca="false">CO141</f>
        <v>0</v>
      </c>
      <c r="CP136" s="0" t="n">
        <f aca="false">CP141</f>
        <v>0</v>
      </c>
      <c r="CQ136" s="0" t="n">
        <f aca="false">CQ141</f>
        <v>0</v>
      </c>
      <c r="CR136" s="0" t="n">
        <f aca="false">CR141</f>
        <v>0</v>
      </c>
      <c r="CS136" s="0" t="n">
        <f aca="false">CS141</f>
        <v>0</v>
      </c>
      <c r="CT136" s="0" t="n">
        <f aca="false">CT141</f>
        <v>0</v>
      </c>
      <c r="CU136" s="0" t="n">
        <f aca="false">CU141</f>
        <v>0</v>
      </c>
      <c r="CV136" s="0" t="n">
        <f aca="false">CV141</f>
        <v>0</v>
      </c>
      <c r="CW136" s="0" t="n">
        <f aca="false">CW141</f>
        <v>0</v>
      </c>
      <c r="CX136" s="0" t="n">
        <f aca="false">CX141</f>
        <v>0</v>
      </c>
      <c r="CY136" s="0" t="n">
        <f aca="false">CY141</f>
        <v>0</v>
      </c>
      <c r="CZ136" s="0" t="n">
        <f aca="false">CZ141</f>
        <v>0</v>
      </c>
      <c r="DA136" s="0" t="n">
        <f aca="false">DA141</f>
        <v>0</v>
      </c>
      <c r="DB136" s="0" t="n">
        <f aca="false">DB141</f>
        <v>0</v>
      </c>
      <c r="DC136" s="0" t="n">
        <f aca="false">DC141</f>
        <v>0</v>
      </c>
      <c r="DD136" s="0" t="n">
        <f aca="false">DD141</f>
        <v>0</v>
      </c>
      <c r="DE136" s="0" t="n">
        <f aca="false">DE141</f>
        <v>0</v>
      </c>
      <c r="DF136" s="0" t="n">
        <f aca="false">DF141</f>
        <v>0</v>
      </c>
      <c r="DG136" s="0" t="n">
        <f aca="false">DG141</f>
        <v>5334.13</v>
      </c>
      <c r="DH136" s="0" t="n">
        <f aca="false">DH141</f>
        <v>0</v>
      </c>
      <c r="DI136" s="0" t="n">
        <f aca="false">DI141</f>
        <v>5334.13</v>
      </c>
      <c r="DJ136" s="0" t="n">
        <f aca="false">DJ141</f>
        <v>2020.01</v>
      </c>
      <c r="DK136" s="0" t="n">
        <f aca="false">DK141</f>
        <v>0</v>
      </c>
      <c r="DL136" s="0" t="n">
        <f aca="false">DL141</f>
        <v>0</v>
      </c>
      <c r="DM136" s="0" t="n">
        <f aca="false">DM141</f>
        <v>0</v>
      </c>
      <c r="DN136" s="0" t="n">
        <f aca="false">DN141</f>
        <v>0</v>
      </c>
      <c r="DO136" s="0" t="n">
        <f aca="false">DO141</f>
        <v>0</v>
      </c>
      <c r="DP136" s="0" t="n">
        <f aca="false">DP141</f>
        <v>2060.41</v>
      </c>
      <c r="DQ136" s="0" t="n">
        <f aca="false">DQ141</f>
        <v>1090.81</v>
      </c>
      <c r="DR136" s="0" t="n">
        <f aca="false">DR141</f>
        <v>0</v>
      </c>
      <c r="DS136" s="0" t="n">
        <f aca="false">DS141</f>
        <v>0</v>
      </c>
      <c r="DT136" s="0" t="n">
        <f aca="false">DT141</f>
        <v>5334.13</v>
      </c>
      <c r="DU136" s="0" t="n">
        <f aca="false">DU141</f>
        <v>0</v>
      </c>
      <c r="DV136" s="0" t="n">
        <f aca="false">DV141</f>
        <v>5334.13</v>
      </c>
      <c r="DW136" s="0" t="n">
        <f aca="false">DW141</f>
        <v>2020.01</v>
      </c>
      <c r="DX136" s="0" t="n">
        <f aca="false">DX141</f>
        <v>0</v>
      </c>
      <c r="DY136" s="0" t="n">
        <f aca="false">DY141</f>
        <v>0</v>
      </c>
      <c r="DZ136" s="0" t="n">
        <f aca="false">DZ141</f>
        <v>0</v>
      </c>
      <c r="EA136" s="0" t="n">
        <f aca="false">EA141</f>
        <v>0</v>
      </c>
      <c r="EB136" s="0" t="n">
        <f aca="false">EB141</f>
        <v>0</v>
      </c>
      <c r="EC136" s="0" t="n">
        <f aca="false">EC141</f>
        <v>2060.41</v>
      </c>
      <c r="ED136" s="0" t="n">
        <f aca="false">ED141</f>
        <v>1090.81</v>
      </c>
      <c r="EE136" s="0" t="n">
        <f aca="false">EE141</f>
        <v>0</v>
      </c>
      <c r="EF136" s="0" t="n">
        <f aca="false">EF141</f>
        <v>0</v>
      </c>
      <c r="EG136" s="0" t="n">
        <f aca="false">EG141</f>
        <v>0</v>
      </c>
      <c r="EH136" s="0" t="n">
        <f aca="false">EH141</f>
        <v>0</v>
      </c>
      <c r="EI136" s="0" t="n">
        <f aca="false">EI141</f>
        <v>0</v>
      </c>
      <c r="EJ136" s="0" t="n">
        <f aca="false">EJ141</f>
        <v>8485.35</v>
      </c>
      <c r="EK136" s="0" t="n">
        <f aca="false">EK141</f>
        <v>8485.35</v>
      </c>
      <c r="EL136" s="0" t="n">
        <f aca="false">EL141</f>
        <v>0</v>
      </c>
      <c r="EM136" s="0" t="n">
        <f aca="false">EM141</f>
        <v>0</v>
      </c>
      <c r="EN136" s="0" t="n">
        <f aca="false">EN141</f>
        <v>0</v>
      </c>
      <c r="EO136" s="0" t="n">
        <f aca="false">EO141</f>
        <v>0</v>
      </c>
      <c r="EP136" s="0" t="n">
        <f aca="false">EP141</f>
        <v>0</v>
      </c>
      <c r="EQ136" s="0" t="n">
        <f aca="false">EQ141</f>
        <v>0</v>
      </c>
      <c r="ER136" s="0" t="n">
        <f aca="false">ER141</f>
        <v>0</v>
      </c>
      <c r="ES136" s="0" t="n">
        <f aca="false">ES141</f>
        <v>0</v>
      </c>
      <c r="ET136" s="0" t="n">
        <f aca="false">ET141</f>
        <v>0</v>
      </c>
      <c r="EU136" s="0" t="n">
        <f aca="false">EU141</f>
        <v>0</v>
      </c>
      <c r="EV136" s="0" t="n">
        <f aca="false">EV141</f>
        <v>0</v>
      </c>
      <c r="EW136" s="0" t="n">
        <f aca="false">EW141</f>
        <v>0</v>
      </c>
      <c r="EX136" s="0" t="n">
        <f aca="false">EX141</f>
        <v>0</v>
      </c>
      <c r="EY136" s="0" t="n">
        <f aca="false">EY141</f>
        <v>0</v>
      </c>
      <c r="EZ136" s="0" t="n">
        <f aca="false">EZ141</f>
        <v>0</v>
      </c>
      <c r="FA136" s="0" t="n">
        <f aca="false">FA141</f>
        <v>0</v>
      </c>
      <c r="FB136" s="0" t="n">
        <f aca="false">FB141</f>
        <v>0</v>
      </c>
      <c r="FC136" s="0" t="n">
        <f aca="false">FC141</f>
        <v>0</v>
      </c>
      <c r="FD136" s="0" t="n">
        <f aca="false">FD141</f>
        <v>0</v>
      </c>
      <c r="FE136" s="0" t="n">
        <f aca="false">FE141</f>
        <v>0</v>
      </c>
      <c r="FF136" s="0" t="n">
        <f aca="false">FF141</f>
        <v>0</v>
      </c>
      <c r="FG136" s="0" t="n">
        <f aca="false">FG141</f>
        <v>0</v>
      </c>
      <c r="FH136" s="0" t="n">
        <f aca="false">FH141</f>
        <v>0</v>
      </c>
      <c r="FI136" s="0" t="n">
        <f aca="false">FI141</f>
        <v>0</v>
      </c>
      <c r="FJ136" s="0" t="n">
        <f aca="false">FJ141</f>
        <v>0</v>
      </c>
      <c r="FK136" s="0" t="n">
        <f aca="false">FK141</f>
        <v>0</v>
      </c>
      <c r="FL136" s="0" t="n">
        <f aca="false">FL141</f>
        <v>0</v>
      </c>
      <c r="FM136" s="0" t="n">
        <f aca="false">FM141</f>
        <v>0</v>
      </c>
      <c r="FN136" s="0" t="n">
        <f aca="false">FN141</f>
        <v>0</v>
      </c>
      <c r="FO136" s="0" t="n">
        <f aca="false">FO141</f>
        <v>0</v>
      </c>
      <c r="FP136" s="0" t="n">
        <f aca="false">FP141</f>
        <v>0</v>
      </c>
      <c r="FQ136" s="0" t="n">
        <f aca="false">FQ141</f>
        <v>0</v>
      </c>
      <c r="FR136" s="0" t="n">
        <f aca="false">FR141</f>
        <v>0</v>
      </c>
      <c r="FS136" s="0" t="n">
        <f aca="false">FS141</f>
        <v>8485.35</v>
      </c>
      <c r="FT136" s="0" t="n">
        <f aca="false">FT141</f>
        <v>8485.35</v>
      </c>
      <c r="FU136" s="0" t="n">
        <f aca="false">FU141</f>
        <v>0</v>
      </c>
      <c r="FV136" s="0" t="n">
        <f aca="false">FV141</f>
        <v>0</v>
      </c>
      <c r="FW136" s="0" t="n">
        <f aca="false">FW141</f>
        <v>0</v>
      </c>
      <c r="FX136" s="0" t="n">
        <f aca="false">FX141</f>
        <v>0</v>
      </c>
      <c r="FY136" s="0" t="n">
        <f aca="false">FY141</f>
        <v>0</v>
      </c>
      <c r="FZ136" s="0" t="n">
        <f aca="false">FZ141</f>
        <v>0</v>
      </c>
      <c r="GA136" s="0" t="n">
        <f aca="false">GA141</f>
        <v>0</v>
      </c>
      <c r="GB136" s="0" t="n">
        <f aca="false">GB141</f>
        <v>0</v>
      </c>
      <c r="GC136" s="0" t="n">
        <f aca="false">GC141</f>
        <v>0</v>
      </c>
      <c r="GD136" s="0" t="n">
        <f aca="false">GD141</f>
        <v>0</v>
      </c>
      <c r="GE136" s="0" t="n">
        <f aca="false">GE141</f>
        <v>0</v>
      </c>
      <c r="GF136" s="0" t="n">
        <f aca="false">GF141</f>
        <v>0</v>
      </c>
      <c r="GG136" s="0" t="n">
        <f aca="false">GG141</f>
        <v>0</v>
      </c>
      <c r="GH136" s="0" t="n">
        <f aca="false">GH141</f>
        <v>0</v>
      </c>
      <c r="GI136" s="0" t="n">
        <f aca="false">GI141</f>
        <v>0</v>
      </c>
      <c r="GJ136" s="0" t="n">
        <f aca="false">GJ141</f>
        <v>0</v>
      </c>
      <c r="GK136" s="0" t="n">
        <f aca="false">GK141</f>
        <v>0</v>
      </c>
      <c r="GL136" s="0" t="n">
        <f aca="false">GL141</f>
        <v>0</v>
      </c>
      <c r="GM136" s="0" t="n">
        <f aca="false">GM141</f>
        <v>0</v>
      </c>
      <c r="GN136" s="0" t="n">
        <f aca="false">GN141</f>
        <v>0</v>
      </c>
      <c r="GO136" s="0" t="n">
        <f aca="false">GO141</f>
        <v>0</v>
      </c>
      <c r="GP136" s="0" t="n">
        <f aca="false">GP141</f>
        <v>0</v>
      </c>
      <c r="GQ136" s="0" t="n">
        <f aca="false">GQ141</f>
        <v>0</v>
      </c>
      <c r="GR136" s="0" t="n">
        <f aca="false">GR141</f>
        <v>0</v>
      </c>
      <c r="GS136" s="0" t="n">
        <f aca="false">GS141</f>
        <v>0</v>
      </c>
      <c r="GT136" s="0" t="n">
        <f aca="false">GT141</f>
        <v>0</v>
      </c>
      <c r="GU136" s="0" t="n">
        <f aca="false">GU141</f>
        <v>0</v>
      </c>
      <c r="GV136" s="0" t="n">
        <f aca="false">GV141</f>
        <v>0</v>
      </c>
      <c r="GW136" s="0" t="n">
        <f aca="false">GW141</f>
        <v>0</v>
      </c>
      <c r="GX136" s="0" t="n">
        <f aca="false">GX141</f>
        <v>0</v>
      </c>
    </row>
    <row r="138" customFormat="false" ht="12.75" hidden="false" customHeight="false" outlineLevel="0" collapsed="false">
      <c r="A138" s="44" t="n">
        <v>17</v>
      </c>
      <c r="B138" s="44" t="n">
        <v>1</v>
      </c>
      <c r="C138" s="44" t="n">
        <f aca="false">ROW(SmtRes!A89)</f>
        <v>89</v>
      </c>
      <c r="D138" s="44" t="n">
        <f aca="false">ROW(EtalonRes!A89)</f>
        <v>89</v>
      </c>
      <c r="E138" s="44" t="s">
        <v>204</v>
      </c>
      <c r="F138" s="44" t="s">
        <v>205</v>
      </c>
      <c r="G138" s="44" t="s">
        <v>65</v>
      </c>
      <c r="H138" s="44" t="s">
        <v>206</v>
      </c>
      <c r="I138" s="44" t="n">
        <f aca="false">ROUND(28.92,9)</f>
        <v>28.92</v>
      </c>
      <c r="J138" s="44" t="n">
        <v>0</v>
      </c>
      <c r="K138" s="44" t="n">
        <f aca="false">ROUND(28.92,9)</f>
        <v>28.92</v>
      </c>
      <c r="L138" s="44"/>
      <c r="M138" s="44"/>
      <c r="N138" s="44"/>
      <c r="O138" s="44" t="n">
        <f aca="false">ROUND(CP138,2)</f>
        <v>353.72</v>
      </c>
      <c r="P138" s="44" t="n">
        <f aca="false">ROUND(CQ138*I138,2)</f>
        <v>0</v>
      </c>
      <c r="Q138" s="44" t="n">
        <f aca="false">ROUND(CR138*I138,2)</f>
        <v>353.72</v>
      </c>
      <c r="R138" s="44" t="n">
        <f aca="false">ROUND(CS138*I138,2)</f>
        <v>34.97</v>
      </c>
      <c r="S138" s="44" t="n">
        <f aca="false">ROUND(CT138*I138,2)</f>
        <v>0</v>
      </c>
      <c r="T138" s="44" t="n">
        <f aca="false">ROUND(CU138*I138,2)</f>
        <v>0</v>
      </c>
      <c r="U138" s="44" t="n">
        <f aca="false">CV138*I138</f>
        <v>0</v>
      </c>
      <c r="V138" s="44" t="n">
        <f aca="false">CW138*I138</f>
        <v>0</v>
      </c>
      <c r="W138" s="44" t="n">
        <f aca="false">ROUND(CX138*I138,2)</f>
        <v>0</v>
      </c>
      <c r="X138" s="44" t="n">
        <f aca="false">ROUND(CY138,2)</f>
        <v>35.67</v>
      </c>
      <c r="Y138" s="44" t="n">
        <f aca="false">ROUND(CZ138,2)</f>
        <v>18.88</v>
      </c>
      <c r="Z138" s="44"/>
      <c r="AA138" s="44" t="n">
        <v>86495194</v>
      </c>
      <c r="AB138" s="44" t="n">
        <f aca="false">(AC138+AD138+AF138)</f>
        <v>11.682</v>
      </c>
      <c r="AC138" s="44" t="n">
        <f aca="false">(ES138)</f>
        <v>0</v>
      </c>
      <c r="AD138" s="44" t="n">
        <f aca="false">((ET138*1.1))</f>
        <v>11.682</v>
      </c>
      <c r="AE138" s="44" t="n">
        <f aca="false">((EU138*1.1))</f>
        <v>1.155</v>
      </c>
      <c r="AF138" s="44" t="n">
        <f aca="false">((EV138*1.1))</f>
        <v>0</v>
      </c>
      <c r="AG138" s="44" t="n">
        <f aca="false">(AP138)</f>
        <v>0</v>
      </c>
      <c r="AH138" s="44" t="n">
        <f aca="false">((EW138*1.1))</f>
        <v>0</v>
      </c>
      <c r="AI138" s="44" t="n">
        <f aca="false">((EX138*1.1))</f>
        <v>0</v>
      </c>
      <c r="AJ138" s="44" t="n">
        <f aca="false">(AS138)</f>
        <v>0</v>
      </c>
      <c r="AK138" s="44" t="n">
        <v>0</v>
      </c>
      <c r="AL138" s="44" t="n">
        <v>0</v>
      </c>
      <c r="AM138" s="44" t="n">
        <v>10.62</v>
      </c>
      <c r="AN138" s="44" t="n">
        <v>1.05</v>
      </c>
      <c r="AO138" s="44" t="n">
        <v>0</v>
      </c>
      <c r="AP138" s="44" t="n">
        <v>0</v>
      </c>
      <c r="AQ138" s="44" t="n">
        <v>0</v>
      </c>
      <c r="AR138" s="44" t="n">
        <v>0</v>
      </c>
      <c r="AS138" s="44" t="n">
        <v>0</v>
      </c>
      <c r="AT138" s="44" t="n">
        <v>102</v>
      </c>
      <c r="AU138" s="44" t="n">
        <v>54</v>
      </c>
      <c r="AV138" s="44" t="n">
        <v>1.047</v>
      </c>
      <c r="AW138" s="44" t="n">
        <v>1.002</v>
      </c>
      <c r="AX138" s="44"/>
      <c r="AY138" s="44"/>
      <c r="AZ138" s="44" t="n">
        <v>1</v>
      </c>
      <c r="BA138" s="44" t="n">
        <v>1</v>
      </c>
      <c r="BB138" s="44" t="n">
        <v>1</v>
      </c>
      <c r="BC138" s="44" t="n">
        <v>1</v>
      </c>
      <c r="BD138" s="44"/>
      <c r="BE138" s="44"/>
      <c r="BF138" s="44"/>
      <c r="BG138" s="44"/>
      <c r="BH138" s="44" t="n">
        <v>0</v>
      </c>
      <c r="BI138" s="44" t="n">
        <v>1</v>
      </c>
      <c r="BJ138" s="44" t="s">
        <v>205</v>
      </c>
      <c r="BK138" s="44"/>
      <c r="BL138" s="44"/>
      <c r="BM138" s="44" t="n">
        <v>658</v>
      </c>
      <c r="BN138" s="44" t="n">
        <v>0</v>
      </c>
      <c r="BO138" s="44" t="s">
        <v>205</v>
      </c>
      <c r="BP138" s="44" t="n">
        <v>1</v>
      </c>
      <c r="BQ138" s="44" t="n">
        <v>60</v>
      </c>
      <c r="BR138" s="44" t="n">
        <v>0</v>
      </c>
      <c r="BS138" s="44" t="n">
        <v>1</v>
      </c>
      <c r="BT138" s="44" t="n">
        <v>1</v>
      </c>
      <c r="BU138" s="44" t="n">
        <v>1</v>
      </c>
      <c r="BV138" s="44" t="n">
        <v>1</v>
      </c>
      <c r="BW138" s="44" t="n">
        <v>1</v>
      </c>
      <c r="BX138" s="44" t="n">
        <v>1</v>
      </c>
      <c r="BY138" s="44"/>
      <c r="BZ138" s="44" t="n">
        <v>102</v>
      </c>
      <c r="CA138" s="44" t="n">
        <v>54</v>
      </c>
      <c r="CB138" s="44"/>
      <c r="CC138" s="44"/>
      <c r="CD138" s="44"/>
      <c r="CE138" s="44" t="n">
        <v>0</v>
      </c>
      <c r="CF138" s="44" t="n">
        <v>0</v>
      </c>
      <c r="CG138" s="44" t="n">
        <v>0</v>
      </c>
      <c r="CH138" s="44"/>
      <c r="CI138" s="44"/>
      <c r="CJ138" s="44"/>
      <c r="CK138" s="44"/>
      <c r="CL138" s="44"/>
      <c r="CM138" s="44" t="n">
        <v>0</v>
      </c>
      <c r="CN138" s="44" t="s">
        <v>90</v>
      </c>
      <c r="CO138" s="44" t="n">
        <v>0</v>
      </c>
      <c r="CP138" s="44" t="n">
        <f aca="false">(P138+Q138+S138)</f>
        <v>353.72</v>
      </c>
      <c r="CQ138" s="44" t="n">
        <f aca="false">(AC138*BC138*AW138)</f>
        <v>0</v>
      </c>
      <c r="CR138" s="44" t="n">
        <f aca="false">(((ET138*1.1))*BB138*AV138)</f>
        <v>12.231054</v>
      </c>
      <c r="CS138" s="44" t="n">
        <f aca="false">(AE138*BS138*AV138)</f>
        <v>1.209285</v>
      </c>
      <c r="CT138" s="44" t="n">
        <f aca="false">(AF138*BA138*AV138)</f>
        <v>0</v>
      </c>
      <c r="CU138" s="44" t="n">
        <f aca="false">AG138</f>
        <v>0</v>
      </c>
      <c r="CV138" s="44" t="n">
        <f aca="false">(AH138*AV138)</f>
        <v>0</v>
      </c>
      <c r="CW138" s="44" t="n">
        <f aca="false">AI138</f>
        <v>0</v>
      </c>
      <c r="CX138" s="44" t="n">
        <f aca="false">AJ138</f>
        <v>0</v>
      </c>
      <c r="CY138" s="44" t="n">
        <f aca="false">(((S138+R138)*BZ138)/100)</f>
        <v>35.6694</v>
      </c>
      <c r="CZ138" s="44" t="n">
        <f aca="false">(((S138+R138)*CA138)/100)</f>
        <v>18.8838</v>
      </c>
      <c r="DA138" s="44"/>
      <c r="DB138" s="44"/>
      <c r="DC138" s="44"/>
      <c r="DD138" s="44"/>
      <c r="DE138" s="44" t="s">
        <v>91</v>
      </c>
      <c r="DF138" s="44" t="s">
        <v>91</v>
      </c>
      <c r="DG138" s="44" t="s">
        <v>91</v>
      </c>
      <c r="DH138" s="44"/>
      <c r="DI138" s="44" t="s">
        <v>91</v>
      </c>
      <c r="DJ138" s="44" t="s">
        <v>91</v>
      </c>
      <c r="DK138" s="44"/>
      <c r="DL138" s="44"/>
      <c r="DM138" s="44"/>
      <c r="DN138" s="44" t="n">
        <v>0</v>
      </c>
      <c r="DO138" s="44" t="n">
        <v>0</v>
      </c>
      <c r="DP138" s="44" t="n">
        <v>1</v>
      </c>
      <c r="DQ138" s="44" t="n">
        <v>1</v>
      </c>
      <c r="DR138" s="44"/>
      <c r="DS138" s="44"/>
      <c r="DT138" s="44"/>
      <c r="DU138" s="44" t="n">
        <v>1013</v>
      </c>
      <c r="DV138" s="44" t="s">
        <v>206</v>
      </c>
      <c r="DW138" s="44" t="s">
        <v>206</v>
      </c>
      <c r="DX138" s="44" t="n">
        <v>1</v>
      </c>
      <c r="DY138" s="44"/>
      <c r="DZ138" s="44"/>
      <c r="EA138" s="44"/>
      <c r="EB138" s="44"/>
      <c r="EC138" s="44"/>
      <c r="ED138" s="44"/>
      <c r="EE138" s="44" t="n">
        <v>86331286</v>
      </c>
      <c r="EF138" s="44" t="n">
        <v>60</v>
      </c>
      <c r="EG138" s="44" t="s">
        <v>92</v>
      </c>
      <c r="EH138" s="44" t="n">
        <v>0</v>
      </c>
      <c r="EI138" s="44"/>
      <c r="EJ138" s="44" t="n">
        <v>1</v>
      </c>
      <c r="EK138" s="44" t="n">
        <v>658</v>
      </c>
      <c r="EL138" s="44" t="s">
        <v>207</v>
      </c>
      <c r="EM138" s="44" t="s">
        <v>208</v>
      </c>
      <c r="EN138" s="44"/>
      <c r="EO138" s="44" t="s">
        <v>95</v>
      </c>
      <c r="EP138" s="44"/>
      <c r="EQ138" s="44" t="n">
        <v>0</v>
      </c>
      <c r="ER138" s="44" t="n">
        <v>0</v>
      </c>
      <c r="ES138" s="44" t="n">
        <v>0</v>
      </c>
      <c r="ET138" s="44" t="n">
        <v>10.62</v>
      </c>
      <c r="EU138" s="44" t="n">
        <v>1.05</v>
      </c>
      <c r="EV138" s="44" t="n">
        <v>0</v>
      </c>
      <c r="EW138" s="44" t="n">
        <v>0</v>
      </c>
      <c r="EX138" s="44" t="n">
        <v>0</v>
      </c>
      <c r="EY138" s="44" t="n">
        <v>0</v>
      </c>
      <c r="EZ138" s="44"/>
      <c r="FA138" s="44"/>
      <c r="FB138" s="44"/>
      <c r="FC138" s="44"/>
      <c r="FD138" s="44"/>
      <c r="FE138" s="44"/>
      <c r="FF138" s="44"/>
      <c r="FG138" s="44"/>
      <c r="FH138" s="44"/>
      <c r="FI138" s="44"/>
      <c r="FJ138" s="44"/>
      <c r="FK138" s="44"/>
      <c r="FL138" s="44"/>
      <c r="FM138" s="44"/>
      <c r="FN138" s="44"/>
      <c r="FO138" s="44"/>
      <c r="FP138" s="44"/>
      <c r="FQ138" s="44" t="n">
        <v>0</v>
      </c>
      <c r="FR138" s="44" t="n">
        <v>0</v>
      </c>
      <c r="FS138" s="44" t="n">
        <v>0</v>
      </c>
      <c r="FT138" s="44"/>
      <c r="FU138" s="44"/>
      <c r="FV138" s="44"/>
      <c r="FW138" s="44"/>
      <c r="FX138" s="44" t="n">
        <v>102</v>
      </c>
      <c r="FY138" s="44" t="n">
        <v>54</v>
      </c>
      <c r="FZ138" s="44"/>
      <c r="GA138" s="44"/>
      <c r="GB138" s="44"/>
      <c r="GC138" s="44"/>
      <c r="GD138" s="44" t="n">
        <v>1</v>
      </c>
      <c r="GE138" s="44"/>
      <c r="GF138" s="44" t="n">
        <v>463256787</v>
      </c>
      <c r="GG138" s="44" t="n">
        <v>2</v>
      </c>
      <c r="GH138" s="44" t="n">
        <v>0</v>
      </c>
      <c r="GI138" s="44" t="n">
        <v>-2</v>
      </c>
      <c r="GJ138" s="44" t="n">
        <v>0</v>
      </c>
      <c r="GK138" s="44" t="n">
        <v>0</v>
      </c>
      <c r="GL138" s="44" t="n">
        <f aca="false">ROUND(IF(AND(BH138=3,BI138=3,FS138&lt;&gt;0),P138,0),2)</f>
        <v>0</v>
      </c>
      <c r="GM138" s="44" t="n">
        <f aca="false">ROUND(O138+X138+Y138,2)+GX138</f>
        <v>408.27</v>
      </c>
      <c r="GN138" s="44" t="n">
        <f aca="false">IF(OR(BI138=0,BI138=1),GM138-GX138,0)</f>
        <v>408.27</v>
      </c>
      <c r="GO138" s="44" t="n">
        <f aca="false">IF(BI138=2,GM138-GX138,0)</f>
        <v>0</v>
      </c>
      <c r="GP138" s="44" t="n">
        <f aca="false">IF(BI138=4,GM138-GX138,0)</f>
        <v>0</v>
      </c>
      <c r="GQ138" s="44"/>
      <c r="GR138" s="44" t="n">
        <v>0</v>
      </c>
      <c r="GS138" s="44" t="n">
        <v>3</v>
      </c>
      <c r="GT138" s="44" t="n">
        <v>0</v>
      </c>
      <c r="GU138" s="44"/>
      <c r="GV138" s="44" t="n">
        <f aca="false">(GT138)</f>
        <v>0</v>
      </c>
      <c r="GW138" s="44" t="n">
        <v>1</v>
      </c>
      <c r="GX138" s="44" t="n">
        <f aca="false">ROUND(HC138*I138,2)</f>
        <v>0</v>
      </c>
      <c r="GY138" s="44"/>
      <c r="GZ138" s="44"/>
      <c r="HA138" s="44" t="n">
        <v>0</v>
      </c>
      <c r="HB138" s="44" t="n">
        <v>0</v>
      </c>
      <c r="HC138" s="44" t="n">
        <f aca="false">GV138*GW138</f>
        <v>0</v>
      </c>
      <c r="HD138" s="44"/>
      <c r="HE138" s="44"/>
      <c r="HF138" s="44"/>
      <c r="HG138" s="44"/>
      <c r="HH138" s="44"/>
      <c r="HI138" s="44"/>
      <c r="HJ138" s="44"/>
      <c r="HK138" s="44"/>
      <c r="HL138" s="44"/>
      <c r="HM138" s="44"/>
      <c r="HN138" s="44"/>
      <c r="HO138" s="44"/>
      <c r="HP138" s="44"/>
      <c r="HQ138" s="44"/>
      <c r="HR138" s="44"/>
      <c r="HS138" s="44" t="n">
        <v>0</v>
      </c>
      <c r="HT138" s="44"/>
      <c r="HU138" s="44"/>
      <c r="HV138" s="44"/>
      <c r="HW138" s="44"/>
      <c r="HX138" s="44"/>
      <c r="HY138" s="44"/>
      <c r="HZ138" s="44"/>
      <c r="IA138" s="44"/>
      <c r="IB138" s="44"/>
      <c r="IC138" s="44"/>
      <c r="ID138" s="44"/>
      <c r="IE138" s="44"/>
      <c r="IF138" s="44"/>
      <c r="IG138" s="44"/>
      <c r="IH138" s="44"/>
      <c r="II138" s="44"/>
      <c r="IJ138" s="44"/>
      <c r="IK138" s="44" t="n">
        <v>0</v>
      </c>
      <c r="IL138" s="44"/>
      <c r="IM138" s="44"/>
      <c r="IN138" s="44"/>
      <c r="IO138" s="44"/>
      <c r="IP138" s="44"/>
      <c r="IQ138" s="44"/>
      <c r="IR138" s="44"/>
      <c r="IS138" s="44"/>
      <c r="IT138" s="44"/>
      <c r="IU138" s="44"/>
    </row>
    <row r="139" customFormat="false" ht="12.75" hidden="false" customHeight="false" outlineLevel="0" collapsed="false">
      <c r="A139" s="44" t="n">
        <v>17</v>
      </c>
      <c r="B139" s="44" t="n">
        <v>1</v>
      </c>
      <c r="C139" s="44" t="n">
        <f aca="false">ROW(SmtRes!A90)</f>
        <v>90</v>
      </c>
      <c r="D139" s="44" t="n">
        <f aca="false">ROW(EtalonRes!A90)</f>
        <v>90</v>
      </c>
      <c r="E139" s="44" t="s">
        <v>204</v>
      </c>
      <c r="F139" s="44" t="s">
        <v>205</v>
      </c>
      <c r="G139" s="44" t="s">
        <v>65</v>
      </c>
      <c r="H139" s="44" t="s">
        <v>206</v>
      </c>
      <c r="I139" s="44" t="n">
        <f aca="false">ROUND(28.92,9)</f>
        <v>28.92</v>
      </c>
      <c r="J139" s="44" t="n">
        <v>0</v>
      </c>
      <c r="K139" s="44" t="n">
        <f aca="false">ROUND(28.92,9)</f>
        <v>28.92</v>
      </c>
      <c r="L139" s="44"/>
      <c r="M139" s="44"/>
      <c r="N139" s="44"/>
      <c r="O139" s="44" t="n">
        <f aca="false">ROUND(CP139,2)</f>
        <v>5334.13</v>
      </c>
      <c r="P139" s="44" t="n">
        <f aca="false">ROUND(CQ139*I139,2)</f>
        <v>0</v>
      </c>
      <c r="Q139" s="44" t="n">
        <f aca="false">ROUND(CR139*I139,2)</f>
        <v>5334.13</v>
      </c>
      <c r="R139" s="44" t="n">
        <f aca="false">ROUND(CS139*I139,2)</f>
        <v>2020.01</v>
      </c>
      <c r="S139" s="44" t="n">
        <f aca="false">ROUND(CT139*I139,2)</f>
        <v>0</v>
      </c>
      <c r="T139" s="44" t="n">
        <f aca="false">ROUND(CU139*I139,2)</f>
        <v>0</v>
      </c>
      <c r="U139" s="44" t="n">
        <f aca="false">CV139*I139</f>
        <v>0</v>
      </c>
      <c r="V139" s="44" t="n">
        <f aca="false">CW139*I139</f>
        <v>0</v>
      </c>
      <c r="W139" s="44" t="n">
        <f aca="false">ROUND(CX139*I139,2)</f>
        <v>0</v>
      </c>
      <c r="X139" s="44" t="n">
        <f aca="false">ROUND(CY139,2)</f>
        <v>2060.41</v>
      </c>
      <c r="Y139" s="44" t="n">
        <f aca="false">ROUND(CZ139,2)</f>
        <v>1090.81</v>
      </c>
      <c r="Z139" s="44"/>
      <c r="AA139" s="44" t="n">
        <v>86495195</v>
      </c>
      <c r="AB139" s="44" t="n">
        <f aca="false">(AC139+AD139+AF139)</f>
        <v>11.682</v>
      </c>
      <c r="AC139" s="44" t="n">
        <f aca="false">(ES139)</f>
        <v>0</v>
      </c>
      <c r="AD139" s="44" t="n">
        <f aca="false">((ET139*1.1))</f>
        <v>11.682</v>
      </c>
      <c r="AE139" s="44" t="n">
        <f aca="false">((EU139*1.1))</f>
        <v>1.155</v>
      </c>
      <c r="AF139" s="44" t="n">
        <f aca="false">((EV139*1.1))</f>
        <v>0</v>
      </c>
      <c r="AG139" s="44" t="n">
        <f aca="false">(AP139)</f>
        <v>0</v>
      </c>
      <c r="AH139" s="44" t="n">
        <f aca="false">((EW139*1.1))</f>
        <v>0</v>
      </c>
      <c r="AI139" s="44" t="n">
        <f aca="false">((EX139*1.1))</f>
        <v>0</v>
      </c>
      <c r="AJ139" s="44" t="n">
        <f aca="false">(AS139)</f>
        <v>0</v>
      </c>
      <c r="AK139" s="44" t="n">
        <v>0</v>
      </c>
      <c r="AL139" s="44" t="n">
        <v>0</v>
      </c>
      <c r="AM139" s="44" t="n">
        <v>10.62</v>
      </c>
      <c r="AN139" s="44" t="n">
        <v>1.05</v>
      </c>
      <c r="AO139" s="44" t="n">
        <v>0</v>
      </c>
      <c r="AP139" s="44" t="n">
        <v>0</v>
      </c>
      <c r="AQ139" s="44" t="n">
        <v>0</v>
      </c>
      <c r="AR139" s="44" t="n">
        <v>0</v>
      </c>
      <c r="AS139" s="44" t="n">
        <v>0</v>
      </c>
      <c r="AT139" s="44" t="n">
        <v>102</v>
      </c>
      <c r="AU139" s="44" t="n">
        <v>54</v>
      </c>
      <c r="AV139" s="44" t="n">
        <v>1.047</v>
      </c>
      <c r="AW139" s="44" t="n">
        <v>1.002</v>
      </c>
      <c r="AX139" s="44"/>
      <c r="AY139" s="44"/>
      <c r="AZ139" s="44" t="n">
        <v>1</v>
      </c>
      <c r="BA139" s="44" t="n">
        <v>57.76</v>
      </c>
      <c r="BB139" s="44" t="n">
        <v>15.08</v>
      </c>
      <c r="BC139" s="44" t="n">
        <v>1</v>
      </c>
      <c r="BD139" s="44"/>
      <c r="BE139" s="44"/>
      <c r="BF139" s="44"/>
      <c r="BG139" s="44"/>
      <c r="BH139" s="44" t="n">
        <v>0</v>
      </c>
      <c r="BI139" s="44" t="n">
        <v>1</v>
      </c>
      <c r="BJ139" s="44" t="s">
        <v>205</v>
      </c>
      <c r="BK139" s="44"/>
      <c r="BL139" s="44"/>
      <c r="BM139" s="44" t="n">
        <v>658</v>
      </c>
      <c r="BN139" s="44" t="n">
        <v>0</v>
      </c>
      <c r="BO139" s="44" t="s">
        <v>205</v>
      </c>
      <c r="BP139" s="44" t="n">
        <v>1</v>
      </c>
      <c r="BQ139" s="44" t="n">
        <v>60</v>
      </c>
      <c r="BR139" s="44" t="n">
        <v>0</v>
      </c>
      <c r="BS139" s="44" t="n">
        <v>57.76</v>
      </c>
      <c r="BT139" s="44" t="n">
        <v>1</v>
      </c>
      <c r="BU139" s="44" t="n">
        <v>1</v>
      </c>
      <c r="BV139" s="44" t="n">
        <v>1</v>
      </c>
      <c r="BW139" s="44" t="n">
        <v>1</v>
      </c>
      <c r="BX139" s="44" t="n">
        <v>1</v>
      </c>
      <c r="BY139" s="44"/>
      <c r="BZ139" s="44" t="n">
        <v>102</v>
      </c>
      <c r="CA139" s="44" t="n">
        <v>54</v>
      </c>
      <c r="CB139" s="44"/>
      <c r="CC139" s="44"/>
      <c r="CD139" s="44"/>
      <c r="CE139" s="44" t="n">
        <v>0</v>
      </c>
      <c r="CF139" s="44" t="n">
        <v>0</v>
      </c>
      <c r="CG139" s="44" t="n">
        <v>0</v>
      </c>
      <c r="CH139" s="44"/>
      <c r="CI139" s="44"/>
      <c r="CJ139" s="44"/>
      <c r="CK139" s="44"/>
      <c r="CL139" s="44"/>
      <c r="CM139" s="44" t="n">
        <v>0</v>
      </c>
      <c r="CN139" s="44" t="s">
        <v>90</v>
      </c>
      <c r="CO139" s="44" t="n">
        <v>0</v>
      </c>
      <c r="CP139" s="44" t="n">
        <f aca="false">(P139+Q139+S139)</f>
        <v>5334.13</v>
      </c>
      <c r="CQ139" s="44" t="n">
        <f aca="false">(AC139*BC139*AW139)</f>
        <v>0</v>
      </c>
      <c r="CR139" s="44" t="n">
        <f aca="false">(((ET139*1.1))*BB139*AV139)</f>
        <v>184.44429432</v>
      </c>
      <c r="CS139" s="44" t="n">
        <f aca="false">(AE139*BS139*AV139)</f>
        <v>69.8483016</v>
      </c>
      <c r="CT139" s="44" t="n">
        <f aca="false">(AF139*BA139*AV139)</f>
        <v>0</v>
      </c>
      <c r="CU139" s="44" t="n">
        <f aca="false">AG139</f>
        <v>0</v>
      </c>
      <c r="CV139" s="44" t="n">
        <f aca="false">(AH139*AV139)</f>
        <v>0</v>
      </c>
      <c r="CW139" s="44" t="n">
        <f aca="false">AI139</f>
        <v>0</v>
      </c>
      <c r="CX139" s="44" t="n">
        <f aca="false">AJ139</f>
        <v>0</v>
      </c>
      <c r="CY139" s="44" t="n">
        <f aca="false">(S139+R139)*(BZ139/100)</f>
        <v>2060.4102</v>
      </c>
      <c r="CZ139" s="44" t="n">
        <f aca="false">(S139+R139)*(CA139/100)</f>
        <v>1090.8054</v>
      </c>
      <c r="DA139" s="44"/>
      <c r="DB139" s="44"/>
      <c r="DC139" s="44"/>
      <c r="DD139" s="44"/>
      <c r="DE139" s="44" t="s">
        <v>91</v>
      </c>
      <c r="DF139" s="44" t="s">
        <v>91</v>
      </c>
      <c r="DG139" s="44" t="s">
        <v>91</v>
      </c>
      <c r="DH139" s="44"/>
      <c r="DI139" s="44" t="s">
        <v>91</v>
      </c>
      <c r="DJ139" s="44" t="s">
        <v>91</v>
      </c>
      <c r="DK139" s="44"/>
      <c r="DL139" s="44"/>
      <c r="DM139" s="44"/>
      <c r="DN139" s="44" t="n">
        <v>102</v>
      </c>
      <c r="DO139" s="44" t="n">
        <v>54</v>
      </c>
      <c r="DP139" s="44" t="n">
        <v>1</v>
      </c>
      <c r="DQ139" s="44" t="n">
        <v>1</v>
      </c>
      <c r="DR139" s="44"/>
      <c r="DS139" s="44"/>
      <c r="DT139" s="44"/>
      <c r="DU139" s="44" t="n">
        <v>1013</v>
      </c>
      <c r="DV139" s="44" t="s">
        <v>206</v>
      </c>
      <c r="DW139" s="44" t="s">
        <v>206</v>
      </c>
      <c r="DX139" s="44" t="n">
        <v>1</v>
      </c>
      <c r="DY139" s="44"/>
      <c r="DZ139" s="44"/>
      <c r="EA139" s="44"/>
      <c r="EB139" s="44"/>
      <c r="EC139" s="44"/>
      <c r="ED139" s="44"/>
      <c r="EE139" s="44" t="n">
        <v>86331286</v>
      </c>
      <c r="EF139" s="44" t="n">
        <v>60</v>
      </c>
      <c r="EG139" s="44" t="s">
        <v>92</v>
      </c>
      <c r="EH139" s="44" t="n">
        <v>0</v>
      </c>
      <c r="EI139" s="44"/>
      <c r="EJ139" s="44" t="n">
        <v>1</v>
      </c>
      <c r="EK139" s="44" t="n">
        <v>658</v>
      </c>
      <c r="EL139" s="44" t="s">
        <v>207</v>
      </c>
      <c r="EM139" s="44" t="s">
        <v>208</v>
      </c>
      <c r="EN139" s="44"/>
      <c r="EO139" s="44" t="s">
        <v>95</v>
      </c>
      <c r="EP139" s="44"/>
      <c r="EQ139" s="44" t="n">
        <v>0</v>
      </c>
      <c r="ER139" s="44" t="n">
        <v>0</v>
      </c>
      <c r="ES139" s="44" t="n">
        <v>0</v>
      </c>
      <c r="ET139" s="44" t="n">
        <v>10.62</v>
      </c>
      <c r="EU139" s="44" t="n">
        <v>1.05</v>
      </c>
      <c r="EV139" s="44" t="n">
        <v>0</v>
      </c>
      <c r="EW139" s="44" t="n">
        <v>0</v>
      </c>
      <c r="EX139" s="44" t="n">
        <v>0</v>
      </c>
      <c r="EY139" s="44" t="n">
        <v>0</v>
      </c>
      <c r="EZ139" s="44"/>
      <c r="FA139" s="44"/>
      <c r="FB139" s="44"/>
      <c r="FC139" s="44"/>
      <c r="FD139" s="44"/>
      <c r="FE139" s="44"/>
      <c r="FF139" s="44"/>
      <c r="FG139" s="44"/>
      <c r="FH139" s="44"/>
      <c r="FI139" s="44"/>
      <c r="FJ139" s="44"/>
      <c r="FK139" s="44"/>
      <c r="FL139" s="44"/>
      <c r="FM139" s="44"/>
      <c r="FN139" s="44"/>
      <c r="FO139" s="44"/>
      <c r="FP139" s="44"/>
      <c r="FQ139" s="44" t="n">
        <v>0</v>
      </c>
      <c r="FR139" s="44" t="n">
        <v>0</v>
      </c>
      <c r="FS139" s="44" t="n">
        <v>0</v>
      </c>
      <c r="FT139" s="44"/>
      <c r="FU139" s="44"/>
      <c r="FV139" s="44"/>
      <c r="FW139" s="44"/>
      <c r="FX139" s="44" t="n">
        <v>102</v>
      </c>
      <c r="FY139" s="44" t="n">
        <v>54</v>
      </c>
      <c r="FZ139" s="44"/>
      <c r="GA139" s="44"/>
      <c r="GB139" s="44"/>
      <c r="GC139" s="44"/>
      <c r="GD139" s="44" t="n">
        <v>1</v>
      </c>
      <c r="GE139" s="44"/>
      <c r="GF139" s="44" t="n">
        <v>463256787</v>
      </c>
      <c r="GG139" s="44" t="n">
        <v>2</v>
      </c>
      <c r="GH139" s="44" t="n">
        <v>0</v>
      </c>
      <c r="GI139" s="44" t="n">
        <v>-2</v>
      </c>
      <c r="GJ139" s="44" t="n">
        <v>0</v>
      </c>
      <c r="GK139" s="44" t="n">
        <v>0</v>
      </c>
      <c r="GL139" s="44" t="n">
        <f aca="false">ROUND(IF(AND(BH139=3,BI139=3,FS139&lt;&gt;0),P139,0),2)</f>
        <v>0</v>
      </c>
      <c r="GM139" s="44" t="n">
        <f aca="false">ROUND(O139+X139+Y139,2)+GX139</f>
        <v>8485.35</v>
      </c>
      <c r="GN139" s="44" t="n">
        <f aca="false">IF(OR(BI139=0,BI139=1),GM139-GX139,0)</f>
        <v>8485.35</v>
      </c>
      <c r="GO139" s="44" t="n">
        <f aca="false">IF(BI139=2,GM139-GX139,0)</f>
        <v>0</v>
      </c>
      <c r="GP139" s="44" t="n">
        <f aca="false">IF(BI139=4,GM139-GX139,0)</f>
        <v>0</v>
      </c>
      <c r="GQ139" s="44"/>
      <c r="GR139" s="44" t="n">
        <v>0</v>
      </c>
      <c r="GS139" s="44" t="n">
        <v>3</v>
      </c>
      <c r="GT139" s="44" t="n">
        <v>0</v>
      </c>
      <c r="GU139" s="44"/>
      <c r="GV139" s="44" t="n">
        <f aca="false">(GT139)</f>
        <v>0</v>
      </c>
      <c r="GW139" s="44" t="n">
        <v>1</v>
      </c>
      <c r="GX139" s="44" t="n">
        <f aca="false">ROUND(HC139*I139,2)</f>
        <v>0</v>
      </c>
      <c r="GY139" s="44"/>
      <c r="GZ139" s="44"/>
      <c r="HA139" s="44" t="n">
        <v>0</v>
      </c>
      <c r="HB139" s="44" t="n">
        <v>0</v>
      </c>
      <c r="HC139" s="44" t="n">
        <f aca="false">GV139*GW139</f>
        <v>0</v>
      </c>
      <c r="HD139" s="44"/>
      <c r="HE139" s="44"/>
      <c r="HF139" s="44"/>
      <c r="HG139" s="44"/>
      <c r="HH139" s="44"/>
      <c r="HI139" s="44"/>
      <c r="HJ139" s="44"/>
      <c r="HK139" s="44"/>
      <c r="HL139" s="44"/>
      <c r="HM139" s="44"/>
      <c r="HN139" s="44"/>
      <c r="HO139" s="44"/>
      <c r="HP139" s="44"/>
      <c r="HQ139" s="44"/>
      <c r="HR139" s="44"/>
      <c r="HS139" s="44" t="n">
        <v>0</v>
      </c>
      <c r="HT139" s="44"/>
      <c r="HU139" s="44"/>
      <c r="HV139" s="44"/>
      <c r="HW139" s="44"/>
      <c r="HX139" s="44"/>
      <c r="HY139" s="44"/>
      <c r="HZ139" s="44"/>
      <c r="IA139" s="44"/>
      <c r="IB139" s="44"/>
      <c r="IC139" s="44"/>
      <c r="ID139" s="44"/>
      <c r="IE139" s="44"/>
      <c r="IF139" s="44"/>
      <c r="IG139" s="44"/>
      <c r="IH139" s="44"/>
      <c r="II139" s="44"/>
      <c r="IJ139" s="44"/>
      <c r="IK139" s="44" t="n">
        <v>0</v>
      </c>
      <c r="IL139" s="44"/>
      <c r="IM139" s="44"/>
      <c r="IN139" s="44"/>
      <c r="IO139" s="44"/>
      <c r="IP139" s="44"/>
      <c r="IQ139" s="44"/>
      <c r="IR139" s="44"/>
      <c r="IS139" s="44"/>
      <c r="IT139" s="44"/>
      <c r="IU139" s="44"/>
    </row>
    <row r="141" customFormat="false" ht="12.75" hidden="false" customHeight="false" outlineLevel="0" collapsed="false">
      <c r="A141" s="0" t="n">
        <v>51</v>
      </c>
      <c r="B141" s="0" t="n">
        <f aca="false">B134</f>
        <v>1</v>
      </c>
      <c r="C141" s="0" t="n">
        <f aca="false">A134</f>
        <v>4</v>
      </c>
      <c r="D141" s="0" t="n">
        <f aca="false">ROW(A134)</f>
        <v>134</v>
      </c>
      <c r="F141" s="0" t="str">
        <f aca="false">IF(F134&lt;&gt;"",F134,"")</f>
        <v>23</v>
      </c>
      <c r="G141" s="0" t="str">
        <f aca="false">IF(G134&lt;&gt;"",G134,"")</f>
        <v>Погрузка порубочных остатков</v>
      </c>
      <c r="H141" s="0" t="n">
        <v>0</v>
      </c>
      <c r="O141" s="0" t="n">
        <f aca="false">ROUND(AB141,2)</f>
        <v>353.72</v>
      </c>
      <c r="P141" s="0" t="n">
        <f aca="false">ROUND(AC141,2)</f>
        <v>0</v>
      </c>
      <c r="Q141" s="0" t="n">
        <f aca="false">ROUND(AD141,2)</f>
        <v>353.72</v>
      </c>
      <c r="R141" s="0" t="n">
        <f aca="false">ROUND(AE141,2)</f>
        <v>34.97</v>
      </c>
      <c r="S141" s="0" t="n">
        <f aca="false">ROUND(AF141,2)</f>
        <v>0</v>
      </c>
      <c r="T141" s="0" t="n">
        <f aca="false">ROUND(AG141,2)</f>
        <v>0</v>
      </c>
      <c r="U141" s="0" t="n">
        <f aca="false">AH141</f>
        <v>0</v>
      </c>
      <c r="V141" s="0" t="n">
        <f aca="false">AI141</f>
        <v>0</v>
      </c>
      <c r="W141" s="0" t="n">
        <f aca="false">ROUND(AJ141,2)</f>
        <v>0</v>
      </c>
      <c r="X141" s="0" t="n">
        <f aca="false">ROUND(AK141,2)</f>
        <v>35.67</v>
      </c>
      <c r="Y141" s="0" t="n">
        <f aca="false">ROUND(AL141,2)</f>
        <v>18.88</v>
      </c>
      <c r="AB141" s="0" t="n">
        <f aca="false">ROUND(SUMIF(AA138:AA139,"=86495194",O138:O139),2)</f>
        <v>353.72</v>
      </c>
      <c r="AC141" s="0" t="n">
        <f aca="false">ROUND(SUMIF(AA138:AA139,"=86495194",P138:P139),2)</f>
        <v>0</v>
      </c>
      <c r="AD141" s="0" t="n">
        <f aca="false">ROUND(SUMIF(AA138:AA139,"=86495194",Q138:Q139),2)</f>
        <v>353.72</v>
      </c>
      <c r="AE141" s="0" t="n">
        <f aca="false">ROUND(SUMIF(AA138:AA139,"=86495194",R138:R139),2)</f>
        <v>34.97</v>
      </c>
      <c r="AF141" s="0" t="n">
        <f aca="false">ROUND(SUMIF(AA138:AA139,"=86495194",S138:S139),2)</f>
        <v>0</v>
      </c>
      <c r="AG141" s="0" t="n">
        <f aca="false">ROUND(SUMIF(AA138:AA139,"=86495194",T138:T139),2)</f>
        <v>0</v>
      </c>
      <c r="AH141" s="0" t="n">
        <f aca="false">SUMIF(AA138:AA139,"=86495194",U138:U139)</f>
        <v>0</v>
      </c>
      <c r="AI141" s="0" t="n">
        <f aca="false">SUMIF(AA138:AA139,"=86495194",V138:V139)</f>
        <v>0</v>
      </c>
      <c r="AJ141" s="0" t="n">
        <f aca="false">ROUND(SUMIF(AA138:AA139,"=86495194",W138:W139),2)</f>
        <v>0</v>
      </c>
      <c r="AK141" s="0" t="n">
        <f aca="false">ROUND(SUMIF(AA138:AA139,"=86495194",X138:X139),2)</f>
        <v>35.67</v>
      </c>
      <c r="AL141" s="0" t="n">
        <f aca="false">ROUND(SUMIF(AA138:AA139,"=86495194",Y138:Y139),2)</f>
        <v>18.88</v>
      </c>
      <c r="AO141" s="0" t="n">
        <f aca="false">ROUND(BX141,2)</f>
        <v>0</v>
      </c>
      <c r="AP141" s="0" t="n">
        <f aca="false">ROUND(BY141,2)</f>
        <v>0</v>
      </c>
      <c r="AQ141" s="0" t="n">
        <f aca="false">ROUND(BZ141,2)</f>
        <v>0</v>
      </c>
      <c r="AR141" s="0" t="n">
        <f aca="false">ROUND(CA141,2)</f>
        <v>408.27</v>
      </c>
      <c r="AS141" s="0" t="n">
        <f aca="false">ROUND(CB141,2)</f>
        <v>408.27</v>
      </c>
      <c r="AT141" s="0" t="n">
        <f aca="false">ROUND(CC141,2)</f>
        <v>0</v>
      </c>
      <c r="AU141" s="0" t="n">
        <f aca="false">ROUND(CD141,2)</f>
        <v>0</v>
      </c>
      <c r="AV141" s="0" t="n">
        <f aca="false">ROUND(CE141,2)</f>
        <v>0</v>
      </c>
      <c r="AW141" s="0" t="n">
        <f aca="false">ROUND(CF141,2)</f>
        <v>0</v>
      </c>
      <c r="AX141" s="0" t="n">
        <f aca="false">ROUND(CG141,2)</f>
        <v>0</v>
      </c>
      <c r="AY141" s="0" t="n">
        <f aca="false">ROUND(CH141,2)</f>
        <v>0</v>
      </c>
      <c r="AZ141" s="0" t="n">
        <f aca="false">ROUND(CI141,2)</f>
        <v>0</v>
      </c>
      <c r="BA141" s="0" t="n">
        <f aca="false">ROUND(CJ141,2)</f>
        <v>0</v>
      </c>
      <c r="BB141" s="0" t="n">
        <f aca="false">ROUND(CK141,2)</f>
        <v>0</v>
      </c>
      <c r="BC141" s="0" t="n">
        <f aca="false">ROUND(CL141,2)</f>
        <v>0</v>
      </c>
      <c r="BD141" s="0" t="n">
        <f aca="false">ROUND(CM141,2)</f>
        <v>0</v>
      </c>
      <c r="BX141" s="0" t="n">
        <f aca="false">ROUND(SUMIF(AA138:AA139,"=86495194",FQ138:FQ139),2)</f>
        <v>0</v>
      </c>
      <c r="BY141" s="0" t="n">
        <f aca="false">ROUND(SUMIF(AA138:AA139,"=86495194",FR138:FR139),2)</f>
        <v>0</v>
      </c>
      <c r="BZ141" s="0" t="n">
        <f aca="false">ROUND(SUMIF(AA138:AA139,"=86495194",GL138:GL139),2)</f>
        <v>0</v>
      </c>
      <c r="CA141" s="0" t="n">
        <f aca="false">ROUND(SUMIF(AA138:AA139,"=86495194",GM138:GM139),2)</f>
        <v>408.27</v>
      </c>
      <c r="CB141" s="0" t="n">
        <f aca="false">ROUND(SUMIF(AA138:AA139,"=86495194",GN138:GN139),2)</f>
        <v>408.27</v>
      </c>
      <c r="CC141" s="0" t="n">
        <f aca="false">ROUND(SUMIF(AA138:AA139,"=86495194",GO138:GO139),2)</f>
        <v>0</v>
      </c>
      <c r="CD141" s="0" t="n">
        <f aca="false">ROUND(SUMIF(AA138:AA139,"=86495194",GP138:GP139),2)</f>
        <v>0</v>
      </c>
      <c r="CE141" s="0" t="n">
        <f aca="false">AC141-BX141</f>
        <v>0</v>
      </c>
      <c r="CF141" s="0" t="n">
        <f aca="false">AC141-BY141</f>
        <v>0</v>
      </c>
      <c r="CG141" s="0" t="n">
        <f aca="false">BX141-BZ141</f>
        <v>0</v>
      </c>
      <c r="CH141" s="0" t="n">
        <f aca="false">AC141-BX141-BY141+BZ141</f>
        <v>0</v>
      </c>
      <c r="CI141" s="0" t="n">
        <f aca="false">BY141-BZ141</f>
        <v>0</v>
      </c>
      <c r="CJ141" s="0" t="n">
        <f aca="false">ROUND(SUMIF(AA138:AA139,"=86495194",GX138:GX139),2)</f>
        <v>0</v>
      </c>
      <c r="CK141" s="0" t="n">
        <f aca="false">ROUND(SUMIF(AA138:AA139,"=86495194",GY138:GY139),2)</f>
        <v>0</v>
      </c>
      <c r="CL141" s="0" t="n">
        <f aca="false">ROUND(SUMIF(AA138:AA139,"=86495194",GZ138:GZ139),2)</f>
        <v>0</v>
      </c>
      <c r="CM141" s="0" t="n">
        <f aca="false">ROUND(SUMIF(AA138:AA139,"=86495194",HD138:HD139),2)</f>
        <v>0</v>
      </c>
      <c r="DG141" s="0" t="n">
        <f aca="false">ROUND(DT141,2)</f>
        <v>5334.13</v>
      </c>
      <c r="DH141" s="0" t="n">
        <f aca="false">ROUND(DU141,2)</f>
        <v>0</v>
      </c>
      <c r="DI141" s="0" t="n">
        <f aca="false">ROUND(DV141,2)</f>
        <v>5334.13</v>
      </c>
      <c r="DJ141" s="0" t="n">
        <f aca="false">ROUND(DW141,2)</f>
        <v>2020.01</v>
      </c>
      <c r="DK141" s="0" t="n">
        <f aca="false">ROUND(DX141,2)</f>
        <v>0</v>
      </c>
      <c r="DL141" s="0" t="n">
        <f aca="false">ROUND(DY141,2)</f>
        <v>0</v>
      </c>
      <c r="DM141" s="0" t="n">
        <f aca="false">DZ141</f>
        <v>0</v>
      </c>
      <c r="DN141" s="0" t="n">
        <f aca="false">EA141</f>
        <v>0</v>
      </c>
      <c r="DO141" s="0" t="n">
        <f aca="false">ROUND(EB141,2)</f>
        <v>0</v>
      </c>
      <c r="DP141" s="0" t="n">
        <f aca="false">ROUND(EC141,2)</f>
        <v>2060.41</v>
      </c>
      <c r="DQ141" s="0" t="n">
        <f aca="false">ROUND(ED141,2)</f>
        <v>1090.81</v>
      </c>
      <c r="DT141" s="0" t="n">
        <f aca="false">ROUND(SUMIF(AA138:AA139,"=86495195",O138:O139),2)</f>
        <v>5334.13</v>
      </c>
      <c r="DU141" s="0" t="n">
        <f aca="false">ROUND(SUMIF(AA138:AA139,"=86495195",P138:P139),2)</f>
        <v>0</v>
      </c>
      <c r="DV141" s="0" t="n">
        <f aca="false">ROUND(SUMIF(AA138:AA139,"=86495195",Q138:Q139),2)</f>
        <v>5334.13</v>
      </c>
      <c r="DW141" s="0" t="n">
        <f aca="false">ROUND(SUMIF(AA138:AA139,"=86495195",R138:R139),2)</f>
        <v>2020.01</v>
      </c>
      <c r="DX141" s="0" t="n">
        <f aca="false">ROUND(SUMIF(AA138:AA139,"=86495195",S138:S139),2)</f>
        <v>0</v>
      </c>
      <c r="DY141" s="0" t="n">
        <f aca="false">ROUND(SUMIF(AA138:AA139,"=86495195",T138:T139),2)</f>
        <v>0</v>
      </c>
      <c r="DZ141" s="0" t="n">
        <f aca="false">SUMIF(AA138:AA139,"=86495195",U138:U139)</f>
        <v>0</v>
      </c>
      <c r="EA141" s="0" t="n">
        <f aca="false">SUMIF(AA138:AA139,"=86495195",V138:V139)</f>
        <v>0</v>
      </c>
      <c r="EB141" s="0" t="n">
        <f aca="false">ROUND(SUMIF(AA138:AA139,"=86495195",W138:W139),2)</f>
        <v>0</v>
      </c>
      <c r="EC141" s="0" t="n">
        <f aca="false">ROUND(SUMIF(AA138:AA139,"=86495195",X138:X139),2)</f>
        <v>2060.41</v>
      </c>
      <c r="ED141" s="0" t="n">
        <f aca="false">ROUND(SUMIF(AA138:AA139,"=86495195",Y138:Y139),2)</f>
        <v>1090.81</v>
      </c>
      <c r="EG141" s="0" t="n">
        <f aca="false">ROUND(FP141,2)</f>
        <v>0</v>
      </c>
      <c r="EH141" s="0" t="n">
        <f aca="false">ROUND(FQ141,2)</f>
        <v>0</v>
      </c>
      <c r="EI141" s="0" t="n">
        <f aca="false">ROUND(FR141,2)</f>
        <v>0</v>
      </c>
      <c r="EJ141" s="0" t="n">
        <f aca="false">ROUND(FS141,2)</f>
        <v>8485.35</v>
      </c>
      <c r="EK141" s="0" t="n">
        <f aca="false">ROUND(FT141,2)</f>
        <v>8485.35</v>
      </c>
      <c r="EL141" s="0" t="n">
        <f aca="false">ROUND(FU141,2)</f>
        <v>0</v>
      </c>
      <c r="EM141" s="0" t="n">
        <f aca="false">ROUND(FV141,2)</f>
        <v>0</v>
      </c>
      <c r="EN141" s="0" t="n">
        <f aca="false">ROUND(FW141,2)</f>
        <v>0</v>
      </c>
      <c r="EO141" s="0" t="n">
        <f aca="false">ROUND(FX141,2)</f>
        <v>0</v>
      </c>
      <c r="EP141" s="0" t="n">
        <f aca="false">ROUND(FY141,2)</f>
        <v>0</v>
      </c>
      <c r="EQ141" s="0" t="n">
        <f aca="false">ROUND(FZ141,2)</f>
        <v>0</v>
      </c>
      <c r="ER141" s="0" t="n">
        <f aca="false">ROUND(GA141,2)</f>
        <v>0</v>
      </c>
      <c r="ES141" s="0" t="n">
        <f aca="false">ROUND(GB141,2)</f>
        <v>0</v>
      </c>
      <c r="ET141" s="0" t="n">
        <f aca="false">ROUND(GC141,2)</f>
        <v>0</v>
      </c>
      <c r="EU141" s="0" t="n">
        <f aca="false">ROUND(GD141,2)</f>
        <v>0</v>
      </c>
      <c r="EV141" s="0" t="n">
        <f aca="false">ROUND(GE141,2)</f>
        <v>0</v>
      </c>
      <c r="FP141" s="0" t="n">
        <f aca="false">ROUND(SUMIF(AA138:AA139,"=86495195",FQ138:FQ139),2)</f>
        <v>0</v>
      </c>
      <c r="FQ141" s="0" t="n">
        <f aca="false">ROUND(SUMIF(AA138:AA139,"=86495195",FR138:FR139),2)</f>
        <v>0</v>
      </c>
      <c r="FR141" s="0" t="n">
        <f aca="false">ROUND(SUMIF(AA138:AA139,"=86495195",GL138:GL139),2)</f>
        <v>0</v>
      </c>
      <c r="FS141" s="0" t="n">
        <f aca="false">ROUND(SUMIF(AA138:AA139,"=86495195",GM138:GM139),2)</f>
        <v>8485.35</v>
      </c>
      <c r="FT141" s="0" t="n">
        <f aca="false">ROUND(SUMIF(AA138:AA139,"=86495195",GN138:GN139),2)</f>
        <v>8485.35</v>
      </c>
      <c r="FU141" s="0" t="n">
        <f aca="false">ROUND(SUMIF(AA138:AA139,"=86495195",GO138:GO139),2)</f>
        <v>0</v>
      </c>
      <c r="FV141" s="0" t="n">
        <f aca="false">ROUND(SUMIF(AA138:AA139,"=86495195",GP138:GP139),2)</f>
        <v>0</v>
      </c>
      <c r="FW141" s="0" t="n">
        <f aca="false">DU141-FP141</f>
        <v>0</v>
      </c>
      <c r="FX141" s="0" t="n">
        <f aca="false">DU141-FQ141</f>
        <v>0</v>
      </c>
      <c r="FY141" s="0" t="n">
        <f aca="false">FP141-FR141</f>
        <v>0</v>
      </c>
      <c r="FZ141" s="0" t="n">
        <f aca="false">DU141-FP141-FQ141+FR141</f>
        <v>0</v>
      </c>
      <c r="GA141" s="0" t="n">
        <f aca="false">FQ141-FR141</f>
        <v>0</v>
      </c>
      <c r="GB141" s="0" t="n">
        <f aca="false">ROUND(SUMIF(AA138:AA139,"=86495195",GX138:GX139),2)</f>
        <v>0</v>
      </c>
      <c r="GC141" s="0" t="n">
        <f aca="false">ROUND(SUMIF(AA138:AA139,"=86495195",GY138:GY139),2)</f>
        <v>0</v>
      </c>
      <c r="GD141" s="0" t="n">
        <f aca="false">ROUND(SUMIF(AA138:AA139,"=86495195",GZ138:GZ139),2)</f>
        <v>0</v>
      </c>
      <c r="GE141" s="0" t="n">
        <f aca="false">ROUND(SUMIF(AA138:AA139,"=86495195",HD138:HD139),2)</f>
        <v>0</v>
      </c>
      <c r="GX141" s="0" t="n">
        <v>0</v>
      </c>
    </row>
    <row r="143" customFormat="false" ht="12.75" hidden="false" customHeight="false" outlineLevel="0" collapsed="false">
      <c r="A143" s="0" t="n">
        <v>50</v>
      </c>
      <c r="B143" s="0" t="n">
        <v>0</v>
      </c>
      <c r="C143" s="0" t="n">
        <v>0</v>
      </c>
      <c r="D143" s="0" t="n">
        <v>1</v>
      </c>
      <c r="E143" s="0" t="n">
        <v>201</v>
      </c>
      <c r="F143" s="0" t="n">
        <f aca="false">ROUND(Source!O141,O143)</f>
        <v>353.72</v>
      </c>
      <c r="G143" s="0" t="s">
        <v>124</v>
      </c>
      <c r="H143" s="0" t="s">
        <v>125</v>
      </c>
      <c r="K143" s="0" t="n">
        <v>201</v>
      </c>
      <c r="L143" s="0" t="n">
        <v>1</v>
      </c>
      <c r="M143" s="0" t="n">
        <v>3</v>
      </c>
      <c r="O143" s="0" t="n">
        <v>2</v>
      </c>
      <c r="P143" s="0" t="n">
        <f aca="false">ROUND(Source!DG141,O143)</f>
        <v>5334.13</v>
      </c>
      <c r="W143" s="0" t="n">
        <v>353.72</v>
      </c>
      <c r="X143" s="0" t="n">
        <v>1</v>
      </c>
      <c r="Y143" s="0" t="n">
        <v>353.72</v>
      </c>
      <c r="Z143" s="0" t="n">
        <v>5334.13</v>
      </c>
      <c r="AA143" s="0" t="n">
        <v>1</v>
      </c>
      <c r="AB143" s="0" t="n">
        <v>5334.13</v>
      </c>
    </row>
    <row r="144" customFormat="false" ht="12.75" hidden="false" customHeight="false" outlineLevel="0" collapsed="false">
      <c r="A144" s="0" t="n">
        <v>50</v>
      </c>
      <c r="B144" s="0" t="n">
        <v>0</v>
      </c>
      <c r="C144" s="0" t="n">
        <v>0</v>
      </c>
      <c r="D144" s="0" t="n">
        <v>1</v>
      </c>
      <c r="E144" s="0" t="n">
        <v>202</v>
      </c>
      <c r="F144" s="0" t="n">
        <f aca="false">ROUND(Source!P141,O144)</f>
        <v>0</v>
      </c>
      <c r="G144" s="0" t="s">
        <v>126</v>
      </c>
      <c r="H144" s="0" t="s">
        <v>127</v>
      </c>
      <c r="K144" s="0" t="n">
        <v>202</v>
      </c>
      <c r="L144" s="0" t="n">
        <v>2</v>
      </c>
      <c r="M144" s="0" t="n">
        <v>3</v>
      </c>
      <c r="O144" s="0" t="n">
        <v>2</v>
      </c>
      <c r="P144" s="0" t="n">
        <f aca="false">ROUND(Source!DH141,O144)</f>
        <v>0</v>
      </c>
      <c r="W144" s="0" t="n">
        <v>0</v>
      </c>
      <c r="X144" s="0" t="n">
        <v>1</v>
      </c>
      <c r="Y144" s="0" t="n">
        <v>0</v>
      </c>
      <c r="Z144" s="0" t="n">
        <v>0</v>
      </c>
      <c r="AA144" s="0" t="n">
        <v>1</v>
      </c>
      <c r="AB144" s="0" t="n">
        <v>0</v>
      </c>
    </row>
    <row r="145" customFormat="false" ht="12.75" hidden="false" customHeight="false" outlineLevel="0" collapsed="false">
      <c r="A145" s="0" t="n">
        <v>50</v>
      </c>
      <c r="B145" s="0" t="n">
        <v>0</v>
      </c>
      <c r="C145" s="0" t="n">
        <v>0</v>
      </c>
      <c r="D145" s="0" t="n">
        <v>1</v>
      </c>
      <c r="E145" s="0" t="n">
        <v>222</v>
      </c>
      <c r="F145" s="0" t="n">
        <f aca="false">ROUND(Source!AO141,O145)</f>
        <v>0</v>
      </c>
      <c r="G145" s="0" t="s">
        <v>128</v>
      </c>
      <c r="H145" s="0" t="s">
        <v>129</v>
      </c>
      <c r="K145" s="0" t="n">
        <v>222</v>
      </c>
      <c r="L145" s="0" t="n">
        <v>3</v>
      </c>
      <c r="M145" s="0" t="n">
        <v>3</v>
      </c>
      <c r="O145" s="0" t="n">
        <v>2</v>
      </c>
      <c r="P145" s="0" t="n">
        <f aca="false">ROUND(Source!EG141,O145)</f>
        <v>0</v>
      </c>
      <c r="W145" s="0" t="n">
        <v>0</v>
      </c>
      <c r="X145" s="0" t="n">
        <v>1</v>
      </c>
      <c r="Y145" s="0" t="n">
        <v>0</v>
      </c>
      <c r="Z145" s="0" t="n">
        <v>0</v>
      </c>
      <c r="AA145" s="0" t="n">
        <v>1</v>
      </c>
      <c r="AB145" s="0" t="n">
        <v>0</v>
      </c>
    </row>
    <row r="146" customFormat="false" ht="12.75" hidden="false" customHeight="false" outlineLevel="0" collapsed="false">
      <c r="A146" s="0" t="n">
        <v>50</v>
      </c>
      <c r="B146" s="0" t="n">
        <v>0</v>
      </c>
      <c r="C146" s="0" t="n">
        <v>0</v>
      </c>
      <c r="D146" s="0" t="n">
        <v>1</v>
      </c>
      <c r="E146" s="0" t="n">
        <v>225</v>
      </c>
      <c r="F146" s="0" t="n">
        <f aca="false">ROUND(Source!AV141,O146)</f>
        <v>0</v>
      </c>
      <c r="G146" s="0" t="s">
        <v>130</v>
      </c>
      <c r="H146" s="0" t="s">
        <v>131</v>
      </c>
      <c r="K146" s="0" t="n">
        <v>225</v>
      </c>
      <c r="L146" s="0" t="n">
        <v>4</v>
      </c>
      <c r="M146" s="0" t="n">
        <v>3</v>
      </c>
      <c r="O146" s="0" t="n">
        <v>2</v>
      </c>
      <c r="P146" s="0" t="n">
        <f aca="false">ROUND(Source!EN141,O146)</f>
        <v>0</v>
      </c>
      <c r="W146" s="0" t="n">
        <v>0</v>
      </c>
      <c r="X146" s="0" t="n">
        <v>1</v>
      </c>
      <c r="Y146" s="0" t="n">
        <v>0</v>
      </c>
      <c r="Z146" s="0" t="n">
        <v>0</v>
      </c>
      <c r="AA146" s="0" t="n">
        <v>1</v>
      </c>
      <c r="AB146" s="0" t="n">
        <v>0</v>
      </c>
    </row>
    <row r="147" customFormat="false" ht="12.75" hidden="false" customHeight="false" outlineLevel="0" collapsed="false">
      <c r="A147" s="0" t="n">
        <v>50</v>
      </c>
      <c r="B147" s="0" t="n">
        <v>0</v>
      </c>
      <c r="C147" s="0" t="n">
        <v>0</v>
      </c>
      <c r="D147" s="0" t="n">
        <v>1</v>
      </c>
      <c r="E147" s="0" t="n">
        <v>226</v>
      </c>
      <c r="F147" s="0" t="n">
        <f aca="false">ROUND(Source!AW141,O147)</f>
        <v>0</v>
      </c>
      <c r="G147" s="0" t="s">
        <v>132</v>
      </c>
      <c r="H147" s="0" t="s">
        <v>133</v>
      </c>
      <c r="K147" s="0" t="n">
        <v>226</v>
      </c>
      <c r="L147" s="0" t="n">
        <v>5</v>
      </c>
      <c r="M147" s="0" t="n">
        <v>3</v>
      </c>
      <c r="O147" s="0" t="n">
        <v>2</v>
      </c>
      <c r="P147" s="0" t="n">
        <f aca="false">ROUND(Source!EO141,O147)</f>
        <v>0</v>
      </c>
      <c r="W147" s="0" t="n">
        <v>0</v>
      </c>
      <c r="X147" s="0" t="n">
        <v>1</v>
      </c>
      <c r="Y147" s="0" t="n">
        <v>0</v>
      </c>
      <c r="Z147" s="0" t="n">
        <v>0</v>
      </c>
      <c r="AA147" s="0" t="n">
        <v>1</v>
      </c>
      <c r="AB147" s="0" t="n">
        <v>0</v>
      </c>
    </row>
    <row r="148" customFormat="false" ht="12.75" hidden="false" customHeight="false" outlineLevel="0" collapsed="false">
      <c r="A148" s="0" t="n">
        <v>50</v>
      </c>
      <c r="B148" s="0" t="n">
        <v>0</v>
      </c>
      <c r="C148" s="0" t="n">
        <v>0</v>
      </c>
      <c r="D148" s="0" t="n">
        <v>1</v>
      </c>
      <c r="E148" s="0" t="n">
        <v>227</v>
      </c>
      <c r="F148" s="0" t="n">
        <f aca="false">ROUND(Source!AX141,O148)</f>
        <v>0</v>
      </c>
      <c r="G148" s="0" t="s">
        <v>134</v>
      </c>
      <c r="H148" s="0" t="s">
        <v>135</v>
      </c>
      <c r="K148" s="0" t="n">
        <v>227</v>
      </c>
      <c r="L148" s="0" t="n">
        <v>6</v>
      </c>
      <c r="M148" s="0" t="n">
        <v>3</v>
      </c>
      <c r="O148" s="0" t="n">
        <v>2</v>
      </c>
      <c r="P148" s="0" t="n">
        <f aca="false">ROUND(Source!EP141,O148)</f>
        <v>0</v>
      </c>
      <c r="W148" s="0" t="n">
        <v>0</v>
      </c>
      <c r="X148" s="0" t="n">
        <v>1</v>
      </c>
      <c r="Y148" s="0" t="n">
        <v>0</v>
      </c>
      <c r="Z148" s="0" t="n">
        <v>0</v>
      </c>
      <c r="AA148" s="0" t="n">
        <v>1</v>
      </c>
      <c r="AB148" s="0" t="n">
        <v>0</v>
      </c>
    </row>
    <row r="149" customFormat="false" ht="12.75" hidden="false" customHeight="false" outlineLevel="0" collapsed="false">
      <c r="A149" s="0" t="n">
        <v>50</v>
      </c>
      <c r="B149" s="0" t="n">
        <v>0</v>
      </c>
      <c r="C149" s="0" t="n">
        <v>0</v>
      </c>
      <c r="D149" s="0" t="n">
        <v>1</v>
      </c>
      <c r="E149" s="0" t="n">
        <v>228</v>
      </c>
      <c r="F149" s="0" t="n">
        <f aca="false">ROUND(Source!AY141,O149)</f>
        <v>0</v>
      </c>
      <c r="G149" s="0" t="s">
        <v>136</v>
      </c>
      <c r="H149" s="0" t="s">
        <v>137</v>
      </c>
      <c r="K149" s="0" t="n">
        <v>228</v>
      </c>
      <c r="L149" s="0" t="n">
        <v>7</v>
      </c>
      <c r="M149" s="0" t="n">
        <v>3</v>
      </c>
      <c r="O149" s="0" t="n">
        <v>2</v>
      </c>
      <c r="P149" s="0" t="n">
        <f aca="false">ROUND(Source!EQ141,O149)</f>
        <v>0</v>
      </c>
      <c r="W149" s="0" t="n">
        <v>0</v>
      </c>
      <c r="X149" s="0" t="n">
        <v>1</v>
      </c>
      <c r="Y149" s="0" t="n">
        <v>0</v>
      </c>
      <c r="Z149" s="0" t="n">
        <v>0</v>
      </c>
      <c r="AA149" s="0" t="n">
        <v>1</v>
      </c>
      <c r="AB149" s="0" t="n">
        <v>0</v>
      </c>
    </row>
    <row r="150" customFormat="false" ht="12.75" hidden="false" customHeight="false" outlineLevel="0" collapsed="false">
      <c r="A150" s="0" t="n">
        <v>50</v>
      </c>
      <c r="B150" s="0" t="n">
        <v>0</v>
      </c>
      <c r="C150" s="0" t="n">
        <v>0</v>
      </c>
      <c r="D150" s="0" t="n">
        <v>1</v>
      </c>
      <c r="E150" s="0" t="n">
        <v>216</v>
      </c>
      <c r="F150" s="0" t="n">
        <f aca="false">ROUND(Source!AP141,O150)</f>
        <v>0</v>
      </c>
      <c r="G150" s="0" t="s">
        <v>138</v>
      </c>
      <c r="H150" s="0" t="s">
        <v>139</v>
      </c>
      <c r="K150" s="0" t="n">
        <v>216</v>
      </c>
      <c r="L150" s="0" t="n">
        <v>8</v>
      </c>
      <c r="M150" s="0" t="n">
        <v>3</v>
      </c>
      <c r="O150" s="0" t="n">
        <v>2</v>
      </c>
      <c r="P150" s="0" t="n">
        <f aca="false">ROUND(Source!EH141,O150)</f>
        <v>0</v>
      </c>
      <c r="W150" s="0" t="n">
        <v>0</v>
      </c>
      <c r="X150" s="0" t="n">
        <v>1</v>
      </c>
      <c r="Y150" s="0" t="n">
        <v>0</v>
      </c>
      <c r="Z150" s="0" t="n">
        <v>0</v>
      </c>
      <c r="AA150" s="0" t="n">
        <v>1</v>
      </c>
      <c r="AB150" s="0" t="n">
        <v>0</v>
      </c>
    </row>
    <row r="151" customFormat="false" ht="12.75" hidden="false" customHeight="false" outlineLevel="0" collapsed="false">
      <c r="A151" s="0" t="n">
        <v>50</v>
      </c>
      <c r="B151" s="0" t="n">
        <v>0</v>
      </c>
      <c r="C151" s="0" t="n">
        <v>0</v>
      </c>
      <c r="D151" s="0" t="n">
        <v>1</v>
      </c>
      <c r="E151" s="0" t="n">
        <v>223</v>
      </c>
      <c r="F151" s="0" t="n">
        <f aca="false">ROUND(Source!AQ141,O151)</f>
        <v>0</v>
      </c>
      <c r="G151" s="0" t="s">
        <v>140</v>
      </c>
      <c r="H151" s="0" t="s">
        <v>141</v>
      </c>
      <c r="K151" s="0" t="n">
        <v>223</v>
      </c>
      <c r="L151" s="0" t="n">
        <v>9</v>
      </c>
      <c r="M151" s="0" t="n">
        <v>3</v>
      </c>
      <c r="O151" s="0" t="n">
        <v>2</v>
      </c>
      <c r="P151" s="0" t="n">
        <f aca="false">ROUND(Source!EI141,O151)</f>
        <v>0</v>
      </c>
      <c r="W151" s="0" t="n">
        <v>0</v>
      </c>
      <c r="X151" s="0" t="n">
        <v>1</v>
      </c>
      <c r="Y151" s="0" t="n">
        <v>0</v>
      </c>
      <c r="Z151" s="0" t="n">
        <v>0</v>
      </c>
      <c r="AA151" s="0" t="n">
        <v>1</v>
      </c>
      <c r="AB151" s="0" t="n">
        <v>0</v>
      </c>
    </row>
    <row r="152" customFormat="false" ht="12.75" hidden="false" customHeight="false" outlineLevel="0" collapsed="false">
      <c r="A152" s="0" t="n">
        <v>50</v>
      </c>
      <c r="B152" s="0" t="n">
        <v>0</v>
      </c>
      <c r="C152" s="0" t="n">
        <v>0</v>
      </c>
      <c r="D152" s="0" t="n">
        <v>1</v>
      </c>
      <c r="E152" s="0" t="n">
        <v>229</v>
      </c>
      <c r="F152" s="0" t="n">
        <f aca="false">ROUND(Source!AZ141,O152)</f>
        <v>0</v>
      </c>
      <c r="G152" s="0" t="s">
        <v>142</v>
      </c>
      <c r="H152" s="0" t="s">
        <v>143</v>
      </c>
      <c r="K152" s="0" t="n">
        <v>229</v>
      </c>
      <c r="L152" s="0" t="n">
        <v>10</v>
      </c>
      <c r="M152" s="0" t="n">
        <v>3</v>
      </c>
      <c r="O152" s="0" t="n">
        <v>2</v>
      </c>
      <c r="P152" s="0" t="n">
        <f aca="false">ROUND(Source!ER141,O152)</f>
        <v>0</v>
      </c>
      <c r="W152" s="0" t="n">
        <v>0</v>
      </c>
      <c r="X152" s="0" t="n">
        <v>1</v>
      </c>
      <c r="Y152" s="0" t="n">
        <v>0</v>
      </c>
      <c r="Z152" s="0" t="n">
        <v>0</v>
      </c>
      <c r="AA152" s="0" t="n">
        <v>1</v>
      </c>
      <c r="AB152" s="0" t="n">
        <v>0</v>
      </c>
    </row>
    <row r="153" customFormat="false" ht="12.75" hidden="false" customHeight="false" outlineLevel="0" collapsed="false">
      <c r="A153" s="0" t="n">
        <v>50</v>
      </c>
      <c r="B153" s="0" t="n">
        <v>0</v>
      </c>
      <c r="C153" s="0" t="n">
        <v>0</v>
      </c>
      <c r="D153" s="0" t="n">
        <v>1</v>
      </c>
      <c r="E153" s="0" t="n">
        <v>203</v>
      </c>
      <c r="F153" s="0" t="n">
        <f aca="false">ROUND(Source!Q141,O153)</f>
        <v>353.72</v>
      </c>
      <c r="G153" s="0" t="s">
        <v>144</v>
      </c>
      <c r="H153" s="0" t="s">
        <v>145</v>
      </c>
      <c r="K153" s="0" t="n">
        <v>203</v>
      </c>
      <c r="L153" s="0" t="n">
        <v>11</v>
      </c>
      <c r="M153" s="0" t="n">
        <v>3</v>
      </c>
      <c r="O153" s="0" t="n">
        <v>2</v>
      </c>
      <c r="P153" s="0" t="n">
        <f aca="false">ROUND(Source!DI141,O153)</f>
        <v>5334.13</v>
      </c>
      <c r="W153" s="0" t="n">
        <v>353.72</v>
      </c>
      <c r="X153" s="0" t="n">
        <v>1</v>
      </c>
      <c r="Y153" s="0" t="n">
        <v>353.72</v>
      </c>
      <c r="Z153" s="0" t="n">
        <v>5334.13</v>
      </c>
      <c r="AA153" s="0" t="n">
        <v>1</v>
      </c>
      <c r="AB153" s="0" t="n">
        <v>5334.13</v>
      </c>
    </row>
    <row r="154" customFormat="false" ht="12.75" hidden="false" customHeight="false" outlineLevel="0" collapsed="false">
      <c r="A154" s="0" t="n">
        <v>50</v>
      </c>
      <c r="B154" s="0" t="n">
        <v>0</v>
      </c>
      <c r="C154" s="0" t="n">
        <v>0</v>
      </c>
      <c r="D154" s="0" t="n">
        <v>1</v>
      </c>
      <c r="E154" s="0" t="n">
        <v>231</v>
      </c>
      <c r="F154" s="0" t="n">
        <f aca="false">ROUND(Source!BB141,O154)</f>
        <v>0</v>
      </c>
      <c r="G154" s="0" t="s">
        <v>146</v>
      </c>
      <c r="H154" s="0" t="s">
        <v>147</v>
      </c>
      <c r="K154" s="0" t="n">
        <v>231</v>
      </c>
      <c r="L154" s="0" t="n">
        <v>12</v>
      </c>
      <c r="M154" s="0" t="n">
        <v>3</v>
      </c>
      <c r="O154" s="0" t="n">
        <v>2</v>
      </c>
      <c r="P154" s="0" t="n">
        <f aca="false">ROUND(Source!ET141,O154)</f>
        <v>0</v>
      </c>
      <c r="W154" s="0" t="n">
        <v>0</v>
      </c>
      <c r="X154" s="0" t="n">
        <v>1</v>
      </c>
      <c r="Y154" s="0" t="n">
        <v>0</v>
      </c>
      <c r="Z154" s="0" t="n">
        <v>0</v>
      </c>
      <c r="AA154" s="0" t="n">
        <v>1</v>
      </c>
      <c r="AB154" s="0" t="n">
        <v>0</v>
      </c>
    </row>
    <row r="155" customFormat="false" ht="12.75" hidden="false" customHeight="false" outlineLevel="0" collapsed="false">
      <c r="A155" s="0" t="n">
        <v>50</v>
      </c>
      <c r="B155" s="0" t="n">
        <v>0</v>
      </c>
      <c r="C155" s="0" t="n">
        <v>0</v>
      </c>
      <c r="D155" s="0" t="n">
        <v>1</v>
      </c>
      <c r="E155" s="0" t="n">
        <v>204</v>
      </c>
      <c r="F155" s="0" t="n">
        <f aca="false">ROUND(Source!R141,O155)</f>
        <v>34.97</v>
      </c>
      <c r="G155" s="0" t="s">
        <v>148</v>
      </c>
      <c r="H155" s="0" t="s">
        <v>149</v>
      </c>
      <c r="K155" s="0" t="n">
        <v>204</v>
      </c>
      <c r="L155" s="0" t="n">
        <v>13</v>
      </c>
      <c r="M155" s="0" t="n">
        <v>3</v>
      </c>
      <c r="O155" s="0" t="n">
        <v>2</v>
      </c>
      <c r="P155" s="0" t="n">
        <f aca="false">ROUND(Source!DJ141,O155)</f>
        <v>2020.01</v>
      </c>
      <c r="W155" s="0" t="n">
        <v>34.97</v>
      </c>
      <c r="X155" s="0" t="n">
        <v>1</v>
      </c>
      <c r="Y155" s="0" t="n">
        <v>34.97</v>
      </c>
      <c r="Z155" s="0" t="n">
        <v>2020.01</v>
      </c>
      <c r="AA155" s="0" t="n">
        <v>1</v>
      </c>
      <c r="AB155" s="0" t="n">
        <v>2020.01</v>
      </c>
    </row>
    <row r="156" customFormat="false" ht="12.75" hidden="false" customHeight="false" outlineLevel="0" collapsed="false">
      <c r="A156" s="0" t="n">
        <v>50</v>
      </c>
      <c r="B156" s="0" t="n">
        <v>0</v>
      </c>
      <c r="C156" s="0" t="n">
        <v>0</v>
      </c>
      <c r="D156" s="0" t="n">
        <v>1</v>
      </c>
      <c r="E156" s="0" t="n">
        <v>205</v>
      </c>
      <c r="F156" s="0" t="n">
        <f aca="false">ROUND(Source!S141,O156)</f>
        <v>0</v>
      </c>
      <c r="G156" s="0" t="s">
        <v>150</v>
      </c>
      <c r="H156" s="0" t="s">
        <v>151</v>
      </c>
      <c r="K156" s="0" t="n">
        <v>205</v>
      </c>
      <c r="L156" s="0" t="n">
        <v>14</v>
      </c>
      <c r="M156" s="0" t="n">
        <v>3</v>
      </c>
      <c r="O156" s="0" t="n">
        <v>2</v>
      </c>
      <c r="P156" s="0" t="n">
        <f aca="false">ROUND(Source!DK141,O156)</f>
        <v>0</v>
      </c>
      <c r="W156" s="0" t="n">
        <v>0</v>
      </c>
      <c r="X156" s="0" t="n">
        <v>1</v>
      </c>
      <c r="Y156" s="0" t="n">
        <v>0</v>
      </c>
      <c r="Z156" s="0" t="n">
        <v>0</v>
      </c>
      <c r="AA156" s="0" t="n">
        <v>1</v>
      </c>
      <c r="AB156" s="0" t="n">
        <v>0</v>
      </c>
    </row>
    <row r="157" customFormat="false" ht="12.75" hidden="false" customHeight="false" outlineLevel="0" collapsed="false">
      <c r="A157" s="0" t="n">
        <v>50</v>
      </c>
      <c r="B157" s="0" t="n">
        <v>0</v>
      </c>
      <c r="C157" s="0" t="n">
        <v>0</v>
      </c>
      <c r="D157" s="0" t="n">
        <v>1</v>
      </c>
      <c r="E157" s="0" t="n">
        <v>232</v>
      </c>
      <c r="F157" s="0" t="n">
        <f aca="false">ROUND(Source!BC141,O157)</f>
        <v>0</v>
      </c>
      <c r="G157" s="0" t="s">
        <v>152</v>
      </c>
      <c r="H157" s="0" t="s">
        <v>153</v>
      </c>
      <c r="K157" s="0" t="n">
        <v>232</v>
      </c>
      <c r="L157" s="0" t="n">
        <v>15</v>
      </c>
      <c r="M157" s="0" t="n">
        <v>3</v>
      </c>
      <c r="O157" s="0" t="n">
        <v>2</v>
      </c>
      <c r="P157" s="0" t="n">
        <f aca="false">ROUND(Source!EU141,O157)</f>
        <v>0</v>
      </c>
      <c r="W157" s="0" t="n">
        <v>0</v>
      </c>
      <c r="X157" s="0" t="n">
        <v>1</v>
      </c>
      <c r="Y157" s="0" t="n">
        <v>0</v>
      </c>
      <c r="Z157" s="0" t="n">
        <v>0</v>
      </c>
      <c r="AA157" s="0" t="n">
        <v>1</v>
      </c>
      <c r="AB157" s="0" t="n">
        <v>0</v>
      </c>
    </row>
    <row r="158" customFormat="false" ht="12.75" hidden="false" customHeight="false" outlineLevel="0" collapsed="false">
      <c r="A158" s="0" t="n">
        <v>50</v>
      </c>
      <c r="B158" s="0" t="n">
        <v>0</v>
      </c>
      <c r="C158" s="0" t="n">
        <v>0</v>
      </c>
      <c r="D158" s="0" t="n">
        <v>1</v>
      </c>
      <c r="E158" s="0" t="n">
        <v>214</v>
      </c>
      <c r="F158" s="0" t="n">
        <f aca="false">ROUND(Source!AS141,O158)</f>
        <v>408.27</v>
      </c>
      <c r="G158" s="0" t="s">
        <v>154</v>
      </c>
      <c r="H158" s="0" t="s">
        <v>155</v>
      </c>
      <c r="K158" s="0" t="n">
        <v>214</v>
      </c>
      <c r="L158" s="0" t="n">
        <v>16</v>
      </c>
      <c r="M158" s="0" t="n">
        <v>3</v>
      </c>
      <c r="O158" s="0" t="n">
        <v>2</v>
      </c>
      <c r="P158" s="0" t="n">
        <f aca="false">ROUND(Source!EK141,O158)</f>
        <v>8485.35</v>
      </c>
      <c r="W158" s="0" t="n">
        <v>408.27</v>
      </c>
      <c r="X158" s="0" t="n">
        <v>1</v>
      </c>
      <c r="Y158" s="0" t="n">
        <v>408.27</v>
      </c>
      <c r="Z158" s="0" t="n">
        <v>8485.35</v>
      </c>
      <c r="AA158" s="0" t="n">
        <v>1</v>
      </c>
      <c r="AB158" s="0" t="n">
        <v>8485.35</v>
      </c>
    </row>
    <row r="159" customFormat="false" ht="12.75" hidden="false" customHeight="false" outlineLevel="0" collapsed="false">
      <c r="A159" s="0" t="n">
        <v>50</v>
      </c>
      <c r="B159" s="0" t="n">
        <v>0</v>
      </c>
      <c r="C159" s="0" t="n">
        <v>0</v>
      </c>
      <c r="D159" s="0" t="n">
        <v>1</v>
      </c>
      <c r="E159" s="0" t="n">
        <v>215</v>
      </c>
      <c r="F159" s="0" t="n">
        <f aca="false">ROUND(Source!AT141,O159)</f>
        <v>0</v>
      </c>
      <c r="G159" s="0" t="s">
        <v>156</v>
      </c>
      <c r="H159" s="0" t="s">
        <v>157</v>
      </c>
      <c r="K159" s="0" t="n">
        <v>215</v>
      </c>
      <c r="L159" s="0" t="n">
        <v>17</v>
      </c>
      <c r="M159" s="0" t="n">
        <v>3</v>
      </c>
      <c r="O159" s="0" t="n">
        <v>2</v>
      </c>
      <c r="P159" s="0" t="n">
        <f aca="false">ROUND(Source!EL141,O159)</f>
        <v>0</v>
      </c>
      <c r="W159" s="0" t="n">
        <v>0</v>
      </c>
      <c r="X159" s="0" t="n">
        <v>1</v>
      </c>
      <c r="Y159" s="0" t="n">
        <v>0</v>
      </c>
      <c r="Z159" s="0" t="n">
        <v>0</v>
      </c>
      <c r="AA159" s="0" t="n">
        <v>1</v>
      </c>
      <c r="AB159" s="0" t="n">
        <v>0</v>
      </c>
    </row>
    <row r="160" customFormat="false" ht="12.75" hidden="false" customHeight="false" outlineLevel="0" collapsed="false">
      <c r="A160" s="0" t="n">
        <v>50</v>
      </c>
      <c r="B160" s="0" t="n">
        <v>0</v>
      </c>
      <c r="C160" s="0" t="n">
        <v>0</v>
      </c>
      <c r="D160" s="0" t="n">
        <v>1</v>
      </c>
      <c r="E160" s="0" t="n">
        <v>217</v>
      </c>
      <c r="F160" s="0" t="n">
        <f aca="false">ROUND(Source!AU141,O160)</f>
        <v>0</v>
      </c>
      <c r="G160" s="0" t="s">
        <v>158</v>
      </c>
      <c r="H160" s="0" t="s">
        <v>159</v>
      </c>
      <c r="K160" s="0" t="n">
        <v>217</v>
      </c>
      <c r="L160" s="0" t="n">
        <v>18</v>
      </c>
      <c r="M160" s="0" t="n">
        <v>3</v>
      </c>
      <c r="O160" s="0" t="n">
        <v>2</v>
      </c>
      <c r="P160" s="0" t="n">
        <f aca="false">ROUND(Source!EM141,O160)</f>
        <v>0</v>
      </c>
      <c r="W160" s="0" t="n">
        <v>0</v>
      </c>
      <c r="X160" s="0" t="n">
        <v>1</v>
      </c>
      <c r="Y160" s="0" t="n">
        <v>0</v>
      </c>
      <c r="Z160" s="0" t="n">
        <v>0</v>
      </c>
      <c r="AA160" s="0" t="n">
        <v>1</v>
      </c>
      <c r="AB160" s="0" t="n">
        <v>0</v>
      </c>
    </row>
    <row r="161" customFormat="false" ht="12.75" hidden="false" customHeight="false" outlineLevel="0" collapsed="false">
      <c r="A161" s="0" t="n">
        <v>50</v>
      </c>
      <c r="B161" s="0" t="n">
        <v>0</v>
      </c>
      <c r="C161" s="0" t="n">
        <v>0</v>
      </c>
      <c r="D161" s="0" t="n">
        <v>1</v>
      </c>
      <c r="E161" s="0" t="n">
        <v>230</v>
      </c>
      <c r="F161" s="0" t="n">
        <f aca="false">ROUND(Source!BA141,O161)</f>
        <v>0</v>
      </c>
      <c r="G161" s="0" t="s">
        <v>160</v>
      </c>
      <c r="H161" s="0" t="s">
        <v>161</v>
      </c>
      <c r="K161" s="0" t="n">
        <v>230</v>
      </c>
      <c r="L161" s="0" t="n">
        <v>19</v>
      </c>
      <c r="M161" s="0" t="n">
        <v>3</v>
      </c>
      <c r="O161" s="0" t="n">
        <v>2</v>
      </c>
      <c r="P161" s="0" t="n">
        <f aca="false">ROUND(Source!ES141,O161)</f>
        <v>0</v>
      </c>
      <c r="W161" s="0" t="n">
        <v>0</v>
      </c>
      <c r="X161" s="0" t="n">
        <v>1</v>
      </c>
      <c r="Y161" s="0" t="n">
        <v>0</v>
      </c>
      <c r="Z161" s="0" t="n">
        <v>0</v>
      </c>
      <c r="AA161" s="0" t="n">
        <v>1</v>
      </c>
      <c r="AB161" s="0" t="n">
        <v>0</v>
      </c>
    </row>
    <row r="162" customFormat="false" ht="12.75" hidden="false" customHeight="false" outlineLevel="0" collapsed="false">
      <c r="A162" s="0" t="n">
        <v>50</v>
      </c>
      <c r="B162" s="0" t="n">
        <v>0</v>
      </c>
      <c r="C162" s="0" t="n">
        <v>0</v>
      </c>
      <c r="D162" s="0" t="n">
        <v>1</v>
      </c>
      <c r="E162" s="0" t="n">
        <v>206</v>
      </c>
      <c r="F162" s="0" t="n">
        <f aca="false">ROUND(Source!T141,O162)</f>
        <v>0</v>
      </c>
      <c r="G162" s="0" t="s">
        <v>162</v>
      </c>
      <c r="H162" s="0" t="s">
        <v>16</v>
      </c>
      <c r="K162" s="0" t="n">
        <v>206</v>
      </c>
      <c r="L162" s="0" t="n">
        <v>20</v>
      </c>
      <c r="M162" s="0" t="n">
        <v>3</v>
      </c>
      <c r="O162" s="0" t="n">
        <v>2</v>
      </c>
      <c r="P162" s="0" t="n">
        <f aca="false">ROUND(Source!DL141,O162)</f>
        <v>0</v>
      </c>
      <c r="W162" s="0" t="n">
        <v>0</v>
      </c>
      <c r="X162" s="0" t="n">
        <v>1</v>
      </c>
      <c r="Y162" s="0" t="n">
        <v>0</v>
      </c>
      <c r="Z162" s="0" t="n">
        <v>0</v>
      </c>
      <c r="AA162" s="0" t="n">
        <v>1</v>
      </c>
      <c r="AB162" s="0" t="n">
        <v>0</v>
      </c>
    </row>
    <row r="163" customFormat="false" ht="12.75" hidden="false" customHeight="false" outlineLevel="0" collapsed="false">
      <c r="A163" s="0" t="n">
        <v>50</v>
      </c>
      <c r="B163" s="0" t="n">
        <v>0</v>
      </c>
      <c r="C163" s="0" t="n">
        <v>0</v>
      </c>
      <c r="D163" s="0" t="n">
        <v>1</v>
      </c>
      <c r="E163" s="0" t="n">
        <v>207</v>
      </c>
      <c r="F163" s="0" t="n">
        <f aca="false">Source!U141</f>
        <v>0</v>
      </c>
      <c r="G163" s="0" t="s">
        <v>163</v>
      </c>
      <c r="H163" s="0" t="s">
        <v>164</v>
      </c>
      <c r="K163" s="0" t="n">
        <v>207</v>
      </c>
      <c r="L163" s="0" t="n">
        <v>21</v>
      </c>
      <c r="M163" s="0" t="n">
        <v>3</v>
      </c>
      <c r="O163" s="0" t="n">
        <v>-1</v>
      </c>
      <c r="P163" s="0" t="n">
        <f aca="false">Source!DM141</f>
        <v>0</v>
      </c>
      <c r="W163" s="0" t="n">
        <v>0</v>
      </c>
      <c r="X163" s="0" t="n">
        <v>1</v>
      </c>
      <c r="Y163" s="0" t="n">
        <v>0</v>
      </c>
      <c r="Z163" s="0" t="n">
        <v>0</v>
      </c>
      <c r="AA163" s="0" t="n">
        <v>1</v>
      </c>
      <c r="AB163" s="0" t="n">
        <v>0</v>
      </c>
    </row>
    <row r="164" customFormat="false" ht="12.75" hidden="false" customHeight="false" outlineLevel="0" collapsed="false">
      <c r="A164" s="0" t="n">
        <v>50</v>
      </c>
      <c r="B164" s="0" t="n">
        <v>0</v>
      </c>
      <c r="C164" s="0" t="n">
        <v>0</v>
      </c>
      <c r="D164" s="0" t="n">
        <v>1</v>
      </c>
      <c r="E164" s="0" t="n">
        <v>208</v>
      </c>
      <c r="F164" s="0" t="n">
        <f aca="false">Source!V141</f>
        <v>0</v>
      </c>
      <c r="G164" s="0" t="s">
        <v>165</v>
      </c>
      <c r="H164" s="0" t="s">
        <v>166</v>
      </c>
      <c r="K164" s="0" t="n">
        <v>208</v>
      </c>
      <c r="L164" s="0" t="n">
        <v>22</v>
      </c>
      <c r="M164" s="0" t="n">
        <v>3</v>
      </c>
      <c r="O164" s="0" t="n">
        <v>-1</v>
      </c>
      <c r="P164" s="0" t="n">
        <f aca="false">Source!DN141</f>
        <v>0</v>
      </c>
      <c r="W164" s="0" t="n">
        <v>0</v>
      </c>
      <c r="X164" s="0" t="n">
        <v>1</v>
      </c>
      <c r="Y164" s="0" t="n">
        <v>0</v>
      </c>
      <c r="Z164" s="0" t="n">
        <v>0</v>
      </c>
      <c r="AA164" s="0" t="n">
        <v>1</v>
      </c>
      <c r="AB164" s="0" t="n">
        <v>0</v>
      </c>
    </row>
    <row r="165" customFormat="false" ht="12.75" hidden="false" customHeight="false" outlineLevel="0" collapsed="false">
      <c r="A165" s="0" t="n">
        <v>50</v>
      </c>
      <c r="B165" s="0" t="n">
        <v>0</v>
      </c>
      <c r="C165" s="0" t="n">
        <v>0</v>
      </c>
      <c r="D165" s="0" t="n">
        <v>1</v>
      </c>
      <c r="E165" s="0" t="n">
        <v>209</v>
      </c>
      <c r="F165" s="0" t="n">
        <f aca="false">ROUND(Source!W141,O165)</f>
        <v>0</v>
      </c>
      <c r="G165" s="0" t="s">
        <v>167</v>
      </c>
      <c r="H165" s="0" t="s">
        <v>168</v>
      </c>
      <c r="K165" s="0" t="n">
        <v>209</v>
      </c>
      <c r="L165" s="0" t="n">
        <v>23</v>
      </c>
      <c r="M165" s="0" t="n">
        <v>3</v>
      </c>
      <c r="O165" s="0" t="n">
        <v>2</v>
      </c>
      <c r="P165" s="0" t="n">
        <f aca="false">ROUND(Source!DO141,O165)</f>
        <v>0</v>
      </c>
      <c r="W165" s="0" t="n">
        <v>0</v>
      </c>
      <c r="X165" s="0" t="n">
        <v>1</v>
      </c>
      <c r="Y165" s="0" t="n">
        <v>0</v>
      </c>
      <c r="Z165" s="0" t="n">
        <v>0</v>
      </c>
      <c r="AA165" s="0" t="n">
        <v>1</v>
      </c>
      <c r="AB165" s="0" t="n">
        <v>0</v>
      </c>
    </row>
    <row r="166" customFormat="false" ht="12.75" hidden="false" customHeight="false" outlineLevel="0" collapsed="false">
      <c r="A166" s="0" t="n">
        <v>50</v>
      </c>
      <c r="B166" s="0" t="n">
        <v>0</v>
      </c>
      <c r="C166" s="0" t="n">
        <v>0</v>
      </c>
      <c r="D166" s="0" t="n">
        <v>1</v>
      </c>
      <c r="E166" s="0" t="n">
        <v>233</v>
      </c>
      <c r="F166" s="0" t="n">
        <f aca="false">ROUND(Source!BD141,O166)</f>
        <v>0</v>
      </c>
      <c r="G166" s="0" t="s">
        <v>169</v>
      </c>
      <c r="H166" s="0" t="s">
        <v>170</v>
      </c>
      <c r="K166" s="0" t="n">
        <v>233</v>
      </c>
      <c r="L166" s="0" t="n">
        <v>24</v>
      </c>
      <c r="M166" s="0" t="n">
        <v>3</v>
      </c>
      <c r="O166" s="0" t="n">
        <v>2</v>
      </c>
      <c r="P166" s="0" t="n">
        <f aca="false">ROUND(Source!EV141,O166)</f>
        <v>0</v>
      </c>
      <c r="W166" s="0" t="n">
        <v>0</v>
      </c>
      <c r="X166" s="0" t="n">
        <v>1</v>
      </c>
      <c r="Y166" s="0" t="n">
        <v>0</v>
      </c>
      <c r="Z166" s="0" t="n">
        <v>0</v>
      </c>
      <c r="AA166" s="0" t="n">
        <v>1</v>
      </c>
      <c r="AB166" s="0" t="n">
        <v>0</v>
      </c>
    </row>
    <row r="167" customFormat="false" ht="12.75" hidden="false" customHeight="false" outlineLevel="0" collapsed="false">
      <c r="A167" s="0" t="n">
        <v>50</v>
      </c>
      <c r="B167" s="0" t="n">
        <v>0</v>
      </c>
      <c r="C167" s="0" t="n">
        <v>0</v>
      </c>
      <c r="D167" s="0" t="n">
        <v>1</v>
      </c>
      <c r="E167" s="0" t="n">
        <v>210</v>
      </c>
      <c r="F167" s="0" t="n">
        <f aca="false">ROUND(Source!X141,O167)</f>
        <v>35.67</v>
      </c>
      <c r="G167" s="0" t="s">
        <v>171</v>
      </c>
      <c r="H167" s="0" t="s">
        <v>172</v>
      </c>
      <c r="K167" s="0" t="n">
        <v>210</v>
      </c>
      <c r="L167" s="0" t="n">
        <v>25</v>
      </c>
      <c r="M167" s="0" t="n">
        <v>3</v>
      </c>
      <c r="O167" s="0" t="n">
        <v>2</v>
      </c>
      <c r="P167" s="0" t="n">
        <f aca="false">ROUND(Source!DP141,O167)</f>
        <v>2060.41</v>
      </c>
      <c r="W167" s="0" t="n">
        <v>35.67</v>
      </c>
      <c r="X167" s="0" t="n">
        <v>1</v>
      </c>
      <c r="Y167" s="0" t="n">
        <v>35.67</v>
      </c>
      <c r="Z167" s="0" t="n">
        <v>2060.41</v>
      </c>
      <c r="AA167" s="0" t="n">
        <v>1</v>
      </c>
      <c r="AB167" s="0" t="n">
        <v>2060.41</v>
      </c>
    </row>
    <row r="168" customFormat="false" ht="12.75" hidden="false" customHeight="false" outlineLevel="0" collapsed="false">
      <c r="A168" s="0" t="n">
        <v>50</v>
      </c>
      <c r="B168" s="0" t="n">
        <v>0</v>
      </c>
      <c r="C168" s="0" t="n">
        <v>0</v>
      </c>
      <c r="D168" s="0" t="n">
        <v>1</v>
      </c>
      <c r="E168" s="0" t="n">
        <v>211</v>
      </c>
      <c r="F168" s="0" t="n">
        <f aca="false">ROUND(Source!Y141,O168)</f>
        <v>18.88</v>
      </c>
      <c r="G168" s="0" t="s">
        <v>173</v>
      </c>
      <c r="H168" s="0" t="s">
        <v>174</v>
      </c>
      <c r="K168" s="0" t="n">
        <v>211</v>
      </c>
      <c r="L168" s="0" t="n">
        <v>26</v>
      </c>
      <c r="M168" s="0" t="n">
        <v>3</v>
      </c>
      <c r="O168" s="0" t="n">
        <v>2</v>
      </c>
      <c r="P168" s="0" t="n">
        <f aca="false">ROUND(Source!DQ141,O168)</f>
        <v>1090.81</v>
      </c>
      <c r="W168" s="0" t="n">
        <v>18.88</v>
      </c>
      <c r="X168" s="0" t="n">
        <v>1</v>
      </c>
      <c r="Y168" s="0" t="n">
        <v>18.88</v>
      </c>
      <c r="Z168" s="0" t="n">
        <v>1090.81</v>
      </c>
      <c r="AA168" s="0" t="n">
        <v>1</v>
      </c>
      <c r="AB168" s="0" t="n">
        <v>1090.81</v>
      </c>
    </row>
    <row r="169" customFormat="false" ht="12.75" hidden="false" customHeight="false" outlineLevel="0" collapsed="false">
      <c r="A169" s="0" t="n">
        <v>50</v>
      </c>
      <c r="B169" s="0" t="n">
        <v>0</v>
      </c>
      <c r="C169" s="0" t="n">
        <v>0</v>
      </c>
      <c r="D169" s="0" t="n">
        <v>1</v>
      </c>
      <c r="E169" s="0" t="n">
        <v>224</v>
      </c>
      <c r="F169" s="0" t="n">
        <f aca="false">ROUND(Source!AR141,O169)</f>
        <v>408.27</v>
      </c>
      <c r="G169" s="0" t="s">
        <v>175</v>
      </c>
      <c r="H169" s="0" t="s">
        <v>176</v>
      </c>
      <c r="K169" s="0" t="n">
        <v>224</v>
      </c>
      <c r="L169" s="0" t="n">
        <v>27</v>
      </c>
      <c r="M169" s="0" t="n">
        <v>3</v>
      </c>
      <c r="O169" s="0" t="n">
        <v>2</v>
      </c>
      <c r="P169" s="0" t="n">
        <f aca="false">ROUND(Source!EJ141,O169)</f>
        <v>8485.35</v>
      </c>
      <c r="W169" s="0" t="n">
        <v>408.27</v>
      </c>
      <c r="X169" s="0" t="n">
        <v>1</v>
      </c>
      <c r="Y169" s="0" t="n">
        <v>408.27</v>
      </c>
      <c r="Z169" s="0" t="n">
        <v>8485.35</v>
      </c>
      <c r="AA169" s="0" t="n">
        <v>1</v>
      </c>
      <c r="AB169" s="0" t="n">
        <v>8485.35</v>
      </c>
    </row>
    <row r="171" customFormat="false" ht="12.75" hidden="false" customHeight="false" outlineLevel="0" collapsed="false">
      <c r="A171" s="0" t="n">
        <v>51</v>
      </c>
      <c r="B171" s="0" t="n">
        <f aca="false">B20</f>
        <v>1</v>
      </c>
      <c r="C171" s="0" t="n">
        <f aca="false">A20</f>
        <v>3</v>
      </c>
      <c r="D171" s="0" t="n">
        <f aca="false">ROW(A20)</f>
        <v>20</v>
      </c>
      <c r="F171" s="0" t="str">
        <f aca="false">IF(F20&lt;&gt;"",F20,"")</f>
        <v>ЛС-01-01-01</v>
      </c>
      <c r="G171" s="0" t="str">
        <f aca="false">IF(G20&lt;&gt;"",G20,"")</f>
        <v>Вырубка и пересадка зелёных насаждений, корчёвка пней</v>
      </c>
      <c r="H171" s="0" t="n">
        <v>0</v>
      </c>
      <c r="O171" s="0" t="n">
        <f aca="false">ROUND(O53+O104+O141+AB171,2)</f>
        <v>31168.39</v>
      </c>
      <c r="P171" s="0" t="n">
        <f aca="false">ROUND(P53+P104+P141+AC171,2)</f>
        <v>9076.2</v>
      </c>
      <c r="Q171" s="0" t="n">
        <f aca="false">ROUND(Q53+Q104+Q141+AD171,2)</f>
        <v>4470.07</v>
      </c>
      <c r="R171" s="0" t="n">
        <f aca="false">ROUND(R53+R104+R141+AE171,2)</f>
        <v>420.05</v>
      </c>
      <c r="S171" s="0" t="n">
        <f aca="false">ROUND(S53+S104+S141+AF171,2)</f>
        <v>17622.12</v>
      </c>
      <c r="T171" s="0" t="n">
        <f aca="false">ROUND(T53+T104+T141+AG171,2)</f>
        <v>0</v>
      </c>
      <c r="U171" s="0" t="n">
        <f aca="false">U53+U104+U141+AH171</f>
        <v>1524.865288386</v>
      </c>
      <c r="V171" s="0" t="n">
        <f aca="false">V53+V104+V141+AI171</f>
        <v>0</v>
      </c>
      <c r="W171" s="0" t="n">
        <f aca="false">ROUND(W53+W104+W141+AJ171,2)</f>
        <v>0</v>
      </c>
      <c r="X171" s="0" t="n">
        <f aca="false">ROUND(X53+X104+X141+AK171,2)</f>
        <v>17222.05</v>
      </c>
      <c r="Y171" s="0" t="n">
        <f aca="false">ROUND(Y53+Y104+Y141+AL171,2)</f>
        <v>10661.3</v>
      </c>
      <c r="AO171" s="0" t="n">
        <f aca="false">ROUND(AO53+AO104+AO141+BX171,2)</f>
        <v>0</v>
      </c>
      <c r="AP171" s="0" t="n">
        <f aca="false">ROUND(AP53+AP104+AP141+BY171,2)</f>
        <v>0</v>
      </c>
      <c r="AQ171" s="0" t="n">
        <f aca="false">ROUND(AQ53+AQ104+AQ141+BZ171,2)</f>
        <v>0</v>
      </c>
      <c r="AR171" s="0" t="n">
        <f aca="false">ROUND(AR53+AR104+AR141+CA171,2)</f>
        <v>59051.74</v>
      </c>
      <c r="AS171" s="0" t="n">
        <f aca="false">ROUND(AS53+AS104+AS141+CB171,2)</f>
        <v>59051.74</v>
      </c>
      <c r="AT171" s="0" t="n">
        <f aca="false">ROUND(AT53+AT104+AT141+CC171,2)</f>
        <v>0</v>
      </c>
      <c r="AU171" s="0" t="n">
        <f aca="false">ROUND(AU53+AU104+AU141+CD171,2)</f>
        <v>0</v>
      </c>
      <c r="AV171" s="0" t="n">
        <f aca="false">ROUND(AV53+AV104+AV141+CE171,2)</f>
        <v>9076.2</v>
      </c>
      <c r="AW171" s="0" t="n">
        <f aca="false">ROUND(AW53+AW104+AW141+CF171,2)</f>
        <v>9076.2</v>
      </c>
      <c r="AX171" s="0" t="n">
        <f aca="false">ROUND(AX53+AX104+AX141+CG171,2)</f>
        <v>0</v>
      </c>
      <c r="AY171" s="0" t="n">
        <f aca="false">ROUND(AY53+AY104+AY141+CH171,2)</f>
        <v>9076.2</v>
      </c>
      <c r="AZ171" s="0" t="n">
        <f aca="false">ROUND(AZ53+AZ104+AZ141+CI171,2)</f>
        <v>0</v>
      </c>
      <c r="BA171" s="0" t="n">
        <f aca="false">ROUND(BA53+BA104+BA141+CJ171,2)</f>
        <v>0</v>
      </c>
      <c r="BB171" s="0" t="n">
        <f aca="false">ROUND(BB53+BB104+BB141+CK171,2)</f>
        <v>0</v>
      </c>
      <c r="BC171" s="0" t="n">
        <f aca="false">ROUND(BC53+BC104+BC141+CL171,2)</f>
        <v>0</v>
      </c>
      <c r="BD171" s="0" t="n">
        <f aca="false">ROUND(BD53+BD104+BD141+CM171,2)</f>
        <v>0</v>
      </c>
      <c r="DG171" s="0" t="n">
        <f aca="false">ROUND(DG53+DG104+DG141+DT171,2)</f>
        <v>1159516.87</v>
      </c>
      <c r="DH171" s="0" t="n">
        <f aca="false">ROUND(DH53+DH104+DH141+DU171,2)</f>
        <v>72622.83</v>
      </c>
      <c r="DI171" s="0" t="n">
        <f aca="false">ROUND(DI53+DI104+DI141+DV171,2)</f>
        <v>69039.68</v>
      </c>
      <c r="DJ171" s="0" t="n">
        <f aca="false">ROUND(DJ53+DJ104+DJ141+DW171,2)</f>
        <v>24261.87</v>
      </c>
      <c r="DK171" s="0" t="n">
        <f aca="false">ROUND(DK53+DK104+DK141+DX171,2)</f>
        <v>1017854.36</v>
      </c>
      <c r="DL171" s="0" t="n">
        <f aca="false">ROUND(DL53+DL104+DL141+DY171,2)</f>
        <v>0</v>
      </c>
      <c r="DM171" s="0" t="n">
        <f aca="false">DM53+DM104+DM141+DZ171</f>
        <v>1524.865288386</v>
      </c>
      <c r="DN171" s="0" t="n">
        <f aca="false">DN53+DN104+DN141+EA171</f>
        <v>0</v>
      </c>
      <c r="DO171" s="0" t="n">
        <f aca="false">ROUND(DO53+DO104+DO141+EB171,2)</f>
        <v>0</v>
      </c>
      <c r="DP171" s="0" t="n">
        <f aca="false">ROUND(DP53+DP104+DP141+EC171,2)</f>
        <v>994746.04</v>
      </c>
      <c r="DQ171" s="0" t="n">
        <f aca="false">ROUND(DQ53+DQ104+DQ141+ED171,2)</f>
        <v>615796.95</v>
      </c>
      <c r="EG171" s="0" t="n">
        <f aca="false">ROUND(EG53+EG104+EG141+FP171,2)</f>
        <v>0</v>
      </c>
      <c r="EH171" s="0" t="n">
        <f aca="false">ROUND(EH53+EH104+EH141+FQ171,2)</f>
        <v>0</v>
      </c>
      <c r="EI171" s="0" t="n">
        <f aca="false">ROUND(EI53+EI104+EI141+FR171,2)</f>
        <v>0</v>
      </c>
      <c r="EJ171" s="0" t="n">
        <f aca="false">ROUND(EJ53+EJ104+EJ141+FS171,2)</f>
        <v>2770059.86</v>
      </c>
      <c r="EK171" s="0" t="n">
        <f aca="false">ROUND(EK53+EK104+EK141+FT171,2)</f>
        <v>2770059.86</v>
      </c>
      <c r="EL171" s="0" t="n">
        <f aca="false">ROUND(EL53+EL104+EL141+FU171,2)</f>
        <v>0</v>
      </c>
      <c r="EM171" s="0" t="n">
        <f aca="false">ROUND(EM53+EM104+EM141+FV171,2)</f>
        <v>0</v>
      </c>
      <c r="EN171" s="0" t="n">
        <f aca="false">ROUND(EN53+EN104+EN141+FW171,2)</f>
        <v>72622.83</v>
      </c>
      <c r="EO171" s="0" t="n">
        <f aca="false">ROUND(EO53+EO104+EO141+FX171,2)</f>
        <v>72622.83</v>
      </c>
      <c r="EP171" s="0" t="n">
        <f aca="false">ROUND(EP53+EP104+EP141+FY171,2)</f>
        <v>0</v>
      </c>
      <c r="EQ171" s="0" t="n">
        <f aca="false">ROUND(EQ53+EQ104+EQ141+FZ171,2)</f>
        <v>72622.83</v>
      </c>
      <c r="ER171" s="0" t="n">
        <f aca="false">ROUND(ER53+ER104+ER141+GA171,2)</f>
        <v>0</v>
      </c>
      <c r="ES171" s="0" t="n">
        <f aca="false">ROUND(ES53+ES104+ES141+GB171,2)</f>
        <v>0</v>
      </c>
      <c r="ET171" s="0" t="n">
        <f aca="false">ROUND(ET53+ET104+ET141+GC171,2)</f>
        <v>0</v>
      </c>
      <c r="EU171" s="0" t="n">
        <f aca="false">ROUND(EU53+EU104+EU141+GD171,2)</f>
        <v>0</v>
      </c>
      <c r="EV171" s="0" t="n">
        <f aca="false">ROUND(EV53+EV104+EV141+GE171,2)</f>
        <v>0</v>
      </c>
      <c r="GX171" s="0" t="n">
        <v>0</v>
      </c>
    </row>
    <row r="173" customFormat="false" ht="12.75" hidden="false" customHeight="false" outlineLevel="0" collapsed="false">
      <c r="A173" s="0" t="n">
        <v>50</v>
      </c>
      <c r="B173" s="0" t="n">
        <v>0</v>
      </c>
      <c r="C173" s="0" t="n">
        <v>0</v>
      </c>
      <c r="D173" s="0" t="n">
        <v>1</v>
      </c>
      <c r="E173" s="0" t="n">
        <v>201</v>
      </c>
      <c r="F173" s="0" t="n">
        <f aca="false">ROUND(Source!O171,O173)</f>
        <v>31168.39</v>
      </c>
      <c r="G173" s="0" t="s">
        <v>124</v>
      </c>
      <c r="H173" s="0" t="s">
        <v>125</v>
      </c>
      <c r="K173" s="0" t="n">
        <v>201</v>
      </c>
      <c r="L173" s="0" t="n">
        <v>1</v>
      </c>
      <c r="M173" s="0" t="n">
        <v>3</v>
      </c>
      <c r="O173" s="0" t="n">
        <v>2</v>
      </c>
      <c r="P173" s="0" t="n">
        <f aca="false">ROUND(Source!DG171,O173)</f>
        <v>1159516.87</v>
      </c>
      <c r="W173" s="0" t="n">
        <v>31168.39</v>
      </c>
      <c r="X173" s="0" t="n">
        <v>1</v>
      </c>
      <c r="Y173" s="0" t="n">
        <v>31168.39</v>
      </c>
      <c r="Z173" s="0" t="n">
        <v>1159516.87</v>
      </c>
      <c r="AA173" s="0" t="n">
        <v>1</v>
      </c>
      <c r="AB173" s="0" t="n">
        <v>1159516.87</v>
      </c>
    </row>
    <row r="174" customFormat="false" ht="12.75" hidden="false" customHeight="false" outlineLevel="0" collapsed="false">
      <c r="A174" s="0" t="n">
        <v>50</v>
      </c>
      <c r="B174" s="0" t="n">
        <v>0</v>
      </c>
      <c r="C174" s="0" t="n">
        <v>0</v>
      </c>
      <c r="D174" s="0" t="n">
        <v>1</v>
      </c>
      <c r="E174" s="0" t="n">
        <v>202</v>
      </c>
      <c r="F174" s="0" t="n">
        <f aca="false">ROUND(Source!P171,O174)</f>
        <v>9076.2</v>
      </c>
      <c r="G174" s="0" t="s">
        <v>126</v>
      </c>
      <c r="H174" s="0" t="s">
        <v>127</v>
      </c>
      <c r="K174" s="0" t="n">
        <v>202</v>
      </c>
      <c r="L174" s="0" t="n">
        <v>2</v>
      </c>
      <c r="M174" s="0" t="n">
        <v>3</v>
      </c>
      <c r="O174" s="0" t="n">
        <v>2</v>
      </c>
      <c r="P174" s="0" t="n">
        <f aca="false">ROUND(Source!DH171,O174)</f>
        <v>72622.83</v>
      </c>
      <c r="W174" s="0" t="n">
        <v>9076.2</v>
      </c>
      <c r="X174" s="0" t="n">
        <v>1</v>
      </c>
      <c r="Y174" s="0" t="n">
        <v>9076.2</v>
      </c>
      <c r="Z174" s="0" t="n">
        <v>72622.83</v>
      </c>
      <c r="AA174" s="0" t="n">
        <v>1</v>
      </c>
      <c r="AB174" s="0" t="n">
        <v>72622.83</v>
      </c>
    </row>
    <row r="175" customFormat="false" ht="12.75" hidden="false" customHeight="false" outlineLevel="0" collapsed="false">
      <c r="A175" s="0" t="n">
        <v>50</v>
      </c>
      <c r="B175" s="0" t="n">
        <v>0</v>
      </c>
      <c r="C175" s="0" t="n">
        <v>0</v>
      </c>
      <c r="D175" s="0" t="n">
        <v>1</v>
      </c>
      <c r="E175" s="0" t="n">
        <v>222</v>
      </c>
      <c r="F175" s="0" t="n">
        <f aca="false">ROUND(Source!AO171,O175)</f>
        <v>0</v>
      </c>
      <c r="G175" s="0" t="s">
        <v>128</v>
      </c>
      <c r="H175" s="0" t="s">
        <v>129</v>
      </c>
      <c r="K175" s="0" t="n">
        <v>222</v>
      </c>
      <c r="L175" s="0" t="n">
        <v>3</v>
      </c>
      <c r="M175" s="0" t="n">
        <v>3</v>
      </c>
      <c r="O175" s="0" t="n">
        <v>2</v>
      </c>
      <c r="P175" s="0" t="n">
        <f aca="false">ROUND(Source!EG171,O175)</f>
        <v>0</v>
      </c>
      <c r="W175" s="0" t="n">
        <v>0</v>
      </c>
      <c r="X175" s="0" t="n">
        <v>1</v>
      </c>
      <c r="Y175" s="0" t="n">
        <v>0</v>
      </c>
      <c r="Z175" s="0" t="n">
        <v>0</v>
      </c>
      <c r="AA175" s="0" t="n">
        <v>1</v>
      </c>
      <c r="AB175" s="0" t="n">
        <v>0</v>
      </c>
    </row>
    <row r="176" customFormat="false" ht="12.75" hidden="false" customHeight="false" outlineLevel="0" collapsed="false">
      <c r="A176" s="0" t="n">
        <v>50</v>
      </c>
      <c r="B176" s="0" t="n">
        <v>0</v>
      </c>
      <c r="C176" s="0" t="n">
        <v>0</v>
      </c>
      <c r="D176" s="0" t="n">
        <v>1</v>
      </c>
      <c r="E176" s="0" t="n">
        <v>225</v>
      </c>
      <c r="F176" s="0" t="n">
        <f aca="false">ROUND(Source!AV171,O176)</f>
        <v>9076.2</v>
      </c>
      <c r="G176" s="0" t="s">
        <v>130</v>
      </c>
      <c r="H176" s="0" t="s">
        <v>131</v>
      </c>
      <c r="K176" s="0" t="n">
        <v>225</v>
      </c>
      <c r="L176" s="0" t="n">
        <v>4</v>
      </c>
      <c r="M176" s="0" t="n">
        <v>3</v>
      </c>
      <c r="O176" s="0" t="n">
        <v>2</v>
      </c>
      <c r="P176" s="0" t="n">
        <f aca="false">ROUND(Source!EN171,O176)</f>
        <v>72622.83</v>
      </c>
      <c r="W176" s="0" t="n">
        <v>9076.2</v>
      </c>
      <c r="X176" s="0" t="n">
        <v>1</v>
      </c>
      <c r="Y176" s="0" t="n">
        <v>9076.2</v>
      </c>
      <c r="Z176" s="0" t="n">
        <v>72622.83</v>
      </c>
      <c r="AA176" s="0" t="n">
        <v>1</v>
      </c>
      <c r="AB176" s="0" t="n">
        <v>72622.83</v>
      </c>
    </row>
    <row r="177" customFormat="false" ht="12.75" hidden="false" customHeight="false" outlineLevel="0" collapsed="false">
      <c r="A177" s="0" t="n">
        <v>50</v>
      </c>
      <c r="B177" s="0" t="n">
        <v>0</v>
      </c>
      <c r="C177" s="0" t="n">
        <v>0</v>
      </c>
      <c r="D177" s="0" t="n">
        <v>1</v>
      </c>
      <c r="E177" s="0" t="n">
        <v>226</v>
      </c>
      <c r="F177" s="0" t="n">
        <f aca="false">ROUND(Source!AW171,O177)</f>
        <v>9076.2</v>
      </c>
      <c r="G177" s="0" t="s">
        <v>132</v>
      </c>
      <c r="H177" s="0" t="s">
        <v>133</v>
      </c>
      <c r="K177" s="0" t="n">
        <v>226</v>
      </c>
      <c r="L177" s="0" t="n">
        <v>5</v>
      </c>
      <c r="M177" s="0" t="n">
        <v>3</v>
      </c>
      <c r="O177" s="0" t="n">
        <v>2</v>
      </c>
      <c r="P177" s="0" t="n">
        <f aca="false">ROUND(Source!EO171,O177)</f>
        <v>72622.83</v>
      </c>
      <c r="W177" s="0" t="n">
        <v>9076.2</v>
      </c>
      <c r="X177" s="0" t="n">
        <v>1</v>
      </c>
      <c r="Y177" s="0" t="n">
        <v>9076.2</v>
      </c>
      <c r="Z177" s="0" t="n">
        <v>72622.83</v>
      </c>
      <c r="AA177" s="0" t="n">
        <v>1</v>
      </c>
      <c r="AB177" s="0" t="n">
        <v>72622.83</v>
      </c>
    </row>
    <row r="178" customFormat="false" ht="12.75" hidden="false" customHeight="false" outlineLevel="0" collapsed="false">
      <c r="A178" s="0" t="n">
        <v>50</v>
      </c>
      <c r="B178" s="0" t="n">
        <v>0</v>
      </c>
      <c r="C178" s="0" t="n">
        <v>0</v>
      </c>
      <c r="D178" s="0" t="n">
        <v>1</v>
      </c>
      <c r="E178" s="0" t="n">
        <v>227</v>
      </c>
      <c r="F178" s="0" t="n">
        <f aca="false">ROUND(Source!AX171,O178)</f>
        <v>0</v>
      </c>
      <c r="G178" s="0" t="s">
        <v>134</v>
      </c>
      <c r="H178" s="0" t="s">
        <v>135</v>
      </c>
      <c r="K178" s="0" t="n">
        <v>227</v>
      </c>
      <c r="L178" s="0" t="n">
        <v>6</v>
      </c>
      <c r="M178" s="0" t="n">
        <v>3</v>
      </c>
      <c r="O178" s="0" t="n">
        <v>2</v>
      </c>
      <c r="P178" s="0" t="n">
        <f aca="false">ROUND(Source!EP171,O178)</f>
        <v>0</v>
      </c>
      <c r="W178" s="0" t="n">
        <v>0</v>
      </c>
      <c r="X178" s="0" t="n">
        <v>1</v>
      </c>
      <c r="Y178" s="0" t="n">
        <v>0</v>
      </c>
      <c r="Z178" s="0" t="n">
        <v>0</v>
      </c>
      <c r="AA178" s="0" t="n">
        <v>1</v>
      </c>
      <c r="AB178" s="0" t="n">
        <v>0</v>
      </c>
    </row>
    <row r="179" customFormat="false" ht="12.75" hidden="false" customHeight="false" outlineLevel="0" collapsed="false">
      <c r="A179" s="0" t="n">
        <v>50</v>
      </c>
      <c r="B179" s="0" t="n">
        <v>0</v>
      </c>
      <c r="C179" s="0" t="n">
        <v>0</v>
      </c>
      <c r="D179" s="0" t="n">
        <v>1</v>
      </c>
      <c r="E179" s="0" t="n">
        <v>228</v>
      </c>
      <c r="F179" s="0" t="n">
        <f aca="false">ROUND(Source!AY171,O179)</f>
        <v>9076.2</v>
      </c>
      <c r="G179" s="0" t="s">
        <v>136</v>
      </c>
      <c r="H179" s="0" t="s">
        <v>137</v>
      </c>
      <c r="K179" s="0" t="n">
        <v>228</v>
      </c>
      <c r="L179" s="0" t="n">
        <v>7</v>
      </c>
      <c r="M179" s="0" t="n">
        <v>3</v>
      </c>
      <c r="O179" s="0" t="n">
        <v>2</v>
      </c>
      <c r="P179" s="0" t="n">
        <f aca="false">ROUND(Source!EQ171,O179)</f>
        <v>72622.83</v>
      </c>
      <c r="W179" s="0" t="n">
        <v>9076.2</v>
      </c>
      <c r="X179" s="0" t="n">
        <v>1</v>
      </c>
      <c r="Y179" s="0" t="n">
        <v>9076.2</v>
      </c>
      <c r="Z179" s="0" t="n">
        <v>72622.83</v>
      </c>
      <c r="AA179" s="0" t="n">
        <v>1</v>
      </c>
      <c r="AB179" s="0" t="n">
        <v>72622.83</v>
      </c>
    </row>
    <row r="180" customFormat="false" ht="12.75" hidden="false" customHeight="false" outlineLevel="0" collapsed="false">
      <c r="A180" s="0" t="n">
        <v>50</v>
      </c>
      <c r="B180" s="0" t="n">
        <v>0</v>
      </c>
      <c r="C180" s="0" t="n">
        <v>0</v>
      </c>
      <c r="D180" s="0" t="n">
        <v>1</v>
      </c>
      <c r="E180" s="0" t="n">
        <v>216</v>
      </c>
      <c r="F180" s="0" t="n">
        <f aca="false">ROUND(Source!AP171,O180)</f>
        <v>0</v>
      </c>
      <c r="G180" s="0" t="s">
        <v>138</v>
      </c>
      <c r="H180" s="0" t="s">
        <v>139</v>
      </c>
      <c r="K180" s="0" t="n">
        <v>216</v>
      </c>
      <c r="L180" s="0" t="n">
        <v>8</v>
      </c>
      <c r="M180" s="0" t="n">
        <v>3</v>
      </c>
      <c r="O180" s="0" t="n">
        <v>2</v>
      </c>
      <c r="P180" s="0" t="n">
        <f aca="false">ROUND(Source!EH171,O180)</f>
        <v>0</v>
      </c>
      <c r="W180" s="0" t="n">
        <v>0</v>
      </c>
      <c r="X180" s="0" t="n">
        <v>1</v>
      </c>
      <c r="Y180" s="0" t="n">
        <v>0</v>
      </c>
      <c r="Z180" s="0" t="n">
        <v>0</v>
      </c>
      <c r="AA180" s="0" t="n">
        <v>1</v>
      </c>
      <c r="AB180" s="0" t="n">
        <v>0</v>
      </c>
    </row>
    <row r="181" customFormat="false" ht="12.75" hidden="false" customHeight="false" outlineLevel="0" collapsed="false">
      <c r="A181" s="0" t="n">
        <v>50</v>
      </c>
      <c r="B181" s="0" t="n">
        <v>1</v>
      </c>
      <c r="C181" s="0" t="n">
        <v>0</v>
      </c>
      <c r="D181" s="0" t="n">
        <v>1</v>
      </c>
      <c r="E181" s="0" t="n">
        <v>223</v>
      </c>
      <c r="F181" s="0" t="n">
        <f aca="false">ROUND(Source!AQ171,O181)</f>
        <v>0</v>
      </c>
      <c r="G181" s="0" t="s">
        <v>140</v>
      </c>
      <c r="H181" s="0" t="s">
        <v>141</v>
      </c>
      <c r="K181" s="0" t="n">
        <v>223</v>
      </c>
      <c r="L181" s="0" t="n">
        <v>9</v>
      </c>
      <c r="M181" s="0" t="n">
        <v>0</v>
      </c>
      <c r="O181" s="0" t="n">
        <v>2</v>
      </c>
      <c r="P181" s="0" t="n">
        <f aca="false">ROUND(Source!EI171,O181)</f>
        <v>0</v>
      </c>
      <c r="W181" s="0" t="n">
        <v>0</v>
      </c>
      <c r="X181" s="0" t="n">
        <v>1</v>
      </c>
      <c r="Y181" s="0" t="n">
        <v>0</v>
      </c>
      <c r="Z181" s="0" t="n">
        <v>0</v>
      </c>
      <c r="AA181" s="0" t="n">
        <v>1</v>
      </c>
      <c r="AB181" s="0" t="n">
        <v>0</v>
      </c>
    </row>
    <row r="182" customFormat="false" ht="12.75" hidden="false" customHeight="false" outlineLevel="0" collapsed="false">
      <c r="A182" s="0" t="n">
        <v>50</v>
      </c>
      <c r="B182" s="0" t="n">
        <v>0</v>
      </c>
      <c r="C182" s="0" t="n">
        <v>0</v>
      </c>
      <c r="D182" s="0" t="n">
        <v>1</v>
      </c>
      <c r="E182" s="0" t="n">
        <v>229</v>
      </c>
      <c r="F182" s="0" t="n">
        <f aca="false">ROUND(Source!AZ171,O182)</f>
        <v>0</v>
      </c>
      <c r="G182" s="0" t="s">
        <v>142</v>
      </c>
      <c r="H182" s="0" t="s">
        <v>143</v>
      </c>
      <c r="K182" s="0" t="n">
        <v>229</v>
      </c>
      <c r="L182" s="0" t="n">
        <v>10</v>
      </c>
      <c r="M182" s="0" t="n">
        <v>3</v>
      </c>
      <c r="O182" s="0" t="n">
        <v>2</v>
      </c>
      <c r="P182" s="0" t="n">
        <f aca="false">ROUND(Source!ER171,O182)</f>
        <v>0</v>
      </c>
      <c r="W182" s="0" t="n">
        <v>0</v>
      </c>
      <c r="X182" s="0" t="n">
        <v>1</v>
      </c>
      <c r="Y182" s="0" t="n">
        <v>0</v>
      </c>
      <c r="Z182" s="0" t="n">
        <v>0</v>
      </c>
      <c r="AA182" s="0" t="n">
        <v>1</v>
      </c>
      <c r="AB182" s="0" t="n">
        <v>0</v>
      </c>
    </row>
    <row r="183" customFormat="false" ht="12.75" hidden="false" customHeight="false" outlineLevel="0" collapsed="false">
      <c r="A183" s="0" t="n">
        <v>50</v>
      </c>
      <c r="B183" s="0" t="n">
        <v>0</v>
      </c>
      <c r="C183" s="0" t="n">
        <v>0</v>
      </c>
      <c r="D183" s="0" t="n">
        <v>1</v>
      </c>
      <c r="E183" s="0" t="n">
        <v>203</v>
      </c>
      <c r="F183" s="0" t="n">
        <f aca="false">ROUND(Source!Q171,O183)</f>
        <v>4470.07</v>
      </c>
      <c r="G183" s="0" t="s">
        <v>144</v>
      </c>
      <c r="H183" s="0" t="s">
        <v>145</v>
      </c>
      <c r="K183" s="0" t="n">
        <v>203</v>
      </c>
      <c r="L183" s="0" t="n">
        <v>11</v>
      </c>
      <c r="M183" s="0" t="n">
        <v>3</v>
      </c>
      <c r="O183" s="0" t="n">
        <v>2</v>
      </c>
      <c r="P183" s="0" t="n">
        <f aca="false">ROUND(Source!DI171,O183)</f>
        <v>69039.68</v>
      </c>
      <c r="W183" s="0" t="n">
        <v>4470.07</v>
      </c>
      <c r="X183" s="0" t="n">
        <v>1</v>
      </c>
      <c r="Y183" s="0" t="n">
        <v>4470.07</v>
      </c>
      <c r="Z183" s="0" t="n">
        <v>69039.68</v>
      </c>
      <c r="AA183" s="0" t="n">
        <v>1</v>
      </c>
      <c r="AB183" s="0" t="n">
        <v>69039.68</v>
      </c>
    </row>
    <row r="184" customFormat="false" ht="12.75" hidden="false" customHeight="false" outlineLevel="0" collapsed="false">
      <c r="A184" s="0" t="n">
        <v>50</v>
      </c>
      <c r="B184" s="0" t="n">
        <v>0</v>
      </c>
      <c r="C184" s="0" t="n">
        <v>0</v>
      </c>
      <c r="D184" s="0" t="n">
        <v>1</v>
      </c>
      <c r="E184" s="0" t="n">
        <v>231</v>
      </c>
      <c r="F184" s="0" t="n">
        <f aca="false">ROUND(Source!BB171,O184)</f>
        <v>0</v>
      </c>
      <c r="G184" s="0" t="s">
        <v>146</v>
      </c>
      <c r="H184" s="0" t="s">
        <v>147</v>
      </c>
      <c r="K184" s="0" t="n">
        <v>231</v>
      </c>
      <c r="L184" s="0" t="n">
        <v>12</v>
      </c>
      <c r="M184" s="0" t="n">
        <v>3</v>
      </c>
      <c r="O184" s="0" t="n">
        <v>2</v>
      </c>
      <c r="P184" s="0" t="n">
        <f aca="false">ROUND(Source!ET171,O184)</f>
        <v>0</v>
      </c>
      <c r="W184" s="0" t="n">
        <v>0</v>
      </c>
      <c r="X184" s="0" t="n">
        <v>1</v>
      </c>
      <c r="Y184" s="0" t="n">
        <v>0</v>
      </c>
      <c r="Z184" s="0" t="n">
        <v>0</v>
      </c>
      <c r="AA184" s="0" t="n">
        <v>1</v>
      </c>
      <c r="AB184" s="0" t="n">
        <v>0</v>
      </c>
    </row>
    <row r="185" customFormat="false" ht="12.75" hidden="false" customHeight="false" outlineLevel="0" collapsed="false">
      <c r="A185" s="0" t="n">
        <v>50</v>
      </c>
      <c r="B185" s="0" t="n">
        <v>0</v>
      </c>
      <c r="C185" s="0" t="n">
        <v>0</v>
      </c>
      <c r="D185" s="0" t="n">
        <v>1</v>
      </c>
      <c r="E185" s="0" t="n">
        <v>204</v>
      </c>
      <c r="F185" s="0" t="n">
        <f aca="false">ROUND(Source!R171,O185)</f>
        <v>420.05</v>
      </c>
      <c r="G185" s="0" t="s">
        <v>148</v>
      </c>
      <c r="H185" s="0" t="s">
        <v>149</v>
      </c>
      <c r="K185" s="0" t="n">
        <v>204</v>
      </c>
      <c r="L185" s="0" t="n">
        <v>13</v>
      </c>
      <c r="M185" s="0" t="n">
        <v>3</v>
      </c>
      <c r="O185" s="0" t="n">
        <v>2</v>
      </c>
      <c r="P185" s="0" t="n">
        <f aca="false">ROUND(Source!DJ171,O185)</f>
        <v>24261.87</v>
      </c>
      <c r="W185" s="0" t="n">
        <v>420.05</v>
      </c>
      <c r="X185" s="0" t="n">
        <v>1</v>
      </c>
      <c r="Y185" s="0" t="n">
        <v>420.05</v>
      </c>
      <c r="Z185" s="0" t="n">
        <v>24261.87</v>
      </c>
      <c r="AA185" s="0" t="n">
        <v>1</v>
      </c>
      <c r="AB185" s="0" t="n">
        <v>24261.87</v>
      </c>
    </row>
    <row r="186" customFormat="false" ht="12.75" hidden="false" customHeight="false" outlineLevel="0" collapsed="false">
      <c r="A186" s="0" t="n">
        <v>50</v>
      </c>
      <c r="B186" s="0" t="n">
        <v>0</v>
      </c>
      <c r="C186" s="0" t="n">
        <v>0</v>
      </c>
      <c r="D186" s="0" t="n">
        <v>1</v>
      </c>
      <c r="E186" s="0" t="n">
        <v>205</v>
      </c>
      <c r="F186" s="0" t="n">
        <f aca="false">ROUND(Source!S171,O186)</f>
        <v>17622.12</v>
      </c>
      <c r="G186" s="0" t="s">
        <v>150</v>
      </c>
      <c r="H186" s="0" t="s">
        <v>151</v>
      </c>
      <c r="K186" s="0" t="n">
        <v>205</v>
      </c>
      <c r="L186" s="0" t="n">
        <v>14</v>
      </c>
      <c r="M186" s="0" t="n">
        <v>3</v>
      </c>
      <c r="O186" s="0" t="n">
        <v>2</v>
      </c>
      <c r="P186" s="0" t="n">
        <f aca="false">ROUND(Source!DK171,O186)</f>
        <v>1017854.36</v>
      </c>
      <c r="W186" s="0" t="n">
        <v>17622.12</v>
      </c>
      <c r="X186" s="0" t="n">
        <v>1</v>
      </c>
      <c r="Y186" s="0" t="n">
        <v>17622.12</v>
      </c>
      <c r="Z186" s="0" t="n">
        <v>1017854.36</v>
      </c>
      <c r="AA186" s="0" t="n">
        <v>1</v>
      </c>
      <c r="AB186" s="0" t="n">
        <v>1017854.36</v>
      </c>
    </row>
    <row r="187" customFormat="false" ht="12.75" hidden="false" customHeight="false" outlineLevel="0" collapsed="false">
      <c r="A187" s="0" t="n">
        <v>50</v>
      </c>
      <c r="B187" s="0" t="n">
        <v>0</v>
      </c>
      <c r="C187" s="0" t="n">
        <v>0</v>
      </c>
      <c r="D187" s="0" t="n">
        <v>1</v>
      </c>
      <c r="E187" s="0" t="n">
        <v>214</v>
      </c>
      <c r="F187" s="0" t="n">
        <f aca="false">ROUND(Source!AS171,O187)</f>
        <v>59051.74</v>
      </c>
      <c r="G187" s="0" t="s">
        <v>154</v>
      </c>
      <c r="H187" s="0" t="s">
        <v>155</v>
      </c>
      <c r="K187" s="0" t="n">
        <v>214</v>
      </c>
      <c r="L187" s="0" t="n">
        <v>15</v>
      </c>
      <c r="M187" s="0" t="n">
        <v>3</v>
      </c>
      <c r="O187" s="0" t="n">
        <v>2</v>
      </c>
      <c r="P187" s="0" t="n">
        <f aca="false">ROUND(Source!EK171,O187)</f>
        <v>2770059.86</v>
      </c>
      <c r="W187" s="0" t="n">
        <v>59051.74</v>
      </c>
      <c r="X187" s="0" t="n">
        <v>1</v>
      </c>
      <c r="Y187" s="0" t="n">
        <v>59051.74</v>
      </c>
      <c r="Z187" s="0" t="n">
        <v>2770059.86</v>
      </c>
      <c r="AA187" s="0" t="n">
        <v>1</v>
      </c>
      <c r="AB187" s="0" t="n">
        <v>2770059.86</v>
      </c>
    </row>
    <row r="188" customFormat="false" ht="12.75" hidden="false" customHeight="false" outlineLevel="0" collapsed="false">
      <c r="A188" s="0" t="n">
        <v>50</v>
      </c>
      <c r="B188" s="0" t="n">
        <v>0</v>
      </c>
      <c r="C188" s="0" t="n">
        <v>0</v>
      </c>
      <c r="D188" s="0" t="n">
        <v>1</v>
      </c>
      <c r="E188" s="0" t="n">
        <v>232</v>
      </c>
      <c r="F188" s="0" t="n">
        <f aca="false">ROUND(Source!BC171,O188)</f>
        <v>0</v>
      </c>
      <c r="G188" s="0" t="s">
        <v>152</v>
      </c>
      <c r="H188" s="0" t="s">
        <v>153</v>
      </c>
      <c r="K188" s="0" t="n">
        <v>232</v>
      </c>
      <c r="L188" s="0" t="n">
        <v>16</v>
      </c>
      <c r="M188" s="0" t="n">
        <v>3</v>
      </c>
      <c r="O188" s="0" t="n">
        <v>2</v>
      </c>
      <c r="P188" s="0" t="n">
        <f aca="false">ROUND(Source!EU171,O188)</f>
        <v>0</v>
      </c>
      <c r="W188" s="0" t="n">
        <v>0</v>
      </c>
      <c r="X188" s="0" t="n">
        <v>1</v>
      </c>
      <c r="Y188" s="0" t="n">
        <v>0</v>
      </c>
      <c r="Z188" s="0" t="n">
        <v>0</v>
      </c>
      <c r="AA188" s="0" t="n">
        <v>1</v>
      </c>
      <c r="AB188" s="0" t="n">
        <v>0</v>
      </c>
    </row>
    <row r="189" customFormat="false" ht="12.75" hidden="false" customHeight="false" outlineLevel="0" collapsed="false">
      <c r="A189" s="0" t="n">
        <v>50</v>
      </c>
      <c r="B189" s="0" t="n">
        <v>0</v>
      </c>
      <c r="C189" s="0" t="n">
        <v>0</v>
      </c>
      <c r="D189" s="0" t="n">
        <v>1</v>
      </c>
      <c r="E189" s="0" t="n">
        <v>215</v>
      </c>
      <c r="F189" s="0" t="n">
        <f aca="false">ROUND(Source!AT171,O189)</f>
        <v>0</v>
      </c>
      <c r="G189" s="0" t="s">
        <v>156</v>
      </c>
      <c r="H189" s="0" t="s">
        <v>157</v>
      </c>
      <c r="K189" s="0" t="n">
        <v>215</v>
      </c>
      <c r="L189" s="0" t="n">
        <v>17</v>
      </c>
      <c r="M189" s="0" t="n">
        <v>3</v>
      </c>
      <c r="O189" s="0" t="n">
        <v>2</v>
      </c>
      <c r="P189" s="0" t="n">
        <f aca="false">ROUND(Source!EL171,O189)</f>
        <v>0</v>
      </c>
      <c r="W189" s="0" t="n">
        <v>0</v>
      </c>
      <c r="X189" s="0" t="n">
        <v>1</v>
      </c>
      <c r="Y189" s="0" t="n">
        <v>0</v>
      </c>
      <c r="Z189" s="0" t="n">
        <v>0</v>
      </c>
      <c r="AA189" s="0" t="n">
        <v>1</v>
      </c>
      <c r="AB189" s="0" t="n">
        <v>0</v>
      </c>
    </row>
    <row r="190" customFormat="false" ht="12.75" hidden="false" customHeight="false" outlineLevel="0" collapsed="false">
      <c r="A190" s="0" t="n">
        <v>50</v>
      </c>
      <c r="B190" s="0" t="n">
        <v>0</v>
      </c>
      <c r="C190" s="0" t="n">
        <v>0</v>
      </c>
      <c r="D190" s="0" t="n">
        <v>1</v>
      </c>
      <c r="E190" s="0" t="n">
        <v>217</v>
      </c>
      <c r="F190" s="0" t="n">
        <f aca="false">ROUND(Source!AU171,O190)</f>
        <v>0</v>
      </c>
      <c r="G190" s="0" t="s">
        <v>158</v>
      </c>
      <c r="H190" s="0" t="s">
        <v>159</v>
      </c>
      <c r="K190" s="0" t="n">
        <v>217</v>
      </c>
      <c r="L190" s="0" t="n">
        <v>18</v>
      </c>
      <c r="M190" s="0" t="n">
        <v>3</v>
      </c>
      <c r="O190" s="0" t="n">
        <v>2</v>
      </c>
      <c r="P190" s="0" t="n">
        <f aca="false">ROUND(Source!EM171,O190)</f>
        <v>0</v>
      </c>
      <c r="W190" s="0" t="n">
        <v>0</v>
      </c>
      <c r="X190" s="0" t="n">
        <v>1</v>
      </c>
      <c r="Y190" s="0" t="n">
        <v>0</v>
      </c>
      <c r="Z190" s="0" t="n">
        <v>0</v>
      </c>
      <c r="AA190" s="0" t="n">
        <v>1</v>
      </c>
      <c r="AB190" s="0" t="n">
        <v>0</v>
      </c>
    </row>
    <row r="191" customFormat="false" ht="12.75" hidden="false" customHeight="false" outlineLevel="0" collapsed="false">
      <c r="A191" s="0" t="n">
        <v>50</v>
      </c>
      <c r="B191" s="0" t="n">
        <v>0</v>
      </c>
      <c r="C191" s="0" t="n">
        <v>0</v>
      </c>
      <c r="D191" s="0" t="n">
        <v>1</v>
      </c>
      <c r="E191" s="0" t="n">
        <v>230</v>
      </c>
      <c r="F191" s="0" t="n">
        <f aca="false">ROUND(Source!BA171,O191)</f>
        <v>0</v>
      </c>
      <c r="G191" s="0" t="s">
        <v>160</v>
      </c>
      <c r="H191" s="0" t="s">
        <v>161</v>
      </c>
      <c r="K191" s="0" t="n">
        <v>230</v>
      </c>
      <c r="L191" s="0" t="n">
        <v>19</v>
      </c>
      <c r="M191" s="0" t="n">
        <v>3</v>
      </c>
      <c r="O191" s="0" t="n">
        <v>2</v>
      </c>
      <c r="P191" s="0" t="n">
        <f aca="false">ROUND(Source!ES171,O191)</f>
        <v>0</v>
      </c>
      <c r="W191" s="0" t="n">
        <v>0</v>
      </c>
      <c r="X191" s="0" t="n">
        <v>1</v>
      </c>
      <c r="Y191" s="0" t="n">
        <v>0</v>
      </c>
      <c r="Z191" s="0" t="n">
        <v>0</v>
      </c>
      <c r="AA191" s="0" t="n">
        <v>1</v>
      </c>
      <c r="AB191" s="0" t="n">
        <v>0</v>
      </c>
    </row>
    <row r="192" customFormat="false" ht="12.75" hidden="false" customHeight="false" outlineLevel="0" collapsed="false">
      <c r="A192" s="0" t="n">
        <v>50</v>
      </c>
      <c r="B192" s="0" t="n">
        <v>0</v>
      </c>
      <c r="C192" s="0" t="n">
        <v>0</v>
      </c>
      <c r="D192" s="0" t="n">
        <v>1</v>
      </c>
      <c r="E192" s="0" t="n">
        <v>206</v>
      </c>
      <c r="F192" s="0" t="n">
        <f aca="false">ROUND(Source!T171,O192)</f>
        <v>0</v>
      </c>
      <c r="G192" s="0" t="s">
        <v>162</v>
      </c>
      <c r="H192" s="0" t="s">
        <v>16</v>
      </c>
      <c r="K192" s="0" t="n">
        <v>206</v>
      </c>
      <c r="L192" s="0" t="n">
        <v>20</v>
      </c>
      <c r="M192" s="0" t="n">
        <v>3</v>
      </c>
      <c r="O192" s="0" t="n">
        <v>2</v>
      </c>
      <c r="P192" s="0" t="n">
        <f aca="false">ROUND(Source!DL171,O192)</f>
        <v>0</v>
      </c>
      <c r="W192" s="0" t="n">
        <v>0</v>
      </c>
      <c r="X192" s="0" t="n">
        <v>1</v>
      </c>
      <c r="Y192" s="0" t="n">
        <v>0</v>
      </c>
      <c r="Z192" s="0" t="n">
        <v>0</v>
      </c>
      <c r="AA192" s="0" t="n">
        <v>1</v>
      </c>
      <c r="AB192" s="0" t="n">
        <v>0</v>
      </c>
    </row>
    <row r="193" customFormat="false" ht="12.75" hidden="false" customHeight="false" outlineLevel="0" collapsed="false">
      <c r="A193" s="0" t="n">
        <v>50</v>
      </c>
      <c r="B193" s="0" t="n">
        <v>0</v>
      </c>
      <c r="C193" s="0" t="n">
        <v>0</v>
      </c>
      <c r="D193" s="0" t="n">
        <v>1</v>
      </c>
      <c r="E193" s="0" t="n">
        <v>207</v>
      </c>
      <c r="F193" s="0" t="n">
        <f aca="false">Source!U171</f>
        <v>1524.865288386</v>
      </c>
      <c r="G193" s="0" t="s">
        <v>163</v>
      </c>
      <c r="H193" s="0" t="s">
        <v>164</v>
      </c>
      <c r="K193" s="0" t="n">
        <v>207</v>
      </c>
      <c r="L193" s="0" t="n">
        <v>21</v>
      </c>
      <c r="M193" s="0" t="n">
        <v>3</v>
      </c>
      <c r="O193" s="0" t="n">
        <v>-1</v>
      </c>
      <c r="P193" s="0" t="n">
        <f aca="false">Source!DM171</f>
        <v>1524.865288386</v>
      </c>
      <c r="W193" s="0" t="n">
        <v>1524.865288386</v>
      </c>
      <c r="X193" s="0" t="n">
        <v>1</v>
      </c>
      <c r="Y193" s="0" t="n">
        <v>1524.865288386</v>
      </c>
      <c r="Z193" s="0" t="n">
        <v>1524.865288386</v>
      </c>
      <c r="AA193" s="0" t="n">
        <v>1</v>
      </c>
      <c r="AB193" s="0" t="n">
        <v>1524.865288386</v>
      </c>
    </row>
    <row r="194" customFormat="false" ht="12.75" hidden="false" customHeight="false" outlineLevel="0" collapsed="false">
      <c r="A194" s="0" t="n">
        <v>50</v>
      </c>
      <c r="B194" s="0" t="n">
        <v>0</v>
      </c>
      <c r="C194" s="0" t="n">
        <v>0</v>
      </c>
      <c r="D194" s="0" t="n">
        <v>1</v>
      </c>
      <c r="E194" s="0" t="n">
        <v>208</v>
      </c>
      <c r="F194" s="0" t="n">
        <f aca="false">Source!V171</f>
        <v>0</v>
      </c>
      <c r="G194" s="0" t="s">
        <v>165</v>
      </c>
      <c r="H194" s="0" t="s">
        <v>166</v>
      </c>
      <c r="K194" s="0" t="n">
        <v>208</v>
      </c>
      <c r="L194" s="0" t="n">
        <v>22</v>
      </c>
      <c r="M194" s="0" t="n">
        <v>3</v>
      </c>
      <c r="O194" s="0" t="n">
        <v>-1</v>
      </c>
      <c r="P194" s="0" t="n">
        <f aca="false">Source!DN171</f>
        <v>0</v>
      </c>
      <c r="W194" s="0" t="n">
        <v>0</v>
      </c>
      <c r="X194" s="0" t="n">
        <v>1</v>
      </c>
      <c r="Y194" s="0" t="n">
        <v>0</v>
      </c>
      <c r="Z194" s="0" t="n">
        <v>0</v>
      </c>
      <c r="AA194" s="0" t="n">
        <v>1</v>
      </c>
      <c r="AB194" s="0" t="n">
        <v>0</v>
      </c>
    </row>
    <row r="195" customFormat="false" ht="12.75" hidden="false" customHeight="false" outlineLevel="0" collapsed="false">
      <c r="A195" s="0" t="n">
        <v>50</v>
      </c>
      <c r="B195" s="0" t="n">
        <v>0</v>
      </c>
      <c r="C195" s="0" t="n">
        <v>0</v>
      </c>
      <c r="D195" s="0" t="n">
        <v>1</v>
      </c>
      <c r="E195" s="0" t="n">
        <v>209</v>
      </c>
      <c r="F195" s="0" t="n">
        <f aca="false">ROUND(Source!W171,O195)</f>
        <v>0</v>
      </c>
      <c r="G195" s="0" t="s">
        <v>167</v>
      </c>
      <c r="H195" s="0" t="s">
        <v>168</v>
      </c>
      <c r="K195" s="0" t="n">
        <v>209</v>
      </c>
      <c r="L195" s="0" t="n">
        <v>23</v>
      </c>
      <c r="M195" s="0" t="n">
        <v>3</v>
      </c>
      <c r="O195" s="0" t="n">
        <v>2</v>
      </c>
      <c r="P195" s="0" t="n">
        <f aca="false">ROUND(Source!DO171,O195)</f>
        <v>0</v>
      </c>
      <c r="W195" s="0" t="n">
        <v>0</v>
      </c>
      <c r="X195" s="0" t="n">
        <v>1</v>
      </c>
      <c r="Y195" s="0" t="n">
        <v>0</v>
      </c>
      <c r="Z195" s="0" t="n">
        <v>0</v>
      </c>
      <c r="AA195" s="0" t="n">
        <v>1</v>
      </c>
      <c r="AB195" s="0" t="n">
        <v>0</v>
      </c>
    </row>
    <row r="196" customFormat="false" ht="12.75" hidden="false" customHeight="false" outlineLevel="0" collapsed="false">
      <c r="A196" s="0" t="n">
        <v>50</v>
      </c>
      <c r="B196" s="0" t="n">
        <v>0</v>
      </c>
      <c r="C196" s="0" t="n">
        <v>0</v>
      </c>
      <c r="D196" s="0" t="n">
        <v>1</v>
      </c>
      <c r="E196" s="0" t="n">
        <v>233</v>
      </c>
      <c r="F196" s="0" t="n">
        <f aca="false">ROUND(Source!BD171,O196)</f>
        <v>0</v>
      </c>
      <c r="G196" s="0" t="s">
        <v>169</v>
      </c>
      <c r="H196" s="0" t="s">
        <v>170</v>
      </c>
      <c r="K196" s="0" t="n">
        <v>233</v>
      </c>
      <c r="L196" s="0" t="n">
        <v>24</v>
      </c>
      <c r="M196" s="0" t="n">
        <v>3</v>
      </c>
      <c r="O196" s="0" t="n">
        <v>2</v>
      </c>
      <c r="P196" s="0" t="n">
        <f aca="false">ROUND(Source!EV171,O196)</f>
        <v>0</v>
      </c>
      <c r="W196" s="0" t="n">
        <v>0</v>
      </c>
      <c r="X196" s="0" t="n">
        <v>1</v>
      </c>
      <c r="Y196" s="0" t="n">
        <v>0</v>
      </c>
      <c r="Z196" s="0" t="n">
        <v>0</v>
      </c>
      <c r="AA196" s="0" t="n">
        <v>1</v>
      </c>
      <c r="AB196" s="0" t="n">
        <v>0</v>
      </c>
    </row>
    <row r="197" customFormat="false" ht="12.75" hidden="false" customHeight="false" outlineLevel="0" collapsed="false">
      <c r="A197" s="0" t="n">
        <v>50</v>
      </c>
      <c r="B197" s="0" t="n">
        <v>0</v>
      </c>
      <c r="C197" s="0" t="n">
        <v>0</v>
      </c>
      <c r="D197" s="0" t="n">
        <v>1</v>
      </c>
      <c r="E197" s="0" t="n">
        <v>210</v>
      </c>
      <c r="F197" s="0" t="n">
        <f aca="false">ROUND(Source!X171,O197)</f>
        <v>17222.05</v>
      </c>
      <c r="G197" s="0" t="s">
        <v>171</v>
      </c>
      <c r="H197" s="0" t="s">
        <v>172</v>
      </c>
      <c r="K197" s="0" t="n">
        <v>210</v>
      </c>
      <c r="L197" s="0" t="n">
        <v>25</v>
      </c>
      <c r="M197" s="0" t="n">
        <v>3</v>
      </c>
      <c r="O197" s="0" t="n">
        <v>2</v>
      </c>
      <c r="P197" s="0" t="n">
        <f aca="false">ROUND(Source!DP171,O197)</f>
        <v>994746.04</v>
      </c>
      <c r="W197" s="0" t="n">
        <v>17222.05</v>
      </c>
      <c r="X197" s="0" t="n">
        <v>1</v>
      </c>
      <c r="Y197" s="0" t="n">
        <v>17222.05</v>
      </c>
      <c r="Z197" s="0" t="n">
        <v>994746.04</v>
      </c>
      <c r="AA197" s="0" t="n">
        <v>1</v>
      </c>
      <c r="AB197" s="0" t="n">
        <v>994746.04</v>
      </c>
    </row>
    <row r="198" customFormat="false" ht="12.75" hidden="false" customHeight="false" outlineLevel="0" collapsed="false">
      <c r="A198" s="0" t="n">
        <v>50</v>
      </c>
      <c r="B198" s="0" t="n">
        <v>0</v>
      </c>
      <c r="C198" s="0" t="n">
        <v>0</v>
      </c>
      <c r="D198" s="0" t="n">
        <v>1</v>
      </c>
      <c r="E198" s="0" t="n">
        <v>211</v>
      </c>
      <c r="F198" s="0" t="n">
        <f aca="false">ROUND(Source!Y171,O198)</f>
        <v>10661.3</v>
      </c>
      <c r="G198" s="0" t="s">
        <v>173</v>
      </c>
      <c r="H198" s="0" t="s">
        <v>174</v>
      </c>
      <c r="K198" s="0" t="n">
        <v>211</v>
      </c>
      <c r="L198" s="0" t="n">
        <v>26</v>
      </c>
      <c r="M198" s="0" t="n">
        <v>3</v>
      </c>
      <c r="O198" s="0" t="n">
        <v>2</v>
      </c>
      <c r="P198" s="0" t="n">
        <f aca="false">ROUND(Source!DQ171,O198)</f>
        <v>615796.95</v>
      </c>
      <c r="W198" s="0" t="n">
        <v>10661.3</v>
      </c>
      <c r="X198" s="0" t="n">
        <v>1</v>
      </c>
      <c r="Y198" s="0" t="n">
        <v>10661.3</v>
      </c>
      <c r="Z198" s="0" t="n">
        <v>615796.95</v>
      </c>
      <c r="AA198" s="0" t="n">
        <v>1</v>
      </c>
      <c r="AB198" s="0" t="n">
        <v>615796.95</v>
      </c>
    </row>
    <row r="199" customFormat="false" ht="12.75" hidden="false" customHeight="false" outlineLevel="0" collapsed="false">
      <c r="A199" s="0" t="n">
        <v>50</v>
      </c>
      <c r="B199" s="0" t="n">
        <v>0</v>
      </c>
      <c r="C199" s="0" t="n">
        <v>0</v>
      </c>
      <c r="D199" s="0" t="n">
        <v>1</v>
      </c>
      <c r="E199" s="0" t="n">
        <v>224</v>
      </c>
      <c r="F199" s="0" t="n">
        <f aca="false">ROUND(Source!AR171,O199)</f>
        <v>59051.74</v>
      </c>
      <c r="G199" s="0" t="s">
        <v>175</v>
      </c>
      <c r="H199" s="0" t="s">
        <v>176</v>
      </c>
      <c r="K199" s="0" t="n">
        <v>224</v>
      </c>
      <c r="L199" s="0" t="n">
        <v>27</v>
      </c>
      <c r="M199" s="0" t="n">
        <v>3</v>
      </c>
      <c r="O199" s="0" t="n">
        <v>2</v>
      </c>
      <c r="P199" s="0" t="n">
        <f aca="false">ROUND(Source!EJ171,O199)</f>
        <v>2770059.86</v>
      </c>
      <c r="W199" s="0" t="n">
        <v>59051.74</v>
      </c>
      <c r="X199" s="0" t="n">
        <v>1</v>
      </c>
      <c r="Y199" s="0" t="n">
        <v>59051.74</v>
      </c>
      <c r="Z199" s="0" t="n">
        <v>2770059.86</v>
      </c>
      <c r="AA199" s="0" t="n">
        <v>1</v>
      </c>
      <c r="AB199" s="0" t="n">
        <v>2770059.86</v>
      </c>
    </row>
    <row r="201" customFormat="false" ht="12.75" hidden="false" customHeight="false" outlineLevel="0" collapsed="false">
      <c r="A201" s="0" t="n">
        <v>51</v>
      </c>
      <c r="B201" s="0" t="n">
        <f aca="false">B12</f>
        <v>236</v>
      </c>
      <c r="C201" s="0" t="n">
        <f aca="false">A12</f>
        <v>1</v>
      </c>
      <c r="D201" s="0" t="n">
        <f aca="false">ROW(A12)</f>
        <v>12</v>
      </c>
      <c r="F201" s="0" t="str">
        <f aca="false">IF(F12&lt;&gt;"",F12,"")</f>
        <v>ЛС-01-01-01</v>
      </c>
      <c r="G201" s="0" t="str">
        <f aca="false">IF(G12&lt;&gt;"",G12,"")</f>
        <v>Вырубка и пересадка зелёных насаждений, корчёвка пней</v>
      </c>
      <c r="H201" s="0" t="n">
        <v>0</v>
      </c>
      <c r="O201" s="0" t="n">
        <f aca="false">ROUND(O171,2)</f>
        <v>31168.39</v>
      </c>
      <c r="P201" s="0" t="n">
        <f aca="false">ROUND(P171,2)</f>
        <v>9076.2</v>
      </c>
      <c r="Q201" s="0" t="n">
        <f aca="false">ROUND(Q171,2)</f>
        <v>4470.07</v>
      </c>
      <c r="R201" s="0" t="n">
        <f aca="false">ROUND(R171,2)</f>
        <v>420.05</v>
      </c>
      <c r="S201" s="0" t="n">
        <f aca="false">ROUND(S171,2)</f>
        <v>17622.12</v>
      </c>
      <c r="T201" s="0" t="n">
        <f aca="false">ROUND(T171,2)</f>
        <v>0</v>
      </c>
      <c r="U201" s="0" t="n">
        <f aca="false">U171</f>
        <v>1524.865288386</v>
      </c>
      <c r="V201" s="0" t="n">
        <f aca="false">V171</f>
        <v>0</v>
      </c>
      <c r="W201" s="0" t="n">
        <f aca="false">ROUND(W171,2)</f>
        <v>0</v>
      </c>
      <c r="X201" s="0" t="n">
        <f aca="false">ROUND(X171,2)</f>
        <v>17222.05</v>
      </c>
      <c r="Y201" s="0" t="n">
        <f aca="false">ROUND(Y171,2)</f>
        <v>10661.3</v>
      </c>
      <c r="AO201" s="0" t="n">
        <f aca="false">ROUND(AO171,2)</f>
        <v>0</v>
      </c>
      <c r="AP201" s="0" t="n">
        <f aca="false">ROUND(AP171,2)</f>
        <v>0</v>
      </c>
      <c r="AQ201" s="0" t="n">
        <f aca="false">ROUND(AQ171,2)</f>
        <v>0</v>
      </c>
      <c r="AR201" s="0" t="n">
        <f aca="false">ROUND(AR171,2)</f>
        <v>59051.74</v>
      </c>
      <c r="AS201" s="0" t="n">
        <f aca="false">ROUND(AS171,2)</f>
        <v>59051.74</v>
      </c>
      <c r="AT201" s="0" t="n">
        <f aca="false">ROUND(AT171,2)</f>
        <v>0</v>
      </c>
      <c r="AU201" s="0" t="n">
        <f aca="false">ROUND(AU171,2)</f>
        <v>0</v>
      </c>
      <c r="AV201" s="0" t="n">
        <f aca="false">ROUND(AV171,2)</f>
        <v>9076.2</v>
      </c>
      <c r="AW201" s="0" t="n">
        <f aca="false">ROUND(AW171,2)</f>
        <v>9076.2</v>
      </c>
      <c r="AX201" s="0" t="n">
        <f aca="false">ROUND(AX171,2)</f>
        <v>0</v>
      </c>
      <c r="AY201" s="0" t="n">
        <f aca="false">ROUND(AY171,2)</f>
        <v>9076.2</v>
      </c>
      <c r="AZ201" s="0" t="n">
        <f aca="false">ROUND(AZ171,2)</f>
        <v>0</v>
      </c>
      <c r="BA201" s="0" t="n">
        <f aca="false">ROUND(BA171,2)</f>
        <v>0</v>
      </c>
      <c r="BB201" s="0" t="n">
        <f aca="false">ROUND(BB171,2)</f>
        <v>0</v>
      </c>
      <c r="BC201" s="0" t="n">
        <f aca="false">ROUND(BC171,2)</f>
        <v>0</v>
      </c>
      <c r="BD201" s="0" t="n">
        <f aca="false">ROUND(BD171,2)</f>
        <v>0</v>
      </c>
      <c r="DG201" s="0" t="n">
        <f aca="false">ROUND(DG171,2)</f>
        <v>1159516.87</v>
      </c>
      <c r="DH201" s="0" t="n">
        <f aca="false">ROUND(DH171,2)</f>
        <v>72622.83</v>
      </c>
      <c r="DI201" s="0" t="n">
        <f aca="false">ROUND(DI171,2)</f>
        <v>69039.68</v>
      </c>
      <c r="DJ201" s="0" t="n">
        <f aca="false">ROUND(DJ171,2)</f>
        <v>24261.87</v>
      </c>
      <c r="DK201" s="0" t="n">
        <f aca="false">ROUND(DK171,2)</f>
        <v>1017854.36</v>
      </c>
      <c r="DL201" s="0" t="n">
        <f aca="false">ROUND(DL171,2)</f>
        <v>0</v>
      </c>
      <c r="DM201" s="0" t="n">
        <f aca="false">DM171</f>
        <v>1524.865288386</v>
      </c>
      <c r="DN201" s="0" t="n">
        <f aca="false">DN171</f>
        <v>0</v>
      </c>
      <c r="DO201" s="0" t="n">
        <f aca="false">ROUND(DO171,2)</f>
        <v>0</v>
      </c>
      <c r="DP201" s="0" t="n">
        <f aca="false">ROUND(DP171,2)</f>
        <v>994746.04</v>
      </c>
      <c r="DQ201" s="0" t="n">
        <f aca="false">ROUND(DQ171,2)</f>
        <v>615796.95</v>
      </c>
      <c r="EG201" s="0" t="n">
        <f aca="false">ROUND(EG171,2)</f>
        <v>0</v>
      </c>
      <c r="EH201" s="0" t="n">
        <f aca="false">ROUND(EH171,2)</f>
        <v>0</v>
      </c>
      <c r="EI201" s="0" t="n">
        <f aca="false">ROUND(EI171,2)</f>
        <v>0</v>
      </c>
      <c r="EJ201" s="0" t="n">
        <f aca="false">ROUND(EJ171,2)</f>
        <v>2770059.86</v>
      </c>
      <c r="EK201" s="0" t="n">
        <f aca="false">ROUND(EK171,2)</f>
        <v>2770059.86</v>
      </c>
      <c r="EL201" s="0" t="n">
        <f aca="false">ROUND(EL171,2)</f>
        <v>0</v>
      </c>
      <c r="EM201" s="0" t="n">
        <f aca="false">ROUND(EM171,2)</f>
        <v>0</v>
      </c>
      <c r="EN201" s="0" t="n">
        <f aca="false">ROUND(EN171,2)</f>
        <v>72622.83</v>
      </c>
      <c r="EO201" s="0" t="n">
        <f aca="false">ROUND(EO171,2)</f>
        <v>72622.83</v>
      </c>
      <c r="EP201" s="0" t="n">
        <f aca="false">ROUND(EP171,2)</f>
        <v>0</v>
      </c>
      <c r="EQ201" s="0" t="n">
        <f aca="false">ROUND(EQ171,2)</f>
        <v>72622.83</v>
      </c>
      <c r="ER201" s="0" t="n">
        <f aca="false">ROUND(ER171,2)</f>
        <v>0</v>
      </c>
      <c r="ES201" s="0" t="n">
        <f aca="false">ROUND(ES171,2)</f>
        <v>0</v>
      </c>
      <c r="ET201" s="0" t="n">
        <f aca="false">ROUND(ET171,2)</f>
        <v>0</v>
      </c>
      <c r="EU201" s="0" t="n">
        <f aca="false">ROUND(EU171,2)</f>
        <v>0</v>
      </c>
      <c r="EV201" s="0" t="n">
        <f aca="false">ROUND(EV171,2)</f>
        <v>0</v>
      </c>
      <c r="GX201" s="0" t="n">
        <v>0</v>
      </c>
    </row>
    <row r="203" customFormat="false" ht="12.75" hidden="false" customHeight="false" outlineLevel="0" collapsed="false">
      <c r="A203" s="0" t="n">
        <v>50</v>
      </c>
      <c r="B203" s="0" t="n">
        <v>0</v>
      </c>
      <c r="C203" s="0" t="n">
        <v>0</v>
      </c>
      <c r="D203" s="0" t="n">
        <v>1</v>
      </c>
      <c r="E203" s="0" t="n">
        <v>201</v>
      </c>
      <c r="F203" s="0" t="n">
        <f aca="false">ROUND(Source!O201,O203)</f>
        <v>31168.39</v>
      </c>
      <c r="G203" s="0" t="s">
        <v>124</v>
      </c>
      <c r="H203" s="0" t="s">
        <v>125</v>
      </c>
      <c r="K203" s="0" t="n">
        <v>201</v>
      </c>
      <c r="L203" s="0" t="n">
        <v>1</v>
      </c>
      <c r="M203" s="0" t="n">
        <v>3</v>
      </c>
      <c r="O203" s="0" t="n">
        <v>2</v>
      </c>
      <c r="P203" s="0" t="n">
        <f aca="false">ROUND(Source!DG201,O203)</f>
        <v>1159516.87</v>
      </c>
      <c r="W203" s="0" t="n">
        <v>31168.39</v>
      </c>
      <c r="X203" s="0" t="n">
        <v>1</v>
      </c>
      <c r="Y203" s="0" t="n">
        <v>31168.39</v>
      </c>
      <c r="Z203" s="0" t="n">
        <v>1159516.87</v>
      </c>
      <c r="AA203" s="0" t="n">
        <v>1</v>
      </c>
      <c r="AB203" s="0" t="n">
        <v>1159516.87</v>
      </c>
    </row>
    <row r="204" customFormat="false" ht="12.75" hidden="false" customHeight="false" outlineLevel="0" collapsed="false">
      <c r="A204" s="0" t="n">
        <v>50</v>
      </c>
      <c r="B204" s="0" t="n">
        <v>0</v>
      </c>
      <c r="C204" s="0" t="n">
        <v>0</v>
      </c>
      <c r="D204" s="0" t="n">
        <v>1</v>
      </c>
      <c r="E204" s="0" t="n">
        <v>202</v>
      </c>
      <c r="F204" s="0" t="n">
        <f aca="false">ROUND(Source!P201,O204)</f>
        <v>9076.2</v>
      </c>
      <c r="G204" s="0" t="s">
        <v>126</v>
      </c>
      <c r="H204" s="0" t="s">
        <v>127</v>
      </c>
      <c r="K204" s="0" t="n">
        <v>202</v>
      </c>
      <c r="L204" s="0" t="n">
        <v>2</v>
      </c>
      <c r="M204" s="0" t="n">
        <v>3</v>
      </c>
      <c r="O204" s="0" t="n">
        <v>2</v>
      </c>
      <c r="P204" s="0" t="n">
        <f aca="false">ROUND(Source!DH201,O204)</f>
        <v>72622.83</v>
      </c>
      <c r="W204" s="0" t="n">
        <v>9076.2</v>
      </c>
      <c r="X204" s="0" t="n">
        <v>1</v>
      </c>
      <c r="Y204" s="0" t="n">
        <v>9076.2</v>
      </c>
      <c r="Z204" s="0" t="n">
        <v>72622.83</v>
      </c>
      <c r="AA204" s="0" t="n">
        <v>1</v>
      </c>
      <c r="AB204" s="0" t="n">
        <v>72622.83</v>
      </c>
    </row>
    <row r="205" customFormat="false" ht="12.75" hidden="false" customHeight="false" outlineLevel="0" collapsed="false">
      <c r="A205" s="0" t="n">
        <v>50</v>
      </c>
      <c r="B205" s="0" t="n">
        <v>0</v>
      </c>
      <c r="C205" s="0" t="n">
        <v>0</v>
      </c>
      <c r="D205" s="0" t="n">
        <v>1</v>
      </c>
      <c r="E205" s="0" t="n">
        <v>222</v>
      </c>
      <c r="F205" s="0" t="n">
        <f aca="false">ROUND(Source!AO201,O205)</f>
        <v>0</v>
      </c>
      <c r="G205" s="0" t="s">
        <v>128</v>
      </c>
      <c r="H205" s="0" t="s">
        <v>129</v>
      </c>
      <c r="K205" s="0" t="n">
        <v>222</v>
      </c>
      <c r="L205" s="0" t="n">
        <v>3</v>
      </c>
      <c r="M205" s="0" t="n">
        <v>3</v>
      </c>
      <c r="O205" s="0" t="n">
        <v>2</v>
      </c>
      <c r="P205" s="0" t="n">
        <f aca="false">ROUND(Source!EG201,O205)</f>
        <v>0</v>
      </c>
      <c r="W205" s="0" t="n">
        <v>0</v>
      </c>
      <c r="X205" s="0" t="n">
        <v>1</v>
      </c>
      <c r="Y205" s="0" t="n">
        <v>0</v>
      </c>
      <c r="Z205" s="0" t="n">
        <v>0</v>
      </c>
      <c r="AA205" s="0" t="n">
        <v>1</v>
      </c>
      <c r="AB205" s="0" t="n">
        <v>0</v>
      </c>
    </row>
    <row r="206" customFormat="false" ht="12.75" hidden="false" customHeight="false" outlineLevel="0" collapsed="false">
      <c r="A206" s="0" t="n">
        <v>50</v>
      </c>
      <c r="B206" s="0" t="n">
        <v>0</v>
      </c>
      <c r="C206" s="0" t="n">
        <v>0</v>
      </c>
      <c r="D206" s="0" t="n">
        <v>1</v>
      </c>
      <c r="E206" s="0" t="n">
        <v>225</v>
      </c>
      <c r="F206" s="0" t="n">
        <f aca="false">ROUND(Source!AV201,O206)</f>
        <v>9076.2</v>
      </c>
      <c r="G206" s="0" t="s">
        <v>130</v>
      </c>
      <c r="H206" s="0" t="s">
        <v>131</v>
      </c>
      <c r="K206" s="0" t="n">
        <v>225</v>
      </c>
      <c r="L206" s="0" t="n">
        <v>4</v>
      </c>
      <c r="M206" s="0" t="n">
        <v>3</v>
      </c>
      <c r="O206" s="0" t="n">
        <v>2</v>
      </c>
      <c r="P206" s="0" t="n">
        <f aca="false">ROUND(Source!EN201,O206)</f>
        <v>72622.83</v>
      </c>
      <c r="W206" s="0" t="n">
        <v>9076.2</v>
      </c>
      <c r="X206" s="0" t="n">
        <v>1</v>
      </c>
      <c r="Y206" s="0" t="n">
        <v>9076.2</v>
      </c>
      <c r="Z206" s="0" t="n">
        <v>72622.83</v>
      </c>
      <c r="AA206" s="0" t="n">
        <v>1</v>
      </c>
      <c r="AB206" s="0" t="n">
        <v>72622.83</v>
      </c>
    </row>
    <row r="207" customFormat="false" ht="12.75" hidden="false" customHeight="false" outlineLevel="0" collapsed="false">
      <c r="A207" s="0" t="n">
        <v>50</v>
      </c>
      <c r="B207" s="0" t="n">
        <v>0</v>
      </c>
      <c r="C207" s="0" t="n">
        <v>0</v>
      </c>
      <c r="D207" s="0" t="n">
        <v>1</v>
      </c>
      <c r="E207" s="0" t="n">
        <v>226</v>
      </c>
      <c r="F207" s="0" t="n">
        <f aca="false">ROUND(Source!AW201,O207)</f>
        <v>9076.2</v>
      </c>
      <c r="G207" s="0" t="s">
        <v>132</v>
      </c>
      <c r="H207" s="0" t="s">
        <v>133</v>
      </c>
      <c r="K207" s="0" t="n">
        <v>226</v>
      </c>
      <c r="L207" s="0" t="n">
        <v>5</v>
      </c>
      <c r="M207" s="0" t="n">
        <v>3</v>
      </c>
      <c r="O207" s="0" t="n">
        <v>2</v>
      </c>
      <c r="P207" s="0" t="n">
        <f aca="false">ROUND(Source!EO201,O207)</f>
        <v>72622.83</v>
      </c>
      <c r="W207" s="0" t="n">
        <v>9076.2</v>
      </c>
      <c r="X207" s="0" t="n">
        <v>1</v>
      </c>
      <c r="Y207" s="0" t="n">
        <v>9076.2</v>
      </c>
      <c r="Z207" s="0" t="n">
        <v>72622.83</v>
      </c>
      <c r="AA207" s="0" t="n">
        <v>1</v>
      </c>
      <c r="AB207" s="0" t="n">
        <v>72622.83</v>
      </c>
    </row>
    <row r="208" customFormat="false" ht="12.75" hidden="false" customHeight="false" outlineLevel="0" collapsed="false">
      <c r="A208" s="0" t="n">
        <v>50</v>
      </c>
      <c r="B208" s="0" t="n">
        <v>0</v>
      </c>
      <c r="C208" s="0" t="n">
        <v>0</v>
      </c>
      <c r="D208" s="0" t="n">
        <v>1</v>
      </c>
      <c r="E208" s="0" t="n">
        <v>227</v>
      </c>
      <c r="F208" s="0" t="n">
        <f aca="false">ROUND(Source!AX201,O208)</f>
        <v>0</v>
      </c>
      <c r="G208" s="0" t="s">
        <v>134</v>
      </c>
      <c r="H208" s="0" t="s">
        <v>135</v>
      </c>
      <c r="K208" s="0" t="n">
        <v>227</v>
      </c>
      <c r="L208" s="0" t="n">
        <v>6</v>
      </c>
      <c r="M208" s="0" t="n">
        <v>3</v>
      </c>
      <c r="O208" s="0" t="n">
        <v>2</v>
      </c>
      <c r="P208" s="0" t="n">
        <f aca="false">ROUND(Source!EP201,O208)</f>
        <v>0</v>
      </c>
      <c r="W208" s="0" t="n">
        <v>0</v>
      </c>
      <c r="X208" s="0" t="n">
        <v>1</v>
      </c>
      <c r="Y208" s="0" t="n">
        <v>0</v>
      </c>
      <c r="Z208" s="0" t="n">
        <v>0</v>
      </c>
      <c r="AA208" s="0" t="n">
        <v>1</v>
      </c>
      <c r="AB208" s="0" t="n">
        <v>0</v>
      </c>
    </row>
    <row r="209" customFormat="false" ht="12.75" hidden="false" customHeight="false" outlineLevel="0" collapsed="false">
      <c r="A209" s="0" t="n">
        <v>50</v>
      </c>
      <c r="B209" s="0" t="n">
        <v>0</v>
      </c>
      <c r="C209" s="0" t="n">
        <v>0</v>
      </c>
      <c r="D209" s="0" t="n">
        <v>1</v>
      </c>
      <c r="E209" s="0" t="n">
        <v>228</v>
      </c>
      <c r="F209" s="0" t="n">
        <f aca="false">ROUND(Source!AY201,O209)</f>
        <v>9076.2</v>
      </c>
      <c r="G209" s="0" t="s">
        <v>136</v>
      </c>
      <c r="H209" s="0" t="s">
        <v>137</v>
      </c>
      <c r="K209" s="0" t="n">
        <v>228</v>
      </c>
      <c r="L209" s="0" t="n">
        <v>7</v>
      </c>
      <c r="M209" s="0" t="n">
        <v>3</v>
      </c>
      <c r="O209" s="0" t="n">
        <v>2</v>
      </c>
      <c r="P209" s="0" t="n">
        <f aca="false">ROUND(Source!EQ201,O209)</f>
        <v>72622.83</v>
      </c>
      <c r="W209" s="0" t="n">
        <v>9076.2</v>
      </c>
      <c r="X209" s="0" t="n">
        <v>1</v>
      </c>
      <c r="Y209" s="0" t="n">
        <v>9076.2</v>
      </c>
      <c r="Z209" s="0" t="n">
        <v>72622.83</v>
      </c>
      <c r="AA209" s="0" t="n">
        <v>1</v>
      </c>
      <c r="AB209" s="0" t="n">
        <v>72622.83</v>
      </c>
    </row>
    <row r="210" customFormat="false" ht="12.75" hidden="false" customHeight="false" outlineLevel="0" collapsed="false">
      <c r="A210" s="0" t="n">
        <v>50</v>
      </c>
      <c r="B210" s="0" t="n">
        <v>0</v>
      </c>
      <c r="C210" s="0" t="n">
        <v>0</v>
      </c>
      <c r="D210" s="0" t="n">
        <v>1</v>
      </c>
      <c r="E210" s="0" t="n">
        <v>216</v>
      </c>
      <c r="F210" s="0" t="n">
        <f aca="false">ROUND(Source!AP201,O210)</f>
        <v>0</v>
      </c>
      <c r="G210" s="0" t="s">
        <v>138</v>
      </c>
      <c r="H210" s="0" t="s">
        <v>139</v>
      </c>
      <c r="K210" s="0" t="n">
        <v>216</v>
      </c>
      <c r="L210" s="0" t="n">
        <v>8</v>
      </c>
      <c r="M210" s="0" t="n">
        <v>3</v>
      </c>
      <c r="O210" s="0" t="n">
        <v>2</v>
      </c>
      <c r="P210" s="0" t="n">
        <f aca="false">ROUND(Source!EH201,O210)</f>
        <v>0</v>
      </c>
      <c r="W210" s="0" t="n">
        <v>0</v>
      </c>
      <c r="X210" s="0" t="n">
        <v>1</v>
      </c>
      <c r="Y210" s="0" t="n">
        <v>0</v>
      </c>
      <c r="Z210" s="0" t="n">
        <v>0</v>
      </c>
      <c r="AA210" s="0" t="n">
        <v>1</v>
      </c>
      <c r="AB210" s="0" t="n">
        <v>0</v>
      </c>
    </row>
    <row r="211" customFormat="false" ht="12.75" hidden="false" customHeight="false" outlineLevel="0" collapsed="false">
      <c r="A211" s="0" t="n">
        <v>50</v>
      </c>
      <c r="B211" s="0" t="n">
        <v>0</v>
      </c>
      <c r="C211" s="0" t="n">
        <v>0</v>
      </c>
      <c r="D211" s="0" t="n">
        <v>1</v>
      </c>
      <c r="E211" s="0" t="n">
        <v>223</v>
      </c>
      <c r="F211" s="0" t="n">
        <f aca="false">ROUND(Source!AQ201,O211)</f>
        <v>0</v>
      </c>
      <c r="G211" s="0" t="s">
        <v>140</v>
      </c>
      <c r="H211" s="0" t="s">
        <v>141</v>
      </c>
      <c r="K211" s="0" t="n">
        <v>223</v>
      </c>
      <c r="L211" s="0" t="n">
        <v>9</v>
      </c>
      <c r="M211" s="0" t="n">
        <v>3</v>
      </c>
      <c r="O211" s="0" t="n">
        <v>2</v>
      </c>
      <c r="P211" s="0" t="n">
        <f aca="false">ROUND(Source!EI201,O211)</f>
        <v>0</v>
      </c>
      <c r="W211" s="0" t="n">
        <v>0</v>
      </c>
      <c r="X211" s="0" t="n">
        <v>1</v>
      </c>
      <c r="Y211" s="0" t="n">
        <v>0</v>
      </c>
      <c r="Z211" s="0" t="n">
        <v>0</v>
      </c>
      <c r="AA211" s="0" t="n">
        <v>1</v>
      </c>
      <c r="AB211" s="0" t="n">
        <v>0</v>
      </c>
    </row>
    <row r="212" customFormat="false" ht="12.75" hidden="false" customHeight="false" outlineLevel="0" collapsed="false">
      <c r="A212" s="0" t="n">
        <v>50</v>
      </c>
      <c r="B212" s="0" t="n">
        <v>0</v>
      </c>
      <c r="C212" s="0" t="n">
        <v>0</v>
      </c>
      <c r="D212" s="0" t="n">
        <v>1</v>
      </c>
      <c r="E212" s="0" t="n">
        <v>229</v>
      </c>
      <c r="F212" s="0" t="n">
        <f aca="false">ROUND(Source!AZ201,O212)</f>
        <v>0</v>
      </c>
      <c r="G212" s="0" t="s">
        <v>142</v>
      </c>
      <c r="H212" s="0" t="s">
        <v>143</v>
      </c>
      <c r="K212" s="0" t="n">
        <v>229</v>
      </c>
      <c r="L212" s="0" t="n">
        <v>10</v>
      </c>
      <c r="M212" s="0" t="n">
        <v>3</v>
      </c>
      <c r="O212" s="0" t="n">
        <v>2</v>
      </c>
      <c r="P212" s="0" t="n">
        <f aca="false">ROUND(Source!ER201,O212)</f>
        <v>0</v>
      </c>
      <c r="W212" s="0" t="n">
        <v>0</v>
      </c>
      <c r="X212" s="0" t="n">
        <v>1</v>
      </c>
      <c r="Y212" s="0" t="n">
        <v>0</v>
      </c>
      <c r="Z212" s="0" t="n">
        <v>0</v>
      </c>
      <c r="AA212" s="0" t="n">
        <v>1</v>
      </c>
      <c r="AB212" s="0" t="n">
        <v>0</v>
      </c>
    </row>
    <row r="213" customFormat="false" ht="12.75" hidden="false" customHeight="false" outlineLevel="0" collapsed="false">
      <c r="A213" s="0" t="n">
        <v>50</v>
      </c>
      <c r="B213" s="0" t="n">
        <v>0</v>
      </c>
      <c r="C213" s="0" t="n">
        <v>0</v>
      </c>
      <c r="D213" s="0" t="n">
        <v>1</v>
      </c>
      <c r="E213" s="0" t="n">
        <v>203</v>
      </c>
      <c r="F213" s="0" t="n">
        <f aca="false">ROUND(Source!Q201,O213)</f>
        <v>4470.07</v>
      </c>
      <c r="G213" s="0" t="s">
        <v>144</v>
      </c>
      <c r="H213" s="0" t="s">
        <v>145</v>
      </c>
      <c r="K213" s="0" t="n">
        <v>203</v>
      </c>
      <c r="L213" s="0" t="n">
        <v>11</v>
      </c>
      <c r="M213" s="0" t="n">
        <v>3</v>
      </c>
      <c r="O213" s="0" t="n">
        <v>2</v>
      </c>
      <c r="P213" s="0" t="n">
        <f aca="false">ROUND(Source!DI201,O213)</f>
        <v>69039.68</v>
      </c>
      <c r="W213" s="0" t="n">
        <v>4470.07</v>
      </c>
      <c r="X213" s="0" t="n">
        <v>1</v>
      </c>
      <c r="Y213" s="0" t="n">
        <v>4470.07</v>
      </c>
      <c r="Z213" s="0" t="n">
        <v>69039.68</v>
      </c>
      <c r="AA213" s="0" t="n">
        <v>1</v>
      </c>
      <c r="AB213" s="0" t="n">
        <v>69039.68</v>
      </c>
    </row>
    <row r="214" customFormat="false" ht="12.75" hidden="false" customHeight="false" outlineLevel="0" collapsed="false">
      <c r="A214" s="0" t="n">
        <v>50</v>
      </c>
      <c r="B214" s="0" t="n">
        <v>0</v>
      </c>
      <c r="C214" s="0" t="n">
        <v>0</v>
      </c>
      <c r="D214" s="0" t="n">
        <v>1</v>
      </c>
      <c r="E214" s="0" t="n">
        <v>231</v>
      </c>
      <c r="F214" s="0" t="n">
        <f aca="false">ROUND(Source!BB201,O214)</f>
        <v>0</v>
      </c>
      <c r="G214" s="0" t="s">
        <v>146</v>
      </c>
      <c r="H214" s="0" t="s">
        <v>147</v>
      </c>
      <c r="K214" s="0" t="n">
        <v>231</v>
      </c>
      <c r="L214" s="0" t="n">
        <v>12</v>
      </c>
      <c r="M214" s="0" t="n">
        <v>3</v>
      </c>
      <c r="O214" s="0" t="n">
        <v>2</v>
      </c>
      <c r="P214" s="0" t="n">
        <f aca="false">ROUND(Source!ET201,O214)</f>
        <v>0</v>
      </c>
      <c r="W214" s="0" t="n">
        <v>0</v>
      </c>
      <c r="X214" s="0" t="n">
        <v>1</v>
      </c>
      <c r="Y214" s="0" t="n">
        <v>0</v>
      </c>
      <c r="Z214" s="0" t="n">
        <v>0</v>
      </c>
      <c r="AA214" s="0" t="n">
        <v>1</v>
      </c>
      <c r="AB214" s="0" t="n">
        <v>0</v>
      </c>
    </row>
    <row r="215" customFormat="false" ht="12.75" hidden="false" customHeight="false" outlineLevel="0" collapsed="false">
      <c r="A215" s="0" t="n">
        <v>50</v>
      </c>
      <c r="B215" s="0" t="n">
        <v>0</v>
      </c>
      <c r="C215" s="0" t="n">
        <v>0</v>
      </c>
      <c r="D215" s="0" t="n">
        <v>1</v>
      </c>
      <c r="E215" s="0" t="n">
        <v>204</v>
      </c>
      <c r="F215" s="0" t="n">
        <f aca="false">ROUND(Source!R201,O215)</f>
        <v>420.05</v>
      </c>
      <c r="G215" s="0" t="s">
        <v>148</v>
      </c>
      <c r="H215" s="0" t="s">
        <v>149</v>
      </c>
      <c r="K215" s="0" t="n">
        <v>204</v>
      </c>
      <c r="L215" s="0" t="n">
        <v>13</v>
      </c>
      <c r="M215" s="0" t="n">
        <v>3</v>
      </c>
      <c r="O215" s="0" t="n">
        <v>2</v>
      </c>
      <c r="P215" s="0" t="n">
        <f aca="false">ROUND(Source!DJ201,O215)</f>
        <v>24261.87</v>
      </c>
      <c r="W215" s="0" t="n">
        <v>420.05</v>
      </c>
      <c r="X215" s="0" t="n">
        <v>1</v>
      </c>
      <c r="Y215" s="0" t="n">
        <v>420.05</v>
      </c>
      <c r="Z215" s="0" t="n">
        <v>24261.87</v>
      </c>
      <c r="AA215" s="0" t="n">
        <v>1</v>
      </c>
      <c r="AB215" s="0" t="n">
        <v>24261.87</v>
      </c>
    </row>
    <row r="216" customFormat="false" ht="12.75" hidden="false" customHeight="false" outlineLevel="0" collapsed="false">
      <c r="A216" s="0" t="n">
        <v>50</v>
      </c>
      <c r="B216" s="0" t="n">
        <v>0</v>
      </c>
      <c r="C216" s="0" t="n">
        <v>0</v>
      </c>
      <c r="D216" s="0" t="n">
        <v>1</v>
      </c>
      <c r="E216" s="0" t="n">
        <v>205</v>
      </c>
      <c r="F216" s="0" t="n">
        <f aca="false">ROUND(Source!S201,O216)</f>
        <v>17622.12</v>
      </c>
      <c r="G216" s="0" t="s">
        <v>150</v>
      </c>
      <c r="H216" s="0" t="s">
        <v>151</v>
      </c>
      <c r="K216" s="0" t="n">
        <v>205</v>
      </c>
      <c r="L216" s="0" t="n">
        <v>14</v>
      </c>
      <c r="M216" s="0" t="n">
        <v>3</v>
      </c>
      <c r="O216" s="0" t="n">
        <v>2</v>
      </c>
      <c r="P216" s="0" t="n">
        <f aca="false">ROUND(Source!DK201,O216)</f>
        <v>1017854.36</v>
      </c>
      <c r="W216" s="0" t="n">
        <v>17622.12</v>
      </c>
      <c r="X216" s="0" t="n">
        <v>1</v>
      </c>
      <c r="Y216" s="0" t="n">
        <v>17622.12</v>
      </c>
      <c r="Z216" s="0" t="n">
        <v>1017854.36</v>
      </c>
      <c r="AA216" s="0" t="n">
        <v>1</v>
      </c>
      <c r="AB216" s="0" t="n">
        <v>1017854.36</v>
      </c>
    </row>
    <row r="217" customFormat="false" ht="12.75" hidden="false" customHeight="false" outlineLevel="0" collapsed="false">
      <c r="A217" s="0" t="n">
        <v>50</v>
      </c>
      <c r="B217" s="0" t="n">
        <v>0</v>
      </c>
      <c r="C217" s="0" t="n">
        <v>0</v>
      </c>
      <c r="D217" s="0" t="n">
        <v>1</v>
      </c>
      <c r="E217" s="0" t="n">
        <v>232</v>
      </c>
      <c r="F217" s="0" t="n">
        <f aca="false">ROUND(Source!BC201,O217)</f>
        <v>0</v>
      </c>
      <c r="G217" s="0" t="s">
        <v>152</v>
      </c>
      <c r="H217" s="0" t="s">
        <v>153</v>
      </c>
      <c r="K217" s="0" t="n">
        <v>232</v>
      </c>
      <c r="L217" s="0" t="n">
        <v>15</v>
      </c>
      <c r="M217" s="0" t="n">
        <v>3</v>
      </c>
      <c r="O217" s="0" t="n">
        <v>2</v>
      </c>
      <c r="P217" s="0" t="n">
        <f aca="false">ROUND(Source!EU201,O217)</f>
        <v>0</v>
      </c>
      <c r="W217" s="0" t="n">
        <v>0</v>
      </c>
      <c r="X217" s="0" t="n">
        <v>1</v>
      </c>
      <c r="Y217" s="0" t="n">
        <v>0</v>
      </c>
      <c r="Z217" s="0" t="n">
        <v>0</v>
      </c>
      <c r="AA217" s="0" t="n">
        <v>1</v>
      </c>
      <c r="AB217" s="0" t="n">
        <v>0</v>
      </c>
    </row>
    <row r="218" customFormat="false" ht="12.75" hidden="false" customHeight="false" outlineLevel="0" collapsed="false">
      <c r="A218" s="0" t="n">
        <v>50</v>
      </c>
      <c r="B218" s="0" t="n">
        <v>0</v>
      </c>
      <c r="C218" s="0" t="n">
        <v>0</v>
      </c>
      <c r="D218" s="0" t="n">
        <v>1</v>
      </c>
      <c r="E218" s="0" t="n">
        <v>214</v>
      </c>
      <c r="F218" s="0" t="n">
        <f aca="false">ROUND(Source!AS201,O218)</f>
        <v>59051.74</v>
      </c>
      <c r="G218" s="0" t="s">
        <v>154</v>
      </c>
      <c r="H218" s="0" t="s">
        <v>155</v>
      </c>
      <c r="K218" s="0" t="n">
        <v>214</v>
      </c>
      <c r="L218" s="0" t="n">
        <v>16</v>
      </c>
      <c r="M218" s="0" t="n">
        <v>3</v>
      </c>
      <c r="O218" s="0" t="n">
        <v>2</v>
      </c>
      <c r="P218" s="0" t="n">
        <f aca="false">ROUND(Source!EK201,O218)</f>
        <v>2770059.86</v>
      </c>
      <c r="W218" s="0" t="n">
        <v>59051.74</v>
      </c>
      <c r="X218" s="0" t="n">
        <v>1</v>
      </c>
      <c r="Y218" s="0" t="n">
        <v>59051.74</v>
      </c>
      <c r="Z218" s="0" t="n">
        <v>2770059.86</v>
      </c>
      <c r="AA218" s="0" t="n">
        <v>1</v>
      </c>
      <c r="AB218" s="0" t="n">
        <v>2770059.86</v>
      </c>
    </row>
    <row r="219" customFormat="false" ht="12.75" hidden="false" customHeight="false" outlineLevel="0" collapsed="false">
      <c r="A219" s="0" t="n">
        <v>50</v>
      </c>
      <c r="B219" s="0" t="n">
        <v>0</v>
      </c>
      <c r="C219" s="0" t="n">
        <v>0</v>
      </c>
      <c r="D219" s="0" t="n">
        <v>1</v>
      </c>
      <c r="E219" s="0" t="n">
        <v>215</v>
      </c>
      <c r="F219" s="0" t="n">
        <f aca="false">ROUND(Source!AT201,O219)</f>
        <v>0</v>
      </c>
      <c r="G219" s="0" t="s">
        <v>156</v>
      </c>
      <c r="H219" s="0" t="s">
        <v>157</v>
      </c>
      <c r="K219" s="0" t="n">
        <v>215</v>
      </c>
      <c r="L219" s="0" t="n">
        <v>17</v>
      </c>
      <c r="M219" s="0" t="n">
        <v>3</v>
      </c>
      <c r="O219" s="0" t="n">
        <v>2</v>
      </c>
      <c r="P219" s="0" t="n">
        <f aca="false">ROUND(Source!EL201,O219)</f>
        <v>0</v>
      </c>
      <c r="W219" s="0" t="n">
        <v>0</v>
      </c>
      <c r="X219" s="0" t="n">
        <v>1</v>
      </c>
      <c r="Y219" s="0" t="n">
        <v>0</v>
      </c>
      <c r="Z219" s="0" t="n">
        <v>0</v>
      </c>
      <c r="AA219" s="0" t="n">
        <v>1</v>
      </c>
      <c r="AB219" s="0" t="n">
        <v>0</v>
      </c>
    </row>
    <row r="220" customFormat="false" ht="12.75" hidden="false" customHeight="false" outlineLevel="0" collapsed="false">
      <c r="A220" s="0" t="n">
        <v>50</v>
      </c>
      <c r="B220" s="0" t="n">
        <v>0</v>
      </c>
      <c r="C220" s="0" t="n">
        <v>0</v>
      </c>
      <c r="D220" s="0" t="n">
        <v>1</v>
      </c>
      <c r="E220" s="0" t="n">
        <v>217</v>
      </c>
      <c r="F220" s="0" t="n">
        <f aca="false">ROUND(Source!AU201,O220)</f>
        <v>0</v>
      </c>
      <c r="G220" s="0" t="s">
        <v>158</v>
      </c>
      <c r="H220" s="0" t="s">
        <v>159</v>
      </c>
      <c r="K220" s="0" t="n">
        <v>217</v>
      </c>
      <c r="L220" s="0" t="n">
        <v>18</v>
      </c>
      <c r="M220" s="0" t="n">
        <v>3</v>
      </c>
      <c r="O220" s="0" t="n">
        <v>2</v>
      </c>
      <c r="P220" s="0" t="n">
        <f aca="false">ROUND(Source!EM201,O220)</f>
        <v>0</v>
      </c>
      <c r="W220" s="0" t="n">
        <v>0</v>
      </c>
      <c r="X220" s="0" t="n">
        <v>1</v>
      </c>
      <c r="Y220" s="0" t="n">
        <v>0</v>
      </c>
      <c r="Z220" s="0" t="n">
        <v>0</v>
      </c>
      <c r="AA220" s="0" t="n">
        <v>1</v>
      </c>
      <c r="AB220" s="0" t="n">
        <v>0</v>
      </c>
    </row>
    <row r="221" customFormat="false" ht="12.75" hidden="false" customHeight="false" outlineLevel="0" collapsed="false">
      <c r="A221" s="0" t="n">
        <v>50</v>
      </c>
      <c r="B221" s="0" t="n">
        <v>0</v>
      </c>
      <c r="C221" s="0" t="n">
        <v>0</v>
      </c>
      <c r="D221" s="0" t="n">
        <v>1</v>
      </c>
      <c r="E221" s="0" t="n">
        <v>230</v>
      </c>
      <c r="F221" s="0" t="n">
        <f aca="false">ROUND(Source!BA201,O221)</f>
        <v>0</v>
      </c>
      <c r="G221" s="0" t="s">
        <v>160</v>
      </c>
      <c r="H221" s="0" t="s">
        <v>161</v>
      </c>
      <c r="K221" s="0" t="n">
        <v>230</v>
      </c>
      <c r="L221" s="0" t="n">
        <v>19</v>
      </c>
      <c r="M221" s="0" t="n">
        <v>3</v>
      </c>
      <c r="O221" s="0" t="n">
        <v>2</v>
      </c>
      <c r="P221" s="0" t="n">
        <f aca="false">ROUND(Source!ES201,O221)</f>
        <v>0</v>
      </c>
      <c r="W221" s="0" t="n">
        <v>0</v>
      </c>
      <c r="X221" s="0" t="n">
        <v>1</v>
      </c>
      <c r="Y221" s="0" t="n">
        <v>0</v>
      </c>
      <c r="Z221" s="0" t="n">
        <v>0</v>
      </c>
      <c r="AA221" s="0" t="n">
        <v>1</v>
      </c>
      <c r="AB221" s="0" t="n">
        <v>0</v>
      </c>
    </row>
    <row r="222" customFormat="false" ht="12.75" hidden="false" customHeight="false" outlineLevel="0" collapsed="false">
      <c r="A222" s="0" t="n">
        <v>50</v>
      </c>
      <c r="B222" s="0" t="n">
        <v>0</v>
      </c>
      <c r="C222" s="0" t="n">
        <v>0</v>
      </c>
      <c r="D222" s="0" t="n">
        <v>1</v>
      </c>
      <c r="E222" s="0" t="n">
        <v>206</v>
      </c>
      <c r="F222" s="0" t="n">
        <f aca="false">ROUND(Source!T201,O222)</f>
        <v>0</v>
      </c>
      <c r="G222" s="0" t="s">
        <v>162</v>
      </c>
      <c r="H222" s="0" t="s">
        <v>16</v>
      </c>
      <c r="K222" s="0" t="n">
        <v>206</v>
      </c>
      <c r="L222" s="0" t="n">
        <v>20</v>
      </c>
      <c r="M222" s="0" t="n">
        <v>3</v>
      </c>
      <c r="O222" s="0" t="n">
        <v>2</v>
      </c>
      <c r="P222" s="0" t="n">
        <f aca="false">ROUND(Source!DL201,O222)</f>
        <v>0</v>
      </c>
      <c r="W222" s="0" t="n">
        <v>0</v>
      </c>
      <c r="X222" s="0" t="n">
        <v>1</v>
      </c>
      <c r="Y222" s="0" t="n">
        <v>0</v>
      </c>
      <c r="Z222" s="0" t="n">
        <v>0</v>
      </c>
      <c r="AA222" s="0" t="n">
        <v>1</v>
      </c>
      <c r="AB222" s="0" t="n">
        <v>0</v>
      </c>
    </row>
    <row r="223" customFormat="false" ht="12.75" hidden="false" customHeight="false" outlineLevel="0" collapsed="false">
      <c r="A223" s="0" t="n">
        <v>50</v>
      </c>
      <c r="B223" s="0" t="n">
        <v>0</v>
      </c>
      <c r="C223" s="0" t="n">
        <v>0</v>
      </c>
      <c r="D223" s="0" t="n">
        <v>1</v>
      </c>
      <c r="E223" s="0" t="n">
        <v>207</v>
      </c>
      <c r="F223" s="0" t="n">
        <f aca="false">Source!U201</f>
        <v>1524.865288386</v>
      </c>
      <c r="G223" s="0" t="s">
        <v>163</v>
      </c>
      <c r="H223" s="0" t="s">
        <v>164</v>
      </c>
      <c r="K223" s="0" t="n">
        <v>207</v>
      </c>
      <c r="L223" s="0" t="n">
        <v>21</v>
      </c>
      <c r="M223" s="0" t="n">
        <v>3</v>
      </c>
      <c r="O223" s="0" t="n">
        <v>-1</v>
      </c>
      <c r="P223" s="0" t="n">
        <f aca="false">Source!DM201</f>
        <v>1524.865288386</v>
      </c>
      <c r="W223" s="0" t="n">
        <v>1524.865288386</v>
      </c>
      <c r="X223" s="0" t="n">
        <v>1</v>
      </c>
      <c r="Y223" s="0" t="n">
        <v>1524.865288386</v>
      </c>
      <c r="Z223" s="0" t="n">
        <v>1524.865288386</v>
      </c>
      <c r="AA223" s="0" t="n">
        <v>1</v>
      </c>
      <c r="AB223" s="0" t="n">
        <v>1524.865288386</v>
      </c>
    </row>
    <row r="224" customFormat="false" ht="12.75" hidden="false" customHeight="false" outlineLevel="0" collapsed="false">
      <c r="A224" s="0" t="n">
        <v>50</v>
      </c>
      <c r="B224" s="0" t="n">
        <v>0</v>
      </c>
      <c r="C224" s="0" t="n">
        <v>0</v>
      </c>
      <c r="D224" s="0" t="n">
        <v>1</v>
      </c>
      <c r="E224" s="0" t="n">
        <v>208</v>
      </c>
      <c r="F224" s="0" t="n">
        <f aca="false">Source!V201</f>
        <v>0</v>
      </c>
      <c r="G224" s="0" t="s">
        <v>165</v>
      </c>
      <c r="H224" s="0" t="s">
        <v>166</v>
      </c>
      <c r="K224" s="0" t="n">
        <v>208</v>
      </c>
      <c r="L224" s="0" t="n">
        <v>22</v>
      </c>
      <c r="M224" s="0" t="n">
        <v>3</v>
      </c>
      <c r="O224" s="0" t="n">
        <v>-1</v>
      </c>
      <c r="P224" s="0" t="n">
        <f aca="false">Source!DN201</f>
        <v>0</v>
      </c>
      <c r="W224" s="0" t="n">
        <v>0</v>
      </c>
      <c r="X224" s="0" t="n">
        <v>1</v>
      </c>
      <c r="Y224" s="0" t="n">
        <v>0</v>
      </c>
      <c r="Z224" s="0" t="n">
        <v>0</v>
      </c>
      <c r="AA224" s="0" t="n">
        <v>1</v>
      </c>
      <c r="AB224" s="0" t="n">
        <v>0</v>
      </c>
    </row>
    <row r="225" customFormat="false" ht="12.75" hidden="false" customHeight="false" outlineLevel="0" collapsed="false">
      <c r="A225" s="0" t="n">
        <v>50</v>
      </c>
      <c r="B225" s="0" t="n">
        <v>0</v>
      </c>
      <c r="C225" s="0" t="n">
        <v>0</v>
      </c>
      <c r="D225" s="0" t="n">
        <v>1</v>
      </c>
      <c r="E225" s="0" t="n">
        <v>209</v>
      </c>
      <c r="F225" s="0" t="n">
        <f aca="false">ROUND(Source!W201,O225)</f>
        <v>0</v>
      </c>
      <c r="G225" s="0" t="s">
        <v>167</v>
      </c>
      <c r="H225" s="0" t="s">
        <v>168</v>
      </c>
      <c r="K225" s="0" t="n">
        <v>209</v>
      </c>
      <c r="L225" s="0" t="n">
        <v>23</v>
      </c>
      <c r="M225" s="0" t="n">
        <v>3</v>
      </c>
      <c r="O225" s="0" t="n">
        <v>2</v>
      </c>
      <c r="P225" s="0" t="n">
        <f aca="false">ROUND(Source!DO201,O225)</f>
        <v>0</v>
      </c>
      <c r="W225" s="0" t="n">
        <v>0</v>
      </c>
      <c r="X225" s="0" t="n">
        <v>1</v>
      </c>
      <c r="Y225" s="0" t="n">
        <v>0</v>
      </c>
      <c r="Z225" s="0" t="n">
        <v>0</v>
      </c>
      <c r="AA225" s="0" t="n">
        <v>1</v>
      </c>
      <c r="AB225" s="0" t="n">
        <v>0</v>
      </c>
    </row>
    <row r="226" customFormat="false" ht="12.75" hidden="false" customHeight="false" outlineLevel="0" collapsed="false">
      <c r="A226" s="0" t="n">
        <v>50</v>
      </c>
      <c r="B226" s="0" t="n">
        <v>0</v>
      </c>
      <c r="C226" s="0" t="n">
        <v>0</v>
      </c>
      <c r="D226" s="0" t="n">
        <v>1</v>
      </c>
      <c r="E226" s="0" t="n">
        <v>233</v>
      </c>
      <c r="F226" s="0" t="n">
        <f aca="false">ROUND(Source!BD201,O226)</f>
        <v>0</v>
      </c>
      <c r="G226" s="0" t="s">
        <v>169</v>
      </c>
      <c r="H226" s="0" t="s">
        <v>170</v>
      </c>
      <c r="K226" s="0" t="n">
        <v>233</v>
      </c>
      <c r="L226" s="0" t="n">
        <v>24</v>
      </c>
      <c r="M226" s="0" t="n">
        <v>3</v>
      </c>
      <c r="O226" s="0" t="n">
        <v>2</v>
      </c>
      <c r="P226" s="0" t="n">
        <f aca="false">ROUND(Source!EV201,O226)</f>
        <v>0</v>
      </c>
      <c r="W226" s="0" t="n">
        <v>0</v>
      </c>
      <c r="X226" s="0" t="n">
        <v>1</v>
      </c>
      <c r="Y226" s="0" t="n">
        <v>0</v>
      </c>
      <c r="Z226" s="0" t="n">
        <v>0</v>
      </c>
      <c r="AA226" s="0" t="n">
        <v>1</v>
      </c>
      <c r="AB226" s="0" t="n">
        <v>0</v>
      </c>
    </row>
    <row r="227" customFormat="false" ht="12.75" hidden="false" customHeight="false" outlineLevel="0" collapsed="false">
      <c r="A227" s="0" t="n">
        <v>50</v>
      </c>
      <c r="B227" s="0" t="n">
        <v>0</v>
      </c>
      <c r="C227" s="0" t="n">
        <v>0</v>
      </c>
      <c r="D227" s="0" t="n">
        <v>1</v>
      </c>
      <c r="E227" s="0" t="n">
        <v>210</v>
      </c>
      <c r="F227" s="0" t="n">
        <f aca="false">ROUND(Source!X201,O227)</f>
        <v>17222.05</v>
      </c>
      <c r="G227" s="0" t="s">
        <v>171</v>
      </c>
      <c r="H227" s="0" t="s">
        <v>172</v>
      </c>
      <c r="K227" s="0" t="n">
        <v>210</v>
      </c>
      <c r="L227" s="0" t="n">
        <v>25</v>
      </c>
      <c r="M227" s="0" t="n">
        <v>3</v>
      </c>
      <c r="O227" s="0" t="n">
        <v>2</v>
      </c>
      <c r="P227" s="0" t="n">
        <f aca="false">ROUND(Source!DP201,O227)</f>
        <v>994746.04</v>
      </c>
      <c r="W227" s="0" t="n">
        <v>17222.05</v>
      </c>
      <c r="X227" s="0" t="n">
        <v>1</v>
      </c>
      <c r="Y227" s="0" t="n">
        <v>17222.05</v>
      </c>
      <c r="Z227" s="0" t="n">
        <v>994746.04</v>
      </c>
      <c r="AA227" s="0" t="n">
        <v>1</v>
      </c>
      <c r="AB227" s="0" t="n">
        <v>994746.04</v>
      </c>
    </row>
    <row r="228" customFormat="false" ht="12.75" hidden="false" customHeight="false" outlineLevel="0" collapsed="false">
      <c r="A228" s="0" t="n">
        <v>50</v>
      </c>
      <c r="B228" s="0" t="n">
        <v>0</v>
      </c>
      <c r="C228" s="0" t="n">
        <v>0</v>
      </c>
      <c r="D228" s="0" t="n">
        <v>1</v>
      </c>
      <c r="E228" s="0" t="n">
        <v>211</v>
      </c>
      <c r="F228" s="0" t="n">
        <f aca="false">ROUND(Source!Y201,O228)</f>
        <v>10661.3</v>
      </c>
      <c r="G228" s="0" t="s">
        <v>173</v>
      </c>
      <c r="H228" s="0" t="s">
        <v>174</v>
      </c>
      <c r="K228" s="0" t="n">
        <v>211</v>
      </c>
      <c r="L228" s="0" t="n">
        <v>26</v>
      </c>
      <c r="M228" s="0" t="n">
        <v>3</v>
      </c>
      <c r="O228" s="0" t="n">
        <v>2</v>
      </c>
      <c r="P228" s="0" t="n">
        <f aca="false">ROUND(Source!DQ201,O228)</f>
        <v>615796.95</v>
      </c>
      <c r="W228" s="0" t="n">
        <v>10661.3</v>
      </c>
      <c r="X228" s="0" t="n">
        <v>1</v>
      </c>
      <c r="Y228" s="0" t="n">
        <v>10661.3</v>
      </c>
      <c r="Z228" s="0" t="n">
        <v>615796.95</v>
      </c>
      <c r="AA228" s="0" t="n">
        <v>1</v>
      </c>
      <c r="AB228" s="0" t="n">
        <v>615796.95</v>
      </c>
    </row>
    <row r="229" customFormat="false" ht="12.75" hidden="false" customHeight="false" outlineLevel="0" collapsed="false">
      <c r="A229" s="0" t="n">
        <v>50</v>
      </c>
      <c r="B229" s="0" t="n">
        <v>0</v>
      </c>
      <c r="C229" s="0" t="n">
        <v>0</v>
      </c>
      <c r="D229" s="0" t="n">
        <v>1</v>
      </c>
      <c r="E229" s="0" t="n">
        <v>224</v>
      </c>
      <c r="F229" s="0" t="n">
        <f aca="false">ROUND(Source!AR201,O229)</f>
        <v>59051.74</v>
      </c>
      <c r="G229" s="0" t="s">
        <v>175</v>
      </c>
      <c r="H229" s="0" t="s">
        <v>176</v>
      </c>
      <c r="K229" s="0" t="n">
        <v>224</v>
      </c>
      <c r="L229" s="0" t="n">
        <v>27</v>
      </c>
      <c r="M229" s="0" t="n">
        <v>3</v>
      </c>
      <c r="O229" s="0" t="n">
        <v>2</v>
      </c>
      <c r="P229" s="0" t="n">
        <f aca="false">ROUND(Source!EJ201,O229)</f>
        <v>2770059.86</v>
      </c>
      <c r="W229" s="0" t="n">
        <v>59051.74</v>
      </c>
      <c r="X229" s="0" t="n">
        <v>1</v>
      </c>
      <c r="Y229" s="0" t="n">
        <v>59051.74</v>
      </c>
      <c r="Z229" s="0" t="n">
        <v>2770059.86</v>
      </c>
      <c r="AA229" s="0" t="n">
        <v>1</v>
      </c>
      <c r="AB229" s="0" t="n">
        <v>2770059.86</v>
      </c>
    </row>
    <row r="232" customFormat="false" ht="12.75" hidden="false" customHeight="false" outlineLevel="0" collapsed="false">
      <c r="A232" s="0" t="n">
        <v>70</v>
      </c>
      <c r="B232" s="0" t="n">
        <v>1</v>
      </c>
      <c r="D232" s="0" t="n">
        <v>1</v>
      </c>
      <c r="E232" s="0" t="s">
        <v>209</v>
      </c>
      <c r="F232" s="0" t="s">
        <v>210</v>
      </c>
      <c r="G232" s="0" t="n">
        <v>0</v>
      </c>
      <c r="H232" s="0" t="n">
        <v>0</v>
      </c>
      <c r="J232" s="0" t="n">
        <v>0</v>
      </c>
      <c r="K232" s="0" t="n">
        <v>0</v>
      </c>
      <c r="N232" s="0" t="n">
        <v>0</v>
      </c>
      <c r="O232" s="0" t="n">
        <v>0</v>
      </c>
    </row>
    <row r="234" customFormat="false" ht="12.75" hidden="false" customHeight="false" outlineLevel="0" collapsed="false">
      <c r="A234" s="0" t="n">
        <v>-1</v>
      </c>
    </row>
    <row r="236" customFormat="false" ht="12.75" hidden="false" customHeight="false" outlineLevel="0" collapsed="false">
      <c r="A236" s="0" t="n">
        <v>75</v>
      </c>
      <c r="B236" s="0" t="s">
        <v>211</v>
      </c>
      <c r="C236" s="0" t="n">
        <v>2000</v>
      </c>
      <c r="D236" s="0" t="n">
        <v>0</v>
      </c>
      <c r="E236" s="0" t="n">
        <v>1</v>
      </c>
      <c r="G236" s="0" t="n">
        <v>0</v>
      </c>
      <c r="H236" s="0" t="n">
        <v>1</v>
      </c>
      <c r="I236" s="0" t="n">
        <v>1</v>
      </c>
      <c r="J236" s="0" t="n">
        <v>3</v>
      </c>
      <c r="K236" s="0" t="n">
        <v>0</v>
      </c>
      <c r="L236" s="0" t="n">
        <v>0</v>
      </c>
      <c r="M236" s="0" t="n">
        <v>0</v>
      </c>
      <c r="N236" s="0" t="n">
        <v>86495194</v>
      </c>
      <c r="O236" s="0" t="n">
        <v>1</v>
      </c>
    </row>
    <row r="237" customFormat="false" ht="12.75" hidden="false" customHeight="false" outlineLevel="0" collapsed="false">
      <c r="A237" s="0" t="n">
        <v>75</v>
      </c>
      <c r="B237" s="0" t="s">
        <v>212</v>
      </c>
      <c r="C237" s="0" t="n">
        <v>2026</v>
      </c>
      <c r="D237" s="0" t="n">
        <v>0</v>
      </c>
      <c r="E237" s="0" t="n">
        <v>7</v>
      </c>
      <c r="G237" s="0" t="n">
        <v>0</v>
      </c>
      <c r="H237" s="0" t="n">
        <v>2</v>
      </c>
      <c r="I237" s="0" t="n">
        <v>1</v>
      </c>
      <c r="J237" s="0" t="n">
        <v>3</v>
      </c>
      <c r="K237" s="0" t="n">
        <v>0</v>
      </c>
      <c r="L237" s="0" t="n">
        <v>0</v>
      </c>
      <c r="M237" s="0" t="n">
        <v>1</v>
      </c>
      <c r="N237" s="0" t="n">
        <v>86495195</v>
      </c>
      <c r="O237" s="0" t="n">
        <v>2</v>
      </c>
    </row>
    <row r="241" customFormat="false" ht="12.75" hidden="false" customHeight="false" outlineLevel="0" collapsed="false">
      <c r="A241" s="0" t="n">
        <v>65</v>
      </c>
      <c r="C241" s="0" t="n">
        <v>1</v>
      </c>
      <c r="D241" s="0" t="n">
        <v>0</v>
      </c>
      <c r="E241" s="0" t="n">
        <v>245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69</v>
      </c>
      <c r="D1" s="0" t="s">
        <v>213</v>
      </c>
      <c r="F1" s="0" t="n">
        <v>0</v>
      </c>
      <c r="G1" s="0" t="n">
        <v>0</v>
      </c>
      <c r="H1" s="0" t="n">
        <v>0</v>
      </c>
      <c r="I1" s="0" t="s">
        <v>71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73</v>
      </c>
      <c r="G4" s="0" t="s">
        <v>74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51</v>
      </c>
      <c r="C12" s="0" t="n">
        <v>0</v>
      </c>
      <c r="E12" s="0" t="n">
        <v>0</v>
      </c>
      <c r="F12" s="0" t="s">
        <v>75</v>
      </c>
      <c r="G12" s="0" t="s">
        <v>76</v>
      </c>
      <c r="I12" s="0" t="n">
        <v>0</v>
      </c>
      <c r="J12" s="0" t="s">
        <v>77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78</v>
      </c>
      <c r="V12" s="0" t="n">
        <v>1</v>
      </c>
      <c r="BB12" s="0" t="n">
        <v>0</v>
      </c>
      <c r="BH12" s="0" t="s">
        <v>79</v>
      </c>
      <c r="BI12" s="0" t="s">
        <v>80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81</v>
      </c>
      <c r="CA12" s="0" t="s">
        <v>82</v>
      </c>
      <c r="CB12" s="0" t="s">
        <v>82</v>
      </c>
      <c r="CC12" s="0" t="s">
        <v>82</v>
      </c>
      <c r="CD12" s="0" t="s">
        <v>82</v>
      </c>
      <c r="CE12" s="0" t="s">
        <v>83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84</v>
      </c>
      <c r="CR12" s="0" t="s">
        <v>85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4" customFormat="false" ht="12.75" hidden="false" customHeight="false" outlineLevel="0" collapsed="false">
      <c r="A14" s="0" t="n">
        <v>22</v>
      </c>
      <c r="B14" s="0" t="n">
        <v>1</v>
      </c>
      <c r="C14" s="0" t="n">
        <v>0</v>
      </c>
      <c r="D14" s="0" t="n">
        <v>86495194</v>
      </c>
      <c r="E14" s="0" t="n">
        <v>86495195</v>
      </c>
      <c r="F14" s="0" t="n">
        <v>2</v>
      </c>
      <c r="G14" s="0" t="n">
        <v>1</v>
      </c>
    </row>
    <row r="16" customFormat="false" ht="12.75" hidden="false" customHeight="false" outlineLevel="0" collapsed="false">
      <c r="A16" s="0" t="n">
        <v>3</v>
      </c>
      <c r="B16" s="0" t="n">
        <v>1</v>
      </c>
      <c r="C16" s="0" t="s">
        <v>75</v>
      </c>
      <c r="D16" s="0" t="s">
        <v>76</v>
      </c>
      <c r="E16" s="0" t="n">
        <f aca="false">ROUND((Source!F187)/1000,2)</f>
        <v>59.05</v>
      </c>
      <c r="F16" s="0" t="n">
        <f aca="false">ROUND((Source!F189)/1000,2)</f>
        <v>0</v>
      </c>
      <c r="G16" s="0" t="n">
        <f aca="false">ROUND((Source!F180)/1000,2)</f>
        <v>0</v>
      </c>
      <c r="H16" s="0" t="n">
        <f aca="false">ROUND((Source!F190)/1000+(Source!F191)/1000,2)</f>
        <v>0</v>
      </c>
      <c r="I16" s="0" t="n">
        <f aca="false">E16+F16+G16+H16</f>
        <v>59.05</v>
      </c>
      <c r="J16" s="0" t="n">
        <f aca="false">ROUND((Source!F186+Source!F185)/1000,2)</f>
        <v>18.04</v>
      </c>
      <c r="K16" s="0" t="n">
        <v>40.24</v>
      </c>
      <c r="L16" s="0" t="n">
        <v>0</v>
      </c>
      <c r="M16" s="0" t="n">
        <v>0</v>
      </c>
      <c r="N16" s="0" t="n">
        <f aca="false">I16+L16+M16</f>
        <v>59.05</v>
      </c>
      <c r="T16" s="0" t="n">
        <f aca="false">ROUND((Source!P187)/1000,2)</f>
        <v>2770.06</v>
      </c>
      <c r="U16" s="0" t="n">
        <f aca="false">ROUND((Source!P189)/1000,2)</f>
        <v>0</v>
      </c>
      <c r="V16" s="0" t="n">
        <f aca="false">ROUND((Source!P180)/1000,2)</f>
        <v>0</v>
      </c>
      <c r="W16" s="0" t="n">
        <f aca="false">ROUND((Source!P190)/1000+(Source!P191)/1000,2)</f>
        <v>0</v>
      </c>
      <c r="X16" s="0" t="n">
        <f aca="false">T16+U16+V16+W16</f>
        <v>2770.06</v>
      </c>
      <c r="Y16" s="0" t="n">
        <f aca="false">ROUND((Source!P186+Source!P185)/1000,2)</f>
        <v>1042.12</v>
      </c>
      <c r="Z16" s="0" t="n">
        <v>1232.14</v>
      </c>
      <c r="AA16" s="0" t="n">
        <v>0</v>
      </c>
      <c r="AB16" s="0" t="n">
        <v>0</v>
      </c>
      <c r="AC16" s="0" t="n">
        <f aca="false">X16+AA16+AB16</f>
        <v>2770.06</v>
      </c>
      <c r="AI16" s="0" t="n">
        <v>1</v>
      </c>
      <c r="AJ16" s="0" t="n">
        <v>0</v>
      </c>
      <c r="AK16" s="0" t="s">
        <v>76</v>
      </c>
      <c r="AN16" s="0" t="n">
        <v>0</v>
      </c>
      <c r="AT16" s="0" t="n">
        <v>31168.39</v>
      </c>
      <c r="AU16" s="0" t="n">
        <v>9076.2</v>
      </c>
      <c r="AV16" s="0" t="n">
        <v>0</v>
      </c>
      <c r="AW16" s="0" t="n">
        <v>0</v>
      </c>
      <c r="AX16" s="0" t="n">
        <v>0</v>
      </c>
      <c r="AY16" s="0" t="n">
        <v>4470.07</v>
      </c>
      <c r="AZ16" s="0" t="n">
        <v>420.05</v>
      </c>
      <c r="BA16" s="0" t="n">
        <v>17622.12</v>
      </c>
      <c r="BB16" s="0" t="n">
        <v>59051.74</v>
      </c>
      <c r="BC16" s="0" t="n">
        <v>0</v>
      </c>
      <c r="BD16" s="0" t="n">
        <v>0</v>
      </c>
      <c r="BE16" s="0" t="n">
        <v>0</v>
      </c>
      <c r="BF16" s="0" t="n">
        <v>1524.865288386</v>
      </c>
      <c r="BG16" s="0" t="n">
        <v>0</v>
      </c>
      <c r="BH16" s="0" t="n">
        <v>0</v>
      </c>
      <c r="BI16" s="0" t="n">
        <v>17222.05</v>
      </c>
      <c r="BJ16" s="0" t="n">
        <v>10661.3</v>
      </c>
      <c r="BK16" s="0" t="n">
        <v>59051.74</v>
      </c>
      <c r="BR16" s="0" t="n">
        <v>1159516.87</v>
      </c>
      <c r="BS16" s="0" t="n">
        <v>72622.83</v>
      </c>
      <c r="BT16" s="0" t="n">
        <v>0</v>
      </c>
      <c r="BU16" s="0" t="n">
        <v>0</v>
      </c>
      <c r="BV16" s="0" t="n">
        <v>0</v>
      </c>
      <c r="BW16" s="0" t="n">
        <v>69039.68</v>
      </c>
      <c r="BX16" s="0" t="n">
        <v>24261.87</v>
      </c>
      <c r="BY16" s="0" t="n">
        <v>1017854.36</v>
      </c>
      <c r="BZ16" s="0" t="n">
        <v>2770059.86</v>
      </c>
      <c r="CA16" s="0" t="n">
        <v>0</v>
      </c>
      <c r="CB16" s="0" t="n">
        <v>0</v>
      </c>
      <c r="CC16" s="0" t="n">
        <v>0</v>
      </c>
      <c r="CD16" s="0" t="n">
        <v>1524.865288386</v>
      </c>
      <c r="CE16" s="0" t="n">
        <v>0</v>
      </c>
      <c r="CF16" s="0" t="n">
        <v>0</v>
      </c>
      <c r="CG16" s="0" t="n">
        <v>994746.04</v>
      </c>
      <c r="CH16" s="0" t="n">
        <v>615796.95</v>
      </c>
      <c r="CI16" s="0" t="n">
        <v>2770059.86</v>
      </c>
    </row>
    <row r="18" customFormat="false" ht="12.75" hidden="false" customHeight="false" outlineLevel="0" collapsed="false">
      <c r="A18" s="0" t="n">
        <v>51</v>
      </c>
      <c r="E18" s="0" t="n">
        <v>59.05</v>
      </c>
      <c r="F18" s="0" t="n">
        <v>0</v>
      </c>
      <c r="G18" s="0" t="n">
        <v>0</v>
      </c>
      <c r="H18" s="0" t="n">
        <v>0</v>
      </c>
      <c r="I18" s="0" t="n">
        <v>59.05</v>
      </c>
      <c r="J18" s="0" t="n">
        <v>18.04</v>
      </c>
      <c r="K18" s="0" t="n">
        <v>40.24</v>
      </c>
      <c r="L18" s="0" t="n">
        <v>0</v>
      </c>
      <c r="M18" s="0" t="n">
        <v>0</v>
      </c>
      <c r="N18" s="0" t="n">
        <v>59.05</v>
      </c>
      <c r="T18" s="0" t="n">
        <v>2770.06</v>
      </c>
      <c r="U18" s="0" t="n">
        <v>0</v>
      </c>
      <c r="V18" s="0" t="n">
        <v>0</v>
      </c>
      <c r="W18" s="0" t="n">
        <v>0</v>
      </c>
      <c r="X18" s="0" t="n">
        <v>2770.06</v>
      </c>
      <c r="Y18" s="0" t="n">
        <v>1042.12</v>
      </c>
      <c r="Z18" s="0" t="n">
        <v>1232.14</v>
      </c>
      <c r="AA18" s="0" t="n">
        <v>0</v>
      </c>
      <c r="AB18" s="0" t="n">
        <v>0</v>
      </c>
      <c r="AC18" s="0" t="n">
        <v>2770.06</v>
      </c>
    </row>
    <row r="20" customFormat="false" ht="12.75" hidden="false" customHeight="false" outlineLevel="0" collapsed="false">
      <c r="A20" s="0" t="n">
        <v>50</v>
      </c>
      <c r="B20" s="0" t="n">
        <v>0</v>
      </c>
      <c r="C20" s="0" t="n">
        <v>0</v>
      </c>
      <c r="D20" s="0" t="n">
        <v>1</v>
      </c>
      <c r="E20" s="0" t="n">
        <v>201</v>
      </c>
      <c r="F20" s="0" t="n">
        <v>31168.39</v>
      </c>
      <c r="G20" s="0" t="s">
        <v>124</v>
      </c>
      <c r="H20" s="0" t="s">
        <v>125</v>
      </c>
      <c r="K20" s="0" t="n">
        <v>201</v>
      </c>
      <c r="L20" s="0" t="n">
        <v>1</v>
      </c>
      <c r="M20" s="0" t="n">
        <v>3</v>
      </c>
      <c r="O20" s="0" t="n">
        <v>2</v>
      </c>
      <c r="P20" s="0" t="n">
        <v>1159516.87</v>
      </c>
    </row>
    <row r="21" customFormat="false" ht="12.75" hidden="false" customHeight="false" outlineLevel="0" collapsed="false">
      <c r="A21" s="0" t="n">
        <v>50</v>
      </c>
      <c r="B21" s="0" t="n">
        <v>0</v>
      </c>
      <c r="C21" s="0" t="n">
        <v>0</v>
      </c>
      <c r="D21" s="0" t="n">
        <v>1</v>
      </c>
      <c r="E21" s="0" t="n">
        <v>202</v>
      </c>
      <c r="F21" s="0" t="n">
        <v>9076.2</v>
      </c>
      <c r="G21" s="0" t="s">
        <v>126</v>
      </c>
      <c r="H21" s="0" t="s">
        <v>127</v>
      </c>
      <c r="K21" s="0" t="n">
        <v>202</v>
      </c>
      <c r="L21" s="0" t="n">
        <v>2</v>
      </c>
      <c r="M21" s="0" t="n">
        <v>3</v>
      </c>
      <c r="O21" s="0" t="n">
        <v>2</v>
      </c>
      <c r="P21" s="0" t="n">
        <v>72622.83</v>
      </c>
    </row>
    <row r="22" customFormat="false" ht="12.75" hidden="false" customHeight="false" outlineLevel="0" collapsed="false">
      <c r="A22" s="0" t="n">
        <v>50</v>
      </c>
      <c r="B22" s="0" t="n">
        <v>0</v>
      </c>
      <c r="C22" s="0" t="n">
        <v>0</v>
      </c>
      <c r="D22" s="0" t="n">
        <v>1</v>
      </c>
      <c r="E22" s="0" t="n">
        <v>222</v>
      </c>
      <c r="F22" s="0" t="n">
        <v>0</v>
      </c>
      <c r="G22" s="0" t="s">
        <v>128</v>
      </c>
      <c r="H22" s="0" t="s">
        <v>129</v>
      </c>
      <c r="K22" s="0" t="n">
        <v>222</v>
      </c>
      <c r="L22" s="0" t="n">
        <v>3</v>
      </c>
      <c r="M22" s="0" t="n">
        <v>3</v>
      </c>
      <c r="O22" s="0" t="n">
        <v>2</v>
      </c>
      <c r="P22" s="0" t="n">
        <v>0</v>
      </c>
    </row>
    <row r="23" customFormat="false" ht="12.75" hidden="false" customHeight="false" outlineLevel="0" collapsed="false">
      <c r="A23" s="0" t="n">
        <v>50</v>
      </c>
      <c r="B23" s="0" t="n">
        <v>0</v>
      </c>
      <c r="C23" s="0" t="n">
        <v>0</v>
      </c>
      <c r="D23" s="0" t="n">
        <v>1</v>
      </c>
      <c r="E23" s="0" t="n">
        <v>225</v>
      </c>
      <c r="F23" s="0" t="n">
        <v>9076.2</v>
      </c>
      <c r="G23" s="0" t="s">
        <v>130</v>
      </c>
      <c r="H23" s="0" t="s">
        <v>131</v>
      </c>
      <c r="K23" s="0" t="n">
        <v>225</v>
      </c>
      <c r="L23" s="0" t="n">
        <v>4</v>
      </c>
      <c r="M23" s="0" t="n">
        <v>3</v>
      </c>
      <c r="O23" s="0" t="n">
        <v>2</v>
      </c>
      <c r="P23" s="0" t="n">
        <v>72622.83</v>
      </c>
    </row>
    <row r="24" customFormat="false" ht="12.75" hidden="false" customHeight="false" outlineLevel="0" collapsed="false">
      <c r="A24" s="0" t="n">
        <v>50</v>
      </c>
      <c r="B24" s="0" t="n">
        <v>0</v>
      </c>
      <c r="C24" s="0" t="n">
        <v>0</v>
      </c>
      <c r="D24" s="0" t="n">
        <v>1</v>
      </c>
      <c r="E24" s="0" t="n">
        <v>226</v>
      </c>
      <c r="F24" s="0" t="n">
        <v>9076.2</v>
      </c>
      <c r="G24" s="0" t="s">
        <v>132</v>
      </c>
      <c r="H24" s="0" t="s">
        <v>133</v>
      </c>
      <c r="K24" s="0" t="n">
        <v>226</v>
      </c>
      <c r="L24" s="0" t="n">
        <v>5</v>
      </c>
      <c r="M24" s="0" t="n">
        <v>3</v>
      </c>
      <c r="O24" s="0" t="n">
        <v>2</v>
      </c>
      <c r="P24" s="0" t="n">
        <v>72622.83</v>
      </c>
    </row>
    <row r="25" customFormat="false" ht="12.75" hidden="false" customHeight="false" outlineLevel="0" collapsed="false">
      <c r="A25" s="0" t="n">
        <v>50</v>
      </c>
      <c r="B25" s="0" t="n">
        <v>0</v>
      </c>
      <c r="C25" s="0" t="n">
        <v>0</v>
      </c>
      <c r="D25" s="0" t="n">
        <v>1</v>
      </c>
      <c r="E25" s="0" t="n">
        <v>227</v>
      </c>
      <c r="F25" s="0" t="n">
        <v>0</v>
      </c>
      <c r="G25" s="0" t="s">
        <v>134</v>
      </c>
      <c r="H25" s="0" t="s">
        <v>135</v>
      </c>
      <c r="K25" s="0" t="n">
        <v>227</v>
      </c>
      <c r="L25" s="0" t="n">
        <v>6</v>
      </c>
      <c r="M25" s="0" t="n">
        <v>3</v>
      </c>
      <c r="O25" s="0" t="n">
        <v>2</v>
      </c>
      <c r="P25" s="0" t="n">
        <v>0</v>
      </c>
    </row>
    <row r="26" customFormat="false" ht="12.75" hidden="false" customHeight="false" outlineLevel="0" collapsed="false">
      <c r="A26" s="0" t="n">
        <v>50</v>
      </c>
      <c r="B26" s="0" t="n">
        <v>0</v>
      </c>
      <c r="C26" s="0" t="n">
        <v>0</v>
      </c>
      <c r="D26" s="0" t="n">
        <v>1</v>
      </c>
      <c r="E26" s="0" t="n">
        <v>228</v>
      </c>
      <c r="F26" s="0" t="n">
        <v>9076.2</v>
      </c>
      <c r="G26" s="0" t="s">
        <v>136</v>
      </c>
      <c r="H26" s="0" t="s">
        <v>137</v>
      </c>
      <c r="K26" s="0" t="n">
        <v>228</v>
      </c>
      <c r="L26" s="0" t="n">
        <v>7</v>
      </c>
      <c r="M26" s="0" t="n">
        <v>3</v>
      </c>
      <c r="O26" s="0" t="n">
        <v>2</v>
      </c>
      <c r="P26" s="0" t="n">
        <v>72622.83</v>
      </c>
    </row>
    <row r="27" customFormat="false" ht="12.75" hidden="false" customHeight="false" outlineLevel="0" collapsed="false">
      <c r="A27" s="0" t="n">
        <v>50</v>
      </c>
      <c r="B27" s="0" t="n">
        <v>0</v>
      </c>
      <c r="C27" s="0" t="n">
        <v>0</v>
      </c>
      <c r="D27" s="0" t="n">
        <v>1</v>
      </c>
      <c r="E27" s="0" t="n">
        <v>216</v>
      </c>
      <c r="F27" s="0" t="n">
        <v>0</v>
      </c>
      <c r="G27" s="0" t="s">
        <v>138</v>
      </c>
      <c r="H27" s="0" t="s">
        <v>139</v>
      </c>
      <c r="K27" s="0" t="n">
        <v>216</v>
      </c>
      <c r="L27" s="0" t="n">
        <v>8</v>
      </c>
      <c r="M27" s="0" t="n">
        <v>3</v>
      </c>
      <c r="O27" s="0" t="n">
        <v>2</v>
      </c>
      <c r="P27" s="0" t="n">
        <v>0</v>
      </c>
    </row>
    <row r="28" customFormat="false" ht="12.75" hidden="false" customHeight="false" outlineLevel="0" collapsed="false">
      <c r="A28" s="0" t="n">
        <v>50</v>
      </c>
      <c r="B28" s="0" t="n">
        <v>0</v>
      </c>
      <c r="C28" s="0" t="n">
        <v>0</v>
      </c>
      <c r="D28" s="0" t="n">
        <v>1</v>
      </c>
      <c r="E28" s="0" t="n">
        <v>223</v>
      </c>
      <c r="F28" s="0" t="n">
        <v>0</v>
      </c>
      <c r="G28" s="0" t="s">
        <v>140</v>
      </c>
      <c r="H28" s="0" t="s">
        <v>141</v>
      </c>
      <c r="K28" s="0" t="n">
        <v>223</v>
      </c>
      <c r="L28" s="0" t="n">
        <v>9</v>
      </c>
      <c r="M28" s="0" t="n">
        <v>3</v>
      </c>
      <c r="O28" s="0" t="n">
        <v>2</v>
      </c>
      <c r="P28" s="0" t="n">
        <v>0</v>
      </c>
    </row>
    <row r="29" customFormat="false" ht="12.75" hidden="false" customHeight="false" outlineLevel="0" collapsed="false">
      <c r="A29" s="0" t="n">
        <v>50</v>
      </c>
      <c r="B29" s="0" t="n">
        <v>0</v>
      </c>
      <c r="C29" s="0" t="n">
        <v>0</v>
      </c>
      <c r="D29" s="0" t="n">
        <v>1</v>
      </c>
      <c r="E29" s="0" t="n">
        <v>229</v>
      </c>
      <c r="F29" s="0" t="n">
        <v>0</v>
      </c>
      <c r="G29" s="0" t="s">
        <v>142</v>
      </c>
      <c r="H29" s="0" t="s">
        <v>143</v>
      </c>
      <c r="K29" s="0" t="n">
        <v>229</v>
      </c>
      <c r="L29" s="0" t="n">
        <v>10</v>
      </c>
      <c r="M29" s="0" t="n">
        <v>3</v>
      </c>
      <c r="O29" s="0" t="n">
        <v>2</v>
      </c>
      <c r="P29" s="0" t="n">
        <v>0</v>
      </c>
    </row>
    <row r="30" customFormat="false" ht="12.75" hidden="false" customHeight="false" outlineLevel="0" collapsed="false">
      <c r="A30" s="0" t="n">
        <v>50</v>
      </c>
      <c r="B30" s="0" t="n">
        <v>0</v>
      </c>
      <c r="C30" s="0" t="n">
        <v>0</v>
      </c>
      <c r="D30" s="0" t="n">
        <v>1</v>
      </c>
      <c r="E30" s="0" t="n">
        <v>203</v>
      </c>
      <c r="F30" s="0" t="n">
        <v>4470.07</v>
      </c>
      <c r="G30" s="0" t="s">
        <v>144</v>
      </c>
      <c r="H30" s="0" t="s">
        <v>145</v>
      </c>
      <c r="K30" s="0" t="n">
        <v>203</v>
      </c>
      <c r="L30" s="0" t="n">
        <v>11</v>
      </c>
      <c r="M30" s="0" t="n">
        <v>3</v>
      </c>
      <c r="O30" s="0" t="n">
        <v>2</v>
      </c>
      <c r="P30" s="0" t="n">
        <v>69039.68</v>
      </c>
    </row>
    <row r="31" customFormat="false" ht="12.75" hidden="false" customHeight="false" outlineLevel="0" collapsed="false">
      <c r="A31" s="0" t="n">
        <v>50</v>
      </c>
      <c r="B31" s="0" t="n">
        <v>0</v>
      </c>
      <c r="C31" s="0" t="n">
        <v>0</v>
      </c>
      <c r="D31" s="0" t="n">
        <v>1</v>
      </c>
      <c r="E31" s="0" t="n">
        <v>231</v>
      </c>
      <c r="F31" s="0" t="n">
        <v>0</v>
      </c>
      <c r="G31" s="0" t="s">
        <v>146</v>
      </c>
      <c r="H31" s="0" t="s">
        <v>147</v>
      </c>
      <c r="K31" s="0" t="n">
        <v>231</v>
      </c>
      <c r="L31" s="0" t="n">
        <v>12</v>
      </c>
      <c r="M31" s="0" t="n">
        <v>3</v>
      </c>
      <c r="O31" s="0" t="n">
        <v>2</v>
      </c>
      <c r="P31" s="0" t="n">
        <v>0</v>
      </c>
    </row>
    <row r="32" customFormat="false" ht="12.75" hidden="false" customHeight="false" outlineLevel="0" collapsed="false">
      <c r="A32" s="0" t="n">
        <v>50</v>
      </c>
      <c r="B32" s="0" t="n">
        <v>0</v>
      </c>
      <c r="C32" s="0" t="n">
        <v>0</v>
      </c>
      <c r="D32" s="0" t="n">
        <v>1</v>
      </c>
      <c r="E32" s="0" t="n">
        <v>204</v>
      </c>
      <c r="F32" s="0" t="n">
        <v>420.05</v>
      </c>
      <c r="G32" s="0" t="s">
        <v>148</v>
      </c>
      <c r="H32" s="0" t="s">
        <v>149</v>
      </c>
      <c r="K32" s="0" t="n">
        <v>204</v>
      </c>
      <c r="L32" s="0" t="n">
        <v>13</v>
      </c>
      <c r="M32" s="0" t="n">
        <v>3</v>
      </c>
      <c r="O32" s="0" t="n">
        <v>2</v>
      </c>
      <c r="P32" s="0" t="n">
        <v>24261.87</v>
      </c>
    </row>
    <row r="33" customFormat="false" ht="12.75" hidden="false" customHeight="false" outlineLevel="0" collapsed="false">
      <c r="A33" s="0" t="n">
        <v>50</v>
      </c>
      <c r="B33" s="0" t="n">
        <v>0</v>
      </c>
      <c r="C33" s="0" t="n">
        <v>0</v>
      </c>
      <c r="D33" s="0" t="n">
        <v>1</v>
      </c>
      <c r="E33" s="0" t="n">
        <v>205</v>
      </c>
      <c r="F33" s="0" t="n">
        <v>17622.12</v>
      </c>
      <c r="G33" s="0" t="s">
        <v>150</v>
      </c>
      <c r="H33" s="0" t="s">
        <v>151</v>
      </c>
      <c r="K33" s="0" t="n">
        <v>205</v>
      </c>
      <c r="L33" s="0" t="n">
        <v>14</v>
      </c>
      <c r="M33" s="0" t="n">
        <v>3</v>
      </c>
      <c r="O33" s="0" t="n">
        <v>2</v>
      </c>
      <c r="P33" s="0" t="n">
        <v>1017854.36</v>
      </c>
    </row>
    <row r="34" customFormat="false" ht="12.75" hidden="false" customHeight="false" outlineLevel="0" collapsed="false">
      <c r="A34" s="0" t="n">
        <v>50</v>
      </c>
      <c r="B34" s="0" t="n">
        <v>0</v>
      </c>
      <c r="C34" s="0" t="n">
        <v>0</v>
      </c>
      <c r="D34" s="0" t="n">
        <v>1</v>
      </c>
      <c r="E34" s="0" t="n">
        <v>232</v>
      </c>
      <c r="F34" s="0" t="n">
        <v>0</v>
      </c>
      <c r="G34" s="0" t="s">
        <v>152</v>
      </c>
      <c r="H34" s="0" t="s">
        <v>153</v>
      </c>
      <c r="K34" s="0" t="n">
        <v>232</v>
      </c>
      <c r="L34" s="0" t="n">
        <v>15</v>
      </c>
      <c r="M34" s="0" t="n">
        <v>3</v>
      </c>
      <c r="O34" s="0" t="n">
        <v>2</v>
      </c>
      <c r="P34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214</v>
      </c>
      <c r="F35" s="0" t="n">
        <v>59051.74</v>
      </c>
      <c r="G35" s="0" t="s">
        <v>154</v>
      </c>
      <c r="H35" s="0" t="s">
        <v>155</v>
      </c>
      <c r="K35" s="0" t="n">
        <v>214</v>
      </c>
      <c r="L35" s="0" t="n">
        <v>16</v>
      </c>
      <c r="M35" s="0" t="n">
        <v>3</v>
      </c>
      <c r="O35" s="0" t="n">
        <v>2</v>
      </c>
      <c r="P35" s="0" t="n">
        <v>2770059.86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215</v>
      </c>
      <c r="F36" s="0" t="n">
        <v>0</v>
      </c>
      <c r="G36" s="0" t="s">
        <v>156</v>
      </c>
      <c r="H36" s="0" t="s">
        <v>157</v>
      </c>
      <c r="K36" s="0" t="n">
        <v>215</v>
      </c>
      <c r="L36" s="0" t="n">
        <v>17</v>
      </c>
      <c r="M36" s="0" t="n">
        <v>3</v>
      </c>
      <c r="O36" s="0" t="n">
        <v>2</v>
      </c>
      <c r="P36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217</v>
      </c>
      <c r="F37" s="0" t="n">
        <v>0</v>
      </c>
      <c r="G37" s="0" t="s">
        <v>158</v>
      </c>
      <c r="H37" s="0" t="s">
        <v>159</v>
      </c>
      <c r="K37" s="0" t="n">
        <v>217</v>
      </c>
      <c r="L37" s="0" t="n">
        <v>18</v>
      </c>
      <c r="M37" s="0" t="n">
        <v>3</v>
      </c>
      <c r="O37" s="0" t="n">
        <v>2</v>
      </c>
      <c r="P37" s="0" t="n">
        <v>0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230</v>
      </c>
      <c r="F38" s="0" t="n">
        <v>0</v>
      </c>
      <c r="G38" s="0" t="s">
        <v>160</v>
      </c>
      <c r="H38" s="0" t="s">
        <v>161</v>
      </c>
      <c r="K38" s="0" t="n">
        <v>230</v>
      </c>
      <c r="L38" s="0" t="n">
        <v>19</v>
      </c>
      <c r="M38" s="0" t="n">
        <v>3</v>
      </c>
      <c r="O38" s="0" t="n">
        <v>2</v>
      </c>
      <c r="P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206</v>
      </c>
      <c r="F39" s="0" t="n">
        <v>0</v>
      </c>
      <c r="G39" s="0" t="s">
        <v>162</v>
      </c>
      <c r="H39" s="0" t="s">
        <v>16</v>
      </c>
      <c r="K39" s="0" t="n">
        <v>206</v>
      </c>
      <c r="L39" s="0" t="n">
        <v>20</v>
      </c>
      <c r="M39" s="0" t="n">
        <v>3</v>
      </c>
      <c r="O39" s="0" t="n">
        <v>2</v>
      </c>
      <c r="P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207</v>
      </c>
      <c r="F40" s="0" t="n">
        <v>1524.865288386</v>
      </c>
      <c r="G40" s="0" t="s">
        <v>163</v>
      </c>
      <c r="H40" s="0" t="s">
        <v>164</v>
      </c>
      <c r="K40" s="0" t="n">
        <v>207</v>
      </c>
      <c r="L40" s="0" t="n">
        <v>21</v>
      </c>
      <c r="M40" s="0" t="n">
        <v>3</v>
      </c>
      <c r="O40" s="0" t="n">
        <v>-1</v>
      </c>
      <c r="P40" s="0" t="n">
        <v>1524.865288386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208</v>
      </c>
      <c r="F41" s="0" t="n">
        <v>0</v>
      </c>
      <c r="G41" s="0" t="s">
        <v>165</v>
      </c>
      <c r="H41" s="0" t="s">
        <v>166</v>
      </c>
      <c r="K41" s="0" t="n">
        <v>208</v>
      </c>
      <c r="L41" s="0" t="n">
        <v>22</v>
      </c>
      <c r="M41" s="0" t="n">
        <v>3</v>
      </c>
      <c r="O41" s="0" t="n">
        <v>-1</v>
      </c>
      <c r="P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209</v>
      </c>
      <c r="F42" s="0" t="n">
        <v>0</v>
      </c>
      <c r="G42" s="0" t="s">
        <v>167</v>
      </c>
      <c r="H42" s="0" t="s">
        <v>168</v>
      </c>
      <c r="K42" s="0" t="n">
        <v>209</v>
      </c>
      <c r="L42" s="0" t="n">
        <v>23</v>
      </c>
      <c r="M42" s="0" t="n">
        <v>3</v>
      </c>
      <c r="O42" s="0" t="n">
        <v>2</v>
      </c>
      <c r="P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233</v>
      </c>
      <c r="F43" s="0" t="n">
        <v>0</v>
      </c>
      <c r="G43" s="0" t="s">
        <v>169</v>
      </c>
      <c r="H43" s="0" t="s">
        <v>170</v>
      </c>
      <c r="K43" s="0" t="n">
        <v>233</v>
      </c>
      <c r="L43" s="0" t="n">
        <v>24</v>
      </c>
      <c r="M43" s="0" t="n">
        <v>3</v>
      </c>
      <c r="O43" s="0" t="n">
        <v>2</v>
      </c>
      <c r="P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210</v>
      </c>
      <c r="F44" s="0" t="n">
        <v>17222.05</v>
      </c>
      <c r="G44" s="0" t="s">
        <v>171</v>
      </c>
      <c r="H44" s="0" t="s">
        <v>172</v>
      </c>
      <c r="K44" s="0" t="n">
        <v>210</v>
      </c>
      <c r="L44" s="0" t="n">
        <v>25</v>
      </c>
      <c r="M44" s="0" t="n">
        <v>3</v>
      </c>
      <c r="O44" s="0" t="n">
        <v>2</v>
      </c>
      <c r="P44" s="0" t="n">
        <v>994746.04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211</v>
      </c>
      <c r="F45" s="0" t="n">
        <v>10661.3</v>
      </c>
      <c r="G45" s="0" t="s">
        <v>173</v>
      </c>
      <c r="H45" s="0" t="s">
        <v>174</v>
      </c>
      <c r="K45" s="0" t="n">
        <v>211</v>
      </c>
      <c r="L45" s="0" t="n">
        <v>26</v>
      </c>
      <c r="M45" s="0" t="n">
        <v>3</v>
      </c>
      <c r="O45" s="0" t="n">
        <v>2</v>
      </c>
      <c r="P45" s="0" t="n">
        <v>615796.95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224</v>
      </c>
      <c r="F46" s="0" t="n">
        <v>59051.74</v>
      </c>
      <c r="G46" s="0" t="s">
        <v>175</v>
      </c>
      <c r="H46" s="0" t="s">
        <v>176</v>
      </c>
      <c r="K46" s="0" t="n">
        <v>224</v>
      </c>
      <c r="L46" s="0" t="n">
        <v>27</v>
      </c>
      <c r="M46" s="0" t="n">
        <v>3</v>
      </c>
      <c r="O46" s="0" t="n">
        <v>2</v>
      </c>
      <c r="P46" s="0" t="n">
        <v>2770059.86</v>
      </c>
    </row>
    <row r="48" customFormat="false" ht="12.75" hidden="false" customHeight="false" outlineLevel="0" collapsed="false">
      <c r="A48" s="0" t="n">
        <v>-1</v>
      </c>
    </row>
    <row r="51" customFormat="false" ht="12.75" hidden="false" customHeight="false" outlineLevel="0" collapsed="false">
      <c r="A51" s="0" t="n">
        <v>75</v>
      </c>
      <c r="B51" s="0" t="s">
        <v>211</v>
      </c>
      <c r="C51" s="0" t="n">
        <v>2000</v>
      </c>
      <c r="D51" s="0" t="n">
        <v>0</v>
      </c>
      <c r="E51" s="0" t="n">
        <v>1</v>
      </c>
      <c r="G51" s="0" t="n">
        <v>0</v>
      </c>
      <c r="H51" s="0" t="n">
        <v>1</v>
      </c>
      <c r="I51" s="0" t="n">
        <v>1</v>
      </c>
      <c r="J51" s="0" t="n">
        <v>3</v>
      </c>
      <c r="K51" s="0" t="n">
        <v>0</v>
      </c>
      <c r="L51" s="0" t="n">
        <v>0</v>
      </c>
      <c r="M51" s="0" t="n">
        <v>0</v>
      </c>
      <c r="N51" s="0" t="n">
        <v>86495194</v>
      </c>
      <c r="O51" s="0" t="n">
        <v>1</v>
      </c>
    </row>
    <row r="52" customFormat="false" ht="12.75" hidden="false" customHeight="false" outlineLevel="0" collapsed="false">
      <c r="A52" s="0" t="n">
        <v>75</v>
      </c>
      <c r="B52" s="0" t="s">
        <v>212</v>
      </c>
      <c r="C52" s="0" t="n">
        <v>2026</v>
      </c>
      <c r="D52" s="0" t="n">
        <v>0</v>
      </c>
      <c r="E52" s="0" t="n">
        <v>7</v>
      </c>
      <c r="G52" s="0" t="n">
        <v>0</v>
      </c>
      <c r="H52" s="0" t="n">
        <v>2</v>
      </c>
      <c r="I52" s="0" t="n">
        <v>1</v>
      </c>
      <c r="J52" s="0" t="n">
        <v>3</v>
      </c>
      <c r="K52" s="0" t="n">
        <v>0</v>
      </c>
      <c r="L52" s="0" t="n">
        <v>0</v>
      </c>
      <c r="M52" s="0" t="n">
        <v>1</v>
      </c>
      <c r="N52" s="0" t="n">
        <v>86495195</v>
      </c>
      <c r="O52" s="0" t="n">
        <v>2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P90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A32" activeCellId="0" sqref="A32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86495194</v>
      </c>
      <c r="C1" s="0" t="n">
        <v>86495196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86</v>
      </c>
      <c r="K1" s="0" t="s">
        <v>214</v>
      </c>
      <c r="L1" s="0" t="n">
        <v>1369</v>
      </c>
      <c r="N1" s="0" t="n">
        <v>1013</v>
      </c>
      <c r="O1" s="0" t="s">
        <v>215</v>
      </c>
      <c r="P1" s="0" t="s">
        <v>215</v>
      </c>
      <c r="Q1" s="0" t="n">
        <v>1</v>
      </c>
      <c r="W1" s="0" t="n">
        <v>0</v>
      </c>
      <c r="X1" s="0" t="n">
        <v>-2001970737</v>
      </c>
      <c r="Y1" s="0" t="n">
        <f aca="false">(AT1*1.1)</f>
        <v>0.539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</v>
      </c>
      <c r="AG1" s="0" t="n">
        <v>0</v>
      </c>
      <c r="AH1" s="0" t="n">
        <v>0</v>
      </c>
      <c r="AI1" s="0" t="n">
        <v>1</v>
      </c>
      <c r="AJ1" s="0" t="n">
        <v>1</v>
      </c>
      <c r="AK1" s="0" t="n">
        <v>1</v>
      </c>
      <c r="AL1" s="0" t="n">
        <v>1</v>
      </c>
      <c r="AM1" s="0" t="n">
        <v>0</v>
      </c>
      <c r="AN1" s="0" t="n">
        <v>0</v>
      </c>
      <c r="AO1" s="0" t="n">
        <v>1</v>
      </c>
      <c r="AP1" s="0" t="n">
        <v>0</v>
      </c>
      <c r="AQ1" s="0" t="n">
        <v>0</v>
      </c>
      <c r="AR1" s="0" t="n">
        <v>0</v>
      </c>
      <c r="AT1" s="0" t="n">
        <v>0.49</v>
      </c>
      <c r="AU1" s="0" t="s">
        <v>91</v>
      </c>
      <c r="AV1" s="0" t="n">
        <v>1</v>
      </c>
      <c r="AW1" s="0" t="n">
        <v>2</v>
      </c>
      <c r="AX1" s="0" t="n">
        <v>86495198</v>
      </c>
      <c r="AY1" s="0" t="n">
        <v>1</v>
      </c>
      <c r="AZ1" s="0" t="n">
        <v>6144</v>
      </c>
      <c r="BA1" s="0" t="n">
        <v>1</v>
      </c>
      <c r="BB1" s="0" t="n">
        <v>0</v>
      </c>
      <c r="BC1" s="0" t="n">
        <v>0</v>
      </c>
      <c r="BD1" s="0" t="n">
        <v>0</v>
      </c>
      <c r="BE1" s="0" t="n">
        <v>0</v>
      </c>
      <c r="BF1" s="0" t="n">
        <v>0</v>
      </c>
      <c r="BG1" s="0" t="n">
        <v>0</v>
      </c>
      <c r="BH1" s="0" t="n">
        <v>0</v>
      </c>
      <c r="BI1" s="0" t="n">
        <v>0</v>
      </c>
      <c r="BJ1" s="0" t="n">
        <v>0</v>
      </c>
      <c r="BK1" s="0" t="n">
        <v>0</v>
      </c>
      <c r="BL1" s="0" t="n">
        <v>0</v>
      </c>
      <c r="BM1" s="0" t="n">
        <v>0</v>
      </c>
      <c r="BN1" s="0" t="n">
        <v>0</v>
      </c>
      <c r="BO1" s="0" t="n">
        <v>0</v>
      </c>
      <c r="BP1" s="0" t="n">
        <v>0</v>
      </c>
      <c r="BQ1" s="0" t="n">
        <v>0</v>
      </c>
      <c r="BR1" s="0" t="n">
        <v>0</v>
      </c>
      <c r="BS1" s="0" t="n">
        <v>0</v>
      </c>
      <c r="BT1" s="0" t="n">
        <v>0</v>
      </c>
      <c r="BU1" s="0" t="n">
        <v>0</v>
      </c>
      <c r="BV1" s="0" t="n">
        <v>0</v>
      </c>
      <c r="BW1" s="0" t="n">
        <v>0</v>
      </c>
      <c r="CU1" s="0" t="n">
        <f aca="false">ROUND(AT1*Source!I28*AH1*AL1,2)</f>
        <v>0</v>
      </c>
      <c r="CV1" s="0" t="n">
        <f aca="false">ROUND(Y1*Source!I28,9)</f>
        <v>12.936</v>
      </c>
      <c r="CW1" s="0" t="n">
        <v>0</v>
      </c>
      <c r="CX1" s="0" t="n">
        <f aca="false">ROUND(Y1*Source!I28,9)</f>
        <v>12.936</v>
      </c>
      <c r="CY1" s="0" t="n">
        <f aca="false">AD1</f>
        <v>0</v>
      </c>
      <c r="CZ1" s="0" t="n">
        <f aca="false">AH1</f>
        <v>0</v>
      </c>
      <c r="DA1" s="0" t="n">
        <f aca="false">AL1</f>
        <v>1</v>
      </c>
      <c r="DB1" s="0" t="n">
        <f aca="false">(ROUND(AT1*CZ1,2)*1.1)</f>
        <v>0</v>
      </c>
      <c r="DC1" s="0" t="n">
        <f aca="false">(ROUND(AT1*AG1,2)*1.1)</f>
        <v>0</v>
      </c>
      <c r="DF1" s="0" t="n">
        <f aca="false">ROUND(ROUND(AE1,2)*CX1,2)</f>
        <v>0</v>
      </c>
      <c r="DG1" s="0" t="n">
        <f aca="false">ROUND(ROUND(AF1,2)*CX1,2)</f>
        <v>0</v>
      </c>
      <c r="DH1" s="0" t="n">
        <f aca="false">ROUND(ROUND(AG1,2)*ROUND((AT1*Source!I28*1.1),9),2)</f>
        <v>0</v>
      </c>
      <c r="DI1" s="0" t="n">
        <f aca="false">ROUND(ROUND(AH1,2)*CX1,2)</f>
        <v>0</v>
      </c>
      <c r="DJ1" s="0" t="n">
        <f aca="false">DI1</f>
        <v>0</v>
      </c>
      <c r="DK1" s="0" t="n">
        <v>0</v>
      </c>
      <c r="DM1" s="0" t="n">
        <v>0</v>
      </c>
      <c r="DO1" s="0" t="n">
        <v>0</v>
      </c>
      <c r="DP1" s="0" t="s">
        <v>91</v>
      </c>
    </row>
    <row r="2" customFormat="false" ht="12.75" hidden="false" customHeight="false" outlineLevel="0" collapsed="false">
      <c r="A2" s="0" t="n">
        <f aca="false">ROW(Source!A29)</f>
        <v>29</v>
      </c>
      <c r="B2" s="0" t="n">
        <v>86495195</v>
      </c>
      <c r="C2" s="0" t="n">
        <v>86495196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1</v>
      </c>
      <c r="I2" s="0" t="s">
        <v>86</v>
      </c>
      <c r="K2" s="0" t="s">
        <v>214</v>
      </c>
      <c r="L2" s="0" t="n">
        <v>1369</v>
      </c>
      <c r="N2" s="0" t="n">
        <v>1013</v>
      </c>
      <c r="O2" s="0" t="s">
        <v>215</v>
      </c>
      <c r="P2" s="0" t="s">
        <v>215</v>
      </c>
      <c r="Q2" s="0" t="n">
        <v>1</v>
      </c>
      <c r="W2" s="0" t="n">
        <v>0</v>
      </c>
      <c r="X2" s="0" t="n">
        <v>-2001970737</v>
      </c>
      <c r="Y2" s="0" t="n">
        <f aca="false">(AT2*1.1)</f>
        <v>0.539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</v>
      </c>
      <c r="AG2" s="0" t="n">
        <v>0</v>
      </c>
      <c r="AH2" s="0" t="n">
        <v>0</v>
      </c>
      <c r="AI2" s="0" t="n">
        <v>1</v>
      </c>
      <c r="AJ2" s="0" t="n">
        <v>1</v>
      </c>
      <c r="AK2" s="0" t="n">
        <v>1</v>
      </c>
      <c r="AL2" s="0" t="n">
        <v>1</v>
      </c>
      <c r="AM2" s="0" t="n">
        <v>0</v>
      </c>
      <c r="AN2" s="0" t="n">
        <v>0</v>
      </c>
      <c r="AO2" s="0" t="n">
        <v>1</v>
      </c>
      <c r="AP2" s="0" t="n">
        <v>0</v>
      </c>
      <c r="AQ2" s="0" t="n">
        <v>0</v>
      </c>
      <c r="AR2" s="0" t="n">
        <v>0</v>
      </c>
      <c r="AT2" s="0" t="n">
        <v>0.49</v>
      </c>
      <c r="AU2" s="0" t="s">
        <v>91</v>
      </c>
      <c r="AV2" s="0" t="n">
        <v>1</v>
      </c>
      <c r="AW2" s="0" t="n">
        <v>2</v>
      </c>
      <c r="AX2" s="0" t="n">
        <v>86495198</v>
      </c>
      <c r="AY2" s="0" t="n">
        <v>1</v>
      </c>
      <c r="AZ2" s="0" t="n">
        <v>6144</v>
      </c>
      <c r="BA2" s="0" t="n">
        <v>2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CU2" s="0" t="n">
        <f aca="false">ROUND(AT2*Source!I29*AH2*AL2,2)</f>
        <v>0</v>
      </c>
      <c r="CV2" s="0" t="n">
        <f aca="false">ROUND(Y2*Source!I29,9)</f>
        <v>12.936</v>
      </c>
      <c r="CW2" s="0" t="n">
        <v>0</v>
      </c>
      <c r="CX2" s="0" t="n">
        <f aca="false">ROUND(Y2*Source!I29,9)</f>
        <v>12.936</v>
      </c>
      <c r="CY2" s="0" t="n">
        <f aca="false">AD2</f>
        <v>0</v>
      </c>
      <c r="CZ2" s="0" t="n">
        <f aca="false">AH2</f>
        <v>0</v>
      </c>
      <c r="DA2" s="0" t="n">
        <f aca="false">AL2</f>
        <v>1</v>
      </c>
      <c r="DB2" s="0" t="n">
        <f aca="false">(ROUND(AT2*CZ2,2)*1.1)</f>
        <v>0</v>
      </c>
      <c r="DC2" s="0" t="n">
        <f aca="false">(ROUND(AT2*AG2,2)*1.1)</f>
        <v>0</v>
      </c>
      <c r="DF2" s="0" t="n">
        <f aca="false">ROUND(ROUND(AE2,2)*CX2,2)</f>
        <v>0</v>
      </c>
      <c r="DG2" s="0" t="n">
        <f aca="false">ROUND(ROUND(AF2,2)*CX2,2)</f>
        <v>0</v>
      </c>
      <c r="DH2" s="0" t="n">
        <f aca="false">ROUND(ROUND(AG2,2)*ROUND((AT2*Source!I29*1.1),9),2)</f>
        <v>0</v>
      </c>
      <c r="DI2" s="0" t="n">
        <f aca="false">ROUND(ROUND(AH2,2)*CX2,2)</f>
        <v>0</v>
      </c>
      <c r="DJ2" s="0" t="n">
        <f aca="false">DI2</f>
        <v>0</v>
      </c>
      <c r="DK2" s="0" t="n">
        <v>0</v>
      </c>
      <c r="DM2" s="0" t="n">
        <v>0</v>
      </c>
      <c r="DO2" s="0" t="n">
        <v>0</v>
      </c>
      <c r="DP2" s="0" t="s">
        <v>91</v>
      </c>
    </row>
    <row r="3" customFormat="false" ht="12.75" hidden="false" customHeight="false" outlineLevel="0" collapsed="false">
      <c r="A3" s="0" t="n">
        <f aca="false">ROW(Source!A30)</f>
        <v>30</v>
      </c>
      <c r="B3" s="0" t="n">
        <v>86495194</v>
      </c>
      <c r="C3" s="0" t="n">
        <v>86495199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1</v>
      </c>
      <c r="I3" s="0" t="s">
        <v>86</v>
      </c>
      <c r="K3" s="0" t="s">
        <v>214</v>
      </c>
      <c r="L3" s="0" t="n">
        <v>1369</v>
      </c>
      <c r="N3" s="0" t="n">
        <v>1013</v>
      </c>
      <c r="O3" s="0" t="s">
        <v>215</v>
      </c>
      <c r="P3" s="0" t="s">
        <v>215</v>
      </c>
      <c r="Q3" s="0" t="n">
        <v>1</v>
      </c>
      <c r="W3" s="0" t="n">
        <v>0</v>
      </c>
      <c r="X3" s="0" t="n">
        <v>-2001970737</v>
      </c>
      <c r="Y3" s="0" t="n">
        <f aca="false">(AT3*1.1)</f>
        <v>1.177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1</v>
      </c>
      <c r="AJ3" s="0" t="n">
        <v>1</v>
      </c>
      <c r="AK3" s="0" t="n">
        <v>1</v>
      </c>
      <c r="AL3" s="0" t="n">
        <v>1</v>
      </c>
      <c r="AM3" s="0" t="n">
        <v>0</v>
      </c>
      <c r="AN3" s="0" t="n">
        <v>0</v>
      </c>
      <c r="AO3" s="0" t="n">
        <v>1</v>
      </c>
      <c r="AP3" s="0" t="n">
        <v>0</v>
      </c>
      <c r="AQ3" s="0" t="n">
        <v>0</v>
      </c>
      <c r="AR3" s="0" t="n">
        <v>0</v>
      </c>
      <c r="AT3" s="0" t="n">
        <v>1.07</v>
      </c>
      <c r="AU3" s="0" t="s">
        <v>91</v>
      </c>
      <c r="AV3" s="0" t="n">
        <v>1</v>
      </c>
      <c r="AW3" s="0" t="n">
        <v>2</v>
      </c>
      <c r="AX3" s="0" t="n">
        <v>86495201</v>
      </c>
      <c r="AY3" s="0" t="n">
        <v>1</v>
      </c>
      <c r="AZ3" s="0" t="n">
        <v>6144</v>
      </c>
      <c r="BA3" s="0" t="n">
        <v>3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CU3" s="0" t="n">
        <f aca="false">ROUND(AT3*Source!I30*AH3*AL3,2)</f>
        <v>0</v>
      </c>
      <c r="CV3" s="0" t="n">
        <f aca="false">ROUND(Y3*Source!I30,9)</f>
        <v>12.947</v>
      </c>
      <c r="CW3" s="0" t="n">
        <v>0</v>
      </c>
      <c r="CX3" s="0" t="n">
        <f aca="false">ROUND(Y3*Source!I30,9)</f>
        <v>12.947</v>
      </c>
      <c r="CY3" s="0" t="n">
        <f aca="false">AD3</f>
        <v>0</v>
      </c>
      <c r="CZ3" s="0" t="n">
        <f aca="false">AH3</f>
        <v>0</v>
      </c>
      <c r="DA3" s="0" t="n">
        <f aca="false">AL3</f>
        <v>1</v>
      </c>
      <c r="DB3" s="0" t="n">
        <f aca="false">(ROUND(AT3*CZ3,2)*1.1)</f>
        <v>0</v>
      </c>
      <c r="DC3" s="0" t="n">
        <f aca="false">(ROUND(AT3*AG3,2)*1.1)</f>
        <v>0</v>
      </c>
      <c r="DF3" s="0" t="n">
        <f aca="false">ROUND(ROUND(AE3,2)*CX3,2)</f>
        <v>0</v>
      </c>
      <c r="DG3" s="0" t="n">
        <f aca="false">ROUND(ROUND(AF3,2)*CX3,2)</f>
        <v>0</v>
      </c>
      <c r="DH3" s="0" t="n">
        <f aca="false">ROUND(ROUND(AG3,2)*ROUND((AT3*Source!I30*1.1),9),2)</f>
        <v>0</v>
      </c>
      <c r="DI3" s="0" t="n">
        <f aca="false">ROUND(ROUND(AH3,2)*CX3,2)</f>
        <v>0</v>
      </c>
      <c r="DJ3" s="0" t="n">
        <f aca="false">DI3</f>
        <v>0</v>
      </c>
      <c r="DK3" s="0" t="n">
        <v>0</v>
      </c>
      <c r="DM3" s="0" t="n">
        <v>0</v>
      </c>
      <c r="DO3" s="0" t="n">
        <v>0</v>
      </c>
      <c r="DP3" s="0" t="s">
        <v>91</v>
      </c>
    </row>
    <row r="4" customFormat="false" ht="12.75" hidden="false" customHeight="false" outlineLevel="0" collapsed="false">
      <c r="A4" s="0" t="n">
        <f aca="false">ROW(Source!A31)</f>
        <v>31</v>
      </c>
      <c r="B4" s="0" t="n">
        <v>86495195</v>
      </c>
      <c r="C4" s="0" t="n">
        <v>86495199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86</v>
      </c>
      <c r="K4" s="0" t="s">
        <v>214</v>
      </c>
      <c r="L4" s="0" t="n">
        <v>1369</v>
      </c>
      <c r="N4" s="0" t="n">
        <v>1013</v>
      </c>
      <c r="O4" s="0" t="s">
        <v>215</v>
      </c>
      <c r="P4" s="0" t="s">
        <v>215</v>
      </c>
      <c r="Q4" s="0" t="n">
        <v>1</v>
      </c>
      <c r="W4" s="0" t="n">
        <v>0</v>
      </c>
      <c r="X4" s="0" t="n">
        <v>-2001970737</v>
      </c>
      <c r="Y4" s="0" t="n">
        <f aca="false">(AT4*1.1)</f>
        <v>1.177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1</v>
      </c>
      <c r="AJ4" s="0" t="n">
        <v>1</v>
      </c>
      <c r="AK4" s="0" t="n">
        <v>1</v>
      </c>
      <c r="AL4" s="0" t="n">
        <v>1</v>
      </c>
      <c r="AM4" s="0" t="n">
        <v>0</v>
      </c>
      <c r="AN4" s="0" t="n">
        <v>0</v>
      </c>
      <c r="AO4" s="0" t="n">
        <v>1</v>
      </c>
      <c r="AP4" s="0" t="n">
        <v>0</v>
      </c>
      <c r="AQ4" s="0" t="n">
        <v>0</v>
      </c>
      <c r="AR4" s="0" t="n">
        <v>0</v>
      </c>
      <c r="AT4" s="0" t="n">
        <v>1.07</v>
      </c>
      <c r="AU4" s="0" t="s">
        <v>91</v>
      </c>
      <c r="AV4" s="0" t="n">
        <v>1</v>
      </c>
      <c r="AW4" s="0" t="n">
        <v>2</v>
      </c>
      <c r="AX4" s="0" t="n">
        <v>86495201</v>
      </c>
      <c r="AY4" s="0" t="n">
        <v>1</v>
      </c>
      <c r="AZ4" s="0" t="n">
        <v>6144</v>
      </c>
      <c r="BA4" s="0" t="n">
        <v>4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CU4" s="0" t="n">
        <f aca="false">ROUND(AT4*Source!I31*AH4*AL4,2)</f>
        <v>0</v>
      </c>
      <c r="CV4" s="0" t="n">
        <f aca="false">ROUND(Y4*Source!I31,9)</f>
        <v>12.947</v>
      </c>
      <c r="CW4" s="0" t="n">
        <v>0</v>
      </c>
      <c r="CX4" s="0" t="n">
        <f aca="false">ROUND(Y4*Source!I31,9)</f>
        <v>12.947</v>
      </c>
      <c r="CY4" s="0" t="n">
        <f aca="false">AD4</f>
        <v>0</v>
      </c>
      <c r="CZ4" s="0" t="n">
        <f aca="false">AH4</f>
        <v>0</v>
      </c>
      <c r="DA4" s="0" t="n">
        <f aca="false">AL4</f>
        <v>1</v>
      </c>
      <c r="DB4" s="0" t="n">
        <f aca="false">(ROUND(AT4*CZ4,2)*1.1)</f>
        <v>0</v>
      </c>
      <c r="DC4" s="0" t="n">
        <f aca="false">(ROUND(AT4*AG4,2)*1.1)</f>
        <v>0</v>
      </c>
      <c r="DF4" s="0" t="n">
        <f aca="false">ROUND(ROUND(AE4,2)*CX4,2)</f>
        <v>0</v>
      </c>
      <c r="DG4" s="0" t="n">
        <f aca="false">ROUND(ROUND(AF4,2)*CX4,2)</f>
        <v>0</v>
      </c>
      <c r="DH4" s="0" t="n">
        <f aca="false">ROUND(ROUND(AG4,2)*ROUND((AT4*Source!I31*1.1),9),2)</f>
        <v>0</v>
      </c>
      <c r="DI4" s="0" t="n">
        <f aca="false">ROUND(ROUND(AH4,2)*CX4,2)</f>
        <v>0</v>
      </c>
      <c r="DJ4" s="0" t="n">
        <f aca="false">DI4</f>
        <v>0</v>
      </c>
      <c r="DK4" s="0" t="n">
        <v>0</v>
      </c>
      <c r="DM4" s="0" t="n">
        <v>0</v>
      </c>
      <c r="DO4" s="0" t="n">
        <v>0</v>
      </c>
      <c r="DP4" s="0" t="s">
        <v>91</v>
      </c>
    </row>
    <row r="5" customFormat="false" ht="12.75" hidden="false" customHeight="false" outlineLevel="0" collapsed="false">
      <c r="A5" s="0" t="n">
        <f aca="false">ROW(Source!A32)</f>
        <v>32</v>
      </c>
      <c r="B5" s="0" t="n">
        <v>86495194</v>
      </c>
      <c r="C5" s="0" t="n">
        <v>86495202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1</v>
      </c>
      <c r="I5" s="0" t="s">
        <v>86</v>
      </c>
      <c r="K5" s="0" t="s">
        <v>214</v>
      </c>
      <c r="L5" s="0" t="n">
        <v>1369</v>
      </c>
      <c r="N5" s="0" t="n">
        <v>1013</v>
      </c>
      <c r="O5" s="0" t="s">
        <v>215</v>
      </c>
      <c r="P5" s="0" t="s">
        <v>215</v>
      </c>
      <c r="Q5" s="0" t="n">
        <v>1</v>
      </c>
      <c r="W5" s="0" t="n">
        <v>0</v>
      </c>
      <c r="X5" s="0" t="n">
        <v>-2001970737</v>
      </c>
      <c r="Y5" s="0" t="n">
        <f aca="false">(AT5*1.1)</f>
        <v>2.519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</v>
      </c>
      <c r="AG5" s="0" t="n">
        <v>0</v>
      </c>
      <c r="AH5" s="0" t="n">
        <v>0</v>
      </c>
      <c r="AI5" s="0" t="n">
        <v>1</v>
      </c>
      <c r="AJ5" s="0" t="n">
        <v>1</v>
      </c>
      <c r="AK5" s="0" t="n">
        <v>1</v>
      </c>
      <c r="AL5" s="0" t="n">
        <v>1</v>
      </c>
      <c r="AM5" s="0" t="n">
        <v>0</v>
      </c>
      <c r="AN5" s="0" t="n">
        <v>0</v>
      </c>
      <c r="AO5" s="0" t="n">
        <v>1</v>
      </c>
      <c r="AP5" s="0" t="n">
        <v>0</v>
      </c>
      <c r="AQ5" s="0" t="n">
        <v>0</v>
      </c>
      <c r="AR5" s="0" t="n">
        <v>0</v>
      </c>
      <c r="AT5" s="0" t="n">
        <v>2.29</v>
      </c>
      <c r="AU5" s="0" t="s">
        <v>91</v>
      </c>
      <c r="AV5" s="0" t="n">
        <v>1</v>
      </c>
      <c r="AW5" s="0" t="n">
        <v>2</v>
      </c>
      <c r="AX5" s="0" t="n">
        <v>86495204</v>
      </c>
      <c r="AY5" s="0" t="n">
        <v>1</v>
      </c>
      <c r="AZ5" s="0" t="n">
        <v>6144</v>
      </c>
      <c r="BA5" s="0" t="n">
        <v>5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CU5" s="0" t="n">
        <f aca="false">ROUND(AT5*Source!I32*AH5*AL5,2)</f>
        <v>0</v>
      </c>
      <c r="CV5" s="0" t="n">
        <f aca="false">ROUND(Y5*Source!I32,9)</f>
        <v>22.671</v>
      </c>
      <c r="CW5" s="0" t="n">
        <v>0</v>
      </c>
      <c r="CX5" s="0" t="n">
        <f aca="false">ROUND(Y5*Source!I32,9)</f>
        <v>22.671</v>
      </c>
      <c r="CY5" s="0" t="n">
        <f aca="false">AD5</f>
        <v>0</v>
      </c>
      <c r="CZ5" s="0" t="n">
        <f aca="false">AH5</f>
        <v>0</v>
      </c>
      <c r="DA5" s="0" t="n">
        <f aca="false">AL5</f>
        <v>1</v>
      </c>
      <c r="DB5" s="0" t="n">
        <f aca="false">(ROUND(AT5*CZ5,2)*1.1)</f>
        <v>0</v>
      </c>
      <c r="DC5" s="0" t="n">
        <f aca="false">(ROUND(AT5*AG5,2)*1.1)</f>
        <v>0</v>
      </c>
      <c r="DF5" s="0" t="n">
        <f aca="false">ROUND(ROUND(AE5,2)*CX5,2)</f>
        <v>0</v>
      </c>
      <c r="DG5" s="0" t="n">
        <f aca="false">ROUND(ROUND(AF5,2)*CX5,2)</f>
        <v>0</v>
      </c>
      <c r="DH5" s="0" t="n">
        <f aca="false">ROUND(ROUND(AG5,2)*ROUND((AT5*Source!I32*1.1),9),2)</f>
        <v>0</v>
      </c>
      <c r="DI5" s="0" t="n">
        <f aca="false">ROUND(ROUND(AH5,2)*CX5,2)</f>
        <v>0</v>
      </c>
      <c r="DJ5" s="0" t="n">
        <f aca="false">DI5</f>
        <v>0</v>
      </c>
      <c r="DK5" s="0" t="n">
        <v>0</v>
      </c>
      <c r="DM5" s="0" t="n">
        <v>0</v>
      </c>
      <c r="DO5" s="0" t="n">
        <v>0</v>
      </c>
      <c r="DP5" s="0" t="s">
        <v>91</v>
      </c>
    </row>
    <row r="6" customFormat="false" ht="12.75" hidden="false" customHeight="false" outlineLevel="0" collapsed="false">
      <c r="A6" s="0" t="n">
        <f aca="false">ROW(Source!A33)</f>
        <v>33</v>
      </c>
      <c r="B6" s="0" t="n">
        <v>86495195</v>
      </c>
      <c r="C6" s="0" t="n">
        <v>86495202</v>
      </c>
      <c r="D6" s="0" t="n">
        <v>0</v>
      </c>
      <c r="E6" s="0" t="n">
        <v>1</v>
      </c>
      <c r="F6" s="0" t="n">
        <v>1</v>
      </c>
      <c r="G6" s="0" t="n">
        <v>30515945</v>
      </c>
      <c r="H6" s="0" t="n">
        <v>1</v>
      </c>
      <c r="I6" s="0" t="s">
        <v>86</v>
      </c>
      <c r="K6" s="0" t="s">
        <v>214</v>
      </c>
      <c r="L6" s="0" t="n">
        <v>1369</v>
      </c>
      <c r="N6" s="0" t="n">
        <v>1013</v>
      </c>
      <c r="O6" s="0" t="s">
        <v>215</v>
      </c>
      <c r="P6" s="0" t="s">
        <v>215</v>
      </c>
      <c r="Q6" s="0" t="n">
        <v>1</v>
      </c>
      <c r="W6" s="0" t="n">
        <v>0</v>
      </c>
      <c r="X6" s="0" t="n">
        <v>-2001970737</v>
      </c>
      <c r="Y6" s="0" t="n">
        <f aca="false">(AT6*1.1)</f>
        <v>2.519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</v>
      </c>
      <c r="AI6" s="0" t="n">
        <v>1</v>
      </c>
      <c r="AJ6" s="0" t="n">
        <v>1</v>
      </c>
      <c r="AK6" s="0" t="n">
        <v>1</v>
      </c>
      <c r="AL6" s="0" t="n">
        <v>1</v>
      </c>
      <c r="AM6" s="0" t="n">
        <v>0</v>
      </c>
      <c r="AN6" s="0" t="n">
        <v>0</v>
      </c>
      <c r="AO6" s="0" t="n">
        <v>1</v>
      </c>
      <c r="AP6" s="0" t="n">
        <v>0</v>
      </c>
      <c r="AQ6" s="0" t="n">
        <v>0</v>
      </c>
      <c r="AR6" s="0" t="n">
        <v>0</v>
      </c>
      <c r="AT6" s="0" t="n">
        <v>2.29</v>
      </c>
      <c r="AU6" s="0" t="s">
        <v>91</v>
      </c>
      <c r="AV6" s="0" t="n">
        <v>1</v>
      </c>
      <c r="AW6" s="0" t="n">
        <v>2</v>
      </c>
      <c r="AX6" s="0" t="n">
        <v>86495204</v>
      </c>
      <c r="AY6" s="0" t="n">
        <v>1</v>
      </c>
      <c r="AZ6" s="0" t="n">
        <v>6144</v>
      </c>
      <c r="BA6" s="0" t="n">
        <v>6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CU6" s="0" t="n">
        <f aca="false">ROUND(AT6*Source!I33*AH6*AL6,2)</f>
        <v>0</v>
      </c>
      <c r="CV6" s="0" t="n">
        <f aca="false">ROUND(Y6*Source!I33,9)</f>
        <v>22.671</v>
      </c>
      <c r="CW6" s="0" t="n">
        <v>0</v>
      </c>
      <c r="CX6" s="0" t="n">
        <f aca="false">ROUND(Y6*Source!I33,9)</f>
        <v>22.671</v>
      </c>
      <c r="CY6" s="0" t="n">
        <f aca="false">AD6</f>
        <v>0</v>
      </c>
      <c r="CZ6" s="0" t="n">
        <f aca="false">AH6</f>
        <v>0</v>
      </c>
      <c r="DA6" s="0" t="n">
        <f aca="false">AL6</f>
        <v>1</v>
      </c>
      <c r="DB6" s="0" t="n">
        <f aca="false">(ROUND(AT6*CZ6,2)*1.1)</f>
        <v>0</v>
      </c>
      <c r="DC6" s="0" t="n">
        <f aca="false">(ROUND(AT6*AG6,2)*1.1)</f>
        <v>0</v>
      </c>
      <c r="DF6" s="0" t="n">
        <f aca="false">ROUND(ROUND(AE6,2)*CX6,2)</f>
        <v>0</v>
      </c>
      <c r="DG6" s="0" t="n">
        <f aca="false">ROUND(ROUND(AF6,2)*CX6,2)</f>
        <v>0</v>
      </c>
      <c r="DH6" s="0" t="n">
        <f aca="false">ROUND(ROUND(AG6,2)*ROUND((AT6*Source!I33*1.1),9),2)</f>
        <v>0</v>
      </c>
      <c r="DI6" s="0" t="n">
        <f aca="false">ROUND(ROUND(AH6,2)*CX6,2)</f>
        <v>0</v>
      </c>
      <c r="DJ6" s="0" t="n">
        <f aca="false">DI6</f>
        <v>0</v>
      </c>
      <c r="DK6" s="0" t="n">
        <v>0</v>
      </c>
      <c r="DM6" s="0" t="n">
        <v>0</v>
      </c>
      <c r="DO6" s="0" t="n">
        <v>0</v>
      </c>
      <c r="DP6" s="0" t="s">
        <v>91</v>
      </c>
    </row>
    <row r="7" customFormat="false" ht="12.75" hidden="false" customHeight="false" outlineLevel="0" collapsed="false">
      <c r="A7" s="0" t="n">
        <f aca="false">ROW(Source!A34)</f>
        <v>34</v>
      </c>
      <c r="B7" s="0" t="n">
        <v>86495194</v>
      </c>
      <c r="C7" s="0" t="n">
        <v>86495205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1</v>
      </c>
      <c r="I7" s="0" t="s">
        <v>86</v>
      </c>
      <c r="K7" s="0" t="s">
        <v>214</v>
      </c>
      <c r="L7" s="0" t="n">
        <v>1369</v>
      </c>
      <c r="N7" s="0" t="n">
        <v>1013</v>
      </c>
      <c r="O7" s="0" t="s">
        <v>215</v>
      </c>
      <c r="P7" s="0" t="s">
        <v>215</v>
      </c>
      <c r="Q7" s="0" t="n">
        <v>1</v>
      </c>
      <c r="W7" s="0" t="n">
        <v>0</v>
      </c>
      <c r="X7" s="0" t="n">
        <v>-2001970737</v>
      </c>
      <c r="Y7" s="0" t="n">
        <f aca="false">(AT7*1.1)</f>
        <v>3.806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1</v>
      </c>
      <c r="AJ7" s="0" t="n">
        <v>1</v>
      </c>
      <c r="AK7" s="0" t="n">
        <v>1</v>
      </c>
      <c r="AL7" s="0" t="n">
        <v>1</v>
      </c>
      <c r="AM7" s="0" t="n">
        <v>0</v>
      </c>
      <c r="AN7" s="0" t="n">
        <v>0</v>
      </c>
      <c r="AO7" s="0" t="n">
        <v>1</v>
      </c>
      <c r="AP7" s="0" t="n">
        <v>0</v>
      </c>
      <c r="AQ7" s="0" t="n">
        <v>0</v>
      </c>
      <c r="AR7" s="0" t="n">
        <v>0</v>
      </c>
      <c r="AT7" s="0" t="n">
        <v>3.46</v>
      </c>
      <c r="AU7" s="0" t="s">
        <v>91</v>
      </c>
      <c r="AV7" s="0" t="n">
        <v>1</v>
      </c>
      <c r="AW7" s="0" t="n">
        <v>2</v>
      </c>
      <c r="AX7" s="0" t="n">
        <v>86495207</v>
      </c>
      <c r="AY7" s="0" t="n">
        <v>1</v>
      </c>
      <c r="AZ7" s="0" t="n">
        <v>6144</v>
      </c>
      <c r="BA7" s="0" t="n">
        <v>7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CU7" s="0" t="n">
        <f aca="false">ROUND(AT7*Source!I34*AH7*AL7,2)</f>
        <v>0</v>
      </c>
      <c r="CV7" s="0" t="n">
        <f aca="false">ROUND(Y7*Source!I34,9)</f>
        <v>38.06</v>
      </c>
      <c r="CW7" s="0" t="n">
        <v>0</v>
      </c>
      <c r="CX7" s="0" t="n">
        <f aca="false">ROUND(Y7*Source!I34,9)</f>
        <v>38.06</v>
      </c>
      <c r="CY7" s="0" t="n">
        <f aca="false">AD7</f>
        <v>0</v>
      </c>
      <c r="CZ7" s="0" t="n">
        <f aca="false">AH7</f>
        <v>0</v>
      </c>
      <c r="DA7" s="0" t="n">
        <f aca="false">AL7</f>
        <v>1</v>
      </c>
      <c r="DB7" s="0" t="n">
        <f aca="false">(ROUND(AT7*CZ7,2)*1.1)</f>
        <v>0</v>
      </c>
      <c r="DC7" s="0" t="n">
        <f aca="false">(ROUND(AT7*AG7,2)*1.1)</f>
        <v>0</v>
      </c>
      <c r="DF7" s="0" t="n">
        <f aca="false">ROUND(ROUND(AE7,2)*CX7,2)</f>
        <v>0</v>
      </c>
      <c r="DG7" s="0" t="n">
        <f aca="false">ROUND(ROUND(AF7,2)*CX7,2)</f>
        <v>0</v>
      </c>
      <c r="DH7" s="0" t="n">
        <f aca="false">ROUND(ROUND(AG7,2)*ROUND((AT7*Source!I34*1.1),9),2)</f>
        <v>0</v>
      </c>
      <c r="DI7" s="0" t="n">
        <f aca="false">ROUND(ROUND(AH7,2)*CX7,2)</f>
        <v>0</v>
      </c>
      <c r="DJ7" s="0" t="n">
        <f aca="false">DI7</f>
        <v>0</v>
      </c>
      <c r="DK7" s="0" t="n">
        <v>0</v>
      </c>
      <c r="DM7" s="0" t="n">
        <v>0</v>
      </c>
      <c r="DO7" s="0" t="n">
        <v>0</v>
      </c>
      <c r="DP7" s="0" t="s">
        <v>91</v>
      </c>
    </row>
    <row r="8" customFormat="false" ht="12.75" hidden="false" customHeight="false" outlineLevel="0" collapsed="false">
      <c r="A8" s="0" t="n">
        <f aca="false">ROW(Source!A35)</f>
        <v>35</v>
      </c>
      <c r="B8" s="0" t="n">
        <v>86495195</v>
      </c>
      <c r="C8" s="0" t="n">
        <v>86495205</v>
      </c>
      <c r="D8" s="0" t="n">
        <v>0</v>
      </c>
      <c r="E8" s="0" t="n">
        <v>1</v>
      </c>
      <c r="F8" s="0" t="n">
        <v>1</v>
      </c>
      <c r="G8" s="0" t="n">
        <v>30515945</v>
      </c>
      <c r="H8" s="0" t="n">
        <v>1</v>
      </c>
      <c r="I8" s="0" t="s">
        <v>86</v>
      </c>
      <c r="K8" s="0" t="s">
        <v>214</v>
      </c>
      <c r="L8" s="0" t="n">
        <v>1369</v>
      </c>
      <c r="N8" s="0" t="n">
        <v>1013</v>
      </c>
      <c r="O8" s="0" t="s">
        <v>215</v>
      </c>
      <c r="P8" s="0" t="s">
        <v>215</v>
      </c>
      <c r="Q8" s="0" t="n">
        <v>1</v>
      </c>
      <c r="W8" s="0" t="n">
        <v>0</v>
      </c>
      <c r="X8" s="0" t="n">
        <v>-2001970737</v>
      </c>
      <c r="Y8" s="0" t="n">
        <f aca="false">(AT8*1.1)</f>
        <v>3.806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</v>
      </c>
      <c r="AG8" s="0" t="n">
        <v>0</v>
      </c>
      <c r="AH8" s="0" t="n">
        <v>0</v>
      </c>
      <c r="AI8" s="0" t="n">
        <v>1</v>
      </c>
      <c r="AJ8" s="0" t="n">
        <v>1</v>
      </c>
      <c r="AK8" s="0" t="n">
        <v>1</v>
      </c>
      <c r="AL8" s="0" t="n">
        <v>1</v>
      </c>
      <c r="AM8" s="0" t="n">
        <v>0</v>
      </c>
      <c r="AN8" s="0" t="n">
        <v>0</v>
      </c>
      <c r="AO8" s="0" t="n">
        <v>1</v>
      </c>
      <c r="AP8" s="0" t="n">
        <v>0</v>
      </c>
      <c r="AQ8" s="0" t="n">
        <v>0</v>
      </c>
      <c r="AR8" s="0" t="n">
        <v>0</v>
      </c>
      <c r="AT8" s="0" t="n">
        <v>3.46</v>
      </c>
      <c r="AU8" s="0" t="s">
        <v>91</v>
      </c>
      <c r="AV8" s="0" t="n">
        <v>1</v>
      </c>
      <c r="AW8" s="0" t="n">
        <v>2</v>
      </c>
      <c r="AX8" s="0" t="n">
        <v>86495207</v>
      </c>
      <c r="AY8" s="0" t="n">
        <v>1</v>
      </c>
      <c r="AZ8" s="0" t="n">
        <v>6144</v>
      </c>
      <c r="BA8" s="0" t="n">
        <v>8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CU8" s="0" t="n">
        <f aca="false">ROUND(AT8*Source!I35*AH8*AL8,2)</f>
        <v>0</v>
      </c>
      <c r="CV8" s="0" t="n">
        <f aca="false">ROUND(Y8*Source!I35,9)</f>
        <v>38.06</v>
      </c>
      <c r="CW8" s="0" t="n">
        <v>0</v>
      </c>
      <c r="CX8" s="0" t="n">
        <f aca="false">ROUND(Y8*Source!I35,9)</f>
        <v>38.06</v>
      </c>
      <c r="CY8" s="0" t="n">
        <f aca="false">AD8</f>
        <v>0</v>
      </c>
      <c r="CZ8" s="0" t="n">
        <f aca="false">AH8</f>
        <v>0</v>
      </c>
      <c r="DA8" s="0" t="n">
        <f aca="false">AL8</f>
        <v>1</v>
      </c>
      <c r="DB8" s="0" t="n">
        <f aca="false">(ROUND(AT8*CZ8,2)*1.1)</f>
        <v>0</v>
      </c>
      <c r="DC8" s="0" t="n">
        <f aca="false">(ROUND(AT8*AG8,2)*1.1)</f>
        <v>0</v>
      </c>
      <c r="DF8" s="0" t="n">
        <f aca="false">ROUND(ROUND(AE8,2)*CX8,2)</f>
        <v>0</v>
      </c>
      <c r="DG8" s="0" t="n">
        <f aca="false">ROUND(ROUND(AF8,2)*CX8,2)</f>
        <v>0</v>
      </c>
      <c r="DH8" s="0" t="n">
        <f aca="false">ROUND(ROUND(AG8,2)*ROUND((AT8*Source!I35*1.1),9),2)</f>
        <v>0</v>
      </c>
      <c r="DI8" s="0" t="n">
        <f aca="false">ROUND(ROUND(AH8,2)*CX8,2)</f>
        <v>0</v>
      </c>
      <c r="DJ8" s="0" t="n">
        <f aca="false">DI8</f>
        <v>0</v>
      </c>
      <c r="DK8" s="0" t="n">
        <v>0</v>
      </c>
      <c r="DM8" s="0" t="n">
        <v>0</v>
      </c>
      <c r="DO8" s="0" t="n">
        <v>0</v>
      </c>
      <c r="DP8" s="0" t="s">
        <v>91</v>
      </c>
    </row>
    <row r="9" customFormat="false" ht="12.75" hidden="false" customHeight="false" outlineLevel="0" collapsed="false">
      <c r="A9" s="0" t="n">
        <f aca="false">ROW(Source!A36)</f>
        <v>36</v>
      </c>
      <c r="B9" s="0" t="n">
        <v>86495194</v>
      </c>
      <c r="C9" s="0" t="n">
        <v>86495208</v>
      </c>
      <c r="D9" s="0" t="n">
        <v>0</v>
      </c>
      <c r="E9" s="0" t="n">
        <v>1</v>
      </c>
      <c r="F9" s="0" t="n">
        <v>1</v>
      </c>
      <c r="G9" s="0" t="n">
        <v>30515945</v>
      </c>
      <c r="H9" s="0" t="n">
        <v>1</v>
      </c>
      <c r="I9" s="0" t="s">
        <v>86</v>
      </c>
      <c r="K9" s="0" t="s">
        <v>214</v>
      </c>
      <c r="L9" s="0" t="n">
        <v>1369</v>
      </c>
      <c r="N9" s="0" t="n">
        <v>1013</v>
      </c>
      <c r="O9" s="0" t="s">
        <v>215</v>
      </c>
      <c r="P9" s="0" t="s">
        <v>215</v>
      </c>
      <c r="Q9" s="0" t="n">
        <v>1</v>
      </c>
      <c r="W9" s="0" t="n">
        <v>0</v>
      </c>
      <c r="X9" s="0" t="n">
        <v>-2001970737</v>
      </c>
      <c r="Y9" s="0" t="n">
        <f aca="false">(AT9*1.1)</f>
        <v>6.039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1</v>
      </c>
      <c r="AJ9" s="0" t="n">
        <v>1</v>
      </c>
      <c r="AK9" s="0" t="n">
        <v>1</v>
      </c>
      <c r="AL9" s="0" t="n">
        <v>1</v>
      </c>
      <c r="AM9" s="0" t="n">
        <v>0</v>
      </c>
      <c r="AN9" s="0" t="n">
        <v>0</v>
      </c>
      <c r="AO9" s="0" t="n">
        <v>1</v>
      </c>
      <c r="AP9" s="0" t="n">
        <v>0</v>
      </c>
      <c r="AQ9" s="0" t="n">
        <v>0</v>
      </c>
      <c r="AR9" s="0" t="n">
        <v>0</v>
      </c>
      <c r="AT9" s="0" t="n">
        <v>5.49</v>
      </c>
      <c r="AU9" s="0" t="s">
        <v>91</v>
      </c>
      <c r="AV9" s="0" t="n">
        <v>1</v>
      </c>
      <c r="AW9" s="0" t="n">
        <v>2</v>
      </c>
      <c r="AX9" s="0" t="n">
        <v>86495210</v>
      </c>
      <c r="AY9" s="0" t="n">
        <v>1</v>
      </c>
      <c r="AZ9" s="0" t="n">
        <v>6144</v>
      </c>
      <c r="BA9" s="0" t="n">
        <v>9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CU9" s="0" t="n">
        <f aca="false">ROUND(AT9*Source!I36*AH9*AL9,2)</f>
        <v>0</v>
      </c>
      <c r="CV9" s="0" t="n">
        <f aca="false">ROUND(Y9*Source!I36,9)</f>
        <v>18.117</v>
      </c>
      <c r="CW9" s="0" t="n">
        <v>0</v>
      </c>
      <c r="CX9" s="0" t="n">
        <f aca="false">ROUND(Y9*Source!I36,9)</f>
        <v>18.117</v>
      </c>
      <c r="CY9" s="0" t="n">
        <f aca="false">AD9</f>
        <v>0</v>
      </c>
      <c r="CZ9" s="0" t="n">
        <f aca="false">AH9</f>
        <v>0</v>
      </c>
      <c r="DA9" s="0" t="n">
        <f aca="false">AL9</f>
        <v>1</v>
      </c>
      <c r="DB9" s="0" t="n">
        <f aca="false">(ROUND(AT9*CZ9,2)*1.1)</f>
        <v>0</v>
      </c>
      <c r="DC9" s="0" t="n">
        <f aca="false">(ROUND(AT9*AG9,2)*1.1)</f>
        <v>0</v>
      </c>
      <c r="DF9" s="0" t="n">
        <f aca="false">ROUND(ROUND(AE9,2)*CX9,2)</f>
        <v>0</v>
      </c>
      <c r="DG9" s="0" t="n">
        <f aca="false">ROUND(ROUND(AF9,2)*CX9,2)</f>
        <v>0</v>
      </c>
      <c r="DH9" s="0" t="n">
        <f aca="false">ROUND(ROUND(AG9,2)*ROUND((AT9*Source!I36*1.1),9),2)</f>
        <v>0</v>
      </c>
      <c r="DI9" s="0" t="n">
        <f aca="false">ROUND(ROUND(AH9,2)*CX9,2)</f>
        <v>0</v>
      </c>
      <c r="DJ9" s="0" t="n">
        <f aca="false">DI9</f>
        <v>0</v>
      </c>
      <c r="DK9" s="0" t="n">
        <v>0</v>
      </c>
      <c r="DM9" s="0" t="n">
        <v>0</v>
      </c>
      <c r="DO9" s="0" t="n">
        <v>0</v>
      </c>
      <c r="DP9" s="0" t="s">
        <v>91</v>
      </c>
    </row>
    <row r="10" customFormat="false" ht="12.75" hidden="false" customHeight="false" outlineLevel="0" collapsed="false">
      <c r="A10" s="0" t="n">
        <f aca="false">ROW(Source!A37)</f>
        <v>37</v>
      </c>
      <c r="B10" s="0" t="n">
        <v>86495195</v>
      </c>
      <c r="C10" s="0" t="n">
        <v>86495208</v>
      </c>
      <c r="D10" s="0" t="n">
        <v>0</v>
      </c>
      <c r="E10" s="0" t="n">
        <v>1</v>
      </c>
      <c r="F10" s="0" t="n">
        <v>1</v>
      </c>
      <c r="G10" s="0" t="n">
        <v>30515945</v>
      </c>
      <c r="H10" s="0" t="n">
        <v>1</v>
      </c>
      <c r="I10" s="0" t="s">
        <v>86</v>
      </c>
      <c r="K10" s="0" t="s">
        <v>214</v>
      </c>
      <c r="L10" s="0" t="n">
        <v>1369</v>
      </c>
      <c r="N10" s="0" t="n">
        <v>1013</v>
      </c>
      <c r="O10" s="0" t="s">
        <v>215</v>
      </c>
      <c r="P10" s="0" t="s">
        <v>215</v>
      </c>
      <c r="Q10" s="0" t="n">
        <v>1</v>
      </c>
      <c r="W10" s="0" t="n">
        <v>0</v>
      </c>
      <c r="X10" s="0" t="n">
        <v>-2001970737</v>
      </c>
      <c r="Y10" s="0" t="n">
        <f aca="false">(AT10*1.1)</f>
        <v>6.039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1</v>
      </c>
      <c r="AJ10" s="0" t="n">
        <v>1</v>
      </c>
      <c r="AK10" s="0" t="n">
        <v>1</v>
      </c>
      <c r="AL10" s="0" t="n">
        <v>1</v>
      </c>
      <c r="AM10" s="0" t="n">
        <v>0</v>
      </c>
      <c r="AN10" s="0" t="n">
        <v>0</v>
      </c>
      <c r="AO10" s="0" t="n">
        <v>1</v>
      </c>
      <c r="AP10" s="0" t="n">
        <v>0</v>
      </c>
      <c r="AQ10" s="0" t="n">
        <v>0</v>
      </c>
      <c r="AR10" s="0" t="n">
        <v>0</v>
      </c>
      <c r="AT10" s="0" t="n">
        <v>5.49</v>
      </c>
      <c r="AU10" s="0" t="s">
        <v>91</v>
      </c>
      <c r="AV10" s="0" t="n">
        <v>1</v>
      </c>
      <c r="AW10" s="0" t="n">
        <v>2</v>
      </c>
      <c r="AX10" s="0" t="n">
        <v>86495210</v>
      </c>
      <c r="AY10" s="0" t="n">
        <v>1</v>
      </c>
      <c r="AZ10" s="0" t="n">
        <v>6144</v>
      </c>
      <c r="BA10" s="0" t="n">
        <v>10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CU10" s="0" t="n">
        <f aca="false">ROUND(AT10*Source!I37*AH10*AL10,2)</f>
        <v>0</v>
      </c>
      <c r="CV10" s="0" t="n">
        <f aca="false">ROUND(Y10*Source!I37,9)</f>
        <v>18.117</v>
      </c>
      <c r="CW10" s="0" t="n">
        <v>0</v>
      </c>
      <c r="CX10" s="0" t="n">
        <f aca="false">ROUND(Y10*Source!I37,9)</f>
        <v>18.117</v>
      </c>
      <c r="CY10" s="0" t="n">
        <f aca="false">AD10</f>
        <v>0</v>
      </c>
      <c r="CZ10" s="0" t="n">
        <f aca="false">AH10</f>
        <v>0</v>
      </c>
      <c r="DA10" s="0" t="n">
        <f aca="false">AL10</f>
        <v>1</v>
      </c>
      <c r="DB10" s="0" t="n">
        <f aca="false">(ROUND(AT10*CZ10,2)*1.1)</f>
        <v>0</v>
      </c>
      <c r="DC10" s="0" t="n">
        <f aca="false">(ROUND(AT10*AG10,2)*1.1)</f>
        <v>0</v>
      </c>
      <c r="DF10" s="0" t="n">
        <f aca="false">ROUND(ROUND(AE10,2)*CX10,2)</f>
        <v>0</v>
      </c>
      <c r="DG10" s="0" t="n">
        <f aca="false">ROUND(ROUND(AF10,2)*CX10,2)</f>
        <v>0</v>
      </c>
      <c r="DH10" s="0" t="n">
        <f aca="false">ROUND(ROUND(AG10,2)*ROUND((AT10*Source!I37*1.1),9),2)</f>
        <v>0</v>
      </c>
      <c r="DI10" s="0" t="n">
        <f aca="false">ROUND(ROUND(AH10,2)*CX10,2)</f>
        <v>0</v>
      </c>
      <c r="DJ10" s="0" t="n">
        <f aca="false">DI10</f>
        <v>0</v>
      </c>
      <c r="DK10" s="0" t="n">
        <v>0</v>
      </c>
      <c r="DM10" s="0" t="n">
        <v>0</v>
      </c>
      <c r="DO10" s="0" t="n">
        <v>0</v>
      </c>
      <c r="DP10" s="0" t="s">
        <v>91</v>
      </c>
    </row>
    <row r="11" customFormat="false" ht="12.75" hidden="false" customHeight="false" outlineLevel="0" collapsed="false">
      <c r="A11" s="0" t="n">
        <f aca="false">ROW(Source!A38)</f>
        <v>38</v>
      </c>
      <c r="B11" s="0" t="n">
        <v>86495194</v>
      </c>
      <c r="C11" s="0" t="n">
        <v>86495211</v>
      </c>
      <c r="D11" s="0" t="n">
        <v>0</v>
      </c>
      <c r="E11" s="0" t="n">
        <v>1</v>
      </c>
      <c r="F11" s="0" t="n">
        <v>1</v>
      </c>
      <c r="G11" s="0" t="n">
        <v>30515945</v>
      </c>
      <c r="H11" s="0" t="n">
        <v>1</v>
      </c>
      <c r="I11" s="0" t="s">
        <v>86</v>
      </c>
      <c r="K11" s="0" t="s">
        <v>214</v>
      </c>
      <c r="L11" s="0" t="n">
        <v>1369</v>
      </c>
      <c r="N11" s="0" t="n">
        <v>1013</v>
      </c>
      <c r="O11" s="0" t="s">
        <v>215</v>
      </c>
      <c r="P11" s="0" t="s">
        <v>215</v>
      </c>
      <c r="Q11" s="0" t="n">
        <v>1</v>
      </c>
      <c r="W11" s="0" t="n">
        <v>0</v>
      </c>
      <c r="X11" s="0" t="n">
        <v>-2001970737</v>
      </c>
      <c r="Y11" s="0" t="n">
        <f aca="false">(AT11*1.1)</f>
        <v>496.21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1</v>
      </c>
      <c r="AJ11" s="0" t="n">
        <v>1</v>
      </c>
      <c r="AK11" s="0" t="n">
        <v>1</v>
      </c>
      <c r="AL11" s="0" t="n">
        <v>1</v>
      </c>
      <c r="AM11" s="0" t="n">
        <v>0</v>
      </c>
      <c r="AN11" s="0" t="n">
        <v>0</v>
      </c>
      <c r="AO11" s="0" t="n">
        <v>1</v>
      </c>
      <c r="AP11" s="0" t="n">
        <v>0</v>
      </c>
      <c r="AQ11" s="0" t="n">
        <v>0</v>
      </c>
      <c r="AR11" s="0" t="n">
        <v>0</v>
      </c>
      <c r="AT11" s="0" t="n">
        <v>451.1</v>
      </c>
      <c r="AU11" s="0" t="s">
        <v>91</v>
      </c>
      <c r="AV11" s="0" t="n">
        <v>1</v>
      </c>
      <c r="AW11" s="0" t="n">
        <v>2</v>
      </c>
      <c r="AX11" s="0" t="n">
        <v>86495213</v>
      </c>
      <c r="AY11" s="0" t="n">
        <v>1</v>
      </c>
      <c r="AZ11" s="0" t="n">
        <v>6144</v>
      </c>
      <c r="BA11" s="0" t="n">
        <v>11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CU11" s="0" t="n">
        <f aca="false">ROUND(AT11*Source!I38*AH11*AL11,2)</f>
        <v>0</v>
      </c>
      <c r="CV11" s="0" t="n">
        <f aca="false">ROUND(Y11*Source!I38,9)</f>
        <v>20.741578</v>
      </c>
      <c r="CW11" s="0" t="n">
        <v>0</v>
      </c>
      <c r="CX11" s="0" t="n">
        <f aca="false">ROUND(Y11*Source!I38,9)</f>
        <v>20.741578</v>
      </c>
      <c r="CY11" s="0" t="n">
        <f aca="false">AD11</f>
        <v>0</v>
      </c>
      <c r="CZ11" s="0" t="n">
        <f aca="false">AH11</f>
        <v>0</v>
      </c>
      <c r="DA11" s="0" t="n">
        <f aca="false">AL11</f>
        <v>1</v>
      </c>
      <c r="DB11" s="0" t="n">
        <f aca="false">(ROUND(AT11*CZ11,2)*1.1)</f>
        <v>0</v>
      </c>
      <c r="DC11" s="0" t="n">
        <f aca="false">(ROUND(AT11*AG11,2)*1.1)</f>
        <v>0</v>
      </c>
      <c r="DF11" s="0" t="n">
        <f aca="false">ROUND(ROUND(AE11,2)*CX11,2)</f>
        <v>0</v>
      </c>
      <c r="DG11" s="0" t="n">
        <f aca="false">ROUND(ROUND(AF11,2)*CX11,2)</f>
        <v>0</v>
      </c>
      <c r="DH11" s="0" t="n">
        <f aca="false">ROUND(ROUND(AG11,2)*ROUND((AT11*Source!I38*1.1),9),2)</f>
        <v>0</v>
      </c>
      <c r="DI11" s="0" t="n">
        <f aca="false">ROUND(ROUND(AH11,2)*CX11,2)</f>
        <v>0</v>
      </c>
      <c r="DJ11" s="0" t="n">
        <f aca="false">DI11</f>
        <v>0</v>
      </c>
      <c r="DK11" s="0" t="n">
        <v>0</v>
      </c>
      <c r="DM11" s="0" t="n">
        <v>0</v>
      </c>
      <c r="DO11" s="0" t="n">
        <v>0</v>
      </c>
      <c r="DP11" s="0" t="s">
        <v>91</v>
      </c>
    </row>
    <row r="12" customFormat="false" ht="12.75" hidden="false" customHeight="false" outlineLevel="0" collapsed="false">
      <c r="A12" s="0" t="n">
        <f aca="false">ROW(Source!A39)</f>
        <v>39</v>
      </c>
      <c r="B12" s="0" t="n">
        <v>86495195</v>
      </c>
      <c r="C12" s="0" t="n">
        <v>86495211</v>
      </c>
      <c r="D12" s="0" t="n">
        <v>0</v>
      </c>
      <c r="E12" s="0" t="n">
        <v>1</v>
      </c>
      <c r="F12" s="0" t="n">
        <v>1</v>
      </c>
      <c r="G12" s="0" t="n">
        <v>30515945</v>
      </c>
      <c r="H12" s="0" t="n">
        <v>1</v>
      </c>
      <c r="I12" s="0" t="s">
        <v>86</v>
      </c>
      <c r="K12" s="0" t="s">
        <v>214</v>
      </c>
      <c r="L12" s="0" t="n">
        <v>1369</v>
      </c>
      <c r="N12" s="0" t="n">
        <v>1013</v>
      </c>
      <c r="O12" s="0" t="s">
        <v>215</v>
      </c>
      <c r="P12" s="0" t="s">
        <v>215</v>
      </c>
      <c r="Q12" s="0" t="n">
        <v>1</v>
      </c>
      <c r="W12" s="0" t="n">
        <v>0</v>
      </c>
      <c r="X12" s="0" t="n">
        <v>-2001970737</v>
      </c>
      <c r="Y12" s="0" t="n">
        <f aca="false">(AT12*1.1)</f>
        <v>496.21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1</v>
      </c>
      <c r="AJ12" s="0" t="n">
        <v>1</v>
      </c>
      <c r="AK12" s="0" t="n">
        <v>1</v>
      </c>
      <c r="AL12" s="0" t="n">
        <v>1</v>
      </c>
      <c r="AM12" s="0" t="n">
        <v>0</v>
      </c>
      <c r="AN12" s="0" t="n">
        <v>0</v>
      </c>
      <c r="AO12" s="0" t="n">
        <v>1</v>
      </c>
      <c r="AP12" s="0" t="n">
        <v>0</v>
      </c>
      <c r="AQ12" s="0" t="n">
        <v>0</v>
      </c>
      <c r="AR12" s="0" t="n">
        <v>0</v>
      </c>
      <c r="AT12" s="0" t="n">
        <v>451.1</v>
      </c>
      <c r="AU12" s="0" t="s">
        <v>91</v>
      </c>
      <c r="AV12" s="0" t="n">
        <v>1</v>
      </c>
      <c r="AW12" s="0" t="n">
        <v>2</v>
      </c>
      <c r="AX12" s="0" t="n">
        <v>86495213</v>
      </c>
      <c r="AY12" s="0" t="n">
        <v>1</v>
      </c>
      <c r="AZ12" s="0" t="n">
        <v>6144</v>
      </c>
      <c r="BA12" s="0" t="n">
        <v>12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CU12" s="0" t="n">
        <f aca="false">ROUND(AT12*Source!I39*AH12*AL12,2)</f>
        <v>0</v>
      </c>
      <c r="CV12" s="0" t="n">
        <f aca="false">ROUND(Y12*Source!I39,9)</f>
        <v>20.741578</v>
      </c>
      <c r="CW12" s="0" t="n">
        <v>0</v>
      </c>
      <c r="CX12" s="0" t="n">
        <f aca="false">ROUND(Y12*Source!I39,9)</f>
        <v>20.741578</v>
      </c>
      <c r="CY12" s="0" t="n">
        <f aca="false">AD12</f>
        <v>0</v>
      </c>
      <c r="CZ12" s="0" t="n">
        <f aca="false">AH12</f>
        <v>0</v>
      </c>
      <c r="DA12" s="0" t="n">
        <f aca="false">AL12</f>
        <v>1</v>
      </c>
      <c r="DB12" s="0" t="n">
        <f aca="false">(ROUND(AT12*CZ12,2)*1.1)</f>
        <v>0</v>
      </c>
      <c r="DC12" s="0" t="n">
        <f aca="false">(ROUND(AT12*AG12,2)*1.1)</f>
        <v>0</v>
      </c>
      <c r="DF12" s="0" t="n">
        <f aca="false">ROUND(ROUND(AE12,2)*CX12,2)</f>
        <v>0</v>
      </c>
      <c r="DG12" s="0" t="n">
        <f aca="false">ROUND(ROUND(AF12,2)*CX12,2)</f>
        <v>0</v>
      </c>
      <c r="DH12" s="0" t="n">
        <f aca="false">ROUND(ROUND(AG12,2)*ROUND((AT12*Source!I39*1.1),9),2)</f>
        <v>0</v>
      </c>
      <c r="DI12" s="0" t="n">
        <f aca="false">ROUND(ROUND(AH12,2)*CX12,2)</f>
        <v>0</v>
      </c>
      <c r="DJ12" s="0" t="n">
        <f aca="false">DI12</f>
        <v>0</v>
      </c>
      <c r="DK12" s="0" t="n">
        <v>0</v>
      </c>
      <c r="DM12" s="0" t="n">
        <v>0</v>
      </c>
      <c r="DO12" s="0" t="n">
        <v>0</v>
      </c>
      <c r="DP12" s="0" t="s">
        <v>91</v>
      </c>
    </row>
    <row r="13" customFormat="false" ht="12.75" hidden="false" customHeight="false" outlineLevel="0" collapsed="false">
      <c r="A13" s="0" t="n">
        <f aca="false">ROW(Source!A40)</f>
        <v>40</v>
      </c>
      <c r="B13" s="0" t="n">
        <v>86495194</v>
      </c>
      <c r="C13" s="0" t="n">
        <v>86495214</v>
      </c>
      <c r="D13" s="0" t="n">
        <v>0</v>
      </c>
      <c r="E13" s="0" t="n">
        <v>1</v>
      </c>
      <c r="F13" s="0" t="n">
        <v>1</v>
      </c>
      <c r="G13" s="0" t="n">
        <v>30515945</v>
      </c>
      <c r="H13" s="0" t="n">
        <v>1</v>
      </c>
      <c r="I13" s="0" t="s">
        <v>86</v>
      </c>
      <c r="K13" s="0" t="s">
        <v>214</v>
      </c>
      <c r="L13" s="0" t="n">
        <v>1369</v>
      </c>
      <c r="N13" s="0" t="n">
        <v>1013</v>
      </c>
      <c r="O13" s="0" t="s">
        <v>215</v>
      </c>
      <c r="P13" s="0" t="s">
        <v>215</v>
      </c>
      <c r="Q13" s="0" t="n">
        <v>1</v>
      </c>
      <c r="W13" s="0" t="n">
        <v>0</v>
      </c>
      <c r="X13" s="0" t="n">
        <v>-2001970737</v>
      </c>
      <c r="Y13" s="0" t="n">
        <f aca="false">(AT13*1.1)</f>
        <v>3.674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1</v>
      </c>
      <c r="AJ13" s="0" t="n">
        <v>1</v>
      </c>
      <c r="AK13" s="0" t="n">
        <v>1</v>
      </c>
      <c r="AL13" s="0" t="n">
        <v>1</v>
      </c>
      <c r="AM13" s="0" t="n">
        <v>0</v>
      </c>
      <c r="AN13" s="0" t="n">
        <v>0</v>
      </c>
      <c r="AO13" s="0" t="n">
        <v>1</v>
      </c>
      <c r="AP13" s="0" t="n">
        <v>0</v>
      </c>
      <c r="AQ13" s="0" t="n">
        <v>0</v>
      </c>
      <c r="AR13" s="0" t="n">
        <v>0</v>
      </c>
      <c r="AT13" s="0" t="n">
        <v>3.34</v>
      </c>
      <c r="AU13" s="0" t="s">
        <v>91</v>
      </c>
      <c r="AV13" s="0" t="n">
        <v>1</v>
      </c>
      <c r="AW13" s="0" t="n">
        <v>2</v>
      </c>
      <c r="AX13" s="0" t="n">
        <v>86495217</v>
      </c>
      <c r="AY13" s="0" t="n">
        <v>1</v>
      </c>
      <c r="AZ13" s="0" t="n">
        <v>6144</v>
      </c>
      <c r="BA13" s="0" t="n">
        <v>13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CU13" s="0" t="n">
        <f aca="false">ROUND(AT13*Source!I40*AH13*AL13,2)</f>
        <v>0</v>
      </c>
      <c r="CV13" s="0" t="n">
        <f aca="false">ROUND(Y13*Source!I40,9)</f>
        <v>88.176</v>
      </c>
      <c r="CW13" s="0" t="n">
        <v>0</v>
      </c>
      <c r="CX13" s="0" t="n">
        <f aca="false">ROUND(Y13*Source!I40,9)</f>
        <v>88.176</v>
      </c>
      <c r="CY13" s="0" t="n">
        <f aca="false">AD13</f>
        <v>0</v>
      </c>
      <c r="CZ13" s="0" t="n">
        <f aca="false">AH13</f>
        <v>0</v>
      </c>
      <c r="DA13" s="0" t="n">
        <f aca="false">AL13</f>
        <v>1</v>
      </c>
      <c r="DB13" s="0" t="n">
        <f aca="false">(ROUND(AT13*CZ13,2)*1.1)</f>
        <v>0</v>
      </c>
      <c r="DC13" s="0" t="n">
        <f aca="false">(ROUND(AT13*AG13,2)*1.1)</f>
        <v>0</v>
      </c>
      <c r="DF13" s="0" t="n">
        <f aca="false">ROUND(ROUND(AE13,2)*CX13,2)</f>
        <v>0</v>
      </c>
      <c r="DG13" s="0" t="n">
        <f aca="false">ROUND(ROUND(AF13,2)*CX13,2)</f>
        <v>0</v>
      </c>
      <c r="DH13" s="0" t="n">
        <f aca="false">ROUND(ROUND(AG13,2)*ROUND((AT13*Source!I40*1.1),9),2)</f>
        <v>0</v>
      </c>
      <c r="DI13" s="0" t="n">
        <f aca="false">ROUND(ROUND(AH13,2)*CX13,2)</f>
        <v>0</v>
      </c>
      <c r="DJ13" s="0" t="n">
        <f aca="false">DI13</f>
        <v>0</v>
      </c>
      <c r="DK13" s="0" t="n">
        <v>0</v>
      </c>
      <c r="DM13" s="0" t="n">
        <v>0</v>
      </c>
      <c r="DO13" s="0" t="n">
        <v>0</v>
      </c>
      <c r="DP13" s="0" t="s">
        <v>91</v>
      </c>
    </row>
    <row r="14" customFormat="false" ht="12.75" hidden="false" customHeight="false" outlineLevel="0" collapsed="false">
      <c r="A14" s="0" t="n">
        <f aca="false">ROW(Source!A40)</f>
        <v>40</v>
      </c>
      <c r="B14" s="0" t="n">
        <v>86495194</v>
      </c>
      <c r="C14" s="0" t="n">
        <v>86495214</v>
      </c>
      <c r="D14" s="0" t="n">
        <v>30531738</v>
      </c>
      <c r="E14" s="0" t="n">
        <v>1</v>
      </c>
      <c r="F14" s="0" t="n">
        <v>1</v>
      </c>
      <c r="G14" s="0" t="n">
        <v>30515945</v>
      </c>
      <c r="H14" s="0" t="n">
        <v>3</v>
      </c>
      <c r="I14" s="0" t="s">
        <v>216</v>
      </c>
      <c r="K14" s="0" t="s">
        <v>51</v>
      </c>
      <c r="L14" s="0" t="n">
        <v>1339</v>
      </c>
      <c r="N14" s="0" t="n">
        <v>1007</v>
      </c>
      <c r="O14" s="0" t="s">
        <v>120</v>
      </c>
      <c r="P14" s="0" t="s">
        <v>120</v>
      </c>
      <c r="Q14" s="0" t="n">
        <v>1</v>
      </c>
      <c r="W14" s="0" t="n">
        <v>0</v>
      </c>
      <c r="X14" s="0" t="n">
        <v>322112170</v>
      </c>
      <c r="Y14" s="0" t="n">
        <f aca="false">AT14</f>
        <v>0.34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0</v>
      </c>
      <c r="AH14" s="0" t="n">
        <v>0</v>
      </c>
      <c r="AI14" s="0" t="n">
        <v>1</v>
      </c>
      <c r="AJ14" s="0" t="n">
        <v>1</v>
      </c>
      <c r="AK14" s="0" t="n">
        <v>1</v>
      </c>
      <c r="AL14" s="0" t="n">
        <v>1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  <c r="AT14" s="0" t="n">
        <v>0.34</v>
      </c>
      <c r="AV14" s="0" t="n">
        <v>0</v>
      </c>
      <c r="AW14" s="0" t="n">
        <v>2</v>
      </c>
      <c r="AX14" s="0" t="n">
        <v>86495218</v>
      </c>
      <c r="AY14" s="0" t="n">
        <v>1</v>
      </c>
      <c r="AZ14" s="0" t="n">
        <v>0</v>
      </c>
      <c r="BA14" s="0" t="n">
        <v>14</v>
      </c>
      <c r="BB14" s="0" t="n">
        <v>0</v>
      </c>
      <c r="BC14" s="0" t="n">
        <v>0</v>
      </c>
      <c r="BD14" s="0" t="n">
        <v>0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0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CV14" s="0" t="n">
        <v>0</v>
      </c>
      <c r="CW14" s="0" t="n">
        <v>0</v>
      </c>
      <c r="CX14" s="0" t="n">
        <f aca="false">ROUND(Y14*Source!I40,9)</f>
        <v>8.16</v>
      </c>
      <c r="CY14" s="0" t="n">
        <f aca="false">AA14</f>
        <v>0</v>
      </c>
      <c r="CZ14" s="0" t="n">
        <f aca="false">AE14</f>
        <v>0</v>
      </c>
      <c r="DA14" s="0" t="n">
        <f aca="false">AI14</f>
        <v>1</v>
      </c>
      <c r="DB14" s="0" t="n">
        <f aca="false">ROUND(AT14*CZ14,2)</f>
        <v>0</v>
      </c>
      <c r="DC14" s="0" t="n">
        <f aca="false">ROUND(AT14*AG14,2)</f>
        <v>0</v>
      </c>
      <c r="DF14" s="0" t="n">
        <f aca="false">ROUND(ROUND(AE14,2)*CX14,2)</f>
        <v>0</v>
      </c>
      <c r="DG14" s="0" t="n">
        <f aca="false">ROUND(ROUND(AF14,2)*CX14,2)</f>
        <v>0</v>
      </c>
      <c r="DH14" s="0" t="n">
        <f aca="false">ROUND(ROUND(AG14,2)*ROUND(AT14*Source!I40,9),2)</f>
        <v>0</v>
      </c>
      <c r="DI14" s="0" t="n">
        <f aca="false">ROUND(ROUND(AH14,2)*CX14,2)</f>
        <v>0</v>
      </c>
      <c r="DJ14" s="0" t="n">
        <f aca="false">DF14</f>
        <v>0</v>
      </c>
      <c r="DK14" s="0" t="n">
        <v>0</v>
      </c>
      <c r="DM14" s="0" t="n">
        <v>0</v>
      </c>
      <c r="DO14" s="0" t="n">
        <v>0</v>
      </c>
    </row>
    <row r="15" customFormat="false" ht="12.75" hidden="false" customHeight="false" outlineLevel="0" collapsed="false">
      <c r="A15" s="0" t="n">
        <f aca="false">ROW(Source!A41)</f>
        <v>41</v>
      </c>
      <c r="B15" s="0" t="n">
        <v>86495195</v>
      </c>
      <c r="C15" s="0" t="n">
        <v>86495214</v>
      </c>
      <c r="D15" s="0" t="n">
        <v>0</v>
      </c>
      <c r="E15" s="0" t="n">
        <v>1</v>
      </c>
      <c r="F15" s="0" t="n">
        <v>1</v>
      </c>
      <c r="G15" s="0" t="n">
        <v>30515945</v>
      </c>
      <c r="H15" s="0" t="n">
        <v>1</v>
      </c>
      <c r="I15" s="0" t="s">
        <v>86</v>
      </c>
      <c r="K15" s="0" t="s">
        <v>214</v>
      </c>
      <c r="L15" s="0" t="n">
        <v>1369</v>
      </c>
      <c r="N15" s="0" t="n">
        <v>1013</v>
      </c>
      <c r="O15" s="0" t="s">
        <v>215</v>
      </c>
      <c r="P15" s="0" t="s">
        <v>215</v>
      </c>
      <c r="Q15" s="0" t="n">
        <v>1</v>
      </c>
      <c r="W15" s="0" t="n">
        <v>0</v>
      </c>
      <c r="X15" s="0" t="n">
        <v>-2001970737</v>
      </c>
      <c r="Y15" s="0" t="n">
        <f aca="false">(AT15*1.1)</f>
        <v>3.674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0</v>
      </c>
      <c r="AH15" s="0" t="n">
        <v>0</v>
      </c>
      <c r="AI15" s="0" t="n">
        <v>1</v>
      </c>
      <c r="AJ15" s="0" t="n">
        <v>1</v>
      </c>
      <c r="AK15" s="0" t="n">
        <v>1</v>
      </c>
      <c r="AL15" s="0" t="n">
        <v>1</v>
      </c>
      <c r="AM15" s="0" t="n">
        <v>0</v>
      </c>
      <c r="AN15" s="0" t="n">
        <v>0</v>
      </c>
      <c r="AO15" s="0" t="n">
        <v>1</v>
      </c>
      <c r="AP15" s="0" t="n">
        <v>0</v>
      </c>
      <c r="AQ15" s="0" t="n">
        <v>0</v>
      </c>
      <c r="AR15" s="0" t="n">
        <v>0</v>
      </c>
      <c r="AT15" s="0" t="n">
        <v>3.34</v>
      </c>
      <c r="AU15" s="0" t="s">
        <v>91</v>
      </c>
      <c r="AV15" s="0" t="n">
        <v>1</v>
      </c>
      <c r="AW15" s="0" t="n">
        <v>2</v>
      </c>
      <c r="AX15" s="0" t="n">
        <v>86495217</v>
      </c>
      <c r="AY15" s="0" t="n">
        <v>1</v>
      </c>
      <c r="AZ15" s="0" t="n">
        <v>6144</v>
      </c>
      <c r="BA15" s="0" t="n">
        <v>15</v>
      </c>
      <c r="BB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0</v>
      </c>
      <c r="BH15" s="0" t="n">
        <v>0</v>
      </c>
      <c r="BI15" s="0" t="n">
        <v>0</v>
      </c>
      <c r="BJ15" s="0" t="n">
        <v>0</v>
      </c>
      <c r="BK15" s="0" t="n">
        <v>0</v>
      </c>
      <c r="BL15" s="0" t="n">
        <v>0</v>
      </c>
      <c r="BM15" s="0" t="n">
        <v>0</v>
      </c>
      <c r="BN15" s="0" t="n">
        <v>0</v>
      </c>
      <c r="BO15" s="0" t="n">
        <v>0</v>
      </c>
      <c r="BP15" s="0" t="n">
        <v>0</v>
      </c>
      <c r="BQ15" s="0" t="n">
        <v>0</v>
      </c>
      <c r="BR15" s="0" t="n">
        <v>0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CU15" s="0" t="n">
        <f aca="false">ROUND(AT15*Source!I41*AH15*AL15,2)</f>
        <v>0</v>
      </c>
      <c r="CV15" s="0" t="n">
        <f aca="false">ROUND(Y15*Source!I41,9)</f>
        <v>88.176</v>
      </c>
      <c r="CW15" s="0" t="n">
        <v>0</v>
      </c>
      <c r="CX15" s="0" t="n">
        <f aca="false">ROUND(Y15*Source!I41,9)</f>
        <v>88.176</v>
      </c>
      <c r="CY15" s="0" t="n">
        <f aca="false">AD15</f>
        <v>0</v>
      </c>
      <c r="CZ15" s="0" t="n">
        <f aca="false">AH15</f>
        <v>0</v>
      </c>
      <c r="DA15" s="0" t="n">
        <f aca="false">AL15</f>
        <v>1</v>
      </c>
      <c r="DB15" s="0" t="n">
        <f aca="false">(ROUND(AT15*CZ15,2)*1.1)</f>
        <v>0</v>
      </c>
      <c r="DC15" s="0" t="n">
        <f aca="false">(ROUND(AT15*AG15,2)*1.1)</f>
        <v>0</v>
      </c>
      <c r="DF15" s="0" t="n">
        <f aca="false">ROUND(ROUND(AE15,2)*CX15,2)</f>
        <v>0</v>
      </c>
      <c r="DG15" s="0" t="n">
        <f aca="false">ROUND(ROUND(AF15,2)*CX15,2)</f>
        <v>0</v>
      </c>
      <c r="DH15" s="0" t="n">
        <f aca="false">ROUND(ROUND(AG15,2)*ROUND((AT15*Source!I41*1.1),9),2)</f>
        <v>0</v>
      </c>
      <c r="DI15" s="0" t="n">
        <f aca="false">ROUND(ROUND(AH15,2)*CX15,2)</f>
        <v>0</v>
      </c>
      <c r="DJ15" s="0" t="n">
        <f aca="false">DI15</f>
        <v>0</v>
      </c>
      <c r="DK15" s="0" t="n">
        <v>0</v>
      </c>
      <c r="DM15" s="0" t="n">
        <v>0</v>
      </c>
      <c r="DO15" s="0" t="n">
        <v>0</v>
      </c>
      <c r="DP15" s="0" t="s">
        <v>91</v>
      </c>
    </row>
    <row r="16" customFormat="false" ht="12.75" hidden="false" customHeight="false" outlineLevel="0" collapsed="false">
      <c r="A16" s="0" t="n">
        <f aca="false">ROW(Source!A41)</f>
        <v>41</v>
      </c>
      <c r="B16" s="0" t="n">
        <v>86495195</v>
      </c>
      <c r="C16" s="0" t="n">
        <v>86495214</v>
      </c>
      <c r="D16" s="0" t="n">
        <v>30531738</v>
      </c>
      <c r="E16" s="0" t="n">
        <v>1</v>
      </c>
      <c r="F16" s="0" t="n">
        <v>1</v>
      </c>
      <c r="G16" s="0" t="n">
        <v>30515945</v>
      </c>
      <c r="H16" s="0" t="n">
        <v>3</v>
      </c>
      <c r="I16" s="0" t="s">
        <v>216</v>
      </c>
      <c r="K16" s="0" t="s">
        <v>51</v>
      </c>
      <c r="L16" s="0" t="n">
        <v>1339</v>
      </c>
      <c r="N16" s="0" t="n">
        <v>1007</v>
      </c>
      <c r="O16" s="0" t="s">
        <v>120</v>
      </c>
      <c r="P16" s="0" t="s">
        <v>120</v>
      </c>
      <c r="Q16" s="0" t="n">
        <v>1</v>
      </c>
      <c r="W16" s="0" t="n">
        <v>0</v>
      </c>
      <c r="X16" s="0" t="n">
        <v>322112170</v>
      </c>
      <c r="Y16" s="0" t="n">
        <f aca="false">AT16</f>
        <v>0.34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0</v>
      </c>
      <c r="AI16" s="0" t="n">
        <v>1</v>
      </c>
      <c r="AJ16" s="0" t="n">
        <v>1</v>
      </c>
      <c r="AK16" s="0" t="n">
        <v>1</v>
      </c>
      <c r="AL16" s="0" t="n">
        <v>1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  <c r="AT16" s="0" t="n">
        <v>0.34</v>
      </c>
      <c r="AV16" s="0" t="n">
        <v>0</v>
      </c>
      <c r="AW16" s="0" t="n">
        <v>2</v>
      </c>
      <c r="AX16" s="0" t="n">
        <v>86495218</v>
      </c>
      <c r="AY16" s="0" t="n">
        <v>1</v>
      </c>
      <c r="AZ16" s="0" t="n">
        <v>0</v>
      </c>
      <c r="BA16" s="0" t="n">
        <v>16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0</v>
      </c>
      <c r="BR16" s="0" t="n">
        <v>0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CV16" s="0" t="n">
        <v>0</v>
      </c>
      <c r="CW16" s="0" t="n">
        <v>0</v>
      </c>
      <c r="CX16" s="0" t="n">
        <f aca="false">ROUND(Y16*Source!I41,9)</f>
        <v>8.16</v>
      </c>
      <c r="CY16" s="0" t="n">
        <f aca="false">AA16</f>
        <v>0</v>
      </c>
      <c r="CZ16" s="0" t="n">
        <f aca="false">AE16</f>
        <v>0</v>
      </c>
      <c r="DA16" s="0" t="n">
        <f aca="false">AI16</f>
        <v>1</v>
      </c>
      <c r="DB16" s="0" t="n">
        <f aca="false">ROUND(AT16*CZ16,2)</f>
        <v>0</v>
      </c>
      <c r="DC16" s="0" t="n">
        <f aca="false">ROUND(AT16*AG16,2)</f>
        <v>0</v>
      </c>
      <c r="DF16" s="0" t="n">
        <f aca="false">ROUND(ROUND(AE16,2)*CX16,2)</f>
        <v>0</v>
      </c>
      <c r="DG16" s="0" t="n">
        <f aca="false">ROUND(ROUND(AF16,2)*CX16,2)</f>
        <v>0</v>
      </c>
      <c r="DH16" s="0" t="n">
        <f aca="false">ROUND(ROUND(AG16,2)*ROUND(AT16*Source!I41,9),2)</f>
        <v>0</v>
      </c>
      <c r="DI16" s="0" t="n">
        <f aca="false">ROUND(ROUND(AH16,2)*CX16,2)</f>
        <v>0</v>
      </c>
      <c r="DJ16" s="0" t="n">
        <f aca="false">DF16</f>
        <v>0</v>
      </c>
      <c r="DK16" s="0" t="n">
        <v>0</v>
      </c>
      <c r="DM16" s="0" t="n">
        <v>0</v>
      </c>
      <c r="DO16" s="0" t="n">
        <v>0</v>
      </c>
    </row>
    <row r="17" customFormat="false" ht="12.75" hidden="false" customHeight="false" outlineLevel="0" collapsed="false">
      <c r="A17" s="0" t="n">
        <f aca="false">ROW(Source!A42)</f>
        <v>42</v>
      </c>
      <c r="B17" s="0" t="n">
        <v>86495194</v>
      </c>
      <c r="C17" s="0" t="n">
        <v>86495219</v>
      </c>
      <c r="D17" s="0" t="n">
        <v>0</v>
      </c>
      <c r="E17" s="0" t="n">
        <v>1</v>
      </c>
      <c r="F17" s="0" t="n">
        <v>1</v>
      </c>
      <c r="G17" s="0" t="n">
        <v>30515945</v>
      </c>
      <c r="H17" s="0" t="n">
        <v>1</v>
      </c>
      <c r="I17" s="0" t="s">
        <v>86</v>
      </c>
      <c r="K17" s="0" t="s">
        <v>214</v>
      </c>
      <c r="L17" s="0" t="n">
        <v>1369</v>
      </c>
      <c r="N17" s="0" t="n">
        <v>1013</v>
      </c>
      <c r="O17" s="0" t="s">
        <v>215</v>
      </c>
      <c r="P17" s="0" t="s">
        <v>215</v>
      </c>
      <c r="Q17" s="0" t="n">
        <v>1</v>
      </c>
      <c r="W17" s="0" t="n">
        <v>0</v>
      </c>
      <c r="X17" s="0" t="n">
        <v>-2001970737</v>
      </c>
      <c r="Y17" s="0" t="n">
        <f aca="false">(AT17*1.1)</f>
        <v>4.95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0</v>
      </c>
      <c r="AI17" s="0" t="n">
        <v>1</v>
      </c>
      <c r="AJ17" s="0" t="n">
        <v>1</v>
      </c>
      <c r="AK17" s="0" t="n">
        <v>1</v>
      </c>
      <c r="AL17" s="0" t="n">
        <v>1</v>
      </c>
      <c r="AM17" s="0" t="n">
        <v>0</v>
      </c>
      <c r="AN17" s="0" t="n">
        <v>0</v>
      </c>
      <c r="AO17" s="0" t="n">
        <v>1</v>
      </c>
      <c r="AP17" s="0" t="n">
        <v>0</v>
      </c>
      <c r="AQ17" s="0" t="n">
        <v>0</v>
      </c>
      <c r="AR17" s="0" t="n">
        <v>0</v>
      </c>
      <c r="AT17" s="0" t="n">
        <v>4.5</v>
      </c>
      <c r="AU17" s="0" t="s">
        <v>91</v>
      </c>
      <c r="AV17" s="0" t="n">
        <v>1</v>
      </c>
      <c r="AW17" s="0" t="n">
        <v>2</v>
      </c>
      <c r="AX17" s="0" t="n">
        <v>86495222</v>
      </c>
      <c r="AY17" s="0" t="n">
        <v>1</v>
      </c>
      <c r="AZ17" s="0" t="n">
        <v>6144</v>
      </c>
      <c r="BA17" s="0" t="n">
        <v>17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0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</v>
      </c>
      <c r="BP17" s="0" t="n">
        <v>0</v>
      </c>
      <c r="BQ17" s="0" t="n">
        <v>0</v>
      </c>
      <c r="BR17" s="0" t="n">
        <v>0</v>
      </c>
      <c r="BS17" s="0" t="n">
        <v>0</v>
      </c>
      <c r="BT17" s="0" t="n">
        <v>0</v>
      </c>
      <c r="BU17" s="0" t="n">
        <v>0</v>
      </c>
      <c r="BV17" s="0" t="n">
        <v>0</v>
      </c>
      <c r="BW17" s="0" t="n">
        <v>0</v>
      </c>
      <c r="CU17" s="0" t="n">
        <f aca="false">ROUND(AT17*Source!I42*AH17*AL17,2)</f>
        <v>0</v>
      </c>
      <c r="CV17" s="0" t="n">
        <f aca="false">ROUND(Y17*Source!I42,9)</f>
        <v>54.45</v>
      </c>
      <c r="CW17" s="0" t="n">
        <v>0</v>
      </c>
      <c r="CX17" s="0" t="n">
        <f aca="false">ROUND(Y17*Source!I42,9)</f>
        <v>54.45</v>
      </c>
      <c r="CY17" s="0" t="n">
        <f aca="false">AD17</f>
        <v>0</v>
      </c>
      <c r="CZ17" s="0" t="n">
        <f aca="false">AH17</f>
        <v>0</v>
      </c>
      <c r="DA17" s="0" t="n">
        <f aca="false">AL17</f>
        <v>1</v>
      </c>
      <c r="DB17" s="0" t="n">
        <f aca="false">(ROUND(AT17*CZ17,2)*1.1)</f>
        <v>0</v>
      </c>
      <c r="DC17" s="0" t="n">
        <f aca="false">(ROUND(AT17*AG17,2)*1.1)</f>
        <v>0</v>
      </c>
      <c r="DF17" s="0" t="n">
        <f aca="false">ROUND(ROUND(AE17,2)*CX17,2)</f>
        <v>0</v>
      </c>
      <c r="DG17" s="0" t="n">
        <f aca="false">ROUND(ROUND(AF17,2)*CX17,2)</f>
        <v>0</v>
      </c>
      <c r="DH17" s="0" t="n">
        <f aca="false">ROUND(ROUND(AG17,2)*ROUND((AT17*Source!I42*1.1),9),2)</f>
        <v>0</v>
      </c>
      <c r="DI17" s="0" t="n">
        <f aca="false">ROUND(ROUND(AH17,2)*CX17,2)</f>
        <v>0</v>
      </c>
      <c r="DJ17" s="0" t="n">
        <f aca="false">DI17</f>
        <v>0</v>
      </c>
      <c r="DK17" s="0" t="n">
        <v>0</v>
      </c>
      <c r="DM17" s="0" t="n">
        <v>0</v>
      </c>
      <c r="DO17" s="0" t="n">
        <v>0</v>
      </c>
      <c r="DP17" s="0" t="s">
        <v>91</v>
      </c>
    </row>
    <row r="18" customFormat="false" ht="12.75" hidden="false" customHeight="false" outlineLevel="0" collapsed="false">
      <c r="A18" s="0" t="n">
        <f aca="false">ROW(Source!A42)</f>
        <v>42</v>
      </c>
      <c r="B18" s="0" t="n">
        <v>86495194</v>
      </c>
      <c r="C18" s="0" t="n">
        <v>86495219</v>
      </c>
      <c r="D18" s="0" t="n">
        <v>30531738</v>
      </c>
      <c r="E18" s="0" t="n">
        <v>1</v>
      </c>
      <c r="F18" s="0" t="n">
        <v>1</v>
      </c>
      <c r="G18" s="0" t="n">
        <v>30515945</v>
      </c>
      <c r="H18" s="0" t="n">
        <v>3</v>
      </c>
      <c r="I18" s="0" t="s">
        <v>216</v>
      </c>
      <c r="K18" s="0" t="s">
        <v>51</v>
      </c>
      <c r="L18" s="0" t="n">
        <v>1339</v>
      </c>
      <c r="N18" s="0" t="n">
        <v>1007</v>
      </c>
      <c r="O18" s="0" t="s">
        <v>120</v>
      </c>
      <c r="P18" s="0" t="s">
        <v>120</v>
      </c>
      <c r="Q18" s="0" t="n">
        <v>1</v>
      </c>
      <c r="W18" s="0" t="n">
        <v>0</v>
      </c>
      <c r="X18" s="0" t="n">
        <v>322112170</v>
      </c>
      <c r="Y18" s="0" t="n">
        <f aca="false">AT18</f>
        <v>0.45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1</v>
      </c>
      <c r="AJ18" s="0" t="n">
        <v>1</v>
      </c>
      <c r="AK18" s="0" t="n">
        <v>1</v>
      </c>
      <c r="AL18" s="0" t="n">
        <v>1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T18" s="0" t="n">
        <v>0.45</v>
      </c>
      <c r="AV18" s="0" t="n">
        <v>0</v>
      </c>
      <c r="AW18" s="0" t="n">
        <v>2</v>
      </c>
      <c r="AX18" s="0" t="n">
        <v>86495223</v>
      </c>
      <c r="AY18" s="0" t="n">
        <v>1</v>
      </c>
      <c r="AZ18" s="0" t="n">
        <v>0</v>
      </c>
      <c r="BA18" s="0" t="n">
        <v>18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CV18" s="0" t="n">
        <v>0</v>
      </c>
      <c r="CW18" s="0" t="n">
        <v>0</v>
      </c>
      <c r="CX18" s="0" t="n">
        <f aca="false">ROUND(Y18*Source!I42,9)</f>
        <v>4.95</v>
      </c>
      <c r="CY18" s="0" t="n">
        <f aca="false">AA18</f>
        <v>0</v>
      </c>
      <c r="CZ18" s="0" t="n">
        <f aca="false">AE18</f>
        <v>0</v>
      </c>
      <c r="DA18" s="0" t="n">
        <f aca="false">AI18</f>
        <v>1</v>
      </c>
      <c r="DB18" s="0" t="n">
        <f aca="false">ROUND(AT18*CZ18,2)</f>
        <v>0</v>
      </c>
      <c r="DC18" s="0" t="n">
        <f aca="false">ROUND(AT18*AG18,2)</f>
        <v>0</v>
      </c>
      <c r="DF18" s="0" t="n">
        <f aca="false">ROUND(ROUND(AE18,2)*CX18,2)</f>
        <v>0</v>
      </c>
      <c r="DG18" s="0" t="n">
        <f aca="false">ROUND(ROUND(AF18,2)*CX18,2)</f>
        <v>0</v>
      </c>
      <c r="DH18" s="0" t="n">
        <f aca="false">ROUND(ROUND(AG18,2)*ROUND(AT18*Source!I42,9),2)</f>
        <v>0</v>
      </c>
      <c r="DI18" s="0" t="n">
        <f aca="false">ROUND(ROUND(AH18,2)*CX18,2)</f>
        <v>0</v>
      </c>
      <c r="DJ18" s="0" t="n">
        <f aca="false">DF18</f>
        <v>0</v>
      </c>
      <c r="DK18" s="0" t="n">
        <v>0</v>
      </c>
      <c r="DM18" s="0" t="n">
        <v>0</v>
      </c>
      <c r="DO18" s="0" t="n">
        <v>0</v>
      </c>
    </row>
    <row r="19" customFormat="false" ht="12.75" hidden="false" customHeight="false" outlineLevel="0" collapsed="false">
      <c r="A19" s="0" t="n">
        <f aca="false">ROW(Source!A43)</f>
        <v>43</v>
      </c>
      <c r="B19" s="0" t="n">
        <v>86495195</v>
      </c>
      <c r="C19" s="0" t="n">
        <v>86495219</v>
      </c>
      <c r="D19" s="0" t="n">
        <v>0</v>
      </c>
      <c r="E19" s="0" t="n">
        <v>1</v>
      </c>
      <c r="F19" s="0" t="n">
        <v>1</v>
      </c>
      <c r="G19" s="0" t="n">
        <v>30515945</v>
      </c>
      <c r="H19" s="0" t="n">
        <v>1</v>
      </c>
      <c r="I19" s="0" t="s">
        <v>86</v>
      </c>
      <c r="K19" s="0" t="s">
        <v>214</v>
      </c>
      <c r="L19" s="0" t="n">
        <v>1369</v>
      </c>
      <c r="N19" s="0" t="n">
        <v>1013</v>
      </c>
      <c r="O19" s="0" t="s">
        <v>215</v>
      </c>
      <c r="P19" s="0" t="s">
        <v>215</v>
      </c>
      <c r="Q19" s="0" t="n">
        <v>1</v>
      </c>
      <c r="W19" s="0" t="n">
        <v>0</v>
      </c>
      <c r="X19" s="0" t="n">
        <v>-2001970737</v>
      </c>
      <c r="Y19" s="0" t="n">
        <f aca="false">(AT19*1.1)</f>
        <v>4.95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1</v>
      </c>
      <c r="AJ19" s="0" t="n">
        <v>1</v>
      </c>
      <c r="AK19" s="0" t="n">
        <v>1</v>
      </c>
      <c r="AL19" s="0" t="n">
        <v>1</v>
      </c>
      <c r="AM19" s="0" t="n">
        <v>0</v>
      </c>
      <c r="AN19" s="0" t="n">
        <v>0</v>
      </c>
      <c r="AO19" s="0" t="n">
        <v>1</v>
      </c>
      <c r="AP19" s="0" t="n">
        <v>0</v>
      </c>
      <c r="AQ19" s="0" t="n">
        <v>0</v>
      </c>
      <c r="AR19" s="0" t="n">
        <v>0</v>
      </c>
      <c r="AT19" s="0" t="n">
        <v>4.5</v>
      </c>
      <c r="AU19" s="0" t="s">
        <v>91</v>
      </c>
      <c r="AV19" s="0" t="n">
        <v>1</v>
      </c>
      <c r="AW19" s="0" t="n">
        <v>2</v>
      </c>
      <c r="AX19" s="0" t="n">
        <v>86495222</v>
      </c>
      <c r="AY19" s="0" t="n">
        <v>1</v>
      </c>
      <c r="AZ19" s="0" t="n">
        <v>6144</v>
      </c>
      <c r="BA19" s="0" t="n">
        <v>19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</v>
      </c>
      <c r="CU19" s="0" t="n">
        <f aca="false">ROUND(AT19*Source!I43*AH19*AL19,2)</f>
        <v>0</v>
      </c>
      <c r="CV19" s="0" t="n">
        <f aca="false">ROUND(Y19*Source!I43,9)</f>
        <v>54.45</v>
      </c>
      <c r="CW19" s="0" t="n">
        <v>0</v>
      </c>
      <c r="CX19" s="0" t="n">
        <f aca="false">ROUND(Y19*Source!I43,9)</f>
        <v>54.45</v>
      </c>
      <c r="CY19" s="0" t="n">
        <f aca="false">AD19</f>
        <v>0</v>
      </c>
      <c r="CZ19" s="0" t="n">
        <f aca="false">AH19</f>
        <v>0</v>
      </c>
      <c r="DA19" s="0" t="n">
        <f aca="false">AL19</f>
        <v>1</v>
      </c>
      <c r="DB19" s="0" t="n">
        <f aca="false">(ROUND(AT19*CZ19,2)*1.1)</f>
        <v>0</v>
      </c>
      <c r="DC19" s="0" t="n">
        <f aca="false">(ROUND(AT19*AG19,2)*1.1)</f>
        <v>0</v>
      </c>
      <c r="DF19" s="0" t="n">
        <f aca="false">ROUND(ROUND(AE19,2)*CX19,2)</f>
        <v>0</v>
      </c>
      <c r="DG19" s="0" t="n">
        <f aca="false">ROUND(ROUND(AF19,2)*CX19,2)</f>
        <v>0</v>
      </c>
      <c r="DH19" s="0" t="n">
        <f aca="false">ROUND(ROUND(AG19,2)*ROUND((AT19*Source!I43*1.1),9),2)</f>
        <v>0</v>
      </c>
      <c r="DI19" s="0" t="n">
        <f aca="false">ROUND(ROUND(AH19,2)*CX19,2)</f>
        <v>0</v>
      </c>
      <c r="DJ19" s="0" t="n">
        <f aca="false">DI19</f>
        <v>0</v>
      </c>
      <c r="DK19" s="0" t="n">
        <v>0</v>
      </c>
      <c r="DM19" s="0" t="n">
        <v>0</v>
      </c>
      <c r="DO19" s="0" t="n">
        <v>0</v>
      </c>
      <c r="DP19" s="0" t="s">
        <v>91</v>
      </c>
    </row>
    <row r="20" customFormat="false" ht="12.75" hidden="false" customHeight="false" outlineLevel="0" collapsed="false">
      <c r="A20" s="0" t="n">
        <f aca="false">ROW(Source!A43)</f>
        <v>43</v>
      </c>
      <c r="B20" s="0" t="n">
        <v>86495195</v>
      </c>
      <c r="C20" s="0" t="n">
        <v>86495219</v>
      </c>
      <c r="D20" s="0" t="n">
        <v>30531738</v>
      </c>
      <c r="E20" s="0" t="n">
        <v>1</v>
      </c>
      <c r="F20" s="0" t="n">
        <v>1</v>
      </c>
      <c r="G20" s="0" t="n">
        <v>30515945</v>
      </c>
      <c r="H20" s="0" t="n">
        <v>3</v>
      </c>
      <c r="I20" s="0" t="s">
        <v>216</v>
      </c>
      <c r="K20" s="0" t="s">
        <v>51</v>
      </c>
      <c r="L20" s="0" t="n">
        <v>1339</v>
      </c>
      <c r="N20" s="0" t="n">
        <v>1007</v>
      </c>
      <c r="O20" s="0" t="s">
        <v>120</v>
      </c>
      <c r="P20" s="0" t="s">
        <v>120</v>
      </c>
      <c r="Q20" s="0" t="n">
        <v>1</v>
      </c>
      <c r="W20" s="0" t="n">
        <v>0</v>
      </c>
      <c r="X20" s="0" t="n">
        <v>322112170</v>
      </c>
      <c r="Y20" s="0" t="n">
        <f aca="false">AT20</f>
        <v>0.45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1</v>
      </c>
      <c r="AJ20" s="0" t="n">
        <v>1</v>
      </c>
      <c r="AK20" s="0" t="n">
        <v>1</v>
      </c>
      <c r="AL20" s="0" t="n">
        <v>1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  <c r="AT20" s="0" t="n">
        <v>0.45</v>
      </c>
      <c r="AV20" s="0" t="n">
        <v>0</v>
      </c>
      <c r="AW20" s="0" t="n">
        <v>2</v>
      </c>
      <c r="AX20" s="0" t="n">
        <v>86495223</v>
      </c>
      <c r="AY20" s="0" t="n">
        <v>1</v>
      </c>
      <c r="AZ20" s="0" t="n">
        <v>0</v>
      </c>
      <c r="BA20" s="0" t="n">
        <v>20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CV20" s="0" t="n">
        <v>0</v>
      </c>
      <c r="CW20" s="0" t="n">
        <v>0</v>
      </c>
      <c r="CX20" s="0" t="n">
        <f aca="false">ROUND(Y20*Source!I43,9)</f>
        <v>4.95</v>
      </c>
      <c r="CY20" s="0" t="n">
        <f aca="false">AA20</f>
        <v>0</v>
      </c>
      <c r="CZ20" s="0" t="n">
        <f aca="false">AE20</f>
        <v>0</v>
      </c>
      <c r="DA20" s="0" t="n">
        <f aca="false">AI20</f>
        <v>1</v>
      </c>
      <c r="DB20" s="0" t="n">
        <f aca="false">ROUND(AT20*CZ20,2)</f>
        <v>0</v>
      </c>
      <c r="DC20" s="0" t="n">
        <f aca="false">ROUND(AT20*AG20,2)</f>
        <v>0</v>
      </c>
      <c r="DF20" s="0" t="n">
        <f aca="false">ROUND(ROUND(AE20,2)*CX20,2)</f>
        <v>0</v>
      </c>
      <c r="DG20" s="0" t="n">
        <f aca="false">ROUND(ROUND(AF20,2)*CX20,2)</f>
        <v>0</v>
      </c>
      <c r="DH20" s="0" t="n">
        <f aca="false">ROUND(ROUND(AG20,2)*ROUND(AT20*Source!I43,9),2)</f>
        <v>0</v>
      </c>
      <c r="DI20" s="0" t="n">
        <f aca="false">ROUND(ROUND(AH20,2)*CX20,2)</f>
        <v>0</v>
      </c>
      <c r="DJ20" s="0" t="n">
        <f aca="false">DF20</f>
        <v>0</v>
      </c>
      <c r="DK20" s="0" t="n">
        <v>0</v>
      </c>
      <c r="DM20" s="0" t="n">
        <v>0</v>
      </c>
      <c r="DO20" s="0" t="n">
        <v>0</v>
      </c>
    </row>
    <row r="21" customFormat="false" ht="12.75" hidden="false" customHeight="false" outlineLevel="0" collapsed="false">
      <c r="A21" s="0" t="n">
        <f aca="false">ROW(Source!A44)</f>
        <v>44</v>
      </c>
      <c r="B21" s="0" t="n">
        <v>86495194</v>
      </c>
      <c r="C21" s="0" t="n">
        <v>86495224</v>
      </c>
      <c r="D21" s="0" t="n">
        <v>0</v>
      </c>
      <c r="E21" s="0" t="n">
        <v>1</v>
      </c>
      <c r="F21" s="0" t="n">
        <v>1</v>
      </c>
      <c r="G21" s="0" t="n">
        <v>30515945</v>
      </c>
      <c r="H21" s="0" t="n">
        <v>1</v>
      </c>
      <c r="I21" s="0" t="s">
        <v>86</v>
      </c>
      <c r="K21" s="0" t="s">
        <v>214</v>
      </c>
      <c r="L21" s="0" t="n">
        <v>1369</v>
      </c>
      <c r="N21" s="0" t="n">
        <v>1013</v>
      </c>
      <c r="O21" s="0" t="s">
        <v>215</v>
      </c>
      <c r="P21" s="0" t="s">
        <v>215</v>
      </c>
      <c r="Q21" s="0" t="n">
        <v>1</v>
      </c>
      <c r="W21" s="0" t="n">
        <v>0</v>
      </c>
      <c r="X21" s="0" t="n">
        <v>-2001970737</v>
      </c>
      <c r="Y21" s="0" t="n">
        <f aca="false">(AT21*1.1)</f>
        <v>6.743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1</v>
      </c>
      <c r="AJ21" s="0" t="n">
        <v>1</v>
      </c>
      <c r="AK21" s="0" t="n">
        <v>1</v>
      </c>
      <c r="AL21" s="0" t="n">
        <v>1</v>
      </c>
      <c r="AM21" s="0" t="n">
        <v>0</v>
      </c>
      <c r="AN21" s="0" t="n">
        <v>0</v>
      </c>
      <c r="AO21" s="0" t="n">
        <v>1</v>
      </c>
      <c r="AP21" s="0" t="n">
        <v>0</v>
      </c>
      <c r="AQ21" s="0" t="n">
        <v>0</v>
      </c>
      <c r="AR21" s="0" t="n">
        <v>0</v>
      </c>
      <c r="AT21" s="0" t="n">
        <v>6.13</v>
      </c>
      <c r="AU21" s="0" t="s">
        <v>91</v>
      </c>
      <c r="AV21" s="0" t="n">
        <v>1</v>
      </c>
      <c r="AW21" s="0" t="n">
        <v>2</v>
      </c>
      <c r="AX21" s="0" t="n">
        <v>86495227</v>
      </c>
      <c r="AY21" s="0" t="n">
        <v>1</v>
      </c>
      <c r="AZ21" s="0" t="n">
        <v>6144</v>
      </c>
      <c r="BA21" s="0" t="n">
        <v>21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CU21" s="0" t="n">
        <f aca="false">ROUND(AT21*Source!I44*AH21*AL21,2)</f>
        <v>0</v>
      </c>
      <c r="CV21" s="0" t="n">
        <f aca="false">ROUND(Y21*Source!I44,9)</f>
        <v>60.687</v>
      </c>
      <c r="CW21" s="0" t="n">
        <v>0</v>
      </c>
      <c r="CX21" s="0" t="n">
        <f aca="false">ROUND(Y21*Source!I44,9)</f>
        <v>60.687</v>
      </c>
      <c r="CY21" s="0" t="n">
        <f aca="false">AD21</f>
        <v>0</v>
      </c>
      <c r="CZ21" s="0" t="n">
        <f aca="false">AH21</f>
        <v>0</v>
      </c>
      <c r="DA21" s="0" t="n">
        <f aca="false">AL21</f>
        <v>1</v>
      </c>
      <c r="DB21" s="0" t="n">
        <f aca="false">(ROUND(AT21*CZ21,2)*1.1)</f>
        <v>0</v>
      </c>
      <c r="DC21" s="0" t="n">
        <f aca="false">(ROUND(AT21*AG21,2)*1.1)</f>
        <v>0</v>
      </c>
      <c r="DF21" s="0" t="n">
        <f aca="false">ROUND(ROUND(AE21,2)*CX21,2)</f>
        <v>0</v>
      </c>
      <c r="DG21" s="0" t="n">
        <f aca="false">ROUND(ROUND(AF21,2)*CX21,2)</f>
        <v>0</v>
      </c>
      <c r="DH21" s="0" t="n">
        <f aca="false">ROUND(ROUND(AG21,2)*ROUND((AT21*Source!I44*1.1),9),2)</f>
        <v>0</v>
      </c>
      <c r="DI21" s="0" t="n">
        <f aca="false">ROUND(ROUND(AH21,2)*CX21,2)</f>
        <v>0</v>
      </c>
      <c r="DJ21" s="0" t="n">
        <f aca="false">DI21</f>
        <v>0</v>
      </c>
      <c r="DK21" s="0" t="n">
        <v>0</v>
      </c>
      <c r="DM21" s="0" t="n">
        <v>0</v>
      </c>
      <c r="DO21" s="0" t="n">
        <v>0</v>
      </c>
      <c r="DP21" s="0" t="s">
        <v>91</v>
      </c>
    </row>
    <row r="22" customFormat="false" ht="12.75" hidden="false" customHeight="false" outlineLevel="0" collapsed="false">
      <c r="A22" s="0" t="n">
        <f aca="false">ROW(Source!A44)</f>
        <v>44</v>
      </c>
      <c r="B22" s="0" t="n">
        <v>86495194</v>
      </c>
      <c r="C22" s="0" t="n">
        <v>86495224</v>
      </c>
      <c r="D22" s="0" t="n">
        <v>30531738</v>
      </c>
      <c r="E22" s="0" t="n">
        <v>1</v>
      </c>
      <c r="F22" s="0" t="n">
        <v>1</v>
      </c>
      <c r="G22" s="0" t="n">
        <v>30515945</v>
      </c>
      <c r="H22" s="0" t="n">
        <v>3</v>
      </c>
      <c r="I22" s="0" t="s">
        <v>216</v>
      </c>
      <c r="K22" s="0" t="s">
        <v>51</v>
      </c>
      <c r="L22" s="0" t="n">
        <v>1339</v>
      </c>
      <c r="N22" s="0" t="n">
        <v>1007</v>
      </c>
      <c r="O22" s="0" t="s">
        <v>120</v>
      </c>
      <c r="P22" s="0" t="s">
        <v>120</v>
      </c>
      <c r="Q22" s="0" t="n">
        <v>1</v>
      </c>
      <c r="W22" s="0" t="n">
        <v>0</v>
      </c>
      <c r="X22" s="0" t="n">
        <v>322112170</v>
      </c>
      <c r="Y22" s="0" t="n">
        <f aca="false">AT22</f>
        <v>0.56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1</v>
      </c>
      <c r="AJ22" s="0" t="n">
        <v>1</v>
      </c>
      <c r="AK22" s="0" t="n">
        <v>1</v>
      </c>
      <c r="AL22" s="0" t="n">
        <v>1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T22" s="0" t="n">
        <v>0.56</v>
      </c>
      <c r="AV22" s="0" t="n">
        <v>0</v>
      </c>
      <c r="AW22" s="0" t="n">
        <v>2</v>
      </c>
      <c r="AX22" s="0" t="n">
        <v>86495228</v>
      </c>
      <c r="AY22" s="0" t="n">
        <v>1</v>
      </c>
      <c r="AZ22" s="0" t="n">
        <v>0</v>
      </c>
      <c r="BA22" s="0" t="n">
        <v>22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CV22" s="0" t="n">
        <v>0</v>
      </c>
      <c r="CW22" s="0" t="n">
        <v>0</v>
      </c>
      <c r="CX22" s="0" t="n">
        <f aca="false">ROUND(Y22*Source!I44,9)</f>
        <v>5.04</v>
      </c>
      <c r="CY22" s="0" t="n">
        <f aca="false">AA22</f>
        <v>0</v>
      </c>
      <c r="CZ22" s="0" t="n">
        <f aca="false">AE22</f>
        <v>0</v>
      </c>
      <c r="DA22" s="0" t="n">
        <f aca="false">AI22</f>
        <v>1</v>
      </c>
      <c r="DB22" s="0" t="n">
        <f aca="false">ROUND(AT22*CZ22,2)</f>
        <v>0</v>
      </c>
      <c r="DC22" s="0" t="n">
        <f aca="false">ROUND(AT22*AG22,2)</f>
        <v>0</v>
      </c>
      <c r="DF22" s="0" t="n">
        <f aca="false">ROUND(ROUND(AE22,2)*CX22,2)</f>
        <v>0</v>
      </c>
      <c r="DG22" s="0" t="n">
        <f aca="false">ROUND(ROUND(AF22,2)*CX22,2)</f>
        <v>0</v>
      </c>
      <c r="DH22" s="0" t="n">
        <f aca="false">ROUND(ROUND(AG22,2)*ROUND(AT22*Source!I44,9),2)</f>
        <v>0</v>
      </c>
      <c r="DI22" s="0" t="n">
        <f aca="false">ROUND(ROUND(AH22,2)*CX22,2)</f>
        <v>0</v>
      </c>
      <c r="DJ22" s="0" t="n">
        <f aca="false">DF22</f>
        <v>0</v>
      </c>
      <c r="DK22" s="0" t="n">
        <v>0</v>
      </c>
      <c r="DM22" s="0" t="n">
        <v>0</v>
      </c>
      <c r="DO22" s="0" t="n">
        <v>0</v>
      </c>
    </row>
    <row r="23" customFormat="false" ht="12.75" hidden="false" customHeight="false" outlineLevel="0" collapsed="false">
      <c r="A23" s="0" t="n">
        <f aca="false">ROW(Source!A45)</f>
        <v>45</v>
      </c>
      <c r="B23" s="0" t="n">
        <v>86495195</v>
      </c>
      <c r="C23" s="0" t="n">
        <v>86495224</v>
      </c>
      <c r="D23" s="0" t="n">
        <v>0</v>
      </c>
      <c r="E23" s="0" t="n">
        <v>1</v>
      </c>
      <c r="F23" s="0" t="n">
        <v>1</v>
      </c>
      <c r="G23" s="0" t="n">
        <v>30515945</v>
      </c>
      <c r="H23" s="0" t="n">
        <v>1</v>
      </c>
      <c r="I23" s="0" t="s">
        <v>86</v>
      </c>
      <c r="K23" s="0" t="s">
        <v>214</v>
      </c>
      <c r="L23" s="0" t="n">
        <v>1369</v>
      </c>
      <c r="N23" s="0" t="n">
        <v>1013</v>
      </c>
      <c r="O23" s="0" t="s">
        <v>215</v>
      </c>
      <c r="P23" s="0" t="s">
        <v>215</v>
      </c>
      <c r="Q23" s="0" t="n">
        <v>1</v>
      </c>
      <c r="W23" s="0" t="n">
        <v>0</v>
      </c>
      <c r="X23" s="0" t="n">
        <v>-2001970737</v>
      </c>
      <c r="Y23" s="0" t="n">
        <f aca="false">(AT23*1.1)</f>
        <v>6.743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1</v>
      </c>
      <c r="AJ23" s="0" t="n">
        <v>1</v>
      </c>
      <c r="AK23" s="0" t="n">
        <v>1</v>
      </c>
      <c r="AL23" s="0" t="n">
        <v>1</v>
      </c>
      <c r="AM23" s="0" t="n">
        <v>0</v>
      </c>
      <c r="AN23" s="0" t="n">
        <v>0</v>
      </c>
      <c r="AO23" s="0" t="n">
        <v>1</v>
      </c>
      <c r="AP23" s="0" t="n">
        <v>0</v>
      </c>
      <c r="AQ23" s="0" t="n">
        <v>0</v>
      </c>
      <c r="AR23" s="0" t="n">
        <v>0</v>
      </c>
      <c r="AT23" s="0" t="n">
        <v>6.13</v>
      </c>
      <c r="AU23" s="0" t="s">
        <v>91</v>
      </c>
      <c r="AV23" s="0" t="n">
        <v>1</v>
      </c>
      <c r="AW23" s="0" t="n">
        <v>2</v>
      </c>
      <c r="AX23" s="0" t="n">
        <v>86495227</v>
      </c>
      <c r="AY23" s="0" t="n">
        <v>1</v>
      </c>
      <c r="AZ23" s="0" t="n">
        <v>6144</v>
      </c>
      <c r="BA23" s="0" t="n">
        <v>23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CU23" s="0" t="n">
        <f aca="false">ROUND(AT23*Source!I45*AH23*AL23,2)</f>
        <v>0</v>
      </c>
      <c r="CV23" s="0" t="n">
        <f aca="false">ROUND(Y23*Source!I45,9)</f>
        <v>60.687</v>
      </c>
      <c r="CW23" s="0" t="n">
        <v>0</v>
      </c>
      <c r="CX23" s="0" t="n">
        <f aca="false">ROUND(Y23*Source!I45,9)</f>
        <v>60.687</v>
      </c>
      <c r="CY23" s="0" t="n">
        <f aca="false">AD23</f>
        <v>0</v>
      </c>
      <c r="CZ23" s="0" t="n">
        <f aca="false">AH23</f>
        <v>0</v>
      </c>
      <c r="DA23" s="0" t="n">
        <f aca="false">AL23</f>
        <v>1</v>
      </c>
      <c r="DB23" s="0" t="n">
        <f aca="false">(ROUND(AT23*CZ23,2)*1.1)</f>
        <v>0</v>
      </c>
      <c r="DC23" s="0" t="n">
        <f aca="false">(ROUND(AT23*AG23,2)*1.1)</f>
        <v>0</v>
      </c>
      <c r="DF23" s="0" t="n">
        <f aca="false">ROUND(ROUND(AE23,2)*CX23,2)</f>
        <v>0</v>
      </c>
      <c r="DG23" s="0" t="n">
        <f aca="false">ROUND(ROUND(AF23,2)*CX23,2)</f>
        <v>0</v>
      </c>
      <c r="DH23" s="0" t="n">
        <f aca="false">ROUND(ROUND(AG23,2)*ROUND((AT23*Source!I45*1.1),9),2)</f>
        <v>0</v>
      </c>
      <c r="DI23" s="0" t="n">
        <f aca="false">ROUND(ROUND(AH23,2)*CX23,2)</f>
        <v>0</v>
      </c>
      <c r="DJ23" s="0" t="n">
        <f aca="false">DI23</f>
        <v>0</v>
      </c>
      <c r="DK23" s="0" t="n">
        <v>0</v>
      </c>
      <c r="DM23" s="0" t="n">
        <v>0</v>
      </c>
      <c r="DO23" s="0" t="n">
        <v>0</v>
      </c>
      <c r="DP23" s="0" t="s">
        <v>91</v>
      </c>
    </row>
    <row r="24" customFormat="false" ht="12.75" hidden="false" customHeight="false" outlineLevel="0" collapsed="false">
      <c r="A24" s="0" t="n">
        <f aca="false">ROW(Source!A45)</f>
        <v>45</v>
      </c>
      <c r="B24" s="0" t="n">
        <v>86495195</v>
      </c>
      <c r="C24" s="0" t="n">
        <v>86495224</v>
      </c>
      <c r="D24" s="0" t="n">
        <v>30531738</v>
      </c>
      <c r="E24" s="0" t="n">
        <v>1</v>
      </c>
      <c r="F24" s="0" t="n">
        <v>1</v>
      </c>
      <c r="G24" s="0" t="n">
        <v>30515945</v>
      </c>
      <c r="H24" s="0" t="n">
        <v>3</v>
      </c>
      <c r="I24" s="0" t="s">
        <v>216</v>
      </c>
      <c r="K24" s="0" t="s">
        <v>51</v>
      </c>
      <c r="L24" s="0" t="n">
        <v>1339</v>
      </c>
      <c r="N24" s="0" t="n">
        <v>1007</v>
      </c>
      <c r="O24" s="0" t="s">
        <v>120</v>
      </c>
      <c r="P24" s="0" t="s">
        <v>120</v>
      </c>
      <c r="Q24" s="0" t="n">
        <v>1</v>
      </c>
      <c r="W24" s="0" t="n">
        <v>0</v>
      </c>
      <c r="X24" s="0" t="n">
        <v>322112170</v>
      </c>
      <c r="Y24" s="0" t="n">
        <f aca="false">AT24</f>
        <v>0.56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1</v>
      </c>
      <c r="AJ24" s="0" t="n">
        <v>1</v>
      </c>
      <c r="AK24" s="0" t="n">
        <v>1</v>
      </c>
      <c r="AL24" s="0" t="n">
        <v>1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T24" s="0" t="n">
        <v>0.56</v>
      </c>
      <c r="AV24" s="0" t="n">
        <v>0</v>
      </c>
      <c r="AW24" s="0" t="n">
        <v>2</v>
      </c>
      <c r="AX24" s="0" t="n">
        <v>86495228</v>
      </c>
      <c r="AY24" s="0" t="n">
        <v>1</v>
      </c>
      <c r="AZ24" s="0" t="n">
        <v>0</v>
      </c>
      <c r="BA24" s="0" t="n">
        <v>24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CV24" s="0" t="n">
        <v>0</v>
      </c>
      <c r="CW24" s="0" t="n">
        <v>0</v>
      </c>
      <c r="CX24" s="0" t="n">
        <f aca="false">ROUND(Y24*Source!I45,9)</f>
        <v>5.04</v>
      </c>
      <c r="CY24" s="0" t="n">
        <f aca="false">AA24</f>
        <v>0</v>
      </c>
      <c r="CZ24" s="0" t="n">
        <f aca="false">AE24</f>
        <v>0</v>
      </c>
      <c r="DA24" s="0" t="n">
        <f aca="false">AI24</f>
        <v>1</v>
      </c>
      <c r="DB24" s="0" t="n">
        <f aca="false">ROUND(AT24*CZ24,2)</f>
        <v>0</v>
      </c>
      <c r="DC24" s="0" t="n">
        <f aca="false">ROUND(AT24*AG24,2)</f>
        <v>0</v>
      </c>
      <c r="DF24" s="0" t="n">
        <f aca="false">ROUND(ROUND(AE24,2)*CX24,2)</f>
        <v>0</v>
      </c>
      <c r="DG24" s="0" t="n">
        <f aca="false">ROUND(ROUND(AF24,2)*CX24,2)</f>
        <v>0</v>
      </c>
      <c r="DH24" s="0" t="n">
        <f aca="false">ROUND(ROUND(AG24,2)*ROUND(AT24*Source!I45,9),2)</f>
        <v>0</v>
      </c>
      <c r="DI24" s="0" t="n">
        <f aca="false">ROUND(ROUND(AH24,2)*CX24,2)</f>
        <v>0</v>
      </c>
      <c r="DJ24" s="0" t="n">
        <f aca="false">DF24</f>
        <v>0</v>
      </c>
      <c r="DK24" s="0" t="n">
        <v>0</v>
      </c>
      <c r="DM24" s="0" t="n">
        <v>0</v>
      </c>
      <c r="DO24" s="0" t="n">
        <v>0</v>
      </c>
    </row>
    <row r="25" customFormat="false" ht="12.75" hidden="false" customHeight="false" outlineLevel="0" collapsed="false">
      <c r="A25" s="0" t="n">
        <f aca="false">ROW(Source!A46)</f>
        <v>46</v>
      </c>
      <c r="B25" s="0" t="n">
        <v>86495194</v>
      </c>
      <c r="C25" s="0" t="n">
        <v>86495229</v>
      </c>
      <c r="D25" s="0" t="n">
        <v>0</v>
      </c>
      <c r="E25" s="0" t="n">
        <v>1</v>
      </c>
      <c r="F25" s="0" t="n">
        <v>1</v>
      </c>
      <c r="G25" s="0" t="n">
        <v>30515945</v>
      </c>
      <c r="H25" s="0" t="n">
        <v>1</v>
      </c>
      <c r="I25" s="0" t="s">
        <v>86</v>
      </c>
      <c r="K25" s="0" t="s">
        <v>214</v>
      </c>
      <c r="L25" s="0" t="n">
        <v>1369</v>
      </c>
      <c r="N25" s="0" t="n">
        <v>1013</v>
      </c>
      <c r="O25" s="0" t="s">
        <v>215</v>
      </c>
      <c r="P25" s="0" t="s">
        <v>215</v>
      </c>
      <c r="Q25" s="0" t="n">
        <v>1</v>
      </c>
      <c r="W25" s="0" t="n">
        <v>0</v>
      </c>
      <c r="X25" s="0" t="n">
        <v>-2001970737</v>
      </c>
      <c r="Y25" s="0" t="n">
        <f aca="false">(AT25*1.1)</f>
        <v>9.867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1</v>
      </c>
      <c r="AJ25" s="0" t="n">
        <v>1</v>
      </c>
      <c r="AK25" s="0" t="n">
        <v>1</v>
      </c>
      <c r="AL25" s="0" t="n">
        <v>1</v>
      </c>
      <c r="AM25" s="0" t="n">
        <v>0</v>
      </c>
      <c r="AN25" s="0" t="n">
        <v>0</v>
      </c>
      <c r="AO25" s="0" t="n">
        <v>1</v>
      </c>
      <c r="AP25" s="0" t="n">
        <v>0</v>
      </c>
      <c r="AQ25" s="0" t="n">
        <v>0</v>
      </c>
      <c r="AR25" s="0" t="n">
        <v>0</v>
      </c>
      <c r="AT25" s="0" t="n">
        <v>8.97</v>
      </c>
      <c r="AU25" s="0" t="s">
        <v>91</v>
      </c>
      <c r="AV25" s="0" t="n">
        <v>1</v>
      </c>
      <c r="AW25" s="0" t="n">
        <v>2</v>
      </c>
      <c r="AX25" s="0" t="n">
        <v>86495232</v>
      </c>
      <c r="AY25" s="0" t="n">
        <v>1</v>
      </c>
      <c r="AZ25" s="0" t="n">
        <v>6144</v>
      </c>
      <c r="BA25" s="0" t="n">
        <v>25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CU25" s="0" t="n">
        <f aca="false">ROUND(AT25*Source!I46*AH25*AL25,2)</f>
        <v>0</v>
      </c>
      <c r="CV25" s="0" t="n">
        <f aca="false">ROUND(Y25*Source!I46,9)</f>
        <v>98.67</v>
      </c>
      <c r="CW25" s="0" t="n">
        <v>0</v>
      </c>
      <c r="CX25" s="0" t="n">
        <f aca="false">ROUND(Y25*Source!I46,9)</f>
        <v>98.67</v>
      </c>
      <c r="CY25" s="0" t="n">
        <f aca="false">AD25</f>
        <v>0</v>
      </c>
      <c r="CZ25" s="0" t="n">
        <f aca="false">AH25</f>
        <v>0</v>
      </c>
      <c r="DA25" s="0" t="n">
        <f aca="false">AL25</f>
        <v>1</v>
      </c>
      <c r="DB25" s="0" t="n">
        <f aca="false">(ROUND(AT25*CZ25,2)*1.1)</f>
        <v>0</v>
      </c>
      <c r="DC25" s="0" t="n">
        <f aca="false">(ROUND(AT25*AG25,2)*1.1)</f>
        <v>0</v>
      </c>
      <c r="DF25" s="0" t="n">
        <f aca="false">ROUND(ROUND(AE25,2)*CX25,2)</f>
        <v>0</v>
      </c>
      <c r="DG25" s="0" t="n">
        <f aca="false">ROUND(ROUND(AF25,2)*CX25,2)</f>
        <v>0</v>
      </c>
      <c r="DH25" s="0" t="n">
        <f aca="false">ROUND(ROUND(AG25,2)*ROUND((AT25*Source!I46*1.1),9),2)</f>
        <v>0</v>
      </c>
      <c r="DI25" s="0" t="n">
        <f aca="false">ROUND(ROUND(AH25,2)*CX25,2)</f>
        <v>0</v>
      </c>
      <c r="DJ25" s="0" t="n">
        <f aca="false">DI25</f>
        <v>0</v>
      </c>
      <c r="DK25" s="0" t="n">
        <v>0</v>
      </c>
      <c r="DM25" s="0" t="n">
        <v>0</v>
      </c>
      <c r="DO25" s="0" t="n">
        <v>0</v>
      </c>
      <c r="DP25" s="0" t="s">
        <v>91</v>
      </c>
    </row>
    <row r="26" customFormat="false" ht="12.75" hidden="false" customHeight="false" outlineLevel="0" collapsed="false">
      <c r="A26" s="0" t="n">
        <f aca="false">ROW(Source!A46)</f>
        <v>46</v>
      </c>
      <c r="B26" s="0" t="n">
        <v>86495194</v>
      </c>
      <c r="C26" s="0" t="n">
        <v>86495229</v>
      </c>
      <c r="D26" s="0" t="n">
        <v>30531738</v>
      </c>
      <c r="E26" s="0" t="n">
        <v>1</v>
      </c>
      <c r="F26" s="0" t="n">
        <v>1</v>
      </c>
      <c r="G26" s="0" t="n">
        <v>30515945</v>
      </c>
      <c r="H26" s="0" t="n">
        <v>3</v>
      </c>
      <c r="I26" s="0" t="s">
        <v>216</v>
      </c>
      <c r="K26" s="0" t="s">
        <v>51</v>
      </c>
      <c r="L26" s="0" t="n">
        <v>1339</v>
      </c>
      <c r="N26" s="0" t="n">
        <v>1007</v>
      </c>
      <c r="O26" s="0" t="s">
        <v>120</v>
      </c>
      <c r="P26" s="0" t="s">
        <v>120</v>
      </c>
      <c r="Q26" s="0" t="n">
        <v>1</v>
      </c>
      <c r="W26" s="0" t="n">
        <v>0</v>
      </c>
      <c r="X26" s="0" t="n">
        <v>322112170</v>
      </c>
      <c r="Y26" s="0" t="n">
        <f aca="false">AT26</f>
        <v>0.67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1</v>
      </c>
      <c r="AJ26" s="0" t="n">
        <v>1</v>
      </c>
      <c r="AK26" s="0" t="n">
        <v>1</v>
      </c>
      <c r="AL26" s="0" t="n">
        <v>1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T26" s="0" t="n">
        <v>0.67</v>
      </c>
      <c r="AV26" s="0" t="n">
        <v>0</v>
      </c>
      <c r="AW26" s="0" t="n">
        <v>2</v>
      </c>
      <c r="AX26" s="0" t="n">
        <v>86495233</v>
      </c>
      <c r="AY26" s="0" t="n">
        <v>1</v>
      </c>
      <c r="AZ26" s="0" t="n">
        <v>0</v>
      </c>
      <c r="BA26" s="0" t="n">
        <v>26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CV26" s="0" t="n">
        <v>0</v>
      </c>
      <c r="CW26" s="0" t="n">
        <v>0</v>
      </c>
      <c r="CX26" s="0" t="n">
        <f aca="false">ROUND(Y26*Source!I46,9)</f>
        <v>6.7</v>
      </c>
      <c r="CY26" s="0" t="n">
        <f aca="false">AA26</f>
        <v>0</v>
      </c>
      <c r="CZ26" s="0" t="n">
        <f aca="false">AE26</f>
        <v>0</v>
      </c>
      <c r="DA26" s="0" t="n">
        <f aca="false">AI26</f>
        <v>1</v>
      </c>
      <c r="DB26" s="0" t="n">
        <f aca="false">ROUND(AT26*CZ26,2)</f>
        <v>0</v>
      </c>
      <c r="DC26" s="0" t="n">
        <f aca="false">ROUND(AT26*AG26,2)</f>
        <v>0</v>
      </c>
      <c r="DF26" s="0" t="n">
        <f aca="false">ROUND(ROUND(AE26,2)*CX26,2)</f>
        <v>0</v>
      </c>
      <c r="DG26" s="0" t="n">
        <f aca="false">ROUND(ROUND(AF26,2)*CX26,2)</f>
        <v>0</v>
      </c>
      <c r="DH26" s="0" t="n">
        <f aca="false">ROUND(ROUND(AG26,2)*ROUND(AT26*Source!I46,9),2)</f>
        <v>0</v>
      </c>
      <c r="DI26" s="0" t="n">
        <f aca="false">ROUND(ROUND(AH26,2)*CX26,2)</f>
        <v>0</v>
      </c>
      <c r="DJ26" s="0" t="n">
        <f aca="false">DF26</f>
        <v>0</v>
      </c>
      <c r="DK26" s="0" t="n">
        <v>0</v>
      </c>
      <c r="DM26" s="0" t="n">
        <v>0</v>
      </c>
      <c r="DO26" s="0" t="n">
        <v>0</v>
      </c>
    </row>
    <row r="27" customFormat="false" ht="12.75" hidden="false" customHeight="false" outlineLevel="0" collapsed="false">
      <c r="A27" s="0" t="n">
        <f aca="false">ROW(Source!A47)</f>
        <v>47</v>
      </c>
      <c r="B27" s="0" t="n">
        <v>86495195</v>
      </c>
      <c r="C27" s="0" t="n">
        <v>86495229</v>
      </c>
      <c r="D27" s="0" t="n">
        <v>0</v>
      </c>
      <c r="E27" s="0" t="n">
        <v>1</v>
      </c>
      <c r="F27" s="0" t="n">
        <v>1</v>
      </c>
      <c r="G27" s="0" t="n">
        <v>30515945</v>
      </c>
      <c r="H27" s="0" t="n">
        <v>1</v>
      </c>
      <c r="I27" s="0" t="s">
        <v>86</v>
      </c>
      <c r="K27" s="0" t="s">
        <v>214</v>
      </c>
      <c r="L27" s="0" t="n">
        <v>1369</v>
      </c>
      <c r="N27" s="0" t="n">
        <v>1013</v>
      </c>
      <c r="O27" s="0" t="s">
        <v>215</v>
      </c>
      <c r="P27" s="0" t="s">
        <v>215</v>
      </c>
      <c r="Q27" s="0" t="n">
        <v>1</v>
      </c>
      <c r="W27" s="0" t="n">
        <v>0</v>
      </c>
      <c r="X27" s="0" t="n">
        <v>-2001970737</v>
      </c>
      <c r="Y27" s="0" t="n">
        <f aca="false">(AT27*1.1)</f>
        <v>9.867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1</v>
      </c>
      <c r="AJ27" s="0" t="n">
        <v>1</v>
      </c>
      <c r="AK27" s="0" t="n">
        <v>1</v>
      </c>
      <c r="AL27" s="0" t="n">
        <v>1</v>
      </c>
      <c r="AM27" s="0" t="n">
        <v>0</v>
      </c>
      <c r="AN27" s="0" t="n">
        <v>0</v>
      </c>
      <c r="AO27" s="0" t="n">
        <v>1</v>
      </c>
      <c r="AP27" s="0" t="n">
        <v>0</v>
      </c>
      <c r="AQ27" s="0" t="n">
        <v>0</v>
      </c>
      <c r="AR27" s="0" t="n">
        <v>0</v>
      </c>
      <c r="AT27" s="0" t="n">
        <v>8.97</v>
      </c>
      <c r="AU27" s="0" t="s">
        <v>91</v>
      </c>
      <c r="AV27" s="0" t="n">
        <v>1</v>
      </c>
      <c r="AW27" s="0" t="n">
        <v>2</v>
      </c>
      <c r="AX27" s="0" t="n">
        <v>86495232</v>
      </c>
      <c r="AY27" s="0" t="n">
        <v>1</v>
      </c>
      <c r="AZ27" s="0" t="n">
        <v>6144</v>
      </c>
      <c r="BA27" s="0" t="n">
        <v>27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CU27" s="0" t="n">
        <f aca="false">ROUND(AT27*Source!I47*AH27*AL27,2)</f>
        <v>0</v>
      </c>
      <c r="CV27" s="0" t="n">
        <f aca="false">ROUND(Y27*Source!I47,9)</f>
        <v>98.67</v>
      </c>
      <c r="CW27" s="0" t="n">
        <v>0</v>
      </c>
      <c r="CX27" s="0" t="n">
        <f aca="false">ROUND(Y27*Source!I47,9)</f>
        <v>98.67</v>
      </c>
      <c r="CY27" s="0" t="n">
        <f aca="false">AD27</f>
        <v>0</v>
      </c>
      <c r="CZ27" s="0" t="n">
        <f aca="false">AH27</f>
        <v>0</v>
      </c>
      <c r="DA27" s="0" t="n">
        <f aca="false">AL27</f>
        <v>1</v>
      </c>
      <c r="DB27" s="0" t="n">
        <f aca="false">(ROUND(AT27*CZ27,2)*1.1)</f>
        <v>0</v>
      </c>
      <c r="DC27" s="0" t="n">
        <f aca="false">(ROUND(AT27*AG27,2)*1.1)</f>
        <v>0</v>
      </c>
      <c r="DF27" s="0" t="n">
        <f aca="false">ROUND(ROUND(AE27,2)*CX27,2)</f>
        <v>0</v>
      </c>
      <c r="DG27" s="0" t="n">
        <f aca="false">ROUND(ROUND(AF27,2)*CX27,2)</f>
        <v>0</v>
      </c>
      <c r="DH27" s="0" t="n">
        <f aca="false">ROUND(ROUND(AG27,2)*ROUND((AT27*Source!I47*1.1),9),2)</f>
        <v>0</v>
      </c>
      <c r="DI27" s="0" t="n">
        <f aca="false">ROUND(ROUND(AH27,2)*CX27,2)</f>
        <v>0</v>
      </c>
      <c r="DJ27" s="0" t="n">
        <f aca="false">DI27</f>
        <v>0</v>
      </c>
      <c r="DK27" s="0" t="n">
        <v>0</v>
      </c>
      <c r="DM27" s="0" t="n">
        <v>0</v>
      </c>
      <c r="DO27" s="0" t="n">
        <v>0</v>
      </c>
      <c r="DP27" s="0" t="s">
        <v>91</v>
      </c>
    </row>
    <row r="28" customFormat="false" ht="12.75" hidden="false" customHeight="false" outlineLevel="0" collapsed="false">
      <c r="A28" s="0" t="n">
        <f aca="false">ROW(Source!A47)</f>
        <v>47</v>
      </c>
      <c r="B28" s="0" t="n">
        <v>86495195</v>
      </c>
      <c r="C28" s="0" t="n">
        <v>86495229</v>
      </c>
      <c r="D28" s="0" t="n">
        <v>30531738</v>
      </c>
      <c r="E28" s="0" t="n">
        <v>1</v>
      </c>
      <c r="F28" s="0" t="n">
        <v>1</v>
      </c>
      <c r="G28" s="0" t="n">
        <v>30515945</v>
      </c>
      <c r="H28" s="0" t="n">
        <v>3</v>
      </c>
      <c r="I28" s="0" t="s">
        <v>216</v>
      </c>
      <c r="K28" s="0" t="s">
        <v>51</v>
      </c>
      <c r="L28" s="0" t="n">
        <v>1339</v>
      </c>
      <c r="N28" s="0" t="n">
        <v>1007</v>
      </c>
      <c r="O28" s="0" t="s">
        <v>120</v>
      </c>
      <c r="P28" s="0" t="s">
        <v>120</v>
      </c>
      <c r="Q28" s="0" t="n">
        <v>1</v>
      </c>
      <c r="W28" s="0" t="n">
        <v>0</v>
      </c>
      <c r="X28" s="0" t="n">
        <v>322112170</v>
      </c>
      <c r="Y28" s="0" t="n">
        <f aca="false">AT28</f>
        <v>0.67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1</v>
      </c>
      <c r="AJ28" s="0" t="n">
        <v>1</v>
      </c>
      <c r="AK28" s="0" t="n">
        <v>1</v>
      </c>
      <c r="AL28" s="0" t="n">
        <v>1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T28" s="0" t="n">
        <v>0.67</v>
      </c>
      <c r="AV28" s="0" t="n">
        <v>0</v>
      </c>
      <c r="AW28" s="0" t="n">
        <v>2</v>
      </c>
      <c r="AX28" s="0" t="n">
        <v>86495233</v>
      </c>
      <c r="AY28" s="0" t="n">
        <v>1</v>
      </c>
      <c r="AZ28" s="0" t="n">
        <v>0</v>
      </c>
      <c r="BA28" s="0" t="n">
        <v>28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CV28" s="0" t="n">
        <v>0</v>
      </c>
      <c r="CW28" s="0" t="n">
        <v>0</v>
      </c>
      <c r="CX28" s="0" t="n">
        <f aca="false">ROUND(Y28*Source!I47,9)</f>
        <v>6.7</v>
      </c>
      <c r="CY28" s="0" t="n">
        <f aca="false">AA28</f>
        <v>0</v>
      </c>
      <c r="CZ28" s="0" t="n">
        <f aca="false">AE28</f>
        <v>0</v>
      </c>
      <c r="DA28" s="0" t="n">
        <f aca="false">AI28</f>
        <v>1</v>
      </c>
      <c r="DB28" s="0" t="n">
        <f aca="false">ROUND(AT28*CZ28,2)</f>
        <v>0</v>
      </c>
      <c r="DC28" s="0" t="n">
        <f aca="false">ROUND(AT28*AG28,2)</f>
        <v>0</v>
      </c>
      <c r="DF28" s="0" t="n">
        <f aca="false">ROUND(ROUND(AE28,2)*CX28,2)</f>
        <v>0</v>
      </c>
      <c r="DG28" s="0" t="n">
        <f aca="false">ROUND(ROUND(AF28,2)*CX28,2)</f>
        <v>0</v>
      </c>
      <c r="DH28" s="0" t="n">
        <f aca="false">ROUND(ROUND(AG28,2)*ROUND(AT28*Source!I47,9),2)</f>
        <v>0</v>
      </c>
      <c r="DI28" s="0" t="n">
        <f aca="false">ROUND(ROUND(AH28,2)*CX28,2)</f>
        <v>0</v>
      </c>
      <c r="DJ28" s="0" t="n">
        <f aca="false">DF28</f>
        <v>0</v>
      </c>
      <c r="DK28" s="0" t="n">
        <v>0</v>
      </c>
      <c r="DM28" s="0" t="n">
        <v>0</v>
      </c>
      <c r="DO28" s="0" t="n">
        <v>0</v>
      </c>
    </row>
    <row r="29" customFormat="false" ht="12.75" hidden="false" customHeight="false" outlineLevel="0" collapsed="false">
      <c r="A29" s="0" t="n">
        <f aca="false">ROW(Source!A48)</f>
        <v>48</v>
      </c>
      <c r="B29" s="0" t="n">
        <v>86495194</v>
      </c>
      <c r="C29" s="0" t="n">
        <v>86495234</v>
      </c>
      <c r="D29" s="0" t="n">
        <v>0</v>
      </c>
      <c r="E29" s="0" t="n">
        <v>1</v>
      </c>
      <c r="F29" s="0" t="n">
        <v>1</v>
      </c>
      <c r="G29" s="0" t="n">
        <v>30515945</v>
      </c>
      <c r="H29" s="0" t="n">
        <v>1</v>
      </c>
      <c r="I29" s="0" t="s">
        <v>86</v>
      </c>
      <c r="K29" s="0" t="s">
        <v>214</v>
      </c>
      <c r="L29" s="0" t="n">
        <v>1369</v>
      </c>
      <c r="N29" s="0" t="n">
        <v>1013</v>
      </c>
      <c r="O29" s="0" t="s">
        <v>215</v>
      </c>
      <c r="P29" s="0" t="s">
        <v>215</v>
      </c>
      <c r="Q29" s="0" t="n">
        <v>1</v>
      </c>
      <c r="W29" s="0" t="n">
        <v>0</v>
      </c>
      <c r="X29" s="0" t="n">
        <v>-2001970737</v>
      </c>
      <c r="Y29" s="0" t="n">
        <f aca="false">(AT29*1.1)</f>
        <v>13.629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1</v>
      </c>
      <c r="AJ29" s="0" t="n">
        <v>1</v>
      </c>
      <c r="AK29" s="0" t="n">
        <v>1</v>
      </c>
      <c r="AL29" s="0" t="n">
        <v>1</v>
      </c>
      <c r="AM29" s="0" t="n">
        <v>0</v>
      </c>
      <c r="AN29" s="0" t="n">
        <v>0</v>
      </c>
      <c r="AO29" s="0" t="n">
        <v>1</v>
      </c>
      <c r="AP29" s="0" t="n">
        <v>0</v>
      </c>
      <c r="AQ29" s="0" t="n">
        <v>0</v>
      </c>
      <c r="AR29" s="0" t="n">
        <v>0</v>
      </c>
      <c r="AT29" s="0" t="n">
        <v>12.39</v>
      </c>
      <c r="AU29" s="0" t="s">
        <v>91</v>
      </c>
      <c r="AV29" s="0" t="n">
        <v>1</v>
      </c>
      <c r="AW29" s="0" t="n">
        <v>2</v>
      </c>
      <c r="AX29" s="0" t="n">
        <v>86495237</v>
      </c>
      <c r="AY29" s="0" t="n">
        <v>1</v>
      </c>
      <c r="AZ29" s="0" t="n">
        <v>6144</v>
      </c>
      <c r="BA29" s="0" t="n">
        <v>29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CU29" s="0" t="n">
        <f aca="false">ROUND(AT29*Source!I48*AH29*AL29,2)</f>
        <v>0</v>
      </c>
      <c r="CV29" s="0" t="n">
        <f aca="false">ROUND(Y29*Source!I48,9)</f>
        <v>40.887</v>
      </c>
      <c r="CW29" s="0" t="n">
        <v>0</v>
      </c>
      <c r="CX29" s="0" t="n">
        <f aca="false">ROUND(Y29*Source!I48,9)</f>
        <v>40.887</v>
      </c>
      <c r="CY29" s="0" t="n">
        <f aca="false">AD29</f>
        <v>0</v>
      </c>
      <c r="CZ29" s="0" t="n">
        <f aca="false">AH29</f>
        <v>0</v>
      </c>
      <c r="DA29" s="0" t="n">
        <f aca="false">AL29</f>
        <v>1</v>
      </c>
      <c r="DB29" s="0" t="n">
        <f aca="false">(ROUND(AT29*CZ29,2)*1.1)</f>
        <v>0</v>
      </c>
      <c r="DC29" s="0" t="n">
        <f aca="false">(ROUND(AT29*AG29,2)*1.1)</f>
        <v>0</v>
      </c>
      <c r="DF29" s="0" t="n">
        <f aca="false">ROUND(ROUND(AE29,2)*CX29,2)</f>
        <v>0</v>
      </c>
      <c r="DG29" s="0" t="n">
        <f aca="false">ROUND(ROUND(AF29,2)*CX29,2)</f>
        <v>0</v>
      </c>
      <c r="DH29" s="0" t="n">
        <f aca="false">ROUND(ROUND(AG29,2)*ROUND((AT29*Source!I48*1.1),9),2)</f>
        <v>0</v>
      </c>
      <c r="DI29" s="0" t="n">
        <f aca="false">ROUND(ROUND(AH29,2)*CX29,2)</f>
        <v>0</v>
      </c>
      <c r="DJ29" s="0" t="n">
        <f aca="false">DI29</f>
        <v>0</v>
      </c>
      <c r="DK29" s="0" t="n">
        <v>0</v>
      </c>
      <c r="DM29" s="0" t="n">
        <v>0</v>
      </c>
      <c r="DO29" s="0" t="n">
        <v>0</v>
      </c>
      <c r="DP29" s="0" t="s">
        <v>91</v>
      </c>
    </row>
    <row r="30" customFormat="false" ht="12.75" hidden="false" customHeight="false" outlineLevel="0" collapsed="false">
      <c r="A30" s="0" t="n">
        <f aca="false">ROW(Source!A48)</f>
        <v>48</v>
      </c>
      <c r="B30" s="0" t="n">
        <v>86495194</v>
      </c>
      <c r="C30" s="0" t="n">
        <v>86495234</v>
      </c>
      <c r="D30" s="0" t="n">
        <v>30531738</v>
      </c>
      <c r="E30" s="0" t="n">
        <v>1</v>
      </c>
      <c r="F30" s="0" t="n">
        <v>1</v>
      </c>
      <c r="G30" s="0" t="n">
        <v>30515945</v>
      </c>
      <c r="H30" s="0" t="n">
        <v>3</v>
      </c>
      <c r="I30" s="0" t="s">
        <v>216</v>
      </c>
      <c r="K30" s="0" t="s">
        <v>51</v>
      </c>
      <c r="L30" s="0" t="n">
        <v>1339</v>
      </c>
      <c r="N30" s="0" t="n">
        <v>1007</v>
      </c>
      <c r="O30" s="0" t="s">
        <v>120</v>
      </c>
      <c r="P30" s="0" t="s">
        <v>120</v>
      </c>
      <c r="Q30" s="0" t="n">
        <v>1</v>
      </c>
      <c r="W30" s="0" t="n">
        <v>0</v>
      </c>
      <c r="X30" s="0" t="n">
        <v>322112170</v>
      </c>
      <c r="Y30" s="0" t="n">
        <f aca="false">AT30</f>
        <v>0.78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1</v>
      </c>
      <c r="AJ30" s="0" t="n">
        <v>1</v>
      </c>
      <c r="AK30" s="0" t="n">
        <v>1</v>
      </c>
      <c r="AL30" s="0" t="n">
        <v>1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T30" s="0" t="n">
        <v>0.78</v>
      </c>
      <c r="AV30" s="0" t="n">
        <v>0</v>
      </c>
      <c r="AW30" s="0" t="n">
        <v>2</v>
      </c>
      <c r="AX30" s="0" t="n">
        <v>86495238</v>
      </c>
      <c r="AY30" s="0" t="n">
        <v>1</v>
      </c>
      <c r="AZ30" s="0" t="n">
        <v>0</v>
      </c>
      <c r="BA30" s="0" t="n">
        <v>30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CV30" s="0" t="n">
        <v>0</v>
      </c>
      <c r="CW30" s="0" t="n">
        <v>0</v>
      </c>
      <c r="CX30" s="0" t="n">
        <f aca="false">ROUND(Y30*Source!I48,9)</f>
        <v>2.34</v>
      </c>
      <c r="CY30" s="0" t="n">
        <f aca="false">AA30</f>
        <v>0</v>
      </c>
      <c r="CZ30" s="0" t="n">
        <f aca="false">AE30</f>
        <v>0</v>
      </c>
      <c r="DA30" s="0" t="n">
        <f aca="false">AI30</f>
        <v>1</v>
      </c>
      <c r="DB30" s="0" t="n">
        <f aca="false">ROUND(AT30*CZ30,2)</f>
        <v>0</v>
      </c>
      <c r="DC30" s="0" t="n">
        <f aca="false">ROUND(AT30*AG30,2)</f>
        <v>0</v>
      </c>
      <c r="DF30" s="0" t="n">
        <f aca="false">ROUND(ROUND(AE30,2)*CX30,2)</f>
        <v>0</v>
      </c>
      <c r="DG30" s="0" t="n">
        <f aca="false">ROUND(ROUND(AF30,2)*CX30,2)</f>
        <v>0</v>
      </c>
      <c r="DH30" s="0" t="n">
        <f aca="false">ROUND(ROUND(AG30,2)*ROUND(AT30*Source!I48,9),2)</f>
        <v>0</v>
      </c>
      <c r="DI30" s="0" t="n">
        <f aca="false">ROUND(ROUND(AH30,2)*CX30,2)</f>
        <v>0</v>
      </c>
      <c r="DJ30" s="0" t="n">
        <f aca="false">DF30</f>
        <v>0</v>
      </c>
      <c r="DK30" s="0" t="n">
        <v>0</v>
      </c>
      <c r="DM30" s="0" t="n">
        <v>0</v>
      </c>
      <c r="DO30" s="0" t="n">
        <v>0</v>
      </c>
    </row>
    <row r="31" customFormat="false" ht="12.75" hidden="false" customHeight="false" outlineLevel="0" collapsed="false">
      <c r="A31" s="0" t="n">
        <f aca="false">ROW(Source!A49)</f>
        <v>49</v>
      </c>
      <c r="B31" s="0" t="n">
        <v>86495195</v>
      </c>
      <c r="C31" s="0" t="n">
        <v>86495234</v>
      </c>
      <c r="D31" s="0" t="n">
        <v>0</v>
      </c>
      <c r="E31" s="0" t="n">
        <v>1</v>
      </c>
      <c r="F31" s="0" t="n">
        <v>1</v>
      </c>
      <c r="G31" s="0" t="n">
        <v>30515945</v>
      </c>
      <c r="H31" s="0" t="n">
        <v>1</v>
      </c>
      <c r="I31" s="0" t="s">
        <v>86</v>
      </c>
      <c r="K31" s="0" t="s">
        <v>214</v>
      </c>
      <c r="L31" s="0" t="n">
        <v>1369</v>
      </c>
      <c r="N31" s="0" t="n">
        <v>1013</v>
      </c>
      <c r="O31" s="0" t="s">
        <v>215</v>
      </c>
      <c r="P31" s="0" t="s">
        <v>215</v>
      </c>
      <c r="Q31" s="0" t="n">
        <v>1</v>
      </c>
      <c r="W31" s="0" t="n">
        <v>0</v>
      </c>
      <c r="X31" s="0" t="n">
        <v>-2001970737</v>
      </c>
      <c r="Y31" s="0" t="n">
        <f aca="false">(AT31*1.1)</f>
        <v>13.629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1</v>
      </c>
      <c r="AJ31" s="0" t="n">
        <v>1</v>
      </c>
      <c r="AK31" s="0" t="n">
        <v>1</v>
      </c>
      <c r="AL31" s="0" t="n">
        <v>1</v>
      </c>
      <c r="AM31" s="0" t="n">
        <v>0</v>
      </c>
      <c r="AN31" s="0" t="n">
        <v>0</v>
      </c>
      <c r="AO31" s="0" t="n">
        <v>1</v>
      </c>
      <c r="AP31" s="0" t="n">
        <v>0</v>
      </c>
      <c r="AQ31" s="0" t="n">
        <v>0</v>
      </c>
      <c r="AR31" s="0" t="n">
        <v>0</v>
      </c>
      <c r="AT31" s="0" t="n">
        <v>12.39</v>
      </c>
      <c r="AU31" s="0" t="s">
        <v>91</v>
      </c>
      <c r="AV31" s="0" t="n">
        <v>1</v>
      </c>
      <c r="AW31" s="0" t="n">
        <v>2</v>
      </c>
      <c r="AX31" s="0" t="n">
        <v>86495237</v>
      </c>
      <c r="AY31" s="0" t="n">
        <v>1</v>
      </c>
      <c r="AZ31" s="0" t="n">
        <v>6144</v>
      </c>
      <c r="BA31" s="0" t="n">
        <v>31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CU31" s="0" t="n">
        <f aca="false">ROUND(AT31*Source!I49*AH31*AL31,2)</f>
        <v>0</v>
      </c>
      <c r="CV31" s="0" t="n">
        <f aca="false">ROUND(Y31*Source!I49,9)</f>
        <v>40.887</v>
      </c>
      <c r="CW31" s="0" t="n">
        <v>0</v>
      </c>
      <c r="CX31" s="0" t="n">
        <f aca="false">ROUND(Y31*Source!I49,9)</f>
        <v>40.887</v>
      </c>
      <c r="CY31" s="0" t="n">
        <f aca="false">AD31</f>
        <v>0</v>
      </c>
      <c r="CZ31" s="0" t="n">
        <f aca="false">AH31</f>
        <v>0</v>
      </c>
      <c r="DA31" s="0" t="n">
        <f aca="false">AL31</f>
        <v>1</v>
      </c>
      <c r="DB31" s="0" t="n">
        <f aca="false">(ROUND(AT31*CZ31,2)*1.1)</f>
        <v>0</v>
      </c>
      <c r="DC31" s="0" t="n">
        <f aca="false">(ROUND(AT31*AG31,2)*1.1)</f>
        <v>0</v>
      </c>
      <c r="DF31" s="0" t="n">
        <f aca="false">ROUND(ROUND(AE31,2)*CX31,2)</f>
        <v>0</v>
      </c>
      <c r="DG31" s="0" t="n">
        <f aca="false">ROUND(ROUND(AF31,2)*CX31,2)</f>
        <v>0</v>
      </c>
      <c r="DH31" s="0" t="n">
        <f aca="false">ROUND(ROUND(AG31,2)*ROUND((AT31*Source!I49*1.1),9),2)</f>
        <v>0</v>
      </c>
      <c r="DI31" s="0" t="n">
        <f aca="false">ROUND(ROUND(AH31,2)*CX31,2)</f>
        <v>0</v>
      </c>
      <c r="DJ31" s="0" t="n">
        <f aca="false">DI31</f>
        <v>0</v>
      </c>
      <c r="DK31" s="0" t="n">
        <v>0</v>
      </c>
      <c r="DM31" s="0" t="n">
        <v>0</v>
      </c>
      <c r="DO31" s="0" t="n">
        <v>0</v>
      </c>
      <c r="DP31" s="0" t="s">
        <v>91</v>
      </c>
    </row>
    <row r="32" customFormat="false" ht="12.75" hidden="false" customHeight="false" outlineLevel="0" collapsed="false">
      <c r="A32" s="0" t="n">
        <f aca="false">ROW(Source!A49)</f>
        <v>49</v>
      </c>
      <c r="B32" s="0" t="n">
        <v>86495195</v>
      </c>
      <c r="C32" s="0" t="n">
        <v>86495234</v>
      </c>
      <c r="D32" s="0" t="n">
        <v>30531738</v>
      </c>
      <c r="E32" s="0" t="n">
        <v>1</v>
      </c>
      <c r="F32" s="0" t="n">
        <v>1</v>
      </c>
      <c r="G32" s="0" t="n">
        <v>30515945</v>
      </c>
      <c r="H32" s="0" t="n">
        <v>3</v>
      </c>
      <c r="I32" s="0" t="s">
        <v>216</v>
      </c>
      <c r="K32" s="0" t="s">
        <v>51</v>
      </c>
      <c r="L32" s="0" t="n">
        <v>1339</v>
      </c>
      <c r="N32" s="0" t="n">
        <v>1007</v>
      </c>
      <c r="O32" s="0" t="s">
        <v>120</v>
      </c>
      <c r="P32" s="0" t="s">
        <v>120</v>
      </c>
      <c r="Q32" s="0" t="n">
        <v>1</v>
      </c>
      <c r="W32" s="0" t="n">
        <v>0</v>
      </c>
      <c r="X32" s="0" t="n">
        <v>322112170</v>
      </c>
      <c r="Y32" s="0" t="n">
        <f aca="false">AT32</f>
        <v>0.78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1</v>
      </c>
      <c r="AJ32" s="0" t="n">
        <v>1</v>
      </c>
      <c r="AK32" s="0" t="n">
        <v>1</v>
      </c>
      <c r="AL32" s="0" t="n">
        <v>1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T32" s="0" t="n">
        <v>0.78</v>
      </c>
      <c r="AV32" s="0" t="n">
        <v>0</v>
      </c>
      <c r="AW32" s="0" t="n">
        <v>2</v>
      </c>
      <c r="AX32" s="0" t="n">
        <v>86495238</v>
      </c>
      <c r="AY32" s="0" t="n">
        <v>1</v>
      </c>
      <c r="AZ32" s="0" t="n">
        <v>0</v>
      </c>
      <c r="BA32" s="0" t="n">
        <v>32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CV32" s="0" t="n">
        <v>0</v>
      </c>
      <c r="CW32" s="0" t="n">
        <v>0</v>
      </c>
      <c r="CX32" s="0" t="n">
        <f aca="false">ROUND(Y32*Source!I49,9)</f>
        <v>2.34</v>
      </c>
      <c r="CY32" s="0" t="n">
        <f aca="false">AA32</f>
        <v>0</v>
      </c>
      <c r="CZ32" s="0" t="n">
        <f aca="false">AE32</f>
        <v>0</v>
      </c>
      <c r="DA32" s="0" t="n">
        <f aca="false">AI32</f>
        <v>1</v>
      </c>
      <c r="DB32" s="0" t="n">
        <f aca="false">ROUND(AT32*CZ32,2)</f>
        <v>0</v>
      </c>
      <c r="DC32" s="0" t="n">
        <f aca="false">ROUND(AT32*AG32,2)</f>
        <v>0</v>
      </c>
      <c r="DF32" s="0" t="n">
        <f aca="false">ROUND(ROUND(AE32,2)*CX32,2)</f>
        <v>0</v>
      </c>
      <c r="DG32" s="0" t="n">
        <f aca="false">ROUND(ROUND(AF32,2)*CX32,2)</f>
        <v>0</v>
      </c>
      <c r="DH32" s="0" t="n">
        <f aca="false">ROUND(ROUND(AG32,2)*ROUND(AT32*Source!I49,9),2)</f>
        <v>0</v>
      </c>
      <c r="DI32" s="0" t="n">
        <f aca="false">ROUND(ROUND(AH32,2)*CX32,2)</f>
        <v>0</v>
      </c>
      <c r="DJ32" s="0" t="n">
        <f aca="false">DF32</f>
        <v>0</v>
      </c>
      <c r="DK32" s="0" t="n">
        <v>0</v>
      </c>
      <c r="DM32" s="0" t="n">
        <v>0</v>
      </c>
      <c r="DO32" s="0" t="n">
        <v>0</v>
      </c>
    </row>
    <row r="33" customFormat="false" ht="12.75" hidden="false" customHeight="false" outlineLevel="0" collapsed="false">
      <c r="A33" s="0" t="n">
        <f aca="false">ROW(Source!A87)</f>
        <v>87</v>
      </c>
      <c r="B33" s="0" t="n">
        <v>86495194</v>
      </c>
      <c r="C33" s="0" t="n">
        <v>86495240</v>
      </c>
      <c r="D33" s="0" t="n">
        <v>0</v>
      </c>
      <c r="E33" s="0" t="n">
        <v>1</v>
      </c>
      <c r="F33" s="0" t="n">
        <v>1</v>
      </c>
      <c r="G33" s="0" t="n">
        <v>30515945</v>
      </c>
      <c r="H33" s="0" t="n">
        <v>1</v>
      </c>
      <c r="I33" s="0" t="s">
        <v>86</v>
      </c>
      <c r="K33" s="0" t="s">
        <v>214</v>
      </c>
      <c r="L33" s="0" t="n">
        <v>1369</v>
      </c>
      <c r="N33" s="0" t="n">
        <v>1013</v>
      </c>
      <c r="O33" s="0" t="s">
        <v>215</v>
      </c>
      <c r="P33" s="0" t="s">
        <v>215</v>
      </c>
      <c r="Q33" s="0" t="n">
        <v>1</v>
      </c>
      <c r="W33" s="0" t="n">
        <v>0</v>
      </c>
      <c r="X33" s="0" t="n">
        <v>-2001970737</v>
      </c>
      <c r="Y33" s="0" t="n">
        <f aca="false">(AT33*1.1*1.15)</f>
        <v>187.22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1</v>
      </c>
      <c r="AJ33" s="0" t="n">
        <v>1</v>
      </c>
      <c r="AK33" s="0" t="n">
        <v>1</v>
      </c>
      <c r="AL33" s="0" t="n">
        <v>1</v>
      </c>
      <c r="AM33" s="0" t="n">
        <v>0</v>
      </c>
      <c r="AN33" s="0" t="n">
        <v>0</v>
      </c>
      <c r="AO33" s="0" t="n">
        <v>1</v>
      </c>
      <c r="AP33" s="0" t="n">
        <v>0</v>
      </c>
      <c r="AQ33" s="0" t="n">
        <v>0</v>
      </c>
      <c r="AR33" s="0" t="n">
        <v>0</v>
      </c>
      <c r="AT33" s="0" t="n">
        <v>148</v>
      </c>
      <c r="AU33" s="0" t="s">
        <v>184</v>
      </c>
      <c r="AV33" s="0" t="n">
        <v>1</v>
      </c>
      <c r="AW33" s="0" t="n">
        <v>2</v>
      </c>
      <c r="AX33" s="0" t="n">
        <v>86495248</v>
      </c>
      <c r="AY33" s="0" t="n">
        <v>1</v>
      </c>
      <c r="AZ33" s="0" t="n">
        <v>6144</v>
      </c>
      <c r="BA33" s="0" t="n">
        <v>33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CU33" s="0" t="n">
        <f aca="false">ROUND(AT33*Source!I87*AH33*AL33,2)</f>
        <v>0</v>
      </c>
      <c r="CV33" s="0" t="n">
        <f aca="false">ROUND(Y33*Source!I87,9)</f>
        <v>74.888</v>
      </c>
      <c r="CW33" s="0" t="n">
        <v>0</v>
      </c>
      <c r="CX33" s="0" t="n">
        <f aca="false">ROUND(Y33*Source!I87,9)</f>
        <v>74.888</v>
      </c>
      <c r="CY33" s="0" t="n">
        <f aca="false">AD33</f>
        <v>0</v>
      </c>
      <c r="CZ33" s="0" t="n">
        <f aca="false">AH33</f>
        <v>0</v>
      </c>
      <c r="DA33" s="0" t="n">
        <f aca="false">AL33</f>
        <v>1</v>
      </c>
      <c r="DB33" s="0" t="n">
        <f aca="false">(ROUND(AT33*CZ33,2)*1.1*1.15)</f>
        <v>0</v>
      </c>
      <c r="DC33" s="0" t="n">
        <f aca="false">(ROUND(AT33*AG33,2)*1.1*1.15)</f>
        <v>0</v>
      </c>
      <c r="DF33" s="0" t="n">
        <f aca="false">ROUND(ROUND(AE33,2)*CX33,2)</f>
        <v>0</v>
      </c>
      <c r="DG33" s="0" t="n">
        <f aca="false">ROUND(ROUND(AF33,2)*CX33,2)</f>
        <v>0</v>
      </c>
      <c r="DH33" s="0" t="n">
        <f aca="false">ROUND(ROUND(AG33,2)*ROUND((AT33*Source!I87*1.1*1.15),9),2)</f>
        <v>0</v>
      </c>
      <c r="DI33" s="0" t="n">
        <f aca="false">ROUND(ROUND(AH33,2)*CX33,2)</f>
        <v>0</v>
      </c>
      <c r="DJ33" s="0" t="n">
        <f aca="false">DI33</f>
        <v>0</v>
      </c>
      <c r="DK33" s="0" t="n">
        <v>0</v>
      </c>
      <c r="DM33" s="0" t="n">
        <v>0</v>
      </c>
      <c r="DO33" s="0" t="n">
        <v>0</v>
      </c>
      <c r="DP33" s="0" t="s">
        <v>184</v>
      </c>
    </row>
    <row r="34" customFormat="false" ht="12.75" hidden="false" customHeight="false" outlineLevel="0" collapsed="false">
      <c r="A34" s="0" t="n">
        <f aca="false">ROW(Source!A87)</f>
        <v>87</v>
      </c>
      <c r="B34" s="0" t="n">
        <v>86495194</v>
      </c>
      <c r="C34" s="0" t="n">
        <v>86495240</v>
      </c>
      <c r="D34" s="0" t="n">
        <v>0</v>
      </c>
      <c r="E34" s="0" t="n">
        <v>1</v>
      </c>
      <c r="F34" s="0" t="n">
        <v>1</v>
      </c>
      <c r="G34" s="0" t="n">
        <v>30515945</v>
      </c>
      <c r="H34" s="0" t="n">
        <v>2</v>
      </c>
      <c r="I34" s="0" t="s">
        <v>217</v>
      </c>
      <c r="K34" s="0" t="s">
        <v>218</v>
      </c>
      <c r="L34" s="0" t="n">
        <v>1368</v>
      </c>
      <c r="N34" s="0" t="n">
        <v>1011</v>
      </c>
      <c r="O34" s="0" t="s">
        <v>219</v>
      </c>
      <c r="P34" s="0" t="s">
        <v>219</v>
      </c>
      <c r="Q34" s="0" t="n">
        <v>1</v>
      </c>
      <c r="W34" s="0" t="n">
        <v>0</v>
      </c>
      <c r="X34" s="0" t="n">
        <v>783330151</v>
      </c>
      <c r="Y34" s="0" t="n">
        <f aca="false">AT34</f>
        <v>2.91</v>
      </c>
      <c r="AA34" s="0" t="n">
        <v>0</v>
      </c>
      <c r="AB34" s="0" t="n">
        <v>257.94</v>
      </c>
      <c r="AC34" s="0" t="n">
        <v>24.37</v>
      </c>
      <c r="AD34" s="0" t="n">
        <v>0</v>
      </c>
      <c r="AE34" s="0" t="n">
        <v>0</v>
      </c>
      <c r="AF34" s="0" t="n">
        <v>246.36</v>
      </c>
      <c r="AG34" s="0" t="n">
        <v>23.28</v>
      </c>
      <c r="AH34" s="0" t="n">
        <v>0</v>
      </c>
      <c r="AI34" s="0" t="n">
        <v>1</v>
      </c>
      <c r="AJ34" s="0" t="n">
        <v>1</v>
      </c>
      <c r="AK34" s="0" t="n">
        <v>1</v>
      </c>
      <c r="AL34" s="0" t="n">
        <v>1</v>
      </c>
      <c r="AM34" s="0" t="n">
        <v>0</v>
      </c>
      <c r="AN34" s="0" t="n">
        <v>0</v>
      </c>
      <c r="AO34" s="0" t="n">
        <v>1</v>
      </c>
      <c r="AP34" s="0" t="n">
        <v>0</v>
      </c>
      <c r="AQ34" s="0" t="n">
        <v>0</v>
      </c>
      <c r="AR34" s="0" t="n">
        <v>0</v>
      </c>
      <c r="AT34" s="0" t="n">
        <v>2.91</v>
      </c>
      <c r="AV34" s="0" t="n">
        <v>0</v>
      </c>
      <c r="AW34" s="0" t="n">
        <v>2</v>
      </c>
      <c r="AX34" s="0" t="n">
        <v>86495249</v>
      </c>
      <c r="AY34" s="0" t="n">
        <v>1</v>
      </c>
      <c r="AZ34" s="0" t="n">
        <v>6144</v>
      </c>
      <c r="BA34" s="0" t="n">
        <v>34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CV34" s="0" t="n">
        <v>0</v>
      </c>
      <c r="CW34" s="0" t="n">
        <f aca="false">ROUND(AT34*Source!I87*DO34,9)</f>
        <v>0</v>
      </c>
      <c r="CX34" s="0" t="n">
        <f aca="false">ROUND(Y34*Source!I87,9)</f>
        <v>1.164</v>
      </c>
      <c r="CY34" s="0" t="n">
        <f aca="false">AB34</f>
        <v>257.94</v>
      </c>
      <c r="CZ34" s="0" t="n">
        <f aca="false">AF34</f>
        <v>246.36</v>
      </c>
      <c r="DA34" s="0" t="n">
        <f aca="false">AJ34</f>
        <v>1</v>
      </c>
      <c r="DB34" s="0" t="n">
        <f aca="false">ROUND(AT34*CZ34,2)</f>
        <v>716.91</v>
      </c>
      <c r="DC34" s="0" t="n">
        <f aca="false">ROUND(AT34*AG34,2)</f>
        <v>67.74</v>
      </c>
      <c r="DF34" s="0" t="n">
        <f aca="false">ROUND(ROUND(AE34,2)*CX34,2)</f>
        <v>0</v>
      </c>
      <c r="DG34" s="0" t="n">
        <f aca="false">ROUND(ROUND(AF34,2)*CX34,2)</f>
        <v>286.76</v>
      </c>
      <c r="DH34" s="0" t="n">
        <f aca="false">ROUND(ROUND(AG34,2)*ROUND(AT34*Source!I87,9),2)</f>
        <v>27.1</v>
      </c>
      <c r="DI34" s="0" t="n">
        <f aca="false">ROUND(ROUND(AH34,2)*CX34,2)</f>
        <v>0</v>
      </c>
      <c r="DJ34" s="0" t="n">
        <f aca="false">DG34</f>
        <v>286.76</v>
      </c>
      <c r="DK34" s="0" t="n">
        <v>0</v>
      </c>
      <c r="DM34" s="0" t="n">
        <v>0</v>
      </c>
      <c r="DO34" s="0" t="n">
        <v>0</v>
      </c>
    </row>
    <row r="35" customFormat="false" ht="12.75" hidden="false" customHeight="false" outlineLevel="0" collapsed="false">
      <c r="A35" s="0" t="n">
        <f aca="false">ROW(Source!A87)</f>
        <v>87</v>
      </c>
      <c r="B35" s="0" t="n">
        <v>86495194</v>
      </c>
      <c r="C35" s="0" t="n">
        <v>86495240</v>
      </c>
      <c r="D35" s="0" t="n">
        <v>0</v>
      </c>
      <c r="E35" s="0" t="n">
        <v>1</v>
      </c>
      <c r="F35" s="0" t="n">
        <v>1</v>
      </c>
      <c r="G35" s="0" t="n">
        <v>30515945</v>
      </c>
      <c r="H35" s="0" t="n">
        <v>3</v>
      </c>
      <c r="I35" s="0" t="s">
        <v>220</v>
      </c>
      <c r="K35" s="0" t="s">
        <v>221</v>
      </c>
      <c r="L35" s="0" t="n">
        <v>1346</v>
      </c>
      <c r="N35" s="0" t="n">
        <v>1009</v>
      </c>
      <c r="O35" s="0" t="s">
        <v>222</v>
      </c>
      <c r="P35" s="0" t="s">
        <v>222</v>
      </c>
      <c r="Q35" s="0" t="n">
        <v>1</v>
      </c>
      <c r="W35" s="0" t="n">
        <v>0</v>
      </c>
      <c r="X35" s="0" t="n">
        <v>-958599744</v>
      </c>
      <c r="Y35" s="0" t="n">
        <f aca="false">AT35</f>
        <v>5</v>
      </c>
      <c r="AA35" s="0" t="n">
        <v>29.98</v>
      </c>
      <c r="AB35" s="0" t="n">
        <v>0</v>
      </c>
      <c r="AC35" s="0" t="n">
        <v>0</v>
      </c>
      <c r="AD35" s="0" t="n">
        <v>0</v>
      </c>
      <c r="AE35" s="0" t="n">
        <v>29.98</v>
      </c>
      <c r="AF35" s="0" t="n">
        <v>0</v>
      </c>
      <c r="AG35" s="0" t="n">
        <v>0</v>
      </c>
      <c r="AH35" s="0" t="n">
        <v>0</v>
      </c>
      <c r="AI35" s="0" t="n">
        <v>1</v>
      </c>
      <c r="AJ35" s="0" t="n">
        <v>1</v>
      </c>
      <c r="AK35" s="0" t="n">
        <v>1</v>
      </c>
      <c r="AL35" s="0" t="n">
        <v>1</v>
      </c>
      <c r="AM35" s="0" t="n">
        <v>0</v>
      </c>
      <c r="AN35" s="0" t="n">
        <v>0</v>
      </c>
      <c r="AO35" s="0" t="n">
        <v>1</v>
      </c>
      <c r="AP35" s="0" t="n">
        <v>0</v>
      </c>
      <c r="AQ35" s="0" t="n">
        <v>0</v>
      </c>
      <c r="AR35" s="0" t="n">
        <v>0</v>
      </c>
      <c r="AT35" s="0" t="n">
        <v>5</v>
      </c>
      <c r="AV35" s="0" t="n">
        <v>0</v>
      </c>
      <c r="AW35" s="0" t="n">
        <v>2</v>
      </c>
      <c r="AX35" s="0" t="n">
        <v>86495250</v>
      </c>
      <c r="AY35" s="0" t="n">
        <v>1</v>
      </c>
      <c r="AZ35" s="0" t="n">
        <v>0</v>
      </c>
      <c r="BA35" s="0" t="n">
        <v>35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CV35" s="0" t="n">
        <v>0</v>
      </c>
      <c r="CW35" s="0" t="n">
        <v>0</v>
      </c>
      <c r="CX35" s="0" t="n">
        <f aca="false">ROUND(Y35*Source!I87,9)</f>
        <v>2</v>
      </c>
      <c r="CY35" s="0" t="n">
        <f aca="false">AA35</f>
        <v>29.98</v>
      </c>
      <c r="CZ35" s="0" t="n">
        <f aca="false">AE35</f>
        <v>29.98</v>
      </c>
      <c r="DA35" s="0" t="n">
        <f aca="false">AI35</f>
        <v>1</v>
      </c>
      <c r="DB35" s="0" t="n">
        <f aca="false">ROUND(AT35*CZ35,2)</f>
        <v>149.9</v>
      </c>
      <c r="DC35" s="0" t="n">
        <f aca="false">ROUND(AT35*AG35,2)</f>
        <v>0</v>
      </c>
      <c r="DF35" s="0" t="n">
        <f aca="false">ROUND(ROUND(AE35,2)*CX35,2)</f>
        <v>59.96</v>
      </c>
      <c r="DG35" s="0" t="n">
        <f aca="false">ROUND(ROUND(AF35,2)*CX35,2)</f>
        <v>0</v>
      </c>
      <c r="DH35" s="0" t="n">
        <f aca="false">ROUND(ROUND(AG35,2)*ROUND(AT35*Source!I87,9),2)</f>
        <v>0</v>
      </c>
      <c r="DI35" s="0" t="n">
        <f aca="false">ROUND(ROUND(AH35,2)*CX35,2)</f>
        <v>0</v>
      </c>
      <c r="DJ35" s="0" t="n">
        <f aca="false">DF35</f>
        <v>59.96</v>
      </c>
      <c r="DK35" s="0" t="n">
        <v>0</v>
      </c>
      <c r="DM35" s="0" t="n">
        <v>0</v>
      </c>
      <c r="DO35" s="0" t="n">
        <v>0</v>
      </c>
    </row>
    <row r="36" customFormat="false" ht="12.75" hidden="false" customHeight="false" outlineLevel="0" collapsed="false">
      <c r="A36" s="0" t="n">
        <f aca="false">ROW(Source!A87)</f>
        <v>87</v>
      </c>
      <c r="B36" s="0" t="n">
        <v>86495194</v>
      </c>
      <c r="C36" s="0" t="n">
        <v>86495240</v>
      </c>
      <c r="D36" s="0" t="n">
        <v>0</v>
      </c>
      <c r="E36" s="0" t="n">
        <v>1</v>
      </c>
      <c r="F36" s="0" t="n">
        <v>1</v>
      </c>
      <c r="G36" s="0" t="n">
        <v>30515945</v>
      </c>
      <c r="H36" s="0" t="n">
        <v>3</v>
      </c>
      <c r="I36" s="0" t="s">
        <v>223</v>
      </c>
      <c r="K36" s="0" t="s">
        <v>224</v>
      </c>
      <c r="L36" s="0" t="n">
        <v>1348</v>
      </c>
      <c r="N36" s="0" t="n">
        <v>1009</v>
      </c>
      <c r="O36" s="0" t="s">
        <v>225</v>
      </c>
      <c r="P36" s="0" t="s">
        <v>225</v>
      </c>
      <c r="Q36" s="0" t="n">
        <v>1000</v>
      </c>
      <c r="W36" s="0" t="n">
        <v>0</v>
      </c>
      <c r="X36" s="0" t="n">
        <v>-62657885</v>
      </c>
      <c r="Y36" s="0" t="n">
        <f aca="false">AT36</f>
        <v>0.036</v>
      </c>
      <c r="AA36" s="0" t="n">
        <v>6512.79</v>
      </c>
      <c r="AB36" s="0" t="n">
        <v>0</v>
      </c>
      <c r="AC36" s="0" t="n">
        <v>0</v>
      </c>
      <c r="AD36" s="0" t="n">
        <v>0</v>
      </c>
      <c r="AE36" s="0" t="n">
        <v>6512.79</v>
      </c>
      <c r="AF36" s="0" t="n">
        <v>0</v>
      </c>
      <c r="AG36" s="0" t="n">
        <v>0</v>
      </c>
      <c r="AH36" s="0" t="n">
        <v>0</v>
      </c>
      <c r="AI36" s="0" t="n">
        <v>1</v>
      </c>
      <c r="AJ36" s="0" t="n">
        <v>1</v>
      </c>
      <c r="AK36" s="0" t="n">
        <v>1</v>
      </c>
      <c r="AL36" s="0" t="n">
        <v>1</v>
      </c>
      <c r="AM36" s="0" t="n">
        <v>0</v>
      </c>
      <c r="AN36" s="0" t="n">
        <v>0</v>
      </c>
      <c r="AO36" s="0" t="n">
        <v>1</v>
      </c>
      <c r="AP36" s="0" t="n">
        <v>0</v>
      </c>
      <c r="AQ36" s="0" t="n">
        <v>0</v>
      </c>
      <c r="AR36" s="0" t="n">
        <v>0</v>
      </c>
      <c r="AT36" s="0" t="n">
        <v>0.036</v>
      </c>
      <c r="AV36" s="0" t="n">
        <v>0</v>
      </c>
      <c r="AW36" s="0" t="n">
        <v>2</v>
      </c>
      <c r="AX36" s="0" t="n">
        <v>86495251</v>
      </c>
      <c r="AY36" s="0" t="n">
        <v>1</v>
      </c>
      <c r="AZ36" s="0" t="n">
        <v>0</v>
      </c>
      <c r="BA36" s="0" t="n">
        <v>36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CV36" s="0" t="n">
        <v>0</v>
      </c>
      <c r="CW36" s="0" t="n">
        <v>0</v>
      </c>
      <c r="CX36" s="0" t="n">
        <f aca="false">ROUND(Y36*Source!I87,9)</f>
        <v>0.0144</v>
      </c>
      <c r="CY36" s="0" t="n">
        <f aca="false">AA36</f>
        <v>6512.79</v>
      </c>
      <c r="CZ36" s="0" t="n">
        <f aca="false">AE36</f>
        <v>6512.79</v>
      </c>
      <c r="DA36" s="0" t="n">
        <f aca="false">AI36</f>
        <v>1</v>
      </c>
      <c r="DB36" s="0" t="n">
        <f aca="false">ROUND(AT36*CZ36,2)</f>
        <v>234.46</v>
      </c>
      <c r="DC36" s="0" t="n">
        <f aca="false">ROUND(AT36*AG36,2)</f>
        <v>0</v>
      </c>
      <c r="DF36" s="0" t="n">
        <f aca="false">ROUND(ROUND(AE36,2)*CX36,2)</f>
        <v>93.78</v>
      </c>
      <c r="DG36" s="0" t="n">
        <f aca="false">ROUND(ROUND(AF36,2)*CX36,2)</f>
        <v>0</v>
      </c>
      <c r="DH36" s="0" t="n">
        <f aca="false">ROUND(ROUND(AG36,2)*ROUND(AT36*Source!I87,9),2)</f>
        <v>0</v>
      </c>
      <c r="DI36" s="0" t="n">
        <f aca="false">ROUND(ROUND(AH36,2)*CX36,2)</f>
        <v>0</v>
      </c>
      <c r="DJ36" s="0" t="n">
        <f aca="false">DF36</f>
        <v>93.78</v>
      </c>
      <c r="DK36" s="0" t="n">
        <v>0</v>
      </c>
      <c r="DM36" s="0" t="n">
        <v>0</v>
      </c>
      <c r="DO36" s="0" t="n">
        <v>0</v>
      </c>
    </row>
    <row r="37" customFormat="false" ht="12.75" hidden="false" customHeight="false" outlineLevel="0" collapsed="false">
      <c r="A37" s="0" t="n">
        <f aca="false">ROW(Source!A87)</f>
        <v>87</v>
      </c>
      <c r="B37" s="0" t="n">
        <v>86495194</v>
      </c>
      <c r="C37" s="0" t="n">
        <v>86495240</v>
      </c>
      <c r="D37" s="0" t="n">
        <v>0</v>
      </c>
      <c r="E37" s="0" t="n">
        <v>1</v>
      </c>
      <c r="F37" s="0" t="n">
        <v>1</v>
      </c>
      <c r="G37" s="0" t="n">
        <v>30515945</v>
      </c>
      <c r="H37" s="0" t="n">
        <v>3</v>
      </c>
      <c r="I37" s="0" t="s">
        <v>226</v>
      </c>
      <c r="K37" s="0" t="s">
        <v>227</v>
      </c>
      <c r="L37" s="0" t="n">
        <v>1339</v>
      </c>
      <c r="N37" s="0" t="n">
        <v>1007</v>
      </c>
      <c r="O37" s="0" t="s">
        <v>120</v>
      </c>
      <c r="P37" s="0" t="s">
        <v>120</v>
      </c>
      <c r="Q37" s="0" t="n">
        <v>1</v>
      </c>
      <c r="W37" s="0" t="n">
        <v>0</v>
      </c>
      <c r="X37" s="0" t="n">
        <v>2112317633</v>
      </c>
      <c r="Y37" s="0" t="n">
        <f aca="false">AT37</f>
        <v>1.5</v>
      </c>
      <c r="AA37" s="0" t="n">
        <v>1821.37</v>
      </c>
      <c r="AB37" s="0" t="n">
        <v>0</v>
      </c>
      <c r="AC37" s="0" t="n">
        <v>0</v>
      </c>
      <c r="AD37" s="0" t="n">
        <v>0</v>
      </c>
      <c r="AE37" s="0" t="n">
        <v>1821.37</v>
      </c>
      <c r="AF37" s="0" t="n">
        <v>0</v>
      </c>
      <c r="AG37" s="0" t="n">
        <v>0</v>
      </c>
      <c r="AH37" s="0" t="n">
        <v>0</v>
      </c>
      <c r="AI37" s="0" t="n">
        <v>1</v>
      </c>
      <c r="AJ37" s="0" t="n">
        <v>1</v>
      </c>
      <c r="AK37" s="0" t="n">
        <v>1</v>
      </c>
      <c r="AL37" s="0" t="n">
        <v>1</v>
      </c>
      <c r="AM37" s="0" t="n">
        <v>0</v>
      </c>
      <c r="AN37" s="0" t="n">
        <v>0</v>
      </c>
      <c r="AO37" s="0" t="n">
        <v>1</v>
      </c>
      <c r="AP37" s="0" t="n">
        <v>0</v>
      </c>
      <c r="AQ37" s="0" t="n">
        <v>0</v>
      </c>
      <c r="AR37" s="0" t="n">
        <v>0</v>
      </c>
      <c r="AT37" s="0" t="n">
        <v>1.5</v>
      </c>
      <c r="AV37" s="0" t="n">
        <v>0</v>
      </c>
      <c r="AW37" s="0" t="n">
        <v>2</v>
      </c>
      <c r="AX37" s="0" t="n">
        <v>86495252</v>
      </c>
      <c r="AY37" s="0" t="n">
        <v>1</v>
      </c>
      <c r="AZ37" s="0" t="n">
        <v>0</v>
      </c>
      <c r="BA37" s="0" t="n">
        <v>37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CV37" s="0" t="n">
        <v>0</v>
      </c>
      <c r="CW37" s="0" t="n">
        <v>0</v>
      </c>
      <c r="CX37" s="0" t="n">
        <f aca="false">ROUND(Y37*Source!I87,9)</f>
        <v>0.6</v>
      </c>
      <c r="CY37" s="0" t="n">
        <f aca="false">AA37</f>
        <v>1821.37</v>
      </c>
      <c r="CZ37" s="0" t="n">
        <f aca="false">AE37</f>
        <v>1821.37</v>
      </c>
      <c r="DA37" s="0" t="n">
        <f aca="false">AI37</f>
        <v>1</v>
      </c>
      <c r="DB37" s="0" t="n">
        <f aca="false">ROUND(AT37*CZ37,2)</f>
        <v>2732.06</v>
      </c>
      <c r="DC37" s="0" t="n">
        <f aca="false">ROUND(AT37*AG37,2)</f>
        <v>0</v>
      </c>
      <c r="DF37" s="0" t="n">
        <f aca="false">ROUND(ROUND(AE37,2)*CX37,2)</f>
        <v>1092.82</v>
      </c>
      <c r="DG37" s="0" t="n">
        <f aca="false">ROUND(ROUND(AF37,2)*CX37,2)</f>
        <v>0</v>
      </c>
      <c r="DH37" s="0" t="n">
        <f aca="false">ROUND(ROUND(AG37,2)*ROUND(AT37*Source!I87,9),2)</f>
        <v>0</v>
      </c>
      <c r="DI37" s="0" t="n">
        <f aca="false">ROUND(ROUND(AH37,2)*CX37,2)</f>
        <v>0</v>
      </c>
      <c r="DJ37" s="0" t="n">
        <f aca="false">DF37</f>
        <v>1092.82</v>
      </c>
      <c r="DK37" s="0" t="n">
        <v>0</v>
      </c>
      <c r="DM37" s="0" t="n">
        <v>0</v>
      </c>
      <c r="DO37" s="0" t="n">
        <v>0</v>
      </c>
    </row>
    <row r="38" customFormat="false" ht="12.75" hidden="false" customHeight="false" outlineLevel="0" collapsed="false">
      <c r="A38" s="0" t="n">
        <f aca="false">ROW(Source!A87)</f>
        <v>87</v>
      </c>
      <c r="B38" s="0" t="n">
        <v>86495194</v>
      </c>
      <c r="C38" s="0" t="n">
        <v>86495240</v>
      </c>
      <c r="D38" s="0" t="n">
        <v>0</v>
      </c>
      <c r="E38" s="0" t="n">
        <v>1</v>
      </c>
      <c r="F38" s="0" t="n">
        <v>1</v>
      </c>
      <c r="G38" s="0" t="n">
        <v>30515945</v>
      </c>
      <c r="H38" s="0" t="n">
        <v>3</v>
      </c>
      <c r="I38" s="0" t="s">
        <v>228</v>
      </c>
      <c r="K38" s="0" t="s">
        <v>229</v>
      </c>
      <c r="L38" s="0" t="n">
        <v>1339</v>
      </c>
      <c r="N38" s="0" t="n">
        <v>1007</v>
      </c>
      <c r="O38" s="0" t="s">
        <v>120</v>
      </c>
      <c r="P38" s="0" t="s">
        <v>120</v>
      </c>
      <c r="Q38" s="0" t="n">
        <v>1</v>
      </c>
      <c r="W38" s="0" t="n">
        <v>0</v>
      </c>
      <c r="X38" s="0" t="n">
        <v>-1294266877</v>
      </c>
      <c r="Y38" s="0" t="n">
        <f aca="false">AT38</f>
        <v>0.6</v>
      </c>
      <c r="AA38" s="0" t="n">
        <v>805.23</v>
      </c>
      <c r="AB38" s="0" t="n">
        <v>0</v>
      </c>
      <c r="AC38" s="0" t="n">
        <v>0</v>
      </c>
      <c r="AD38" s="0" t="n">
        <v>0</v>
      </c>
      <c r="AE38" s="0" t="n">
        <v>805.23</v>
      </c>
      <c r="AF38" s="0" t="n">
        <v>0</v>
      </c>
      <c r="AG38" s="0" t="n">
        <v>0</v>
      </c>
      <c r="AH38" s="0" t="n">
        <v>0</v>
      </c>
      <c r="AI38" s="0" t="n">
        <v>1</v>
      </c>
      <c r="AJ38" s="0" t="n">
        <v>1</v>
      </c>
      <c r="AK38" s="0" t="n">
        <v>1</v>
      </c>
      <c r="AL38" s="0" t="n">
        <v>1</v>
      </c>
      <c r="AM38" s="0" t="n">
        <v>0</v>
      </c>
      <c r="AN38" s="0" t="n">
        <v>0</v>
      </c>
      <c r="AO38" s="0" t="n">
        <v>1</v>
      </c>
      <c r="AP38" s="0" t="n">
        <v>0</v>
      </c>
      <c r="AQ38" s="0" t="n">
        <v>0</v>
      </c>
      <c r="AR38" s="0" t="n">
        <v>0</v>
      </c>
      <c r="AT38" s="0" t="n">
        <v>0.6</v>
      </c>
      <c r="AV38" s="0" t="n">
        <v>0</v>
      </c>
      <c r="AW38" s="0" t="n">
        <v>2</v>
      </c>
      <c r="AX38" s="0" t="n">
        <v>86495253</v>
      </c>
      <c r="AY38" s="0" t="n">
        <v>1</v>
      </c>
      <c r="AZ38" s="0" t="n">
        <v>0</v>
      </c>
      <c r="BA38" s="0" t="n">
        <v>38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CV38" s="0" t="n">
        <v>0</v>
      </c>
      <c r="CW38" s="0" t="n">
        <v>0</v>
      </c>
      <c r="CX38" s="0" t="n">
        <f aca="false">ROUND(Y38*Source!I87,9)</f>
        <v>0.24</v>
      </c>
      <c r="CY38" s="0" t="n">
        <f aca="false">AA38</f>
        <v>805.23</v>
      </c>
      <c r="CZ38" s="0" t="n">
        <f aca="false">AE38</f>
        <v>805.23</v>
      </c>
      <c r="DA38" s="0" t="n">
        <f aca="false">AI38</f>
        <v>1</v>
      </c>
      <c r="DB38" s="0" t="n">
        <f aca="false">ROUND(AT38*CZ38,2)</f>
        <v>483.14</v>
      </c>
      <c r="DC38" s="0" t="n">
        <f aca="false">ROUND(AT38*AG38,2)</f>
        <v>0</v>
      </c>
      <c r="DF38" s="0" t="n">
        <f aca="false">ROUND(ROUND(AE38,2)*CX38,2)</f>
        <v>193.26</v>
      </c>
      <c r="DG38" s="0" t="n">
        <f aca="false">ROUND(ROUND(AF38,2)*CX38,2)</f>
        <v>0</v>
      </c>
      <c r="DH38" s="0" t="n">
        <f aca="false">ROUND(ROUND(AG38,2)*ROUND(AT38*Source!I87,9),2)</f>
        <v>0</v>
      </c>
      <c r="DI38" s="0" t="n">
        <f aca="false">ROUND(ROUND(AH38,2)*CX38,2)</f>
        <v>0</v>
      </c>
      <c r="DJ38" s="0" t="n">
        <f aca="false">DF38</f>
        <v>193.26</v>
      </c>
      <c r="DK38" s="0" t="n">
        <v>0</v>
      </c>
      <c r="DM38" s="0" t="n">
        <v>0</v>
      </c>
      <c r="DO38" s="0" t="n">
        <v>0</v>
      </c>
    </row>
    <row r="39" customFormat="false" ht="12.75" hidden="false" customHeight="false" outlineLevel="0" collapsed="false">
      <c r="A39" s="0" t="n">
        <f aca="false">ROW(Source!A87)</f>
        <v>87</v>
      </c>
      <c r="B39" s="0" t="n">
        <v>86495194</v>
      </c>
      <c r="C39" s="0" t="n">
        <v>86495240</v>
      </c>
      <c r="D39" s="0" t="n">
        <v>30531738</v>
      </c>
      <c r="E39" s="0" t="n">
        <v>1</v>
      </c>
      <c r="F39" s="0" t="n">
        <v>1</v>
      </c>
      <c r="G39" s="0" t="n">
        <v>30515945</v>
      </c>
      <c r="H39" s="0" t="n">
        <v>3</v>
      </c>
      <c r="I39" s="0" t="s">
        <v>216</v>
      </c>
      <c r="K39" s="0" t="s">
        <v>51</v>
      </c>
      <c r="L39" s="0" t="n">
        <v>1339</v>
      </c>
      <c r="N39" s="0" t="n">
        <v>1007</v>
      </c>
      <c r="O39" s="0" t="s">
        <v>120</v>
      </c>
      <c r="P39" s="0" t="s">
        <v>120</v>
      </c>
      <c r="Q39" s="0" t="n">
        <v>1</v>
      </c>
      <c r="W39" s="0" t="n">
        <v>0</v>
      </c>
      <c r="X39" s="0" t="n">
        <v>322112170</v>
      </c>
      <c r="Y39" s="0" t="n">
        <f aca="false">AT39</f>
        <v>6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1</v>
      </c>
      <c r="AJ39" s="0" t="n">
        <v>1</v>
      </c>
      <c r="AK39" s="0" t="n">
        <v>1</v>
      </c>
      <c r="AL39" s="0" t="n">
        <v>1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T39" s="0" t="n">
        <v>6</v>
      </c>
      <c r="AV39" s="0" t="n">
        <v>0</v>
      </c>
      <c r="AW39" s="0" t="n">
        <v>2</v>
      </c>
      <c r="AX39" s="0" t="n">
        <v>86495254</v>
      </c>
      <c r="AY39" s="0" t="n">
        <v>1</v>
      </c>
      <c r="AZ39" s="0" t="n">
        <v>0</v>
      </c>
      <c r="BA39" s="0" t="n">
        <v>39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CV39" s="0" t="n">
        <v>0</v>
      </c>
      <c r="CW39" s="0" t="n">
        <v>0</v>
      </c>
      <c r="CX39" s="0" t="n">
        <f aca="false">ROUND(Y39*Source!I87,9)</f>
        <v>2.4</v>
      </c>
      <c r="CY39" s="0" t="n">
        <f aca="false">AA39</f>
        <v>0</v>
      </c>
      <c r="CZ39" s="0" t="n">
        <f aca="false">AE39</f>
        <v>0</v>
      </c>
      <c r="DA39" s="0" t="n">
        <f aca="false">AI39</f>
        <v>1</v>
      </c>
      <c r="DB39" s="0" t="n">
        <f aca="false">ROUND(AT39*CZ39,2)</f>
        <v>0</v>
      </c>
      <c r="DC39" s="0" t="n">
        <f aca="false">ROUND(AT39*AG39,2)</f>
        <v>0</v>
      </c>
      <c r="DF39" s="0" t="n">
        <f aca="false">ROUND(ROUND(AE39,2)*CX39,2)</f>
        <v>0</v>
      </c>
      <c r="DG39" s="0" t="n">
        <f aca="false">ROUND(ROUND(AF39,2)*CX39,2)</f>
        <v>0</v>
      </c>
      <c r="DH39" s="0" t="n">
        <f aca="false">ROUND(ROUND(AG39,2)*ROUND(AT39*Source!I87,9),2)</f>
        <v>0</v>
      </c>
      <c r="DI39" s="0" t="n">
        <f aca="false">ROUND(ROUND(AH39,2)*CX39,2)</f>
        <v>0</v>
      </c>
      <c r="DJ39" s="0" t="n">
        <f aca="false">DF39</f>
        <v>0</v>
      </c>
      <c r="DK39" s="0" t="n">
        <v>0</v>
      </c>
      <c r="DM39" s="0" t="n">
        <v>0</v>
      </c>
      <c r="DO39" s="0" t="n">
        <v>0</v>
      </c>
    </row>
    <row r="40" customFormat="false" ht="12.75" hidden="false" customHeight="false" outlineLevel="0" collapsed="false">
      <c r="A40" s="0" t="n">
        <f aca="false">ROW(Source!A88)</f>
        <v>88</v>
      </c>
      <c r="B40" s="0" t="n">
        <v>86495195</v>
      </c>
      <c r="C40" s="0" t="n">
        <v>86495240</v>
      </c>
      <c r="D40" s="0" t="n">
        <v>0</v>
      </c>
      <c r="E40" s="0" t="n">
        <v>1</v>
      </c>
      <c r="F40" s="0" t="n">
        <v>1</v>
      </c>
      <c r="G40" s="0" t="n">
        <v>30515945</v>
      </c>
      <c r="H40" s="0" t="n">
        <v>1</v>
      </c>
      <c r="I40" s="0" t="s">
        <v>86</v>
      </c>
      <c r="K40" s="0" t="s">
        <v>214</v>
      </c>
      <c r="L40" s="0" t="n">
        <v>1369</v>
      </c>
      <c r="N40" s="0" t="n">
        <v>1013</v>
      </c>
      <c r="O40" s="0" t="s">
        <v>215</v>
      </c>
      <c r="P40" s="0" t="s">
        <v>215</v>
      </c>
      <c r="Q40" s="0" t="n">
        <v>1</v>
      </c>
      <c r="W40" s="0" t="n">
        <v>0</v>
      </c>
      <c r="X40" s="0" t="n">
        <v>-2001970737</v>
      </c>
      <c r="Y40" s="0" t="n">
        <f aca="false">(AT40*1.1*1.15)</f>
        <v>187.22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1</v>
      </c>
      <c r="AJ40" s="0" t="n">
        <v>1</v>
      </c>
      <c r="AK40" s="0" t="n">
        <v>1</v>
      </c>
      <c r="AL40" s="0" t="n">
        <v>1</v>
      </c>
      <c r="AM40" s="0" t="n">
        <v>0</v>
      </c>
      <c r="AN40" s="0" t="n">
        <v>0</v>
      </c>
      <c r="AO40" s="0" t="n">
        <v>1</v>
      </c>
      <c r="AP40" s="0" t="n">
        <v>0</v>
      </c>
      <c r="AQ40" s="0" t="n">
        <v>0</v>
      </c>
      <c r="AR40" s="0" t="n">
        <v>0</v>
      </c>
      <c r="AT40" s="0" t="n">
        <v>148</v>
      </c>
      <c r="AU40" s="0" t="s">
        <v>184</v>
      </c>
      <c r="AV40" s="0" t="n">
        <v>1</v>
      </c>
      <c r="AW40" s="0" t="n">
        <v>2</v>
      </c>
      <c r="AX40" s="0" t="n">
        <v>86495248</v>
      </c>
      <c r="AY40" s="0" t="n">
        <v>1</v>
      </c>
      <c r="AZ40" s="0" t="n">
        <v>6144</v>
      </c>
      <c r="BA40" s="0" t="n">
        <v>40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CU40" s="0" t="n">
        <f aca="false">ROUND(AT40*Source!I88*AH40*AL40,2)</f>
        <v>0</v>
      </c>
      <c r="CV40" s="0" t="n">
        <f aca="false">ROUND(Y40*Source!I88,9)</f>
        <v>74.888</v>
      </c>
      <c r="CW40" s="0" t="n">
        <v>0</v>
      </c>
      <c r="CX40" s="0" t="n">
        <f aca="false">ROUND(Y40*Source!I88,9)</f>
        <v>74.888</v>
      </c>
      <c r="CY40" s="0" t="n">
        <f aca="false">AD40</f>
        <v>0</v>
      </c>
      <c r="CZ40" s="0" t="n">
        <f aca="false">AH40</f>
        <v>0</v>
      </c>
      <c r="DA40" s="0" t="n">
        <f aca="false">AL40</f>
        <v>1</v>
      </c>
      <c r="DB40" s="0" t="n">
        <f aca="false">(ROUND(AT40*CZ40,2)*1.1*1.15)</f>
        <v>0</v>
      </c>
      <c r="DC40" s="0" t="n">
        <f aca="false">(ROUND(AT40*AG40,2)*1.1*1.15)</f>
        <v>0</v>
      </c>
      <c r="DF40" s="0" t="n">
        <f aca="false">ROUND(ROUND(AE40,2)*CX40,2)</f>
        <v>0</v>
      </c>
      <c r="DG40" s="0" t="n">
        <f aca="false">ROUND(ROUND(AF40,2)*CX40,2)</f>
        <v>0</v>
      </c>
      <c r="DH40" s="0" t="n">
        <f aca="false">ROUND(ROUND(AG40,2)*ROUND((AT40*Source!I88*1.1*1.15),9),2)</f>
        <v>0</v>
      </c>
      <c r="DI40" s="0" t="n">
        <f aca="false">ROUND(ROUND(AH40,2)*CX40,2)</f>
        <v>0</v>
      </c>
      <c r="DJ40" s="0" t="n">
        <f aca="false">DI40</f>
        <v>0</v>
      </c>
      <c r="DK40" s="0" t="n">
        <v>0</v>
      </c>
      <c r="DM40" s="0" t="n">
        <v>0</v>
      </c>
      <c r="DO40" s="0" t="n">
        <v>0</v>
      </c>
      <c r="DP40" s="0" t="s">
        <v>184</v>
      </c>
    </row>
    <row r="41" customFormat="false" ht="12.75" hidden="false" customHeight="false" outlineLevel="0" collapsed="false">
      <c r="A41" s="0" t="n">
        <f aca="false">ROW(Source!A88)</f>
        <v>88</v>
      </c>
      <c r="B41" s="0" t="n">
        <v>86495195</v>
      </c>
      <c r="C41" s="0" t="n">
        <v>86495240</v>
      </c>
      <c r="D41" s="0" t="n">
        <v>0</v>
      </c>
      <c r="E41" s="0" t="n">
        <v>1</v>
      </c>
      <c r="F41" s="0" t="n">
        <v>1</v>
      </c>
      <c r="G41" s="0" t="n">
        <v>30515945</v>
      </c>
      <c r="H41" s="0" t="n">
        <v>2</v>
      </c>
      <c r="I41" s="0" t="s">
        <v>217</v>
      </c>
      <c r="K41" s="0" t="s">
        <v>218</v>
      </c>
      <c r="L41" s="0" t="n">
        <v>1368</v>
      </c>
      <c r="N41" s="0" t="n">
        <v>1011</v>
      </c>
      <c r="O41" s="0" t="s">
        <v>219</v>
      </c>
      <c r="P41" s="0" t="s">
        <v>219</v>
      </c>
      <c r="Q41" s="0" t="n">
        <v>1</v>
      </c>
      <c r="W41" s="0" t="n">
        <v>0</v>
      </c>
      <c r="X41" s="0" t="n">
        <v>783330151</v>
      </c>
      <c r="Y41" s="0" t="n">
        <f aca="false">AT41</f>
        <v>2.91</v>
      </c>
      <c r="AA41" s="0" t="n">
        <v>0</v>
      </c>
      <c r="AB41" s="0" t="n">
        <v>257.94</v>
      </c>
      <c r="AC41" s="0" t="n">
        <v>24.37</v>
      </c>
      <c r="AD41" s="0" t="n">
        <v>0</v>
      </c>
      <c r="AE41" s="0" t="n">
        <v>0</v>
      </c>
      <c r="AF41" s="0" t="n">
        <v>246.36</v>
      </c>
      <c r="AG41" s="0" t="n">
        <v>23.28</v>
      </c>
      <c r="AH41" s="0" t="n">
        <v>0</v>
      </c>
      <c r="AI41" s="0" t="n">
        <v>1</v>
      </c>
      <c r="AJ41" s="0" t="n">
        <v>1</v>
      </c>
      <c r="AK41" s="0" t="n">
        <v>1</v>
      </c>
      <c r="AL41" s="0" t="n">
        <v>1</v>
      </c>
      <c r="AM41" s="0" t="n">
        <v>0</v>
      </c>
      <c r="AN41" s="0" t="n">
        <v>0</v>
      </c>
      <c r="AO41" s="0" t="n">
        <v>1</v>
      </c>
      <c r="AP41" s="0" t="n">
        <v>0</v>
      </c>
      <c r="AQ41" s="0" t="n">
        <v>0</v>
      </c>
      <c r="AR41" s="0" t="n">
        <v>0</v>
      </c>
      <c r="AT41" s="0" t="n">
        <v>2.91</v>
      </c>
      <c r="AV41" s="0" t="n">
        <v>0</v>
      </c>
      <c r="AW41" s="0" t="n">
        <v>2</v>
      </c>
      <c r="AX41" s="0" t="n">
        <v>86495249</v>
      </c>
      <c r="AY41" s="0" t="n">
        <v>1</v>
      </c>
      <c r="AZ41" s="0" t="n">
        <v>6144</v>
      </c>
      <c r="BA41" s="0" t="n">
        <v>41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CV41" s="0" t="n">
        <v>0</v>
      </c>
      <c r="CW41" s="0" t="n">
        <f aca="false">ROUND(AT41*Source!I88*DO41,9)</f>
        <v>0</v>
      </c>
      <c r="CX41" s="0" t="n">
        <f aca="false">ROUND(Y41*Source!I88,9)</f>
        <v>1.164</v>
      </c>
      <c r="CY41" s="0" t="n">
        <f aca="false">AB41</f>
        <v>257.94</v>
      </c>
      <c r="CZ41" s="0" t="n">
        <f aca="false">AF41</f>
        <v>246.36</v>
      </c>
      <c r="DA41" s="0" t="n">
        <f aca="false">AJ41</f>
        <v>1</v>
      </c>
      <c r="DB41" s="0" t="n">
        <f aca="false">ROUND(AT41*CZ41,2)</f>
        <v>716.91</v>
      </c>
      <c r="DC41" s="0" t="n">
        <f aca="false">ROUND(AT41*AG41,2)</f>
        <v>67.74</v>
      </c>
      <c r="DF41" s="0" t="n">
        <f aca="false">ROUND(ROUND(AE41,2)*CX41,2)</f>
        <v>0</v>
      </c>
      <c r="DG41" s="0" t="n">
        <f aca="false">ROUND(ROUND(AF41,2)*CX41,2)</f>
        <v>286.76</v>
      </c>
      <c r="DH41" s="0" t="n">
        <f aca="false">ROUND(ROUND(AG41,2)*ROUND(AT41*Source!I88,9),2)</f>
        <v>27.1</v>
      </c>
      <c r="DI41" s="0" t="n">
        <f aca="false">ROUND(ROUND(AH41,2)*CX41,2)</f>
        <v>0</v>
      </c>
      <c r="DJ41" s="0" t="n">
        <f aca="false">DG41</f>
        <v>286.76</v>
      </c>
      <c r="DK41" s="0" t="n">
        <v>0</v>
      </c>
      <c r="DM41" s="0" t="n">
        <v>0</v>
      </c>
      <c r="DO41" s="0" t="n">
        <v>0</v>
      </c>
    </row>
    <row r="42" customFormat="false" ht="12.75" hidden="false" customHeight="false" outlineLevel="0" collapsed="false">
      <c r="A42" s="0" t="n">
        <f aca="false">ROW(Source!A88)</f>
        <v>88</v>
      </c>
      <c r="B42" s="0" t="n">
        <v>86495195</v>
      </c>
      <c r="C42" s="0" t="n">
        <v>86495240</v>
      </c>
      <c r="D42" s="0" t="n">
        <v>0</v>
      </c>
      <c r="E42" s="0" t="n">
        <v>1</v>
      </c>
      <c r="F42" s="0" t="n">
        <v>1</v>
      </c>
      <c r="G42" s="0" t="n">
        <v>30515945</v>
      </c>
      <c r="H42" s="0" t="n">
        <v>3</v>
      </c>
      <c r="I42" s="0" t="s">
        <v>220</v>
      </c>
      <c r="K42" s="0" t="s">
        <v>221</v>
      </c>
      <c r="L42" s="0" t="n">
        <v>1346</v>
      </c>
      <c r="N42" s="0" t="n">
        <v>1009</v>
      </c>
      <c r="O42" s="0" t="s">
        <v>222</v>
      </c>
      <c r="P42" s="0" t="s">
        <v>222</v>
      </c>
      <c r="Q42" s="0" t="n">
        <v>1</v>
      </c>
      <c r="W42" s="0" t="n">
        <v>0</v>
      </c>
      <c r="X42" s="0" t="n">
        <v>-958599744</v>
      </c>
      <c r="Y42" s="0" t="n">
        <f aca="false">AT42</f>
        <v>5</v>
      </c>
      <c r="AA42" s="0" t="n">
        <v>29.98</v>
      </c>
      <c r="AB42" s="0" t="n">
        <v>0</v>
      </c>
      <c r="AC42" s="0" t="n">
        <v>0</v>
      </c>
      <c r="AD42" s="0" t="n">
        <v>0</v>
      </c>
      <c r="AE42" s="0" t="n">
        <v>29.98</v>
      </c>
      <c r="AF42" s="0" t="n">
        <v>0</v>
      </c>
      <c r="AG42" s="0" t="n">
        <v>0</v>
      </c>
      <c r="AH42" s="0" t="n">
        <v>0</v>
      </c>
      <c r="AI42" s="0" t="n">
        <v>1</v>
      </c>
      <c r="AJ42" s="0" t="n">
        <v>1</v>
      </c>
      <c r="AK42" s="0" t="n">
        <v>1</v>
      </c>
      <c r="AL42" s="0" t="n">
        <v>1</v>
      </c>
      <c r="AM42" s="0" t="n">
        <v>0</v>
      </c>
      <c r="AN42" s="0" t="n">
        <v>0</v>
      </c>
      <c r="AO42" s="0" t="n">
        <v>1</v>
      </c>
      <c r="AP42" s="0" t="n">
        <v>0</v>
      </c>
      <c r="AQ42" s="0" t="n">
        <v>0</v>
      </c>
      <c r="AR42" s="0" t="n">
        <v>0</v>
      </c>
      <c r="AT42" s="0" t="n">
        <v>5</v>
      </c>
      <c r="AV42" s="0" t="n">
        <v>0</v>
      </c>
      <c r="AW42" s="0" t="n">
        <v>2</v>
      </c>
      <c r="AX42" s="0" t="n">
        <v>86495250</v>
      </c>
      <c r="AY42" s="0" t="n">
        <v>1</v>
      </c>
      <c r="AZ42" s="0" t="n">
        <v>0</v>
      </c>
      <c r="BA42" s="0" t="n">
        <v>42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CV42" s="0" t="n">
        <v>0</v>
      </c>
      <c r="CW42" s="0" t="n">
        <v>0</v>
      </c>
      <c r="CX42" s="0" t="n">
        <f aca="false">ROUND(Y42*Source!I88,9)</f>
        <v>2</v>
      </c>
      <c r="CY42" s="0" t="n">
        <f aca="false">AA42</f>
        <v>29.98</v>
      </c>
      <c r="CZ42" s="0" t="n">
        <f aca="false">AE42</f>
        <v>29.98</v>
      </c>
      <c r="DA42" s="0" t="n">
        <f aca="false">AI42</f>
        <v>1</v>
      </c>
      <c r="DB42" s="0" t="n">
        <f aca="false">ROUND(AT42*CZ42,2)</f>
        <v>149.9</v>
      </c>
      <c r="DC42" s="0" t="n">
        <f aca="false">ROUND(AT42*AG42,2)</f>
        <v>0</v>
      </c>
      <c r="DF42" s="0" t="n">
        <f aca="false">ROUND(ROUND(AE42,2)*CX42,2)</f>
        <v>59.96</v>
      </c>
      <c r="DG42" s="0" t="n">
        <f aca="false">ROUND(ROUND(AF42,2)*CX42,2)</f>
        <v>0</v>
      </c>
      <c r="DH42" s="0" t="n">
        <f aca="false">ROUND(ROUND(AG42,2)*ROUND(AT42*Source!I88,9),2)</f>
        <v>0</v>
      </c>
      <c r="DI42" s="0" t="n">
        <f aca="false">ROUND(ROUND(AH42,2)*CX42,2)</f>
        <v>0</v>
      </c>
      <c r="DJ42" s="0" t="n">
        <f aca="false">DF42</f>
        <v>59.96</v>
      </c>
      <c r="DK42" s="0" t="n">
        <v>0</v>
      </c>
      <c r="DM42" s="0" t="n">
        <v>0</v>
      </c>
      <c r="DO42" s="0" t="n">
        <v>0</v>
      </c>
    </row>
    <row r="43" customFormat="false" ht="12.75" hidden="false" customHeight="false" outlineLevel="0" collapsed="false">
      <c r="A43" s="0" t="n">
        <f aca="false">ROW(Source!A88)</f>
        <v>88</v>
      </c>
      <c r="B43" s="0" t="n">
        <v>86495195</v>
      </c>
      <c r="C43" s="0" t="n">
        <v>86495240</v>
      </c>
      <c r="D43" s="0" t="n">
        <v>0</v>
      </c>
      <c r="E43" s="0" t="n">
        <v>1</v>
      </c>
      <c r="F43" s="0" t="n">
        <v>1</v>
      </c>
      <c r="G43" s="0" t="n">
        <v>30515945</v>
      </c>
      <c r="H43" s="0" t="n">
        <v>3</v>
      </c>
      <c r="I43" s="0" t="s">
        <v>223</v>
      </c>
      <c r="K43" s="0" t="s">
        <v>224</v>
      </c>
      <c r="L43" s="0" t="n">
        <v>1348</v>
      </c>
      <c r="N43" s="0" t="n">
        <v>1009</v>
      </c>
      <c r="O43" s="0" t="s">
        <v>225</v>
      </c>
      <c r="P43" s="0" t="s">
        <v>225</v>
      </c>
      <c r="Q43" s="0" t="n">
        <v>1000</v>
      </c>
      <c r="W43" s="0" t="n">
        <v>0</v>
      </c>
      <c r="X43" s="0" t="n">
        <v>-62657885</v>
      </c>
      <c r="Y43" s="0" t="n">
        <f aca="false">AT43</f>
        <v>0.036</v>
      </c>
      <c r="AA43" s="0" t="n">
        <v>6512.79</v>
      </c>
      <c r="AB43" s="0" t="n">
        <v>0</v>
      </c>
      <c r="AC43" s="0" t="n">
        <v>0</v>
      </c>
      <c r="AD43" s="0" t="n">
        <v>0</v>
      </c>
      <c r="AE43" s="0" t="n">
        <v>6512.79</v>
      </c>
      <c r="AF43" s="0" t="n">
        <v>0</v>
      </c>
      <c r="AG43" s="0" t="n">
        <v>0</v>
      </c>
      <c r="AH43" s="0" t="n">
        <v>0</v>
      </c>
      <c r="AI43" s="0" t="n">
        <v>1</v>
      </c>
      <c r="AJ43" s="0" t="n">
        <v>1</v>
      </c>
      <c r="AK43" s="0" t="n">
        <v>1</v>
      </c>
      <c r="AL43" s="0" t="n">
        <v>1</v>
      </c>
      <c r="AM43" s="0" t="n">
        <v>0</v>
      </c>
      <c r="AN43" s="0" t="n">
        <v>0</v>
      </c>
      <c r="AO43" s="0" t="n">
        <v>1</v>
      </c>
      <c r="AP43" s="0" t="n">
        <v>0</v>
      </c>
      <c r="AQ43" s="0" t="n">
        <v>0</v>
      </c>
      <c r="AR43" s="0" t="n">
        <v>0</v>
      </c>
      <c r="AT43" s="0" t="n">
        <v>0.036</v>
      </c>
      <c r="AV43" s="0" t="n">
        <v>0</v>
      </c>
      <c r="AW43" s="0" t="n">
        <v>2</v>
      </c>
      <c r="AX43" s="0" t="n">
        <v>86495251</v>
      </c>
      <c r="AY43" s="0" t="n">
        <v>1</v>
      </c>
      <c r="AZ43" s="0" t="n">
        <v>0</v>
      </c>
      <c r="BA43" s="0" t="n">
        <v>43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CV43" s="0" t="n">
        <v>0</v>
      </c>
      <c r="CW43" s="0" t="n">
        <v>0</v>
      </c>
      <c r="CX43" s="0" t="n">
        <f aca="false">ROUND(Y43*Source!I88,9)</f>
        <v>0.0144</v>
      </c>
      <c r="CY43" s="0" t="n">
        <f aca="false">AA43</f>
        <v>6512.79</v>
      </c>
      <c r="CZ43" s="0" t="n">
        <f aca="false">AE43</f>
        <v>6512.79</v>
      </c>
      <c r="DA43" s="0" t="n">
        <f aca="false">AI43</f>
        <v>1</v>
      </c>
      <c r="DB43" s="0" t="n">
        <f aca="false">ROUND(AT43*CZ43,2)</f>
        <v>234.46</v>
      </c>
      <c r="DC43" s="0" t="n">
        <f aca="false">ROUND(AT43*AG43,2)</f>
        <v>0</v>
      </c>
      <c r="DF43" s="0" t="n">
        <f aca="false">ROUND(ROUND(AE43,2)*CX43,2)</f>
        <v>93.78</v>
      </c>
      <c r="DG43" s="0" t="n">
        <f aca="false">ROUND(ROUND(AF43,2)*CX43,2)</f>
        <v>0</v>
      </c>
      <c r="DH43" s="0" t="n">
        <f aca="false">ROUND(ROUND(AG43,2)*ROUND(AT43*Source!I88,9),2)</f>
        <v>0</v>
      </c>
      <c r="DI43" s="0" t="n">
        <f aca="false">ROUND(ROUND(AH43,2)*CX43,2)</f>
        <v>0</v>
      </c>
      <c r="DJ43" s="0" t="n">
        <f aca="false">DF43</f>
        <v>93.78</v>
      </c>
      <c r="DK43" s="0" t="n">
        <v>0</v>
      </c>
      <c r="DM43" s="0" t="n">
        <v>0</v>
      </c>
      <c r="DO43" s="0" t="n">
        <v>0</v>
      </c>
    </row>
    <row r="44" customFormat="false" ht="12.75" hidden="false" customHeight="false" outlineLevel="0" collapsed="false">
      <c r="A44" s="0" t="n">
        <f aca="false">ROW(Source!A88)</f>
        <v>88</v>
      </c>
      <c r="B44" s="0" t="n">
        <v>86495195</v>
      </c>
      <c r="C44" s="0" t="n">
        <v>86495240</v>
      </c>
      <c r="D44" s="0" t="n">
        <v>0</v>
      </c>
      <c r="E44" s="0" t="n">
        <v>1</v>
      </c>
      <c r="F44" s="0" t="n">
        <v>1</v>
      </c>
      <c r="G44" s="0" t="n">
        <v>30515945</v>
      </c>
      <c r="H44" s="0" t="n">
        <v>3</v>
      </c>
      <c r="I44" s="0" t="s">
        <v>226</v>
      </c>
      <c r="K44" s="0" t="s">
        <v>227</v>
      </c>
      <c r="L44" s="0" t="n">
        <v>1339</v>
      </c>
      <c r="N44" s="0" t="n">
        <v>1007</v>
      </c>
      <c r="O44" s="0" t="s">
        <v>120</v>
      </c>
      <c r="P44" s="0" t="s">
        <v>120</v>
      </c>
      <c r="Q44" s="0" t="n">
        <v>1</v>
      </c>
      <c r="W44" s="0" t="n">
        <v>0</v>
      </c>
      <c r="X44" s="0" t="n">
        <v>2112317633</v>
      </c>
      <c r="Y44" s="0" t="n">
        <f aca="false">AT44</f>
        <v>1.5</v>
      </c>
      <c r="AA44" s="0" t="n">
        <v>1821.37</v>
      </c>
      <c r="AB44" s="0" t="n">
        <v>0</v>
      </c>
      <c r="AC44" s="0" t="n">
        <v>0</v>
      </c>
      <c r="AD44" s="0" t="n">
        <v>0</v>
      </c>
      <c r="AE44" s="0" t="n">
        <v>1821.37</v>
      </c>
      <c r="AF44" s="0" t="n">
        <v>0</v>
      </c>
      <c r="AG44" s="0" t="n">
        <v>0</v>
      </c>
      <c r="AH44" s="0" t="n">
        <v>0</v>
      </c>
      <c r="AI44" s="0" t="n">
        <v>1</v>
      </c>
      <c r="AJ44" s="0" t="n">
        <v>1</v>
      </c>
      <c r="AK44" s="0" t="n">
        <v>1</v>
      </c>
      <c r="AL44" s="0" t="n">
        <v>1</v>
      </c>
      <c r="AM44" s="0" t="n">
        <v>0</v>
      </c>
      <c r="AN44" s="0" t="n">
        <v>0</v>
      </c>
      <c r="AO44" s="0" t="n">
        <v>1</v>
      </c>
      <c r="AP44" s="0" t="n">
        <v>0</v>
      </c>
      <c r="AQ44" s="0" t="n">
        <v>0</v>
      </c>
      <c r="AR44" s="0" t="n">
        <v>0</v>
      </c>
      <c r="AT44" s="0" t="n">
        <v>1.5</v>
      </c>
      <c r="AV44" s="0" t="n">
        <v>0</v>
      </c>
      <c r="AW44" s="0" t="n">
        <v>2</v>
      </c>
      <c r="AX44" s="0" t="n">
        <v>86495252</v>
      </c>
      <c r="AY44" s="0" t="n">
        <v>1</v>
      </c>
      <c r="AZ44" s="0" t="n">
        <v>0</v>
      </c>
      <c r="BA44" s="0" t="n">
        <v>44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CV44" s="0" t="n">
        <v>0</v>
      </c>
      <c r="CW44" s="0" t="n">
        <v>0</v>
      </c>
      <c r="CX44" s="0" t="n">
        <f aca="false">ROUND(Y44*Source!I88,9)</f>
        <v>0.6</v>
      </c>
      <c r="CY44" s="0" t="n">
        <f aca="false">AA44</f>
        <v>1821.37</v>
      </c>
      <c r="CZ44" s="0" t="n">
        <f aca="false">AE44</f>
        <v>1821.37</v>
      </c>
      <c r="DA44" s="0" t="n">
        <f aca="false">AI44</f>
        <v>1</v>
      </c>
      <c r="DB44" s="0" t="n">
        <f aca="false">ROUND(AT44*CZ44,2)</f>
        <v>2732.06</v>
      </c>
      <c r="DC44" s="0" t="n">
        <f aca="false">ROUND(AT44*AG44,2)</f>
        <v>0</v>
      </c>
      <c r="DF44" s="0" t="n">
        <f aca="false">ROUND(ROUND(AE44,2)*CX44,2)</f>
        <v>1092.82</v>
      </c>
      <c r="DG44" s="0" t="n">
        <f aca="false">ROUND(ROUND(AF44,2)*CX44,2)</f>
        <v>0</v>
      </c>
      <c r="DH44" s="0" t="n">
        <f aca="false">ROUND(ROUND(AG44,2)*ROUND(AT44*Source!I88,9),2)</f>
        <v>0</v>
      </c>
      <c r="DI44" s="0" t="n">
        <f aca="false">ROUND(ROUND(AH44,2)*CX44,2)</f>
        <v>0</v>
      </c>
      <c r="DJ44" s="0" t="n">
        <f aca="false">DF44</f>
        <v>1092.82</v>
      </c>
      <c r="DK44" s="0" t="n">
        <v>0</v>
      </c>
      <c r="DM44" s="0" t="n">
        <v>0</v>
      </c>
      <c r="DO44" s="0" t="n">
        <v>0</v>
      </c>
    </row>
    <row r="45" customFormat="false" ht="12.75" hidden="false" customHeight="false" outlineLevel="0" collapsed="false">
      <c r="A45" s="0" t="n">
        <f aca="false">ROW(Source!A88)</f>
        <v>88</v>
      </c>
      <c r="B45" s="0" t="n">
        <v>86495195</v>
      </c>
      <c r="C45" s="0" t="n">
        <v>86495240</v>
      </c>
      <c r="D45" s="0" t="n">
        <v>0</v>
      </c>
      <c r="E45" s="0" t="n">
        <v>1</v>
      </c>
      <c r="F45" s="0" t="n">
        <v>1</v>
      </c>
      <c r="G45" s="0" t="n">
        <v>30515945</v>
      </c>
      <c r="H45" s="0" t="n">
        <v>3</v>
      </c>
      <c r="I45" s="0" t="s">
        <v>228</v>
      </c>
      <c r="K45" s="0" t="s">
        <v>229</v>
      </c>
      <c r="L45" s="0" t="n">
        <v>1339</v>
      </c>
      <c r="N45" s="0" t="n">
        <v>1007</v>
      </c>
      <c r="O45" s="0" t="s">
        <v>120</v>
      </c>
      <c r="P45" s="0" t="s">
        <v>120</v>
      </c>
      <c r="Q45" s="0" t="n">
        <v>1</v>
      </c>
      <c r="W45" s="0" t="n">
        <v>0</v>
      </c>
      <c r="X45" s="0" t="n">
        <v>-1294266877</v>
      </c>
      <c r="Y45" s="0" t="n">
        <f aca="false">AT45</f>
        <v>0.6</v>
      </c>
      <c r="AA45" s="0" t="n">
        <v>805.23</v>
      </c>
      <c r="AB45" s="0" t="n">
        <v>0</v>
      </c>
      <c r="AC45" s="0" t="n">
        <v>0</v>
      </c>
      <c r="AD45" s="0" t="n">
        <v>0</v>
      </c>
      <c r="AE45" s="0" t="n">
        <v>805.23</v>
      </c>
      <c r="AF45" s="0" t="n">
        <v>0</v>
      </c>
      <c r="AG45" s="0" t="n">
        <v>0</v>
      </c>
      <c r="AH45" s="0" t="n">
        <v>0</v>
      </c>
      <c r="AI45" s="0" t="n">
        <v>1</v>
      </c>
      <c r="AJ45" s="0" t="n">
        <v>1</v>
      </c>
      <c r="AK45" s="0" t="n">
        <v>1</v>
      </c>
      <c r="AL45" s="0" t="n">
        <v>1</v>
      </c>
      <c r="AM45" s="0" t="n">
        <v>0</v>
      </c>
      <c r="AN45" s="0" t="n">
        <v>0</v>
      </c>
      <c r="AO45" s="0" t="n">
        <v>1</v>
      </c>
      <c r="AP45" s="0" t="n">
        <v>0</v>
      </c>
      <c r="AQ45" s="0" t="n">
        <v>0</v>
      </c>
      <c r="AR45" s="0" t="n">
        <v>0</v>
      </c>
      <c r="AT45" s="0" t="n">
        <v>0.6</v>
      </c>
      <c r="AV45" s="0" t="n">
        <v>0</v>
      </c>
      <c r="AW45" s="0" t="n">
        <v>2</v>
      </c>
      <c r="AX45" s="0" t="n">
        <v>86495253</v>
      </c>
      <c r="AY45" s="0" t="n">
        <v>1</v>
      </c>
      <c r="AZ45" s="0" t="n">
        <v>0</v>
      </c>
      <c r="BA45" s="0" t="n">
        <v>45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CV45" s="0" t="n">
        <v>0</v>
      </c>
      <c r="CW45" s="0" t="n">
        <v>0</v>
      </c>
      <c r="CX45" s="0" t="n">
        <f aca="false">ROUND(Y45*Source!I88,9)</f>
        <v>0.24</v>
      </c>
      <c r="CY45" s="0" t="n">
        <f aca="false">AA45</f>
        <v>805.23</v>
      </c>
      <c r="CZ45" s="0" t="n">
        <f aca="false">AE45</f>
        <v>805.23</v>
      </c>
      <c r="DA45" s="0" t="n">
        <f aca="false">AI45</f>
        <v>1</v>
      </c>
      <c r="DB45" s="0" t="n">
        <f aca="false">ROUND(AT45*CZ45,2)</f>
        <v>483.14</v>
      </c>
      <c r="DC45" s="0" t="n">
        <f aca="false">ROUND(AT45*AG45,2)</f>
        <v>0</v>
      </c>
      <c r="DF45" s="0" t="n">
        <f aca="false">ROUND(ROUND(AE45,2)*CX45,2)</f>
        <v>193.26</v>
      </c>
      <c r="DG45" s="0" t="n">
        <f aca="false">ROUND(ROUND(AF45,2)*CX45,2)</f>
        <v>0</v>
      </c>
      <c r="DH45" s="0" t="n">
        <f aca="false">ROUND(ROUND(AG45,2)*ROUND(AT45*Source!I88,9),2)</f>
        <v>0</v>
      </c>
      <c r="DI45" s="0" t="n">
        <f aca="false">ROUND(ROUND(AH45,2)*CX45,2)</f>
        <v>0</v>
      </c>
      <c r="DJ45" s="0" t="n">
        <f aca="false">DF45</f>
        <v>193.26</v>
      </c>
      <c r="DK45" s="0" t="n">
        <v>0</v>
      </c>
      <c r="DM45" s="0" t="n">
        <v>0</v>
      </c>
      <c r="DO45" s="0" t="n">
        <v>0</v>
      </c>
    </row>
    <row r="46" customFormat="false" ht="12.75" hidden="false" customHeight="false" outlineLevel="0" collapsed="false">
      <c r="A46" s="0" t="n">
        <f aca="false">ROW(Source!A88)</f>
        <v>88</v>
      </c>
      <c r="B46" s="0" t="n">
        <v>86495195</v>
      </c>
      <c r="C46" s="0" t="n">
        <v>86495240</v>
      </c>
      <c r="D46" s="0" t="n">
        <v>30531738</v>
      </c>
      <c r="E46" s="0" t="n">
        <v>1</v>
      </c>
      <c r="F46" s="0" t="n">
        <v>1</v>
      </c>
      <c r="G46" s="0" t="n">
        <v>30515945</v>
      </c>
      <c r="H46" s="0" t="n">
        <v>3</v>
      </c>
      <c r="I46" s="0" t="s">
        <v>216</v>
      </c>
      <c r="K46" s="0" t="s">
        <v>51</v>
      </c>
      <c r="L46" s="0" t="n">
        <v>1339</v>
      </c>
      <c r="N46" s="0" t="n">
        <v>1007</v>
      </c>
      <c r="O46" s="0" t="s">
        <v>120</v>
      </c>
      <c r="P46" s="0" t="s">
        <v>120</v>
      </c>
      <c r="Q46" s="0" t="n">
        <v>1</v>
      </c>
      <c r="W46" s="0" t="n">
        <v>0</v>
      </c>
      <c r="X46" s="0" t="n">
        <v>322112170</v>
      </c>
      <c r="Y46" s="0" t="n">
        <f aca="false">AT46</f>
        <v>6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1</v>
      </c>
      <c r="AJ46" s="0" t="n">
        <v>1</v>
      </c>
      <c r="AK46" s="0" t="n">
        <v>1</v>
      </c>
      <c r="AL46" s="0" t="n">
        <v>1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T46" s="0" t="n">
        <v>6</v>
      </c>
      <c r="AV46" s="0" t="n">
        <v>0</v>
      </c>
      <c r="AW46" s="0" t="n">
        <v>2</v>
      </c>
      <c r="AX46" s="0" t="n">
        <v>86495254</v>
      </c>
      <c r="AY46" s="0" t="n">
        <v>1</v>
      </c>
      <c r="AZ46" s="0" t="n">
        <v>0</v>
      </c>
      <c r="BA46" s="0" t="n">
        <v>46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CV46" s="0" t="n">
        <v>0</v>
      </c>
      <c r="CW46" s="0" t="n">
        <v>0</v>
      </c>
      <c r="CX46" s="0" t="n">
        <f aca="false">ROUND(Y46*Source!I88,9)</f>
        <v>2.4</v>
      </c>
      <c r="CY46" s="0" t="n">
        <f aca="false">AA46</f>
        <v>0</v>
      </c>
      <c r="CZ46" s="0" t="n">
        <f aca="false">AE46</f>
        <v>0</v>
      </c>
      <c r="DA46" s="0" t="n">
        <f aca="false">AI46</f>
        <v>1</v>
      </c>
      <c r="DB46" s="0" t="n">
        <f aca="false">ROUND(AT46*CZ46,2)</f>
        <v>0</v>
      </c>
      <c r="DC46" s="0" t="n">
        <f aca="false">ROUND(AT46*AG46,2)</f>
        <v>0</v>
      </c>
      <c r="DF46" s="0" t="n">
        <f aca="false">ROUND(ROUND(AE46,2)*CX46,2)</f>
        <v>0</v>
      </c>
      <c r="DG46" s="0" t="n">
        <f aca="false">ROUND(ROUND(AF46,2)*CX46,2)</f>
        <v>0</v>
      </c>
      <c r="DH46" s="0" t="n">
        <f aca="false">ROUND(ROUND(AG46,2)*ROUND(AT46*Source!I88,9),2)</f>
        <v>0</v>
      </c>
      <c r="DI46" s="0" t="n">
        <f aca="false">ROUND(ROUND(AH46,2)*CX46,2)</f>
        <v>0</v>
      </c>
      <c r="DJ46" s="0" t="n">
        <f aca="false">DF46</f>
        <v>0</v>
      </c>
      <c r="DK46" s="0" t="n">
        <v>0</v>
      </c>
      <c r="DM46" s="0" t="n">
        <v>0</v>
      </c>
      <c r="DO46" s="0" t="n">
        <v>0</v>
      </c>
    </row>
    <row r="47" customFormat="false" ht="12.75" hidden="false" customHeight="false" outlineLevel="0" collapsed="false">
      <c r="A47" s="0" t="n">
        <f aca="false">ROW(Source!A91)</f>
        <v>91</v>
      </c>
      <c r="B47" s="0" t="n">
        <v>86495194</v>
      </c>
      <c r="C47" s="0" t="n">
        <v>86495256</v>
      </c>
      <c r="D47" s="0" t="n">
        <v>0</v>
      </c>
      <c r="E47" s="0" t="n">
        <v>1</v>
      </c>
      <c r="F47" s="0" t="n">
        <v>1</v>
      </c>
      <c r="G47" s="0" t="n">
        <v>30515945</v>
      </c>
      <c r="H47" s="0" t="n">
        <v>1</v>
      </c>
      <c r="I47" s="0" t="s">
        <v>86</v>
      </c>
      <c r="K47" s="0" t="s">
        <v>214</v>
      </c>
      <c r="L47" s="0" t="n">
        <v>1369</v>
      </c>
      <c r="N47" s="0" t="n">
        <v>1013</v>
      </c>
      <c r="O47" s="0" t="s">
        <v>215</v>
      </c>
      <c r="P47" s="0" t="s">
        <v>215</v>
      </c>
      <c r="Q47" s="0" t="n">
        <v>1</v>
      </c>
      <c r="W47" s="0" t="n">
        <v>0</v>
      </c>
      <c r="X47" s="0" t="n">
        <v>-2001970737</v>
      </c>
      <c r="Y47" s="0" t="n">
        <f aca="false">(AT47*1.1*1.15)</f>
        <v>54.66065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1</v>
      </c>
      <c r="AJ47" s="0" t="n">
        <v>1</v>
      </c>
      <c r="AK47" s="0" t="n">
        <v>1</v>
      </c>
      <c r="AL47" s="0" t="n">
        <v>1</v>
      </c>
      <c r="AM47" s="0" t="n">
        <v>0</v>
      </c>
      <c r="AN47" s="0" t="n">
        <v>0</v>
      </c>
      <c r="AO47" s="0" t="n">
        <v>1</v>
      </c>
      <c r="AP47" s="0" t="n">
        <v>0</v>
      </c>
      <c r="AQ47" s="0" t="n">
        <v>0</v>
      </c>
      <c r="AR47" s="0" t="n">
        <v>0</v>
      </c>
      <c r="AT47" s="0" t="n">
        <v>43.21</v>
      </c>
      <c r="AU47" s="0" t="s">
        <v>184</v>
      </c>
      <c r="AV47" s="0" t="n">
        <v>1</v>
      </c>
      <c r="AW47" s="0" t="n">
        <v>2</v>
      </c>
      <c r="AX47" s="0" t="n">
        <v>86495258</v>
      </c>
      <c r="AY47" s="0" t="n">
        <v>1</v>
      </c>
      <c r="AZ47" s="0" t="n">
        <v>6144</v>
      </c>
      <c r="BA47" s="0" t="n">
        <v>47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CU47" s="0" t="n">
        <f aca="false">ROUND(AT47*Source!I91*AH47*AL47,2)</f>
        <v>0</v>
      </c>
      <c r="CV47" s="0" t="n">
        <f aca="false">ROUND(Y47*Source!I91,9)</f>
        <v>21.86426</v>
      </c>
      <c r="CW47" s="0" t="n">
        <v>0</v>
      </c>
      <c r="CX47" s="0" t="n">
        <f aca="false">ROUND(Y47*Source!I91,9)</f>
        <v>21.86426</v>
      </c>
      <c r="CY47" s="0" t="n">
        <f aca="false">AD47</f>
        <v>0</v>
      </c>
      <c r="CZ47" s="0" t="n">
        <f aca="false">AH47</f>
        <v>0</v>
      </c>
      <c r="DA47" s="0" t="n">
        <f aca="false">AL47</f>
        <v>1</v>
      </c>
      <c r="DB47" s="0" t="n">
        <f aca="false">(ROUND(AT47*CZ47,2)*1.1*1.15)</f>
        <v>0</v>
      </c>
      <c r="DC47" s="0" t="n">
        <f aca="false">(ROUND(AT47*AG47,2)*1.1*1.15)</f>
        <v>0</v>
      </c>
      <c r="DF47" s="0" t="n">
        <f aca="false">ROUND(ROUND(AE47,2)*CX47,2)</f>
        <v>0</v>
      </c>
      <c r="DG47" s="0" t="n">
        <f aca="false">ROUND(ROUND(AF47,2)*CX47,2)</f>
        <v>0</v>
      </c>
      <c r="DH47" s="0" t="n">
        <f aca="false">ROUND(ROUND(AG47,2)*ROUND((AT47*Source!I91*1.1*1.15),9),2)</f>
        <v>0</v>
      </c>
      <c r="DI47" s="0" t="n">
        <f aca="false">ROUND(ROUND(AH47,2)*CX47,2)</f>
        <v>0</v>
      </c>
      <c r="DJ47" s="0" t="n">
        <f aca="false">DI47</f>
        <v>0</v>
      </c>
      <c r="DK47" s="0" t="n">
        <v>0</v>
      </c>
      <c r="DM47" s="0" t="n">
        <v>0</v>
      </c>
      <c r="DO47" s="0" t="n">
        <v>0</v>
      </c>
      <c r="DP47" s="0" t="s">
        <v>184</v>
      </c>
    </row>
    <row r="48" customFormat="false" ht="12.75" hidden="false" customHeight="false" outlineLevel="0" collapsed="false">
      <c r="A48" s="0" t="n">
        <f aca="false">ROW(Source!A92)</f>
        <v>92</v>
      </c>
      <c r="B48" s="0" t="n">
        <v>86495195</v>
      </c>
      <c r="C48" s="0" t="n">
        <v>86495256</v>
      </c>
      <c r="D48" s="0" t="n">
        <v>0</v>
      </c>
      <c r="E48" s="0" t="n">
        <v>1</v>
      </c>
      <c r="F48" s="0" t="n">
        <v>1</v>
      </c>
      <c r="G48" s="0" t="n">
        <v>30515945</v>
      </c>
      <c r="H48" s="0" t="n">
        <v>1</v>
      </c>
      <c r="I48" s="0" t="s">
        <v>86</v>
      </c>
      <c r="K48" s="0" t="s">
        <v>214</v>
      </c>
      <c r="L48" s="0" t="n">
        <v>1369</v>
      </c>
      <c r="N48" s="0" t="n">
        <v>1013</v>
      </c>
      <c r="O48" s="0" t="s">
        <v>215</v>
      </c>
      <c r="P48" s="0" t="s">
        <v>215</v>
      </c>
      <c r="Q48" s="0" t="n">
        <v>1</v>
      </c>
      <c r="W48" s="0" t="n">
        <v>0</v>
      </c>
      <c r="X48" s="0" t="n">
        <v>-2001970737</v>
      </c>
      <c r="Y48" s="0" t="n">
        <f aca="false">(AT48*1.1*1.15)</f>
        <v>54.66065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1</v>
      </c>
      <c r="AJ48" s="0" t="n">
        <v>1</v>
      </c>
      <c r="AK48" s="0" t="n">
        <v>1</v>
      </c>
      <c r="AL48" s="0" t="n">
        <v>1</v>
      </c>
      <c r="AM48" s="0" t="n">
        <v>0</v>
      </c>
      <c r="AN48" s="0" t="n">
        <v>0</v>
      </c>
      <c r="AO48" s="0" t="n">
        <v>1</v>
      </c>
      <c r="AP48" s="0" t="n">
        <v>0</v>
      </c>
      <c r="AQ48" s="0" t="n">
        <v>0</v>
      </c>
      <c r="AR48" s="0" t="n">
        <v>0</v>
      </c>
      <c r="AT48" s="0" t="n">
        <v>43.21</v>
      </c>
      <c r="AU48" s="0" t="s">
        <v>184</v>
      </c>
      <c r="AV48" s="0" t="n">
        <v>1</v>
      </c>
      <c r="AW48" s="0" t="n">
        <v>2</v>
      </c>
      <c r="AX48" s="0" t="n">
        <v>86495258</v>
      </c>
      <c r="AY48" s="0" t="n">
        <v>1</v>
      </c>
      <c r="AZ48" s="0" t="n">
        <v>6144</v>
      </c>
      <c r="BA48" s="0" t="n">
        <v>48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CU48" s="0" t="n">
        <f aca="false">ROUND(AT48*Source!I92*AH48*AL48,2)</f>
        <v>0</v>
      </c>
      <c r="CV48" s="0" t="n">
        <f aca="false">ROUND(Y48*Source!I92,9)</f>
        <v>21.86426</v>
      </c>
      <c r="CW48" s="0" t="n">
        <v>0</v>
      </c>
      <c r="CX48" s="0" t="n">
        <f aca="false">ROUND(Y48*Source!I92,9)</f>
        <v>21.86426</v>
      </c>
      <c r="CY48" s="0" t="n">
        <f aca="false">AD48</f>
        <v>0</v>
      </c>
      <c r="CZ48" s="0" t="n">
        <f aca="false">AH48</f>
        <v>0</v>
      </c>
      <c r="DA48" s="0" t="n">
        <f aca="false">AL48</f>
        <v>1</v>
      </c>
      <c r="DB48" s="0" t="n">
        <f aca="false">(ROUND(AT48*CZ48,2)*1.1*1.15)</f>
        <v>0</v>
      </c>
      <c r="DC48" s="0" t="n">
        <f aca="false">(ROUND(AT48*AG48,2)*1.1*1.15)</f>
        <v>0</v>
      </c>
      <c r="DF48" s="0" t="n">
        <f aca="false">ROUND(ROUND(AE48,2)*CX48,2)</f>
        <v>0</v>
      </c>
      <c r="DG48" s="0" t="n">
        <f aca="false">ROUND(ROUND(AF48,2)*CX48,2)</f>
        <v>0</v>
      </c>
      <c r="DH48" s="0" t="n">
        <f aca="false">ROUND(ROUND(AG48,2)*ROUND((AT48*Source!I92*1.1*1.15),9),2)</f>
        <v>0</v>
      </c>
      <c r="DI48" s="0" t="n">
        <f aca="false">ROUND(ROUND(AH48,2)*CX48,2)</f>
        <v>0</v>
      </c>
      <c r="DJ48" s="0" t="n">
        <f aca="false">DI48</f>
        <v>0</v>
      </c>
      <c r="DK48" s="0" t="n">
        <v>0</v>
      </c>
      <c r="DM48" s="0" t="n">
        <v>0</v>
      </c>
      <c r="DO48" s="0" t="n">
        <v>0</v>
      </c>
      <c r="DP48" s="0" t="s">
        <v>184</v>
      </c>
    </row>
    <row r="49" customFormat="false" ht="12.75" hidden="false" customHeight="false" outlineLevel="0" collapsed="false">
      <c r="A49" s="0" t="n">
        <f aca="false">ROW(Source!A93)</f>
        <v>93</v>
      </c>
      <c r="B49" s="0" t="n">
        <v>86495194</v>
      </c>
      <c r="C49" s="0" t="n">
        <v>86495259</v>
      </c>
      <c r="D49" s="0" t="n">
        <v>0</v>
      </c>
      <c r="E49" s="0" t="n">
        <v>1</v>
      </c>
      <c r="F49" s="0" t="n">
        <v>1</v>
      </c>
      <c r="G49" s="0" t="n">
        <v>30515945</v>
      </c>
      <c r="H49" s="0" t="n">
        <v>1</v>
      </c>
      <c r="I49" s="0" t="s">
        <v>86</v>
      </c>
      <c r="K49" s="0" t="s">
        <v>214</v>
      </c>
      <c r="L49" s="0" t="n">
        <v>1369</v>
      </c>
      <c r="N49" s="0" t="n">
        <v>1013</v>
      </c>
      <c r="O49" s="0" t="s">
        <v>215</v>
      </c>
      <c r="P49" s="0" t="s">
        <v>215</v>
      </c>
      <c r="Q49" s="0" t="n">
        <v>1</v>
      </c>
      <c r="W49" s="0" t="n">
        <v>0</v>
      </c>
      <c r="X49" s="0" t="n">
        <v>-2001970737</v>
      </c>
      <c r="Y49" s="0" t="n">
        <f aca="false">(AT49*1.1*1.15)</f>
        <v>60.214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1</v>
      </c>
      <c r="AJ49" s="0" t="n">
        <v>1</v>
      </c>
      <c r="AK49" s="0" t="n">
        <v>1</v>
      </c>
      <c r="AL49" s="0" t="n">
        <v>1</v>
      </c>
      <c r="AM49" s="0" t="n">
        <v>0</v>
      </c>
      <c r="AN49" s="0" t="n">
        <v>0</v>
      </c>
      <c r="AO49" s="0" t="n">
        <v>1</v>
      </c>
      <c r="AP49" s="0" t="n">
        <v>0</v>
      </c>
      <c r="AQ49" s="0" t="n">
        <v>0</v>
      </c>
      <c r="AR49" s="0" t="n">
        <v>0</v>
      </c>
      <c r="AT49" s="0" t="n">
        <v>47.6</v>
      </c>
      <c r="AU49" s="0" t="s">
        <v>184</v>
      </c>
      <c r="AV49" s="0" t="n">
        <v>1</v>
      </c>
      <c r="AW49" s="0" t="n">
        <v>2</v>
      </c>
      <c r="AX49" s="0" t="n">
        <v>86495268</v>
      </c>
      <c r="AY49" s="0" t="n">
        <v>1</v>
      </c>
      <c r="AZ49" s="0" t="n">
        <v>6144</v>
      </c>
      <c r="BA49" s="0" t="n">
        <v>49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CU49" s="0" t="n">
        <f aca="false">ROUND(AT49*Source!I93*AH49*AL49,2)</f>
        <v>0</v>
      </c>
      <c r="CV49" s="0" t="n">
        <f aca="false">ROUND(Y49*Source!I93,9)</f>
        <v>24.0856</v>
      </c>
      <c r="CW49" s="0" t="n">
        <v>0</v>
      </c>
      <c r="CX49" s="0" t="n">
        <f aca="false">ROUND(Y49*Source!I93,9)</f>
        <v>24.0856</v>
      </c>
      <c r="CY49" s="0" t="n">
        <f aca="false">AD49</f>
        <v>0</v>
      </c>
      <c r="CZ49" s="0" t="n">
        <f aca="false">AH49</f>
        <v>0</v>
      </c>
      <c r="DA49" s="0" t="n">
        <f aca="false">AL49</f>
        <v>1</v>
      </c>
      <c r="DB49" s="0" t="n">
        <f aca="false">(ROUND(AT49*CZ49,2)*1.1*1.15)</f>
        <v>0</v>
      </c>
      <c r="DC49" s="0" t="n">
        <f aca="false">(ROUND(AT49*AG49,2)*1.1*1.15)</f>
        <v>0</v>
      </c>
      <c r="DF49" s="0" t="n">
        <f aca="false">ROUND(ROUND(AE49,2)*CX49,2)</f>
        <v>0</v>
      </c>
      <c r="DG49" s="0" t="n">
        <f aca="false">ROUND(ROUND(AF49,2)*CX49,2)</f>
        <v>0</v>
      </c>
      <c r="DH49" s="0" t="n">
        <f aca="false">ROUND(ROUND(AG49,2)*ROUND((AT49*Source!I93*1.1*1.15),9),2)</f>
        <v>0</v>
      </c>
      <c r="DI49" s="0" t="n">
        <f aca="false">ROUND(ROUND(AH49,2)*CX49,2)</f>
        <v>0</v>
      </c>
      <c r="DJ49" s="0" t="n">
        <f aca="false">DI49</f>
        <v>0</v>
      </c>
      <c r="DK49" s="0" t="n">
        <v>0</v>
      </c>
      <c r="DM49" s="0" t="n">
        <v>0</v>
      </c>
      <c r="DO49" s="0" t="n">
        <v>0</v>
      </c>
      <c r="DP49" s="0" t="s">
        <v>184</v>
      </c>
    </row>
    <row r="50" customFormat="false" ht="12.75" hidden="false" customHeight="false" outlineLevel="0" collapsed="false">
      <c r="A50" s="0" t="n">
        <f aca="false">ROW(Source!A93)</f>
        <v>93</v>
      </c>
      <c r="B50" s="0" t="n">
        <v>86495194</v>
      </c>
      <c r="C50" s="0" t="n">
        <v>86495259</v>
      </c>
      <c r="D50" s="0" t="n">
        <v>0</v>
      </c>
      <c r="E50" s="0" t="n">
        <v>1</v>
      </c>
      <c r="F50" s="0" t="n">
        <v>1</v>
      </c>
      <c r="G50" s="0" t="n">
        <v>30515945</v>
      </c>
      <c r="H50" s="0" t="n">
        <v>2</v>
      </c>
      <c r="I50" s="0" t="s">
        <v>217</v>
      </c>
      <c r="K50" s="0" t="s">
        <v>218</v>
      </c>
      <c r="L50" s="0" t="n">
        <v>1368</v>
      </c>
      <c r="N50" s="0" t="n">
        <v>1011</v>
      </c>
      <c r="O50" s="0" t="s">
        <v>219</v>
      </c>
      <c r="P50" s="0" t="s">
        <v>219</v>
      </c>
      <c r="Q50" s="0" t="n">
        <v>1</v>
      </c>
      <c r="W50" s="0" t="n">
        <v>0</v>
      </c>
      <c r="X50" s="0" t="n">
        <v>783330151</v>
      </c>
      <c r="Y50" s="0" t="n">
        <f aca="false">AT50</f>
        <v>1.79</v>
      </c>
      <c r="AA50" s="0" t="n">
        <v>0</v>
      </c>
      <c r="AB50" s="0" t="n">
        <v>257.94</v>
      </c>
      <c r="AC50" s="0" t="n">
        <v>24.37</v>
      </c>
      <c r="AD50" s="0" t="n">
        <v>0</v>
      </c>
      <c r="AE50" s="0" t="n">
        <v>0</v>
      </c>
      <c r="AF50" s="0" t="n">
        <v>246.36</v>
      </c>
      <c r="AG50" s="0" t="n">
        <v>23.28</v>
      </c>
      <c r="AH50" s="0" t="n">
        <v>0</v>
      </c>
      <c r="AI50" s="0" t="n">
        <v>1</v>
      </c>
      <c r="AJ50" s="0" t="n">
        <v>1</v>
      </c>
      <c r="AK50" s="0" t="n">
        <v>1</v>
      </c>
      <c r="AL50" s="0" t="n">
        <v>1</v>
      </c>
      <c r="AM50" s="0" t="n">
        <v>0</v>
      </c>
      <c r="AN50" s="0" t="n">
        <v>0</v>
      </c>
      <c r="AO50" s="0" t="n">
        <v>1</v>
      </c>
      <c r="AP50" s="0" t="n">
        <v>0</v>
      </c>
      <c r="AQ50" s="0" t="n">
        <v>0</v>
      </c>
      <c r="AR50" s="0" t="n">
        <v>0</v>
      </c>
      <c r="AT50" s="0" t="n">
        <v>1.79</v>
      </c>
      <c r="AV50" s="0" t="n">
        <v>0</v>
      </c>
      <c r="AW50" s="0" t="n">
        <v>2</v>
      </c>
      <c r="AX50" s="0" t="n">
        <v>86495269</v>
      </c>
      <c r="AY50" s="0" t="n">
        <v>1</v>
      </c>
      <c r="AZ50" s="0" t="n">
        <v>6144</v>
      </c>
      <c r="BA50" s="0" t="n">
        <v>50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CV50" s="0" t="n">
        <v>0</v>
      </c>
      <c r="CW50" s="0" t="n">
        <f aca="false">ROUND(AT50*Source!I93*DO50,9)</f>
        <v>0</v>
      </c>
      <c r="CX50" s="0" t="n">
        <f aca="false">ROUND(Y50*Source!I93,9)</f>
        <v>0.716</v>
      </c>
      <c r="CY50" s="0" t="n">
        <f aca="false">AB50</f>
        <v>257.94</v>
      </c>
      <c r="CZ50" s="0" t="n">
        <f aca="false">AF50</f>
        <v>246.36</v>
      </c>
      <c r="DA50" s="0" t="n">
        <f aca="false">AJ50</f>
        <v>1</v>
      </c>
      <c r="DB50" s="0" t="n">
        <f aca="false">ROUND(AT50*CZ50,2)</f>
        <v>440.98</v>
      </c>
      <c r="DC50" s="0" t="n">
        <f aca="false">ROUND(AT50*AG50,2)</f>
        <v>41.67</v>
      </c>
      <c r="DF50" s="0" t="n">
        <f aca="false">ROUND(ROUND(AE50,2)*CX50,2)</f>
        <v>0</v>
      </c>
      <c r="DG50" s="0" t="n">
        <f aca="false">ROUND(ROUND(AF50,2)*CX50,2)</f>
        <v>176.39</v>
      </c>
      <c r="DH50" s="0" t="n">
        <f aca="false">ROUND(ROUND(AG50,2)*ROUND(AT50*Source!I93,9),2)</f>
        <v>16.67</v>
      </c>
      <c r="DI50" s="0" t="n">
        <f aca="false">ROUND(ROUND(AH50,2)*CX50,2)</f>
        <v>0</v>
      </c>
      <c r="DJ50" s="0" t="n">
        <f aca="false">DG50</f>
        <v>176.39</v>
      </c>
      <c r="DK50" s="0" t="n">
        <v>0</v>
      </c>
      <c r="DM50" s="0" t="n">
        <v>0</v>
      </c>
      <c r="DO50" s="0" t="n">
        <v>0</v>
      </c>
    </row>
    <row r="51" customFormat="false" ht="12.75" hidden="false" customHeight="false" outlineLevel="0" collapsed="false">
      <c r="A51" s="0" t="n">
        <f aca="false">ROW(Source!A93)</f>
        <v>93</v>
      </c>
      <c r="B51" s="0" t="n">
        <v>86495194</v>
      </c>
      <c r="C51" s="0" t="n">
        <v>86495259</v>
      </c>
      <c r="D51" s="0" t="n">
        <v>0</v>
      </c>
      <c r="E51" s="0" t="n">
        <v>1</v>
      </c>
      <c r="F51" s="0" t="n">
        <v>1</v>
      </c>
      <c r="G51" s="0" t="n">
        <v>30515945</v>
      </c>
      <c r="H51" s="0" t="n">
        <v>2</v>
      </c>
      <c r="I51" s="0" t="s">
        <v>230</v>
      </c>
      <c r="K51" s="0" t="s">
        <v>231</v>
      </c>
      <c r="L51" s="0" t="n">
        <v>1368</v>
      </c>
      <c r="N51" s="0" t="n">
        <v>1011</v>
      </c>
      <c r="O51" s="0" t="s">
        <v>219</v>
      </c>
      <c r="P51" s="0" t="s">
        <v>219</v>
      </c>
      <c r="Q51" s="0" t="n">
        <v>1</v>
      </c>
      <c r="W51" s="0" t="n">
        <v>0</v>
      </c>
      <c r="X51" s="0" t="n">
        <v>1670036036</v>
      </c>
      <c r="Y51" s="0" t="n">
        <f aca="false">AT51</f>
        <v>1.47</v>
      </c>
      <c r="AA51" s="0" t="n">
        <v>0</v>
      </c>
      <c r="AB51" s="0" t="n">
        <v>202.09</v>
      </c>
      <c r="AC51" s="0" t="n">
        <v>18.17</v>
      </c>
      <c r="AD51" s="0" t="n">
        <v>0</v>
      </c>
      <c r="AE51" s="0" t="n">
        <v>0</v>
      </c>
      <c r="AF51" s="0" t="n">
        <v>193.02</v>
      </c>
      <c r="AG51" s="0" t="n">
        <v>17.35</v>
      </c>
      <c r="AH51" s="0" t="n">
        <v>0</v>
      </c>
      <c r="AI51" s="0" t="n">
        <v>1</v>
      </c>
      <c r="AJ51" s="0" t="n">
        <v>1</v>
      </c>
      <c r="AK51" s="0" t="n">
        <v>1</v>
      </c>
      <c r="AL51" s="0" t="n">
        <v>1</v>
      </c>
      <c r="AM51" s="0" t="n">
        <v>0</v>
      </c>
      <c r="AN51" s="0" t="n">
        <v>0</v>
      </c>
      <c r="AO51" s="0" t="n">
        <v>1</v>
      </c>
      <c r="AP51" s="0" t="n">
        <v>0</v>
      </c>
      <c r="AQ51" s="0" t="n">
        <v>0</v>
      </c>
      <c r="AR51" s="0" t="n">
        <v>0</v>
      </c>
      <c r="AT51" s="0" t="n">
        <v>1.47</v>
      </c>
      <c r="AV51" s="0" t="n">
        <v>0</v>
      </c>
      <c r="AW51" s="0" t="n">
        <v>2</v>
      </c>
      <c r="AX51" s="0" t="n">
        <v>86495270</v>
      </c>
      <c r="AY51" s="0" t="n">
        <v>1</v>
      </c>
      <c r="AZ51" s="0" t="n">
        <v>6144</v>
      </c>
      <c r="BA51" s="0" t="n">
        <v>51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CV51" s="0" t="n">
        <v>0</v>
      </c>
      <c r="CW51" s="0" t="n">
        <f aca="false">ROUND(AT51*Source!I93*DO51,9)</f>
        <v>0</v>
      </c>
      <c r="CX51" s="0" t="n">
        <f aca="false">ROUND(Y51*Source!I93,9)</f>
        <v>0.588</v>
      </c>
      <c r="CY51" s="0" t="n">
        <f aca="false">AB51</f>
        <v>202.09</v>
      </c>
      <c r="CZ51" s="0" t="n">
        <f aca="false">AF51</f>
        <v>193.02</v>
      </c>
      <c r="DA51" s="0" t="n">
        <f aca="false">AJ51</f>
        <v>1</v>
      </c>
      <c r="DB51" s="0" t="n">
        <f aca="false">ROUND(AT51*CZ51,2)</f>
        <v>283.74</v>
      </c>
      <c r="DC51" s="0" t="n">
        <f aca="false">ROUND(AT51*AG51,2)</f>
        <v>25.5</v>
      </c>
      <c r="DF51" s="0" t="n">
        <f aca="false">ROUND(ROUND(AE51,2)*CX51,2)</f>
        <v>0</v>
      </c>
      <c r="DG51" s="0" t="n">
        <f aca="false">ROUND(ROUND(AF51,2)*CX51,2)</f>
        <v>113.5</v>
      </c>
      <c r="DH51" s="0" t="n">
        <f aca="false">ROUND(ROUND(AG51,2)*ROUND(AT51*Source!I93,9),2)</f>
        <v>10.2</v>
      </c>
      <c r="DI51" s="0" t="n">
        <f aca="false">ROUND(ROUND(AH51,2)*CX51,2)</f>
        <v>0</v>
      </c>
      <c r="DJ51" s="0" t="n">
        <f aca="false">DG51</f>
        <v>113.5</v>
      </c>
      <c r="DK51" s="0" t="n">
        <v>0</v>
      </c>
      <c r="DM51" s="0" t="n">
        <v>0</v>
      </c>
      <c r="DO51" s="0" t="n">
        <v>0</v>
      </c>
    </row>
    <row r="52" customFormat="false" ht="12.75" hidden="false" customHeight="false" outlineLevel="0" collapsed="false">
      <c r="A52" s="0" t="n">
        <f aca="false">ROW(Source!A93)</f>
        <v>93</v>
      </c>
      <c r="B52" s="0" t="n">
        <v>86495194</v>
      </c>
      <c r="C52" s="0" t="n">
        <v>86495259</v>
      </c>
      <c r="D52" s="0" t="n">
        <v>0</v>
      </c>
      <c r="E52" s="0" t="n">
        <v>1</v>
      </c>
      <c r="F52" s="0" t="n">
        <v>1</v>
      </c>
      <c r="G52" s="0" t="n">
        <v>30515945</v>
      </c>
      <c r="H52" s="0" t="n">
        <v>3</v>
      </c>
      <c r="I52" s="0" t="s">
        <v>232</v>
      </c>
      <c r="K52" s="0" t="s">
        <v>233</v>
      </c>
      <c r="L52" s="0" t="n">
        <v>1339</v>
      </c>
      <c r="N52" s="0" t="n">
        <v>1007</v>
      </c>
      <c r="O52" s="0" t="s">
        <v>120</v>
      </c>
      <c r="P52" s="0" t="s">
        <v>120</v>
      </c>
      <c r="Q52" s="0" t="n">
        <v>1</v>
      </c>
      <c r="W52" s="0" t="n">
        <v>0</v>
      </c>
      <c r="X52" s="0" t="n">
        <v>1313783385</v>
      </c>
      <c r="Y52" s="0" t="n">
        <f aca="false">AT52</f>
        <v>5.2</v>
      </c>
      <c r="AA52" s="0" t="n">
        <v>7.07</v>
      </c>
      <c r="AB52" s="0" t="n">
        <v>0</v>
      </c>
      <c r="AC52" s="0" t="n">
        <v>0</v>
      </c>
      <c r="AD52" s="0" t="n">
        <v>0</v>
      </c>
      <c r="AE52" s="0" t="n">
        <v>7.07</v>
      </c>
      <c r="AF52" s="0" t="n">
        <v>0</v>
      </c>
      <c r="AG52" s="0" t="n">
        <v>0</v>
      </c>
      <c r="AH52" s="0" t="n">
        <v>0</v>
      </c>
      <c r="AI52" s="0" t="n">
        <v>1</v>
      </c>
      <c r="AJ52" s="0" t="n">
        <v>1</v>
      </c>
      <c r="AK52" s="0" t="n">
        <v>1</v>
      </c>
      <c r="AL52" s="0" t="n">
        <v>1</v>
      </c>
      <c r="AM52" s="0" t="n">
        <v>0</v>
      </c>
      <c r="AN52" s="0" t="n">
        <v>0</v>
      </c>
      <c r="AO52" s="0" t="n">
        <v>1</v>
      </c>
      <c r="AP52" s="0" t="n">
        <v>0</v>
      </c>
      <c r="AQ52" s="0" t="n">
        <v>0</v>
      </c>
      <c r="AR52" s="0" t="n">
        <v>0</v>
      </c>
      <c r="AT52" s="0" t="n">
        <v>5.2</v>
      </c>
      <c r="AV52" s="0" t="n">
        <v>0</v>
      </c>
      <c r="AW52" s="0" t="n">
        <v>2</v>
      </c>
      <c r="AX52" s="0" t="n">
        <v>86495271</v>
      </c>
      <c r="AY52" s="0" t="n">
        <v>1</v>
      </c>
      <c r="AZ52" s="0" t="n">
        <v>0</v>
      </c>
      <c r="BA52" s="0" t="n">
        <v>52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CV52" s="0" t="n">
        <v>0</v>
      </c>
      <c r="CW52" s="0" t="n">
        <v>0</v>
      </c>
      <c r="CX52" s="0" t="n">
        <f aca="false">ROUND(Y52*Source!I93,9)</f>
        <v>2.08</v>
      </c>
      <c r="CY52" s="0" t="n">
        <f aca="false">AA52</f>
        <v>7.07</v>
      </c>
      <c r="CZ52" s="0" t="n">
        <f aca="false">AE52</f>
        <v>7.07</v>
      </c>
      <c r="DA52" s="0" t="n">
        <f aca="false">AI52</f>
        <v>1</v>
      </c>
      <c r="DB52" s="0" t="n">
        <f aca="false">ROUND(AT52*CZ52,2)</f>
        <v>36.76</v>
      </c>
      <c r="DC52" s="0" t="n">
        <f aca="false">ROUND(AT52*AG52,2)</f>
        <v>0</v>
      </c>
      <c r="DF52" s="0" t="n">
        <f aca="false">ROUND(ROUND(AE52,2)*CX52,2)</f>
        <v>14.71</v>
      </c>
      <c r="DG52" s="0" t="n">
        <f aca="false">ROUND(ROUND(AF52,2)*CX52,2)</f>
        <v>0</v>
      </c>
      <c r="DH52" s="0" t="n">
        <f aca="false">ROUND(ROUND(AG52,2)*ROUND(AT52*Source!I93,9),2)</f>
        <v>0</v>
      </c>
      <c r="DI52" s="0" t="n">
        <f aca="false">ROUND(ROUND(AH52,2)*CX52,2)</f>
        <v>0</v>
      </c>
      <c r="DJ52" s="0" t="n">
        <f aca="false">DF52</f>
        <v>14.71</v>
      </c>
      <c r="DK52" s="0" t="n">
        <v>0</v>
      </c>
      <c r="DM52" s="0" t="n">
        <v>0</v>
      </c>
      <c r="DO52" s="0" t="n">
        <v>0</v>
      </c>
    </row>
    <row r="53" customFormat="false" ht="12.75" hidden="false" customHeight="false" outlineLevel="0" collapsed="false">
      <c r="A53" s="0" t="n">
        <f aca="false">ROW(Source!A93)</f>
        <v>93</v>
      </c>
      <c r="B53" s="0" t="n">
        <v>86495194</v>
      </c>
      <c r="C53" s="0" t="n">
        <v>86495259</v>
      </c>
      <c r="D53" s="0" t="n">
        <v>0</v>
      </c>
      <c r="E53" s="0" t="n">
        <v>1</v>
      </c>
      <c r="F53" s="0" t="n">
        <v>1</v>
      </c>
      <c r="G53" s="0" t="n">
        <v>30515945</v>
      </c>
      <c r="H53" s="0" t="n">
        <v>3</v>
      </c>
      <c r="I53" s="0" t="s">
        <v>234</v>
      </c>
      <c r="K53" s="0" t="s">
        <v>235</v>
      </c>
      <c r="L53" s="0" t="n">
        <v>1346</v>
      </c>
      <c r="N53" s="0" t="n">
        <v>1009</v>
      </c>
      <c r="O53" s="0" t="s">
        <v>222</v>
      </c>
      <c r="P53" s="0" t="s">
        <v>222</v>
      </c>
      <c r="Q53" s="0" t="n">
        <v>1</v>
      </c>
      <c r="W53" s="0" t="n">
        <v>0</v>
      </c>
      <c r="X53" s="0" t="n">
        <v>-1413591263</v>
      </c>
      <c r="Y53" s="0" t="n">
        <f aca="false">AT53</f>
        <v>0.3</v>
      </c>
      <c r="AA53" s="0" t="n">
        <v>13.95</v>
      </c>
      <c r="AB53" s="0" t="n">
        <v>0</v>
      </c>
      <c r="AC53" s="0" t="n">
        <v>0</v>
      </c>
      <c r="AD53" s="0" t="n">
        <v>0</v>
      </c>
      <c r="AE53" s="0" t="n">
        <v>13.95</v>
      </c>
      <c r="AF53" s="0" t="n">
        <v>0</v>
      </c>
      <c r="AG53" s="0" t="n">
        <v>0</v>
      </c>
      <c r="AH53" s="0" t="n">
        <v>0</v>
      </c>
      <c r="AI53" s="0" t="n">
        <v>1</v>
      </c>
      <c r="AJ53" s="0" t="n">
        <v>1</v>
      </c>
      <c r="AK53" s="0" t="n">
        <v>1</v>
      </c>
      <c r="AL53" s="0" t="n">
        <v>1</v>
      </c>
      <c r="AM53" s="0" t="n">
        <v>0</v>
      </c>
      <c r="AN53" s="0" t="n">
        <v>0</v>
      </c>
      <c r="AO53" s="0" t="n">
        <v>1</v>
      </c>
      <c r="AP53" s="0" t="n">
        <v>0</v>
      </c>
      <c r="AQ53" s="0" t="n">
        <v>0</v>
      </c>
      <c r="AR53" s="0" t="n">
        <v>0</v>
      </c>
      <c r="AT53" s="0" t="n">
        <v>0.3</v>
      </c>
      <c r="AV53" s="0" t="n">
        <v>0</v>
      </c>
      <c r="AW53" s="0" t="n">
        <v>2</v>
      </c>
      <c r="AX53" s="0" t="n">
        <v>86495272</v>
      </c>
      <c r="AY53" s="0" t="n">
        <v>1</v>
      </c>
      <c r="AZ53" s="0" t="n">
        <v>0</v>
      </c>
      <c r="BA53" s="0" t="n">
        <v>53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CV53" s="0" t="n">
        <v>0</v>
      </c>
      <c r="CW53" s="0" t="n">
        <v>0</v>
      </c>
      <c r="CX53" s="0" t="n">
        <f aca="false">ROUND(Y53*Source!I93,9)</f>
        <v>0.12</v>
      </c>
      <c r="CY53" s="0" t="n">
        <f aca="false">AA53</f>
        <v>13.95</v>
      </c>
      <c r="CZ53" s="0" t="n">
        <f aca="false">AE53</f>
        <v>13.95</v>
      </c>
      <c r="DA53" s="0" t="n">
        <f aca="false">AI53</f>
        <v>1</v>
      </c>
      <c r="DB53" s="0" t="n">
        <f aca="false">ROUND(AT53*CZ53,2)</f>
        <v>4.19</v>
      </c>
      <c r="DC53" s="0" t="n">
        <f aca="false">ROUND(AT53*AG53,2)</f>
        <v>0</v>
      </c>
      <c r="DF53" s="0" t="n">
        <f aca="false">ROUND(ROUND(AE53,2)*CX53,2)</f>
        <v>1.67</v>
      </c>
      <c r="DG53" s="0" t="n">
        <f aca="false">ROUND(ROUND(AF53,2)*CX53,2)</f>
        <v>0</v>
      </c>
      <c r="DH53" s="0" t="n">
        <f aca="false">ROUND(ROUND(AG53,2)*ROUND(AT53*Source!I93,9),2)</f>
        <v>0</v>
      </c>
      <c r="DI53" s="0" t="n">
        <f aca="false">ROUND(ROUND(AH53,2)*CX53,2)</f>
        <v>0</v>
      </c>
      <c r="DJ53" s="0" t="n">
        <f aca="false">DF53</f>
        <v>1.67</v>
      </c>
      <c r="DK53" s="0" t="n">
        <v>0</v>
      </c>
      <c r="DM53" s="0" t="n">
        <v>0</v>
      </c>
      <c r="DO53" s="0" t="n">
        <v>0</v>
      </c>
    </row>
    <row r="54" customFormat="false" ht="12.75" hidden="false" customHeight="false" outlineLevel="0" collapsed="false">
      <c r="A54" s="0" t="n">
        <f aca="false">ROW(Source!A93)</f>
        <v>93</v>
      </c>
      <c r="B54" s="0" t="n">
        <v>86495194</v>
      </c>
      <c r="C54" s="0" t="n">
        <v>86495259</v>
      </c>
      <c r="D54" s="0" t="n">
        <v>0</v>
      </c>
      <c r="E54" s="0" t="n">
        <v>1</v>
      </c>
      <c r="F54" s="0" t="n">
        <v>1</v>
      </c>
      <c r="G54" s="0" t="n">
        <v>30515945</v>
      </c>
      <c r="H54" s="0" t="n">
        <v>3</v>
      </c>
      <c r="I54" s="0" t="s">
        <v>236</v>
      </c>
      <c r="K54" s="0" t="s">
        <v>237</v>
      </c>
      <c r="L54" s="0" t="n">
        <v>1327</v>
      </c>
      <c r="N54" s="0" t="n">
        <v>1005</v>
      </c>
      <c r="O54" s="0" t="s">
        <v>238</v>
      </c>
      <c r="P54" s="0" t="s">
        <v>238</v>
      </c>
      <c r="Q54" s="0" t="n">
        <v>1</v>
      </c>
      <c r="W54" s="0" t="n">
        <v>0</v>
      </c>
      <c r="X54" s="0" t="n">
        <v>461264938</v>
      </c>
      <c r="Y54" s="0" t="n">
        <f aca="false">AT54</f>
        <v>0.015</v>
      </c>
      <c r="AA54" s="0" t="n">
        <v>7.39</v>
      </c>
      <c r="AB54" s="0" t="n">
        <v>0</v>
      </c>
      <c r="AC54" s="0" t="n">
        <v>0</v>
      </c>
      <c r="AD54" s="0" t="n">
        <v>0</v>
      </c>
      <c r="AE54" s="0" t="n">
        <v>7.39</v>
      </c>
      <c r="AF54" s="0" t="n">
        <v>0</v>
      </c>
      <c r="AG54" s="0" t="n">
        <v>0</v>
      </c>
      <c r="AH54" s="0" t="n">
        <v>0</v>
      </c>
      <c r="AI54" s="0" t="n">
        <v>1</v>
      </c>
      <c r="AJ54" s="0" t="n">
        <v>1</v>
      </c>
      <c r="AK54" s="0" t="n">
        <v>1</v>
      </c>
      <c r="AL54" s="0" t="n">
        <v>1</v>
      </c>
      <c r="AM54" s="0" t="n">
        <v>0</v>
      </c>
      <c r="AN54" s="0" t="n">
        <v>0</v>
      </c>
      <c r="AO54" s="0" t="n">
        <v>1</v>
      </c>
      <c r="AP54" s="0" t="n">
        <v>0</v>
      </c>
      <c r="AQ54" s="0" t="n">
        <v>0</v>
      </c>
      <c r="AR54" s="0" t="n">
        <v>0</v>
      </c>
      <c r="AT54" s="0" t="n">
        <v>0.015</v>
      </c>
      <c r="AV54" s="0" t="n">
        <v>0</v>
      </c>
      <c r="AW54" s="0" t="n">
        <v>2</v>
      </c>
      <c r="AX54" s="0" t="n">
        <v>86495273</v>
      </c>
      <c r="AY54" s="0" t="n">
        <v>1</v>
      </c>
      <c r="AZ54" s="0" t="n">
        <v>0</v>
      </c>
      <c r="BA54" s="0" t="n">
        <v>54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CV54" s="0" t="n">
        <v>0</v>
      </c>
      <c r="CW54" s="0" t="n">
        <v>0</v>
      </c>
      <c r="CX54" s="0" t="n">
        <f aca="false">ROUND(Y54*Source!I93,9)</f>
        <v>0.006</v>
      </c>
      <c r="CY54" s="0" t="n">
        <f aca="false">AA54</f>
        <v>7.39</v>
      </c>
      <c r="CZ54" s="0" t="n">
        <f aca="false">AE54</f>
        <v>7.39</v>
      </c>
      <c r="DA54" s="0" t="n">
        <f aca="false">AI54</f>
        <v>1</v>
      </c>
      <c r="DB54" s="0" t="n">
        <f aca="false">ROUND(AT54*CZ54,2)</f>
        <v>0.11</v>
      </c>
      <c r="DC54" s="0" t="n">
        <f aca="false">ROUND(AT54*AG54,2)</f>
        <v>0</v>
      </c>
      <c r="DF54" s="0" t="n">
        <f aca="false">ROUND(ROUND(AE54,2)*CX54,2)</f>
        <v>0.04</v>
      </c>
      <c r="DG54" s="0" t="n">
        <f aca="false">ROUND(ROUND(AF54,2)*CX54,2)</f>
        <v>0</v>
      </c>
      <c r="DH54" s="0" t="n">
        <f aca="false">ROUND(ROUND(AG54,2)*ROUND(AT54*Source!I93,9),2)</f>
        <v>0</v>
      </c>
      <c r="DI54" s="0" t="n">
        <f aca="false">ROUND(ROUND(AH54,2)*CX54,2)</f>
        <v>0</v>
      </c>
      <c r="DJ54" s="0" t="n">
        <f aca="false">DF54</f>
        <v>0.04</v>
      </c>
      <c r="DK54" s="0" t="n">
        <v>0</v>
      </c>
      <c r="DM54" s="0" t="n">
        <v>0</v>
      </c>
      <c r="DO54" s="0" t="n">
        <v>0</v>
      </c>
    </row>
    <row r="55" customFormat="false" ht="12.75" hidden="false" customHeight="false" outlineLevel="0" collapsed="false">
      <c r="A55" s="0" t="n">
        <f aca="false">ROW(Source!A93)</f>
        <v>93</v>
      </c>
      <c r="B55" s="0" t="n">
        <v>86495194</v>
      </c>
      <c r="C55" s="0" t="n">
        <v>86495259</v>
      </c>
      <c r="D55" s="0" t="n">
        <v>0</v>
      </c>
      <c r="E55" s="0" t="n">
        <v>1</v>
      </c>
      <c r="F55" s="0" t="n">
        <v>1</v>
      </c>
      <c r="G55" s="0" t="n">
        <v>30515945</v>
      </c>
      <c r="H55" s="0" t="n">
        <v>3</v>
      </c>
      <c r="I55" s="0" t="s">
        <v>239</v>
      </c>
      <c r="K55" s="0" t="s">
        <v>240</v>
      </c>
      <c r="L55" s="0" t="n">
        <v>1339</v>
      </c>
      <c r="N55" s="0" t="n">
        <v>1007</v>
      </c>
      <c r="O55" s="0" t="s">
        <v>120</v>
      </c>
      <c r="P55" s="0" t="s">
        <v>120</v>
      </c>
      <c r="Q55" s="0" t="n">
        <v>1</v>
      </c>
      <c r="W55" s="0" t="n">
        <v>0</v>
      </c>
      <c r="X55" s="0" t="n">
        <v>-2055803335</v>
      </c>
      <c r="Y55" s="0" t="n">
        <f aca="false">AT55</f>
        <v>0.09</v>
      </c>
      <c r="AA55" s="0" t="n">
        <v>376.66</v>
      </c>
      <c r="AB55" s="0" t="n">
        <v>0</v>
      </c>
      <c r="AC55" s="0" t="n">
        <v>0</v>
      </c>
      <c r="AD55" s="0" t="n">
        <v>0</v>
      </c>
      <c r="AE55" s="0" t="n">
        <v>376.66</v>
      </c>
      <c r="AF55" s="0" t="n">
        <v>0</v>
      </c>
      <c r="AG55" s="0" t="n">
        <v>0</v>
      </c>
      <c r="AH55" s="0" t="n">
        <v>0</v>
      </c>
      <c r="AI55" s="0" t="n">
        <v>1</v>
      </c>
      <c r="AJ55" s="0" t="n">
        <v>1</v>
      </c>
      <c r="AK55" s="0" t="n">
        <v>1</v>
      </c>
      <c r="AL55" s="0" t="n">
        <v>1</v>
      </c>
      <c r="AM55" s="0" t="n">
        <v>0</v>
      </c>
      <c r="AN55" s="0" t="n">
        <v>0</v>
      </c>
      <c r="AO55" s="0" t="n">
        <v>1</v>
      </c>
      <c r="AP55" s="0" t="n">
        <v>0</v>
      </c>
      <c r="AQ55" s="0" t="n">
        <v>0</v>
      </c>
      <c r="AR55" s="0" t="n">
        <v>0</v>
      </c>
      <c r="AT55" s="0" t="n">
        <v>0.09</v>
      </c>
      <c r="AV55" s="0" t="n">
        <v>0</v>
      </c>
      <c r="AW55" s="0" t="n">
        <v>2</v>
      </c>
      <c r="AX55" s="0" t="n">
        <v>86495274</v>
      </c>
      <c r="AY55" s="0" t="n">
        <v>1</v>
      </c>
      <c r="AZ55" s="0" t="n">
        <v>0</v>
      </c>
      <c r="BA55" s="0" t="n">
        <v>55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CV55" s="0" t="n">
        <v>0</v>
      </c>
      <c r="CW55" s="0" t="n">
        <v>0</v>
      </c>
      <c r="CX55" s="0" t="n">
        <f aca="false">ROUND(Y55*Source!I93,9)</f>
        <v>0.036</v>
      </c>
      <c r="CY55" s="0" t="n">
        <f aca="false">AA55</f>
        <v>376.66</v>
      </c>
      <c r="CZ55" s="0" t="n">
        <f aca="false">AE55</f>
        <v>376.66</v>
      </c>
      <c r="DA55" s="0" t="n">
        <f aca="false">AI55</f>
        <v>1</v>
      </c>
      <c r="DB55" s="0" t="n">
        <f aca="false">ROUND(AT55*CZ55,2)</f>
        <v>33.9</v>
      </c>
      <c r="DC55" s="0" t="n">
        <f aca="false">ROUND(AT55*AG55,2)</f>
        <v>0</v>
      </c>
      <c r="DF55" s="0" t="n">
        <f aca="false">ROUND(ROUND(AE55,2)*CX55,2)</f>
        <v>13.56</v>
      </c>
      <c r="DG55" s="0" t="n">
        <f aca="false">ROUND(ROUND(AF55,2)*CX55,2)</f>
        <v>0</v>
      </c>
      <c r="DH55" s="0" t="n">
        <f aca="false">ROUND(ROUND(AG55,2)*ROUND(AT55*Source!I93,9),2)</f>
        <v>0</v>
      </c>
      <c r="DI55" s="0" t="n">
        <f aca="false">ROUND(ROUND(AH55,2)*CX55,2)</f>
        <v>0</v>
      </c>
      <c r="DJ55" s="0" t="n">
        <f aca="false">DF55</f>
        <v>13.56</v>
      </c>
      <c r="DK55" s="0" t="n">
        <v>0</v>
      </c>
      <c r="DM55" s="0" t="n">
        <v>0</v>
      </c>
      <c r="DO55" s="0" t="n">
        <v>0</v>
      </c>
    </row>
    <row r="56" customFormat="false" ht="12.75" hidden="false" customHeight="false" outlineLevel="0" collapsed="false">
      <c r="A56" s="0" t="n">
        <f aca="false">ROW(Source!A93)</f>
        <v>93</v>
      </c>
      <c r="B56" s="0" t="n">
        <v>86495194</v>
      </c>
      <c r="C56" s="0" t="n">
        <v>86495259</v>
      </c>
      <c r="D56" s="0" t="n">
        <v>30532403</v>
      </c>
      <c r="E56" s="0" t="n">
        <v>1</v>
      </c>
      <c r="F56" s="0" t="n">
        <v>1</v>
      </c>
      <c r="G56" s="0" t="n">
        <v>30515945</v>
      </c>
      <c r="H56" s="0" t="n">
        <v>3</v>
      </c>
      <c r="I56" s="0" t="s">
        <v>241</v>
      </c>
      <c r="K56" s="0" t="s">
        <v>242</v>
      </c>
      <c r="L56" s="0" t="n">
        <v>1354</v>
      </c>
      <c r="N56" s="0" t="n">
        <v>1010</v>
      </c>
      <c r="O56" s="0" t="s">
        <v>243</v>
      </c>
      <c r="P56" s="0" t="s">
        <v>243</v>
      </c>
      <c r="Q56" s="0" t="n">
        <v>1</v>
      </c>
      <c r="W56" s="0" t="n">
        <v>0</v>
      </c>
      <c r="X56" s="0" t="n">
        <v>1630080052</v>
      </c>
      <c r="Y56" s="0" t="n">
        <f aca="false">AT56</f>
        <v>10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1</v>
      </c>
      <c r="AJ56" s="0" t="n">
        <v>1</v>
      </c>
      <c r="AK56" s="0" t="n">
        <v>1</v>
      </c>
      <c r="AL56" s="0" t="n">
        <v>1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T56" s="0" t="n">
        <v>10</v>
      </c>
      <c r="AV56" s="0" t="n">
        <v>0</v>
      </c>
      <c r="AW56" s="0" t="n">
        <v>2</v>
      </c>
      <c r="AX56" s="0" t="n">
        <v>86495275</v>
      </c>
      <c r="AY56" s="0" t="n">
        <v>1</v>
      </c>
      <c r="AZ56" s="0" t="n">
        <v>0</v>
      </c>
      <c r="BA56" s="0" t="n">
        <v>56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CV56" s="0" t="n">
        <v>0</v>
      </c>
      <c r="CW56" s="0" t="n">
        <v>0</v>
      </c>
      <c r="CX56" s="0" t="n">
        <f aca="false">ROUND(Y56*Source!I93,9)</f>
        <v>4</v>
      </c>
      <c r="CY56" s="0" t="n">
        <f aca="false">AA56</f>
        <v>0</v>
      </c>
      <c r="CZ56" s="0" t="n">
        <f aca="false">AE56</f>
        <v>0</v>
      </c>
      <c r="DA56" s="0" t="n">
        <f aca="false">AI56</f>
        <v>1</v>
      </c>
      <c r="DB56" s="0" t="n">
        <f aca="false">ROUND(AT56*CZ56,2)</f>
        <v>0</v>
      </c>
      <c r="DC56" s="0" t="n">
        <f aca="false">ROUND(AT56*AG56,2)</f>
        <v>0</v>
      </c>
      <c r="DF56" s="0" t="n">
        <f aca="false">ROUND(ROUND(AE56,2)*CX56,2)</f>
        <v>0</v>
      </c>
      <c r="DG56" s="0" t="n">
        <f aca="false">ROUND(ROUND(AF56,2)*CX56,2)</f>
        <v>0</v>
      </c>
      <c r="DH56" s="0" t="n">
        <f aca="false">ROUND(ROUND(AG56,2)*ROUND(AT56*Source!I93,9),2)</f>
        <v>0</v>
      </c>
      <c r="DI56" s="0" t="n">
        <f aca="false">ROUND(ROUND(AH56,2)*CX56,2)</f>
        <v>0</v>
      </c>
      <c r="DJ56" s="0" t="n">
        <f aca="false">DF56</f>
        <v>0</v>
      </c>
      <c r="DK56" s="0" t="n">
        <v>0</v>
      </c>
      <c r="DM56" s="0" t="n">
        <v>0</v>
      </c>
      <c r="DO56" s="0" t="n">
        <v>0</v>
      </c>
    </row>
    <row r="57" customFormat="false" ht="12.75" hidden="false" customHeight="false" outlineLevel="0" collapsed="false">
      <c r="A57" s="0" t="n">
        <f aca="false">ROW(Source!A94)</f>
        <v>94</v>
      </c>
      <c r="B57" s="0" t="n">
        <v>86495195</v>
      </c>
      <c r="C57" s="0" t="n">
        <v>86495259</v>
      </c>
      <c r="D57" s="0" t="n">
        <v>0</v>
      </c>
      <c r="E57" s="0" t="n">
        <v>1</v>
      </c>
      <c r="F57" s="0" t="n">
        <v>1</v>
      </c>
      <c r="G57" s="0" t="n">
        <v>30515945</v>
      </c>
      <c r="H57" s="0" t="n">
        <v>1</v>
      </c>
      <c r="I57" s="0" t="s">
        <v>86</v>
      </c>
      <c r="K57" s="0" t="s">
        <v>214</v>
      </c>
      <c r="L57" s="0" t="n">
        <v>1369</v>
      </c>
      <c r="N57" s="0" t="n">
        <v>1013</v>
      </c>
      <c r="O57" s="0" t="s">
        <v>215</v>
      </c>
      <c r="P57" s="0" t="s">
        <v>215</v>
      </c>
      <c r="Q57" s="0" t="n">
        <v>1</v>
      </c>
      <c r="W57" s="0" t="n">
        <v>0</v>
      </c>
      <c r="X57" s="0" t="n">
        <v>-2001970737</v>
      </c>
      <c r="Y57" s="0" t="n">
        <f aca="false">(AT57*1.1*1.15)</f>
        <v>60.214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1</v>
      </c>
      <c r="AJ57" s="0" t="n">
        <v>1</v>
      </c>
      <c r="AK57" s="0" t="n">
        <v>1</v>
      </c>
      <c r="AL57" s="0" t="n">
        <v>1</v>
      </c>
      <c r="AM57" s="0" t="n">
        <v>0</v>
      </c>
      <c r="AN57" s="0" t="n">
        <v>0</v>
      </c>
      <c r="AO57" s="0" t="n">
        <v>1</v>
      </c>
      <c r="AP57" s="0" t="n">
        <v>0</v>
      </c>
      <c r="AQ57" s="0" t="n">
        <v>0</v>
      </c>
      <c r="AR57" s="0" t="n">
        <v>0</v>
      </c>
      <c r="AT57" s="0" t="n">
        <v>47.6</v>
      </c>
      <c r="AU57" s="0" t="s">
        <v>184</v>
      </c>
      <c r="AV57" s="0" t="n">
        <v>1</v>
      </c>
      <c r="AW57" s="0" t="n">
        <v>2</v>
      </c>
      <c r="AX57" s="0" t="n">
        <v>86495268</v>
      </c>
      <c r="AY57" s="0" t="n">
        <v>1</v>
      </c>
      <c r="AZ57" s="0" t="n">
        <v>6144</v>
      </c>
      <c r="BA57" s="0" t="n">
        <v>57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CU57" s="0" t="n">
        <f aca="false">ROUND(AT57*Source!I94*AH57*AL57,2)</f>
        <v>0</v>
      </c>
      <c r="CV57" s="0" t="n">
        <f aca="false">ROUND(Y57*Source!I94,9)</f>
        <v>24.0856</v>
      </c>
      <c r="CW57" s="0" t="n">
        <v>0</v>
      </c>
      <c r="CX57" s="0" t="n">
        <f aca="false">ROUND(Y57*Source!I94,9)</f>
        <v>24.0856</v>
      </c>
      <c r="CY57" s="0" t="n">
        <f aca="false">AD57</f>
        <v>0</v>
      </c>
      <c r="CZ57" s="0" t="n">
        <f aca="false">AH57</f>
        <v>0</v>
      </c>
      <c r="DA57" s="0" t="n">
        <f aca="false">AL57</f>
        <v>1</v>
      </c>
      <c r="DB57" s="0" t="n">
        <f aca="false">(ROUND(AT57*CZ57,2)*1.1*1.15)</f>
        <v>0</v>
      </c>
      <c r="DC57" s="0" t="n">
        <f aca="false">(ROUND(AT57*AG57,2)*1.1*1.15)</f>
        <v>0</v>
      </c>
      <c r="DF57" s="0" t="n">
        <f aca="false">ROUND(ROUND(AE57,2)*CX57,2)</f>
        <v>0</v>
      </c>
      <c r="DG57" s="0" t="n">
        <f aca="false">ROUND(ROUND(AF57,2)*CX57,2)</f>
        <v>0</v>
      </c>
      <c r="DH57" s="0" t="n">
        <f aca="false">ROUND(ROUND(AG57,2)*ROUND((AT57*Source!I94*1.1*1.15),9),2)</f>
        <v>0</v>
      </c>
      <c r="DI57" s="0" t="n">
        <f aca="false">ROUND(ROUND(AH57,2)*CX57,2)</f>
        <v>0</v>
      </c>
      <c r="DJ57" s="0" t="n">
        <f aca="false">DI57</f>
        <v>0</v>
      </c>
      <c r="DK57" s="0" t="n">
        <v>0</v>
      </c>
      <c r="DM57" s="0" t="n">
        <v>0</v>
      </c>
      <c r="DO57" s="0" t="n">
        <v>0</v>
      </c>
      <c r="DP57" s="0" t="s">
        <v>184</v>
      </c>
    </row>
    <row r="58" customFormat="false" ht="12.75" hidden="false" customHeight="false" outlineLevel="0" collapsed="false">
      <c r="A58" s="0" t="n">
        <f aca="false">ROW(Source!A94)</f>
        <v>94</v>
      </c>
      <c r="B58" s="0" t="n">
        <v>86495195</v>
      </c>
      <c r="C58" s="0" t="n">
        <v>86495259</v>
      </c>
      <c r="D58" s="0" t="n">
        <v>0</v>
      </c>
      <c r="E58" s="0" t="n">
        <v>1</v>
      </c>
      <c r="F58" s="0" t="n">
        <v>1</v>
      </c>
      <c r="G58" s="0" t="n">
        <v>30515945</v>
      </c>
      <c r="H58" s="0" t="n">
        <v>2</v>
      </c>
      <c r="I58" s="0" t="s">
        <v>217</v>
      </c>
      <c r="K58" s="0" t="s">
        <v>218</v>
      </c>
      <c r="L58" s="0" t="n">
        <v>1368</v>
      </c>
      <c r="N58" s="0" t="n">
        <v>1011</v>
      </c>
      <c r="O58" s="0" t="s">
        <v>219</v>
      </c>
      <c r="P58" s="0" t="s">
        <v>219</v>
      </c>
      <c r="Q58" s="0" t="n">
        <v>1</v>
      </c>
      <c r="W58" s="0" t="n">
        <v>0</v>
      </c>
      <c r="X58" s="0" t="n">
        <v>783330151</v>
      </c>
      <c r="Y58" s="0" t="n">
        <f aca="false">AT58</f>
        <v>1.79</v>
      </c>
      <c r="AA58" s="0" t="n">
        <v>0</v>
      </c>
      <c r="AB58" s="0" t="n">
        <v>257.94</v>
      </c>
      <c r="AC58" s="0" t="n">
        <v>24.37</v>
      </c>
      <c r="AD58" s="0" t="n">
        <v>0</v>
      </c>
      <c r="AE58" s="0" t="n">
        <v>0</v>
      </c>
      <c r="AF58" s="0" t="n">
        <v>246.36</v>
      </c>
      <c r="AG58" s="0" t="n">
        <v>23.28</v>
      </c>
      <c r="AH58" s="0" t="n">
        <v>0</v>
      </c>
      <c r="AI58" s="0" t="n">
        <v>1</v>
      </c>
      <c r="AJ58" s="0" t="n">
        <v>1</v>
      </c>
      <c r="AK58" s="0" t="n">
        <v>1</v>
      </c>
      <c r="AL58" s="0" t="n">
        <v>1</v>
      </c>
      <c r="AM58" s="0" t="n">
        <v>0</v>
      </c>
      <c r="AN58" s="0" t="n">
        <v>0</v>
      </c>
      <c r="AO58" s="0" t="n">
        <v>1</v>
      </c>
      <c r="AP58" s="0" t="n">
        <v>0</v>
      </c>
      <c r="AQ58" s="0" t="n">
        <v>0</v>
      </c>
      <c r="AR58" s="0" t="n">
        <v>0</v>
      </c>
      <c r="AT58" s="0" t="n">
        <v>1.79</v>
      </c>
      <c r="AV58" s="0" t="n">
        <v>0</v>
      </c>
      <c r="AW58" s="0" t="n">
        <v>2</v>
      </c>
      <c r="AX58" s="0" t="n">
        <v>86495269</v>
      </c>
      <c r="AY58" s="0" t="n">
        <v>1</v>
      </c>
      <c r="AZ58" s="0" t="n">
        <v>6144</v>
      </c>
      <c r="BA58" s="0" t="n">
        <v>58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CV58" s="0" t="n">
        <v>0</v>
      </c>
      <c r="CW58" s="0" t="n">
        <f aca="false">ROUND(AT58*Source!I94*DO58,9)</f>
        <v>0</v>
      </c>
      <c r="CX58" s="0" t="n">
        <f aca="false">ROUND(Y58*Source!I94,9)</f>
        <v>0.716</v>
      </c>
      <c r="CY58" s="0" t="n">
        <f aca="false">AB58</f>
        <v>257.94</v>
      </c>
      <c r="CZ58" s="0" t="n">
        <f aca="false">AF58</f>
        <v>246.36</v>
      </c>
      <c r="DA58" s="0" t="n">
        <f aca="false">AJ58</f>
        <v>1</v>
      </c>
      <c r="DB58" s="0" t="n">
        <f aca="false">ROUND(AT58*CZ58,2)</f>
        <v>440.98</v>
      </c>
      <c r="DC58" s="0" t="n">
        <f aca="false">ROUND(AT58*AG58,2)</f>
        <v>41.67</v>
      </c>
      <c r="DF58" s="0" t="n">
        <f aca="false">ROUND(ROUND(AE58,2)*CX58,2)</f>
        <v>0</v>
      </c>
      <c r="DG58" s="0" t="n">
        <f aca="false">ROUND(ROUND(AF58,2)*CX58,2)</f>
        <v>176.39</v>
      </c>
      <c r="DH58" s="0" t="n">
        <f aca="false">ROUND(ROUND(AG58,2)*ROUND(AT58*Source!I94,9),2)</f>
        <v>16.67</v>
      </c>
      <c r="DI58" s="0" t="n">
        <f aca="false">ROUND(ROUND(AH58,2)*CX58,2)</f>
        <v>0</v>
      </c>
      <c r="DJ58" s="0" t="n">
        <f aca="false">DG58</f>
        <v>176.39</v>
      </c>
      <c r="DK58" s="0" t="n">
        <v>0</v>
      </c>
      <c r="DM58" s="0" t="n">
        <v>0</v>
      </c>
      <c r="DO58" s="0" t="n">
        <v>0</v>
      </c>
    </row>
    <row r="59" customFormat="false" ht="12.75" hidden="false" customHeight="false" outlineLevel="0" collapsed="false">
      <c r="A59" s="0" t="n">
        <f aca="false">ROW(Source!A94)</f>
        <v>94</v>
      </c>
      <c r="B59" s="0" t="n">
        <v>86495195</v>
      </c>
      <c r="C59" s="0" t="n">
        <v>86495259</v>
      </c>
      <c r="D59" s="0" t="n">
        <v>0</v>
      </c>
      <c r="E59" s="0" t="n">
        <v>1</v>
      </c>
      <c r="F59" s="0" t="n">
        <v>1</v>
      </c>
      <c r="G59" s="0" t="n">
        <v>30515945</v>
      </c>
      <c r="H59" s="0" t="n">
        <v>2</v>
      </c>
      <c r="I59" s="0" t="s">
        <v>230</v>
      </c>
      <c r="K59" s="0" t="s">
        <v>231</v>
      </c>
      <c r="L59" s="0" t="n">
        <v>1368</v>
      </c>
      <c r="N59" s="0" t="n">
        <v>1011</v>
      </c>
      <c r="O59" s="0" t="s">
        <v>219</v>
      </c>
      <c r="P59" s="0" t="s">
        <v>219</v>
      </c>
      <c r="Q59" s="0" t="n">
        <v>1</v>
      </c>
      <c r="W59" s="0" t="n">
        <v>0</v>
      </c>
      <c r="X59" s="0" t="n">
        <v>1670036036</v>
      </c>
      <c r="Y59" s="0" t="n">
        <f aca="false">AT59</f>
        <v>1.47</v>
      </c>
      <c r="AA59" s="0" t="n">
        <v>0</v>
      </c>
      <c r="AB59" s="0" t="n">
        <v>202.09</v>
      </c>
      <c r="AC59" s="0" t="n">
        <v>18.17</v>
      </c>
      <c r="AD59" s="0" t="n">
        <v>0</v>
      </c>
      <c r="AE59" s="0" t="n">
        <v>0</v>
      </c>
      <c r="AF59" s="0" t="n">
        <v>193.02</v>
      </c>
      <c r="AG59" s="0" t="n">
        <v>17.35</v>
      </c>
      <c r="AH59" s="0" t="n">
        <v>0</v>
      </c>
      <c r="AI59" s="0" t="n">
        <v>1</v>
      </c>
      <c r="AJ59" s="0" t="n">
        <v>1</v>
      </c>
      <c r="AK59" s="0" t="n">
        <v>1</v>
      </c>
      <c r="AL59" s="0" t="n">
        <v>1</v>
      </c>
      <c r="AM59" s="0" t="n">
        <v>0</v>
      </c>
      <c r="AN59" s="0" t="n">
        <v>0</v>
      </c>
      <c r="AO59" s="0" t="n">
        <v>1</v>
      </c>
      <c r="AP59" s="0" t="n">
        <v>0</v>
      </c>
      <c r="AQ59" s="0" t="n">
        <v>0</v>
      </c>
      <c r="AR59" s="0" t="n">
        <v>0</v>
      </c>
      <c r="AT59" s="0" t="n">
        <v>1.47</v>
      </c>
      <c r="AV59" s="0" t="n">
        <v>0</v>
      </c>
      <c r="AW59" s="0" t="n">
        <v>2</v>
      </c>
      <c r="AX59" s="0" t="n">
        <v>86495270</v>
      </c>
      <c r="AY59" s="0" t="n">
        <v>1</v>
      </c>
      <c r="AZ59" s="0" t="n">
        <v>6144</v>
      </c>
      <c r="BA59" s="0" t="n">
        <v>59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CV59" s="0" t="n">
        <v>0</v>
      </c>
      <c r="CW59" s="0" t="n">
        <f aca="false">ROUND(AT59*Source!I94*DO59,9)</f>
        <v>0</v>
      </c>
      <c r="CX59" s="0" t="n">
        <f aca="false">ROUND(Y59*Source!I94,9)</f>
        <v>0.588</v>
      </c>
      <c r="CY59" s="0" t="n">
        <f aca="false">AB59</f>
        <v>202.09</v>
      </c>
      <c r="CZ59" s="0" t="n">
        <f aca="false">AF59</f>
        <v>193.02</v>
      </c>
      <c r="DA59" s="0" t="n">
        <f aca="false">AJ59</f>
        <v>1</v>
      </c>
      <c r="DB59" s="0" t="n">
        <f aca="false">ROUND(AT59*CZ59,2)</f>
        <v>283.74</v>
      </c>
      <c r="DC59" s="0" t="n">
        <f aca="false">ROUND(AT59*AG59,2)</f>
        <v>25.5</v>
      </c>
      <c r="DF59" s="0" t="n">
        <f aca="false">ROUND(ROUND(AE59,2)*CX59,2)</f>
        <v>0</v>
      </c>
      <c r="DG59" s="0" t="n">
        <f aca="false">ROUND(ROUND(AF59,2)*CX59,2)</f>
        <v>113.5</v>
      </c>
      <c r="DH59" s="0" t="n">
        <f aca="false">ROUND(ROUND(AG59,2)*ROUND(AT59*Source!I94,9),2)</f>
        <v>10.2</v>
      </c>
      <c r="DI59" s="0" t="n">
        <f aca="false">ROUND(ROUND(AH59,2)*CX59,2)</f>
        <v>0</v>
      </c>
      <c r="DJ59" s="0" t="n">
        <f aca="false">DG59</f>
        <v>113.5</v>
      </c>
      <c r="DK59" s="0" t="n">
        <v>0</v>
      </c>
      <c r="DM59" s="0" t="n">
        <v>0</v>
      </c>
      <c r="DO59" s="0" t="n">
        <v>0</v>
      </c>
    </row>
    <row r="60" customFormat="false" ht="12.75" hidden="false" customHeight="false" outlineLevel="0" collapsed="false">
      <c r="A60" s="0" t="n">
        <f aca="false">ROW(Source!A94)</f>
        <v>94</v>
      </c>
      <c r="B60" s="0" t="n">
        <v>86495195</v>
      </c>
      <c r="C60" s="0" t="n">
        <v>86495259</v>
      </c>
      <c r="D60" s="0" t="n">
        <v>0</v>
      </c>
      <c r="E60" s="0" t="n">
        <v>1</v>
      </c>
      <c r="F60" s="0" t="n">
        <v>1</v>
      </c>
      <c r="G60" s="0" t="n">
        <v>30515945</v>
      </c>
      <c r="H60" s="0" t="n">
        <v>3</v>
      </c>
      <c r="I60" s="0" t="s">
        <v>232</v>
      </c>
      <c r="K60" s="0" t="s">
        <v>233</v>
      </c>
      <c r="L60" s="0" t="n">
        <v>1339</v>
      </c>
      <c r="N60" s="0" t="n">
        <v>1007</v>
      </c>
      <c r="O60" s="0" t="s">
        <v>120</v>
      </c>
      <c r="P60" s="0" t="s">
        <v>120</v>
      </c>
      <c r="Q60" s="0" t="n">
        <v>1</v>
      </c>
      <c r="W60" s="0" t="n">
        <v>0</v>
      </c>
      <c r="X60" s="0" t="n">
        <v>1313783385</v>
      </c>
      <c r="Y60" s="0" t="n">
        <f aca="false">AT60</f>
        <v>5.2</v>
      </c>
      <c r="AA60" s="0" t="n">
        <v>7.07</v>
      </c>
      <c r="AB60" s="0" t="n">
        <v>0</v>
      </c>
      <c r="AC60" s="0" t="n">
        <v>0</v>
      </c>
      <c r="AD60" s="0" t="n">
        <v>0</v>
      </c>
      <c r="AE60" s="0" t="n">
        <v>7.07</v>
      </c>
      <c r="AF60" s="0" t="n">
        <v>0</v>
      </c>
      <c r="AG60" s="0" t="n">
        <v>0</v>
      </c>
      <c r="AH60" s="0" t="n">
        <v>0</v>
      </c>
      <c r="AI60" s="0" t="n">
        <v>1</v>
      </c>
      <c r="AJ60" s="0" t="n">
        <v>1</v>
      </c>
      <c r="AK60" s="0" t="n">
        <v>1</v>
      </c>
      <c r="AL60" s="0" t="n">
        <v>1</v>
      </c>
      <c r="AM60" s="0" t="n">
        <v>0</v>
      </c>
      <c r="AN60" s="0" t="n">
        <v>0</v>
      </c>
      <c r="AO60" s="0" t="n">
        <v>1</v>
      </c>
      <c r="AP60" s="0" t="n">
        <v>0</v>
      </c>
      <c r="AQ60" s="0" t="n">
        <v>0</v>
      </c>
      <c r="AR60" s="0" t="n">
        <v>0</v>
      </c>
      <c r="AT60" s="0" t="n">
        <v>5.2</v>
      </c>
      <c r="AV60" s="0" t="n">
        <v>0</v>
      </c>
      <c r="AW60" s="0" t="n">
        <v>2</v>
      </c>
      <c r="AX60" s="0" t="n">
        <v>86495271</v>
      </c>
      <c r="AY60" s="0" t="n">
        <v>1</v>
      </c>
      <c r="AZ60" s="0" t="n">
        <v>0</v>
      </c>
      <c r="BA60" s="0" t="n">
        <v>60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CV60" s="0" t="n">
        <v>0</v>
      </c>
      <c r="CW60" s="0" t="n">
        <v>0</v>
      </c>
      <c r="CX60" s="0" t="n">
        <f aca="false">ROUND(Y60*Source!I94,9)</f>
        <v>2.08</v>
      </c>
      <c r="CY60" s="0" t="n">
        <f aca="false">AA60</f>
        <v>7.07</v>
      </c>
      <c r="CZ60" s="0" t="n">
        <f aca="false">AE60</f>
        <v>7.07</v>
      </c>
      <c r="DA60" s="0" t="n">
        <f aca="false">AI60</f>
        <v>1</v>
      </c>
      <c r="DB60" s="0" t="n">
        <f aca="false">ROUND(AT60*CZ60,2)</f>
        <v>36.76</v>
      </c>
      <c r="DC60" s="0" t="n">
        <f aca="false">ROUND(AT60*AG60,2)</f>
        <v>0</v>
      </c>
      <c r="DF60" s="0" t="n">
        <f aca="false">ROUND(ROUND(AE60,2)*CX60,2)</f>
        <v>14.71</v>
      </c>
      <c r="DG60" s="0" t="n">
        <f aca="false">ROUND(ROUND(AF60,2)*CX60,2)</f>
        <v>0</v>
      </c>
      <c r="DH60" s="0" t="n">
        <f aca="false">ROUND(ROUND(AG60,2)*ROUND(AT60*Source!I94,9),2)</f>
        <v>0</v>
      </c>
      <c r="DI60" s="0" t="n">
        <f aca="false">ROUND(ROUND(AH60,2)*CX60,2)</f>
        <v>0</v>
      </c>
      <c r="DJ60" s="0" t="n">
        <f aca="false">DF60</f>
        <v>14.71</v>
      </c>
      <c r="DK60" s="0" t="n">
        <v>0</v>
      </c>
      <c r="DM60" s="0" t="n">
        <v>0</v>
      </c>
      <c r="DO60" s="0" t="n">
        <v>0</v>
      </c>
    </row>
    <row r="61" customFormat="false" ht="12.75" hidden="false" customHeight="false" outlineLevel="0" collapsed="false">
      <c r="A61" s="0" t="n">
        <f aca="false">ROW(Source!A94)</f>
        <v>94</v>
      </c>
      <c r="B61" s="0" t="n">
        <v>86495195</v>
      </c>
      <c r="C61" s="0" t="n">
        <v>86495259</v>
      </c>
      <c r="D61" s="0" t="n">
        <v>0</v>
      </c>
      <c r="E61" s="0" t="n">
        <v>1</v>
      </c>
      <c r="F61" s="0" t="n">
        <v>1</v>
      </c>
      <c r="G61" s="0" t="n">
        <v>30515945</v>
      </c>
      <c r="H61" s="0" t="n">
        <v>3</v>
      </c>
      <c r="I61" s="0" t="s">
        <v>234</v>
      </c>
      <c r="K61" s="0" t="s">
        <v>235</v>
      </c>
      <c r="L61" s="0" t="n">
        <v>1346</v>
      </c>
      <c r="N61" s="0" t="n">
        <v>1009</v>
      </c>
      <c r="O61" s="0" t="s">
        <v>222</v>
      </c>
      <c r="P61" s="0" t="s">
        <v>222</v>
      </c>
      <c r="Q61" s="0" t="n">
        <v>1</v>
      </c>
      <c r="W61" s="0" t="n">
        <v>0</v>
      </c>
      <c r="X61" s="0" t="n">
        <v>-1413591263</v>
      </c>
      <c r="Y61" s="0" t="n">
        <f aca="false">AT61</f>
        <v>0.3</v>
      </c>
      <c r="AA61" s="0" t="n">
        <v>13.95</v>
      </c>
      <c r="AB61" s="0" t="n">
        <v>0</v>
      </c>
      <c r="AC61" s="0" t="n">
        <v>0</v>
      </c>
      <c r="AD61" s="0" t="n">
        <v>0</v>
      </c>
      <c r="AE61" s="0" t="n">
        <v>13.95</v>
      </c>
      <c r="AF61" s="0" t="n">
        <v>0</v>
      </c>
      <c r="AG61" s="0" t="n">
        <v>0</v>
      </c>
      <c r="AH61" s="0" t="n">
        <v>0</v>
      </c>
      <c r="AI61" s="0" t="n">
        <v>1</v>
      </c>
      <c r="AJ61" s="0" t="n">
        <v>1</v>
      </c>
      <c r="AK61" s="0" t="n">
        <v>1</v>
      </c>
      <c r="AL61" s="0" t="n">
        <v>1</v>
      </c>
      <c r="AM61" s="0" t="n">
        <v>0</v>
      </c>
      <c r="AN61" s="0" t="n">
        <v>0</v>
      </c>
      <c r="AO61" s="0" t="n">
        <v>1</v>
      </c>
      <c r="AP61" s="0" t="n">
        <v>0</v>
      </c>
      <c r="AQ61" s="0" t="n">
        <v>0</v>
      </c>
      <c r="AR61" s="0" t="n">
        <v>0</v>
      </c>
      <c r="AT61" s="0" t="n">
        <v>0.3</v>
      </c>
      <c r="AV61" s="0" t="n">
        <v>0</v>
      </c>
      <c r="AW61" s="0" t="n">
        <v>2</v>
      </c>
      <c r="AX61" s="0" t="n">
        <v>86495272</v>
      </c>
      <c r="AY61" s="0" t="n">
        <v>1</v>
      </c>
      <c r="AZ61" s="0" t="n">
        <v>0</v>
      </c>
      <c r="BA61" s="0" t="n">
        <v>61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CV61" s="0" t="n">
        <v>0</v>
      </c>
      <c r="CW61" s="0" t="n">
        <v>0</v>
      </c>
      <c r="CX61" s="0" t="n">
        <f aca="false">ROUND(Y61*Source!I94,9)</f>
        <v>0.12</v>
      </c>
      <c r="CY61" s="0" t="n">
        <f aca="false">AA61</f>
        <v>13.95</v>
      </c>
      <c r="CZ61" s="0" t="n">
        <f aca="false">AE61</f>
        <v>13.95</v>
      </c>
      <c r="DA61" s="0" t="n">
        <f aca="false">AI61</f>
        <v>1</v>
      </c>
      <c r="DB61" s="0" t="n">
        <f aca="false">ROUND(AT61*CZ61,2)</f>
        <v>4.19</v>
      </c>
      <c r="DC61" s="0" t="n">
        <f aca="false">ROUND(AT61*AG61,2)</f>
        <v>0</v>
      </c>
      <c r="DF61" s="0" t="n">
        <f aca="false">ROUND(ROUND(AE61,2)*CX61,2)</f>
        <v>1.67</v>
      </c>
      <c r="DG61" s="0" t="n">
        <f aca="false">ROUND(ROUND(AF61,2)*CX61,2)</f>
        <v>0</v>
      </c>
      <c r="DH61" s="0" t="n">
        <f aca="false">ROUND(ROUND(AG61,2)*ROUND(AT61*Source!I94,9),2)</f>
        <v>0</v>
      </c>
      <c r="DI61" s="0" t="n">
        <f aca="false">ROUND(ROUND(AH61,2)*CX61,2)</f>
        <v>0</v>
      </c>
      <c r="DJ61" s="0" t="n">
        <f aca="false">DF61</f>
        <v>1.67</v>
      </c>
      <c r="DK61" s="0" t="n">
        <v>0</v>
      </c>
      <c r="DM61" s="0" t="n">
        <v>0</v>
      </c>
      <c r="DO61" s="0" t="n">
        <v>0</v>
      </c>
    </row>
    <row r="62" customFormat="false" ht="12.75" hidden="false" customHeight="false" outlineLevel="0" collapsed="false">
      <c r="A62" s="0" t="n">
        <f aca="false">ROW(Source!A94)</f>
        <v>94</v>
      </c>
      <c r="B62" s="0" t="n">
        <v>86495195</v>
      </c>
      <c r="C62" s="0" t="n">
        <v>86495259</v>
      </c>
      <c r="D62" s="0" t="n">
        <v>0</v>
      </c>
      <c r="E62" s="0" t="n">
        <v>1</v>
      </c>
      <c r="F62" s="0" t="n">
        <v>1</v>
      </c>
      <c r="G62" s="0" t="n">
        <v>30515945</v>
      </c>
      <c r="H62" s="0" t="n">
        <v>3</v>
      </c>
      <c r="I62" s="0" t="s">
        <v>236</v>
      </c>
      <c r="K62" s="0" t="s">
        <v>237</v>
      </c>
      <c r="L62" s="0" t="n">
        <v>1327</v>
      </c>
      <c r="N62" s="0" t="n">
        <v>1005</v>
      </c>
      <c r="O62" s="0" t="s">
        <v>238</v>
      </c>
      <c r="P62" s="0" t="s">
        <v>238</v>
      </c>
      <c r="Q62" s="0" t="n">
        <v>1</v>
      </c>
      <c r="W62" s="0" t="n">
        <v>0</v>
      </c>
      <c r="X62" s="0" t="n">
        <v>461264938</v>
      </c>
      <c r="Y62" s="0" t="n">
        <f aca="false">AT62</f>
        <v>0.015</v>
      </c>
      <c r="AA62" s="0" t="n">
        <v>7.39</v>
      </c>
      <c r="AB62" s="0" t="n">
        <v>0</v>
      </c>
      <c r="AC62" s="0" t="n">
        <v>0</v>
      </c>
      <c r="AD62" s="0" t="n">
        <v>0</v>
      </c>
      <c r="AE62" s="0" t="n">
        <v>7.39</v>
      </c>
      <c r="AF62" s="0" t="n">
        <v>0</v>
      </c>
      <c r="AG62" s="0" t="n">
        <v>0</v>
      </c>
      <c r="AH62" s="0" t="n">
        <v>0</v>
      </c>
      <c r="AI62" s="0" t="n">
        <v>1</v>
      </c>
      <c r="AJ62" s="0" t="n">
        <v>1</v>
      </c>
      <c r="AK62" s="0" t="n">
        <v>1</v>
      </c>
      <c r="AL62" s="0" t="n">
        <v>1</v>
      </c>
      <c r="AM62" s="0" t="n">
        <v>0</v>
      </c>
      <c r="AN62" s="0" t="n">
        <v>0</v>
      </c>
      <c r="AO62" s="0" t="n">
        <v>1</v>
      </c>
      <c r="AP62" s="0" t="n">
        <v>0</v>
      </c>
      <c r="AQ62" s="0" t="n">
        <v>0</v>
      </c>
      <c r="AR62" s="0" t="n">
        <v>0</v>
      </c>
      <c r="AT62" s="0" t="n">
        <v>0.015</v>
      </c>
      <c r="AV62" s="0" t="n">
        <v>0</v>
      </c>
      <c r="AW62" s="0" t="n">
        <v>2</v>
      </c>
      <c r="AX62" s="0" t="n">
        <v>86495273</v>
      </c>
      <c r="AY62" s="0" t="n">
        <v>1</v>
      </c>
      <c r="AZ62" s="0" t="n">
        <v>0</v>
      </c>
      <c r="BA62" s="0" t="n">
        <v>62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CV62" s="0" t="n">
        <v>0</v>
      </c>
      <c r="CW62" s="0" t="n">
        <v>0</v>
      </c>
      <c r="CX62" s="0" t="n">
        <f aca="false">ROUND(Y62*Source!I94,9)</f>
        <v>0.006</v>
      </c>
      <c r="CY62" s="0" t="n">
        <f aca="false">AA62</f>
        <v>7.39</v>
      </c>
      <c r="CZ62" s="0" t="n">
        <f aca="false">AE62</f>
        <v>7.39</v>
      </c>
      <c r="DA62" s="0" t="n">
        <f aca="false">AI62</f>
        <v>1</v>
      </c>
      <c r="DB62" s="0" t="n">
        <f aca="false">ROUND(AT62*CZ62,2)</f>
        <v>0.11</v>
      </c>
      <c r="DC62" s="0" t="n">
        <f aca="false">ROUND(AT62*AG62,2)</f>
        <v>0</v>
      </c>
      <c r="DF62" s="0" t="n">
        <f aca="false">ROUND(ROUND(AE62,2)*CX62,2)</f>
        <v>0.04</v>
      </c>
      <c r="DG62" s="0" t="n">
        <f aca="false">ROUND(ROUND(AF62,2)*CX62,2)</f>
        <v>0</v>
      </c>
      <c r="DH62" s="0" t="n">
        <f aca="false">ROUND(ROUND(AG62,2)*ROUND(AT62*Source!I94,9),2)</f>
        <v>0</v>
      </c>
      <c r="DI62" s="0" t="n">
        <f aca="false">ROUND(ROUND(AH62,2)*CX62,2)</f>
        <v>0</v>
      </c>
      <c r="DJ62" s="0" t="n">
        <f aca="false">DF62</f>
        <v>0.04</v>
      </c>
      <c r="DK62" s="0" t="n">
        <v>0</v>
      </c>
      <c r="DM62" s="0" t="n">
        <v>0</v>
      </c>
      <c r="DO62" s="0" t="n">
        <v>0</v>
      </c>
    </row>
    <row r="63" customFormat="false" ht="12.75" hidden="false" customHeight="false" outlineLevel="0" collapsed="false">
      <c r="A63" s="0" t="n">
        <f aca="false">ROW(Source!A94)</f>
        <v>94</v>
      </c>
      <c r="B63" s="0" t="n">
        <v>86495195</v>
      </c>
      <c r="C63" s="0" t="n">
        <v>86495259</v>
      </c>
      <c r="D63" s="0" t="n">
        <v>0</v>
      </c>
      <c r="E63" s="0" t="n">
        <v>1</v>
      </c>
      <c r="F63" s="0" t="n">
        <v>1</v>
      </c>
      <c r="G63" s="0" t="n">
        <v>30515945</v>
      </c>
      <c r="H63" s="0" t="n">
        <v>3</v>
      </c>
      <c r="I63" s="0" t="s">
        <v>239</v>
      </c>
      <c r="K63" s="0" t="s">
        <v>240</v>
      </c>
      <c r="L63" s="0" t="n">
        <v>1339</v>
      </c>
      <c r="N63" s="0" t="n">
        <v>1007</v>
      </c>
      <c r="O63" s="0" t="s">
        <v>120</v>
      </c>
      <c r="P63" s="0" t="s">
        <v>120</v>
      </c>
      <c r="Q63" s="0" t="n">
        <v>1</v>
      </c>
      <c r="W63" s="0" t="n">
        <v>0</v>
      </c>
      <c r="X63" s="0" t="n">
        <v>-2055803335</v>
      </c>
      <c r="Y63" s="0" t="n">
        <f aca="false">AT63</f>
        <v>0.09</v>
      </c>
      <c r="AA63" s="0" t="n">
        <v>376.66</v>
      </c>
      <c r="AB63" s="0" t="n">
        <v>0</v>
      </c>
      <c r="AC63" s="0" t="n">
        <v>0</v>
      </c>
      <c r="AD63" s="0" t="n">
        <v>0</v>
      </c>
      <c r="AE63" s="0" t="n">
        <v>376.66</v>
      </c>
      <c r="AF63" s="0" t="n">
        <v>0</v>
      </c>
      <c r="AG63" s="0" t="n">
        <v>0</v>
      </c>
      <c r="AH63" s="0" t="n">
        <v>0</v>
      </c>
      <c r="AI63" s="0" t="n">
        <v>1</v>
      </c>
      <c r="AJ63" s="0" t="n">
        <v>1</v>
      </c>
      <c r="AK63" s="0" t="n">
        <v>1</v>
      </c>
      <c r="AL63" s="0" t="n">
        <v>1</v>
      </c>
      <c r="AM63" s="0" t="n">
        <v>0</v>
      </c>
      <c r="AN63" s="0" t="n">
        <v>0</v>
      </c>
      <c r="AO63" s="0" t="n">
        <v>1</v>
      </c>
      <c r="AP63" s="0" t="n">
        <v>0</v>
      </c>
      <c r="AQ63" s="0" t="n">
        <v>0</v>
      </c>
      <c r="AR63" s="0" t="n">
        <v>0</v>
      </c>
      <c r="AT63" s="0" t="n">
        <v>0.09</v>
      </c>
      <c r="AV63" s="0" t="n">
        <v>0</v>
      </c>
      <c r="AW63" s="0" t="n">
        <v>2</v>
      </c>
      <c r="AX63" s="0" t="n">
        <v>86495274</v>
      </c>
      <c r="AY63" s="0" t="n">
        <v>1</v>
      </c>
      <c r="AZ63" s="0" t="n">
        <v>0</v>
      </c>
      <c r="BA63" s="0" t="n">
        <v>63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CV63" s="0" t="n">
        <v>0</v>
      </c>
      <c r="CW63" s="0" t="n">
        <v>0</v>
      </c>
      <c r="CX63" s="0" t="n">
        <f aca="false">ROUND(Y63*Source!I94,9)</f>
        <v>0.036</v>
      </c>
      <c r="CY63" s="0" t="n">
        <f aca="false">AA63</f>
        <v>376.66</v>
      </c>
      <c r="CZ63" s="0" t="n">
        <f aca="false">AE63</f>
        <v>376.66</v>
      </c>
      <c r="DA63" s="0" t="n">
        <f aca="false">AI63</f>
        <v>1</v>
      </c>
      <c r="DB63" s="0" t="n">
        <f aca="false">ROUND(AT63*CZ63,2)</f>
        <v>33.9</v>
      </c>
      <c r="DC63" s="0" t="n">
        <f aca="false">ROUND(AT63*AG63,2)</f>
        <v>0</v>
      </c>
      <c r="DF63" s="0" t="n">
        <f aca="false">ROUND(ROUND(AE63,2)*CX63,2)</f>
        <v>13.56</v>
      </c>
      <c r="DG63" s="0" t="n">
        <f aca="false">ROUND(ROUND(AF63,2)*CX63,2)</f>
        <v>0</v>
      </c>
      <c r="DH63" s="0" t="n">
        <f aca="false">ROUND(ROUND(AG63,2)*ROUND(AT63*Source!I94,9),2)</f>
        <v>0</v>
      </c>
      <c r="DI63" s="0" t="n">
        <f aca="false">ROUND(ROUND(AH63,2)*CX63,2)</f>
        <v>0</v>
      </c>
      <c r="DJ63" s="0" t="n">
        <f aca="false">DF63</f>
        <v>13.56</v>
      </c>
      <c r="DK63" s="0" t="n">
        <v>0</v>
      </c>
      <c r="DM63" s="0" t="n">
        <v>0</v>
      </c>
      <c r="DO63" s="0" t="n">
        <v>0</v>
      </c>
    </row>
    <row r="64" customFormat="false" ht="12.75" hidden="false" customHeight="false" outlineLevel="0" collapsed="false">
      <c r="A64" s="0" t="n">
        <f aca="false">ROW(Source!A94)</f>
        <v>94</v>
      </c>
      <c r="B64" s="0" t="n">
        <v>86495195</v>
      </c>
      <c r="C64" s="0" t="n">
        <v>86495259</v>
      </c>
      <c r="D64" s="0" t="n">
        <v>30532403</v>
      </c>
      <c r="E64" s="0" t="n">
        <v>1</v>
      </c>
      <c r="F64" s="0" t="n">
        <v>1</v>
      </c>
      <c r="G64" s="0" t="n">
        <v>30515945</v>
      </c>
      <c r="H64" s="0" t="n">
        <v>3</v>
      </c>
      <c r="I64" s="0" t="s">
        <v>241</v>
      </c>
      <c r="K64" s="0" t="s">
        <v>242</v>
      </c>
      <c r="L64" s="0" t="n">
        <v>1354</v>
      </c>
      <c r="N64" s="0" t="n">
        <v>1010</v>
      </c>
      <c r="O64" s="0" t="s">
        <v>243</v>
      </c>
      <c r="P64" s="0" t="s">
        <v>243</v>
      </c>
      <c r="Q64" s="0" t="n">
        <v>1</v>
      </c>
      <c r="W64" s="0" t="n">
        <v>0</v>
      </c>
      <c r="X64" s="0" t="n">
        <v>1630080052</v>
      </c>
      <c r="Y64" s="0" t="n">
        <f aca="false">AT64</f>
        <v>10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1</v>
      </c>
      <c r="AJ64" s="0" t="n">
        <v>1</v>
      </c>
      <c r="AK64" s="0" t="n">
        <v>1</v>
      </c>
      <c r="AL64" s="0" t="n">
        <v>1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T64" s="0" t="n">
        <v>10</v>
      </c>
      <c r="AV64" s="0" t="n">
        <v>0</v>
      </c>
      <c r="AW64" s="0" t="n">
        <v>2</v>
      </c>
      <c r="AX64" s="0" t="n">
        <v>86495275</v>
      </c>
      <c r="AY64" s="0" t="n">
        <v>1</v>
      </c>
      <c r="AZ64" s="0" t="n">
        <v>0</v>
      </c>
      <c r="BA64" s="0" t="n">
        <v>64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CV64" s="0" t="n">
        <v>0</v>
      </c>
      <c r="CW64" s="0" t="n">
        <v>0</v>
      </c>
      <c r="CX64" s="0" t="n">
        <f aca="false">ROUND(Y64*Source!I94,9)</f>
        <v>4</v>
      </c>
      <c r="CY64" s="0" t="n">
        <f aca="false">AA64</f>
        <v>0</v>
      </c>
      <c r="CZ64" s="0" t="n">
        <f aca="false">AE64</f>
        <v>0</v>
      </c>
      <c r="DA64" s="0" t="n">
        <f aca="false">AI64</f>
        <v>1</v>
      </c>
      <c r="DB64" s="0" t="n">
        <f aca="false">ROUND(AT64*CZ64,2)</f>
        <v>0</v>
      </c>
      <c r="DC64" s="0" t="n">
        <f aca="false">ROUND(AT64*AG64,2)</f>
        <v>0</v>
      </c>
      <c r="DF64" s="0" t="n">
        <f aca="false">ROUND(ROUND(AE64,2)*CX64,2)</f>
        <v>0</v>
      </c>
      <c r="DG64" s="0" t="n">
        <f aca="false">ROUND(ROUND(AF64,2)*CX64,2)</f>
        <v>0</v>
      </c>
      <c r="DH64" s="0" t="n">
        <f aca="false">ROUND(ROUND(AG64,2)*ROUND(AT64*Source!I94,9),2)</f>
        <v>0</v>
      </c>
      <c r="DI64" s="0" t="n">
        <f aca="false">ROUND(ROUND(AH64,2)*CX64,2)</f>
        <v>0</v>
      </c>
      <c r="DJ64" s="0" t="n">
        <f aca="false">DF64</f>
        <v>0</v>
      </c>
      <c r="DK64" s="0" t="n">
        <v>0</v>
      </c>
      <c r="DM64" s="0" t="n">
        <v>0</v>
      </c>
      <c r="DO64" s="0" t="n">
        <v>0</v>
      </c>
    </row>
    <row r="65" customFormat="false" ht="12.75" hidden="false" customHeight="false" outlineLevel="0" collapsed="false">
      <c r="A65" s="0" t="n">
        <f aca="false">ROW(Source!A95)</f>
        <v>95</v>
      </c>
      <c r="B65" s="0" t="n">
        <v>86495194</v>
      </c>
      <c r="C65" s="0" t="n">
        <v>86495276</v>
      </c>
      <c r="D65" s="0" t="n">
        <v>0</v>
      </c>
      <c r="E65" s="0" t="n">
        <v>1</v>
      </c>
      <c r="F65" s="0" t="n">
        <v>1</v>
      </c>
      <c r="G65" s="0" t="n">
        <v>30515945</v>
      </c>
      <c r="H65" s="0" t="n">
        <v>1</v>
      </c>
      <c r="I65" s="0" t="s">
        <v>86</v>
      </c>
      <c r="K65" s="0" t="s">
        <v>214</v>
      </c>
      <c r="L65" s="0" t="n">
        <v>1369</v>
      </c>
      <c r="N65" s="0" t="n">
        <v>1013</v>
      </c>
      <c r="O65" s="0" t="s">
        <v>215</v>
      </c>
      <c r="P65" s="0" t="s">
        <v>215</v>
      </c>
      <c r="Q65" s="0" t="n">
        <v>1</v>
      </c>
      <c r="W65" s="0" t="n">
        <v>0</v>
      </c>
      <c r="X65" s="0" t="n">
        <v>-2001970737</v>
      </c>
      <c r="Y65" s="0" t="n">
        <f aca="false">(AT65*1.1*1.15)</f>
        <v>91.52275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1</v>
      </c>
      <c r="AJ65" s="0" t="n">
        <v>1</v>
      </c>
      <c r="AK65" s="0" t="n">
        <v>1</v>
      </c>
      <c r="AL65" s="0" t="n">
        <v>1</v>
      </c>
      <c r="AM65" s="0" t="n">
        <v>0</v>
      </c>
      <c r="AN65" s="0" t="n">
        <v>0</v>
      </c>
      <c r="AO65" s="0" t="n">
        <v>1</v>
      </c>
      <c r="AP65" s="0" t="n">
        <v>0</v>
      </c>
      <c r="AQ65" s="0" t="n">
        <v>0</v>
      </c>
      <c r="AR65" s="0" t="n">
        <v>0</v>
      </c>
      <c r="AT65" s="0" t="n">
        <v>72.35</v>
      </c>
      <c r="AU65" s="0" t="s">
        <v>184</v>
      </c>
      <c r="AV65" s="0" t="n">
        <v>1</v>
      </c>
      <c r="AW65" s="0" t="n">
        <v>2</v>
      </c>
      <c r="AX65" s="0" t="n">
        <v>86495283</v>
      </c>
      <c r="AY65" s="0" t="n">
        <v>1</v>
      </c>
      <c r="AZ65" s="0" t="n">
        <v>6144</v>
      </c>
      <c r="BA65" s="0" t="n">
        <v>65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CU65" s="0" t="n">
        <f aca="false">ROUND(AT65*Source!I95*AH65*AL65,2)</f>
        <v>0</v>
      </c>
      <c r="CV65" s="0" t="n">
        <f aca="false">ROUND(Y65*Source!I95,9)</f>
        <v>530.83195</v>
      </c>
      <c r="CW65" s="0" t="n">
        <v>0</v>
      </c>
      <c r="CX65" s="0" t="n">
        <f aca="false">ROUND(Y65*Source!I95,9)</f>
        <v>530.83195</v>
      </c>
      <c r="CY65" s="0" t="n">
        <f aca="false">AD65</f>
        <v>0</v>
      </c>
      <c r="CZ65" s="0" t="n">
        <f aca="false">AH65</f>
        <v>0</v>
      </c>
      <c r="DA65" s="0" t="n">
        <f aca="false">AL65</f>
        <v>1</v>
      </c>
      <c r="DB65" s="0" t="n">
        <f aca="false">(ROUND(AT65*CZ65,2)*1.1*1.15)</f>
        <v>0</v>
      </c>
      <c r="DC65" s="0" t="n">
        <f aca="false">(ROUND(AT65*AG65,2)*1.1*1.15)</f>
        <v>0</v>
      </c>
      <c r="DF65" s="0" t="n">
        <f aca="false">ROUND(ROUND(AE65,2)*CX65,2)</f>
        <v>0</v>
      </c>
      <c r="DG65" s="0" t="n">
        <f aca="false">ROUND(ROUND(AF65,2)*CX65,2)</f>
        <v>0</v>
      </c>
      <c r="DH65" s="0" t="n">
        <f aca="false">ROUND(ROUND(AG65,2)*ROUND((AT65*Source!I95*1.1*1.15),9),2)</f>
        <v>0</v>
      </c>
      <c r="DI65" s="0" t="n">
        <f aca="false">ROUND(ROUND(AH65,2)*CX65,2)</f>
        <v>0</v>
      </c>
      <c r="DJ65" s="0" t="n">
        <f aca="false">DI65</f>
        <v>0</v>
      </c>
      <c r="DK65" s="0" t="n">
        <v>0</v>
      </c>
      <c r="DM65" s="0" t="n">
        <v>0</v>
      </c>
      <c r="DO65" s="0" t="n">
        <v>0</v>
      </c>
      <c r="DP65" s="0" t="s">
        <v>184</v>
      </c>
    </row>
    <row r="66" customFormat="false" ht="12.75" hidden="false" customHeight="false" outlineLevel="0" collapsed="false">
      <c r="A66" s="0" t="n">
        <f aca="false">ROW(Source!A95)</f>
        <v>95</v>
      </c>
      <c r="B66" s="0" t="n">
        <v>86495194</v>
      </c>
      <c r="C66" s="0" t="n">
        <v>86495276</v>
      </c>
      <c r="D66" s="0" t="n">
        <v>0</v>
      </c>
      <c r="E66" s="0" t="n">
        <v>1</v>
      </c>
      <c r="F66" s="0" t="n">
        <v>1</v>
      </c>
      <c r="G66" s="0" t="n">
        <v>30515945</v>
      </c>
      <c r="H66" s="0" t="n">
        <v>2</v>
      </c>
      <c r="I66" s="0" t="s">
        <v>217</v>
      </c>
      <c r="K66" s="0" t="s">
        <v>218</v>
      </c>
      <c r="L66" s="0" t="n">
        <v>1368</v>
      </c>
      <c r="N66" s="0" t="n">
        <v>1011</v>
      </c>
      <c r="O66" s="0" t="s">
        <v>219</v>
      </c>
      <c r="P66" s="0" t="s">
        <v>219</v>
      </c>
      <c r="Q66" s="0" t="n">
        <v>1</v>
      </c>
      <c r="W66" s="0" t="n">
        <v>0</v>
      </c>
      <c r="X66" s="0" t="n">
        <v>783330151</v>
      </c>
      <c r="Y66" s="0" t="n">
        <f aca="false">AT66</f>
        <v>0.67</v>
      </c>
      <c r="AA66" s="0" t="n">
        <v>0</v>
      </c>
      <c r="AB66" s="0" t="n">
        <v>257.94</v>
      </c>
      <c r="AC66" s="0" t="n">
        <v>24.37</v>
      </c>
      <c r="AD66" s="0" t="n">
        <v>0</v>
      </c>
      <c r="AE66" s="0" t="n">
        <v>0</v>
      </c>
      <c r="AF66" s="0" t="n">
        <v>246.36</v>
      </c>
      <c r="AG66" s="0" t="n">
        <v>23.28</v>
      </c>
      <c r="AH66" s="0" t="n">
        <v>0</v>
      </c>
      <c r="AI66" s="0" t="n">
        <v>1</v>
      </c>
      <c r="AJ66" s="0" t="n">
        <v>1</v>
      </c>
      <c r="AK66" s="0" t="n">
        <v>1</v>
      </c>
      <c r="AL66" s="0" t="n">
        <v>1</v>
      </c>
      <c r="AM66" s="0" t="n">
        <v>0</v>
      </c>
      <c r="AN66" s="0" t="n">
        <v>0</v>
      </c>
      <c r="AO66" s="0" t="n">
        <v>1</v>
      </c>
      <c r="AP66" s="0" t="n">
        <v>0</v>
      </c>
      <c r="AQ66" s="0" t="n">
        <v>0</v>
      </c>
      <c r="AR66" s="0" t="n">
        <v>0</v>
      </c>
      <c r="AT66" s="0" t="n">
        <v>0.67</v>
      </c>
      <c r="AV66" s="0" t="n">
        <v>0</v>
      </c>
      <c r="AW66" s="0" t="n">
        <v>2</v>
      </c>
      <c r="AX66" s="0" t="n">
        <v>86495284</v>
      </c>
      <c r="AY66" s="0" t="n">
        <v>1</v>
      </c>
      <c r="AZ66" s="0" t="n">
        <v>6144</v>
      </c>
      <c r="BA66" s="0" t="n">
        <v>66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CV66" s="0" t="n">
        <v>0</v>
      </c>
      <c r="CW66" s="0" t="n">
        <f aca="false">ROUND(AT66*Source!I95*DO66,9)</f>
        <v>0</v>
      </c>
      <c r="CX66" s="0" t="n">
        <f aca="false">ROUND(Y66*Source!I95,9)</f>
        <v>3.886</v>
      </c>
      <c r="CY66" s="0" t="n">
        <f aca="false">AB66</f>
        <v>257.94</v>
      </c>
      <c r="CZ66" s="0" t="n">
        <f aca="false">AF66</f>
        <v>246.36</v>
      </c>
      <c r="DA66" s="0" t="n">
        <f aca="false">AJ66</f>
        <v>1</v>
      </c>
      <c r="DB66" s="0" t="n">
        <f aca="false">ROUND(AT66*CZ66,2)</f>
        <v>165.06</v>
      </c>
      <c r="DC66" s="0" t="n">
        <f aca="false">ROUND(AT66*AG66,2)</f>
        <v>15.6</v>
      </c>
      <c r="DF66" s="0" t="n">
        <f aca="false">ROUND(ROUND(AE66,2)*CX66,2)</f>
        <v>0</v>
      </c>
      <c r="DG66" s="0" t="n">
        <f aca="false">ROUND(ROUND(AF66,2)*CX66,2)</f>
        <v>957.35</v>
      </c>
      <c r="DH66" s="0" t="n">
        <f aca="false">ROUND(ROUND(AG66,2)*ROUND(AT66*Source!I95,9),2)</f>
        <v>90.47</v>
      </c>
      <c r="DI66" s="0" t="n">
        <f aca="false">ROUND(ROUND(AH66,2)*CX66,2)</f>
        <v>0</v>
      </c>
      <c r="DJ66" s="0" t="n">
        <f aca="false">DG66</f>
        <v>957.35</v>
      </c>
      <c r="DK66" s="0" t="n">
        <v>0</v>
      </c>
      <c r="DM66" s="0" t="n">
        <v>0</v>
      </c>
      <c r="DO66" s="0" t="n">
        <v>0</v>
      </c>
    </row>
    <row r="67" customFormat="false" ht="12.75" hidden="false" customHeight="false" outlineLevel="0" collapsed="false">
      <c r="A67" s="0" t="n">
        <f aca="false">ROW(Source!A95)</f>
        <v>95</v>
      </c>
      <c r="B67" s="0" t="n">
        <v>86495194</v>
      </c>
      <c r="C67" s="0" t="n">
        <v>86495276</v>
      </c>
      <c r="D67" s="0" t="n">
        <v>0</v>
      </c>
      <c r="E67" s="0" t="n">
        <v>1</v>
      </c>
      <c r="F67" s="0" t="n">
        <v>1</v>
      </c>
      <c r="G67" s="0" t="n">
        <v>30515945</v>
      </c>
      <c r="H67" s="0" t="n">
        <v>3</v>
      </c>
      <c r="I67" s="0" t="s">
        <v>220</v>
      </c>
      <c r="K67" s="0" t="s">
        <v>221</v>
      </c>
      <c r="L67" s="0" t="n">
        <v>1346</v>
      </c>
      <c r="N67" s="0" t="n">
        <v>1009</v>
      </c>
      <c r="O67" s="0" t="s">
        <v>222</v>
      </c>
      <c r="P67" s="0" t="s">
        <v>222</v>
      </c>
      <c r="Q67" s="0" t="n">
        <v>1</v>
      </c>
      <c r="W67" s="0" t="n">
        <v>0</v>
      </c>
      <c r="X67" s="0" t="n">
        <v>-958599744</v>
      </c>
      <c r="Y67" s="0" t="n">
        <f aca="false">AT67</f>
        <v>5</v>
      </c>
      <c r="AA67" s="0" t="n">
        <v>29.98</v>
      </c>
      <c r="AB67" s="0" t="n">
        <v>0</v>
      </c>
      <c r="AC67" s="0" t="n">
        <v>0</v>
      </c>
      <c r="AD67" s="0" t="n">
        <v>0</v>
      </c>
      <c r="AE67" s="0" t="n">
        <v>29.98</v>
      </c>
      <c r="AF67" s="0" t="n">
        <v>0</v>
      </c>
      <c r="AG67" s="0" t="n">
        <v>0</v>
      </c>
      <c r="AH67" s="0" t="n">
        <v>0</v>
      </c>
      <c r="AI67" s="0" t="n">
        <v>1</v>
      </c>
      <c r="AJ67" s="0" t="n">
        <v>1</v>
      </c>
      <c r="AK67" s="0" t="n">
        <v>1</v>
      </c>
      <c r="AL67" s="0" t="n">
        <v>1</v>
      </c>
      <c r="AM67" s="0" t="n">
        <v>0</v>
      </c>
      <c r="AN67" s="0" t="n">
        <v>0</v>
      </c>
      <c r="AO67" s="0" t="n">
        <v>1</v>
      </c>
      <c r="AP67" s="0" t="n">
        <v>0</v>
      </c>
      <c r="AQ67" s="0" t="n">
        <v>0</v>
      </c>
      <c r="AR67" s="0" t="n">
        <v>0</v>
      </c>
      <c r="AT67" s="0" t="n">
        <v>5</v>
      </c>
      <c r="AV67" s="0" t="n">
        <v>0</v>
      </c>
      <c r="AW67" s="0" t="n">
        <v>2</v>
      </c>
      <c r="AX67" s="0" t="n">
        <v>86495285</v>
      </c>
      <c r="AY67" s="0" t="n">
        <v>1</v>
      </c>
      <c r="AZ67" s="0" t="n">
        <v>0</v>
      </c>
      <c r="BA67" s="0" t="n">
        <v>67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CV67" s="0" t="n">
        <v>0</v>
      </c>
      <c r="CW67" s="0" t="n">
        <v>0</v>
      </c>
      <c r="CX67" s="0" t="n">
        <f aca="false">ROUND(Y67*Source!I95,9)</f>
        <v>29</v>
      </c>
      <c r="CY67" s="0" t="n">
        <f aca="false">AA67</f>
        <v>29.98</v>
      </c>
      <c r="CZ67" s="0" t="n">
        <f aca="false">AE67</f>
        <v>29.98</v>
      </c>
      <c r="DA67" s="0" t="n">
        <f aca="false">AI67</f>
        <v>1</v>
      </c>
      <c r="DB67" s="0" t="n">
        <f aca="false">ROUND(AT67*CZ67,2)</f>
        <v>149.9</v>
      </c>
      <c r="DC67" s="0" t="n">
        <f aca="false">ROUND(AT67*AG67,2)</f>
        <v>0</v>
      </c>
      <c r="DF67" s="0" t="n">
        <f aca="false">ROUND(ROUND(AE67,2)*CX67,2)</f>
        <v>869.42</v>
      </c>
      <c r="DG67" s="0" t="n">
        <f aca="false">ROUND(ROUND(AF67,2)*CX67,2)</f>
        <v>0</v>
      </c>
      <c r="DH67" s="0" t="n">
        <f aca="false">ROUND(ROUND(AG67,2)*ROUND(AT67*Source!I95,9),2)</f>
        <v>0</v>
      </c>
      <c r="DI67" s="0" t="n">
        <f aca="false">ROUND(ROUND(AH67,2)*CX67,2)</f>
        <v>0</v>
      </c>
      <c r="DJ67" s="0" t="n">
        <f aca="false">DF67</f>
        <v>869.42</v>
      </c>
      <c r="DK67" s="0" t="n">
        <v>0</v>
      </c>
      <c r="DM67" s="0" t="n">
        <v>0</v>
      </c>
      <c r="DO67" s="0" t="n">
        <v>0</v>
      </c>
    </row>
    <row r="68" customFormat="false" ht="12.75" hidden="false" customHeight="false" outlineLevel="0" collapsed="false">
      <c r="A68" s="0" t="n">
        <f aca="false">ROW(Source!A95)</f>
        <v>95</v>
      </c>
      <c r="B68" s="0" t="n">
        <v>86495194</v>
      </c>
      <c r="C68" s="0" t="n">
        <v>86495276</v>
      </c>
      <c r="D68" s="0" t="n">
        <v>0</v>
      </c>
      <c r="E68" s="0" t="n">
        <v>1</v>
      </c>
      <c r="F68" s="0" t="n">
        <v>1</v>
      </c>
      <c r="G68" s="0" t="n">
        <v>30515945</v>
      </c>
      <c r="H68" s="0" t="n">
        <v>3</v>
      </c>
      <c r="I68" s="0" t="s">
        <v>223</v>
      </c>
      <c r="K68" s="0" t="s">
        <v>224</v>
      </c>
      <c r="L68" s="0" t="n">
        <v>1348</v>
      </c>
      <c r="N68" s="0" t="n">
        <v>1009</v>
      </c>
      <c r="O68" s="0" t="s">
        <v>225</v>
      </c>
      <c r="P68" s="0" t="s">
        <v>225</v>
      </c>
      <c r="Q68" s="0" t="n">
        <v>1000</v>
      </c>
      <c r="W68" s="0" t="n">
        <v>0</v>
      </c>
      <c r="X68" s="0" t="n">
        <v>-62657885</v>
      </c>
      <c r="Y68" s="0" t="n">
        <f aca="false">AT68</f>
        <v>0.011</v>
      </c>
      <c r="AA68" s="0" t="n">
        <v>6512.79</v>
      </c>
      <c r="AB68" s="0" t="n">
        <v>0</v>
      </c>
      <c r="AC68" s="0" t="n">
        <v>0</v>
      </c>
      <c r="AD68" s="0" t="n">
        <v>0</v>
      </c>
      <c r="AE68" s="0" t="n">
        <v>6512.79</v>
      </c>
      <c r="AF68" s="0" t="n">
        <v>0</v>
      </c>
      <c r="AG68" s="0" t="n">
        <v>0</v>
      </c>
      <c r="AH68" s="0" t="n">
        <v>0</v>
      </c>
      <c r="AI68" s="0" t="n">
        <v>1</v>
      </c>
      <c r="AJ68" s="0" t="n">
        <v>1</v>
      </c>
      <c r="AK68" s="0" t="n">
        <v>1</v>
      </c>
      <c r="AL68" s="0" t="n">
        <v>1</v>
      </c>
      <c r="AM68" s="0" t="n">
        <v>0</v>
      </c>
      <c r="AN68" s="0" t="n">
        <v>0</v>
      </c>
      <c r="AO68" s="0" t="n">
        <v>1</v>
      </c>
      <c r="AP68" s="0" t="n">
        <v>0</v>
      </c>
      <c r="AQ68" s="0" t="n">
        <v>0</v>
      </c>
      <c r="AR68" s="0" t="n">
        <v>0</v>
      </c>
      <c r="AT68" s="0" t="n">
        <v>0.011</v>
      </c>
      <c r="AV68" s="0" t="n">
        <v>0</v>
      </c>
      <c r="AW68" s="0" t="n">
        <v>2</v>
      </c>
      <c r="AX68" s="0" t="n">
        <v>86495286</v>
      </c>
      <c r="AY68" s="0" t="n">
        <v>1</v>
      </c>
      <c r="AZ68" s="0" t="n">
        <v>0</v>
      </c>
      <c r="BA68" s="0" t="n">
        <v>68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CV68" s="0" t="n">
        <v>0</v>
      </c>
      <c r="CW68" s="0" t="n">
        <v>0</v>
      </c>
      <c r="CX68" s="0" t="n">
        <f aca="false">ROUND(Y68*Source!I95,9)</f>
        <v>0.0638</v>
      </c>
      <c r="CY68" s="0" t="n">
        <f aca="false">AA68</f>
        <v>6512.79</v>
      </c>
      <c r="CZ68" s="0" t="n">
        <f aca="false">AE68</f>
        <v>6512.79</v>
      </c>
      <c r="DA68" s="0" t="n">
        <f aca="false">AI68</f>
        <v>1</v>
      </c>
      <c r="DB68" s="0" t="n">
        <f aca="false">ROUND(AT68*CZ68,2)</f>
        <v>71.64</v>
      </c>
      <c r="DC68" s="0" t="n">
        <f aca="false">ROUND(AT68*AG68,2)</f>
        <v>0</v>
      </c>
      <c r="DF68" s="0" t="n">
        <f aca="false">ROUND(ROUND(AE68,2)*CX68,2)</f>
        <v>415.52</v>
      </c>
      <c r="DG68" s="0" t="n">
        <f aca="false">ROUND(ROUND(AF68,2)*CX68,2)</f>
        <v>0</v>
      </c>
      <c r="DH68" s="0" t="n">
        <f aca="false">ROUND(ROUND(AG68,2)*ROUND(AT68*Source!I95,9),2)</f>
        <v>0</v>
      </c>
      <c r="DI68" s="0" t="n">
        <f aca="false">ROUND(ROUND(AH68,2)*CX68,2)</f>
        <v>0</v>
      </c>
      <c r="DJ68" s="0" t="n">
        <f aca="false">DF68</f>
        <v>415.52</v>
      </c>
      <c r="DK68" s="0" t="n">
        <v>0</v>
      </c>
      <c r="DM68" s="0" t="n">
        <v>0</v>
      </c>
      <c r="DO68" s="0" t="n">
        <v>0</v>
      </c>
    </row>
    <row r="69" customFormat="false" ht="12.75" hidden="false" customHeight="false" outlineLevel="0" collapsed="false">
      <c r="A69" s="0" t="n">
        <f aca="false">ROW(Source!A95)</f>
        <v>95</v>
      </c>
      <c r="B69" s="0" t="n">
        <v>86495194</v>
      </c>
      <c r="C69" s="0" t="n">
        <v>86495276</v>
      </c>
      <c r="D69" s="0" t="n">
        <v>0</v>
      </c>
      <c r="E69" s="0" t="n">
        <v>1</v>
      </c>
      <c r="F69" s="0" t="n">
        <v>1</v>
      </c>
      <c r="G69" s="0" t="n">
        <v>30515945</v>
      </c>
      <c r="H69" s="0" t="n">
        <v>3</v>
      </c>
      <c r="I69" s="0" t="s">
        <v>226</v>
      </c>
      <c r="K69" s="0" t="s">
        <v>227</v>
      </c>
      <c r="L69" s="0" t="n">
        <v>1339</v>
      </c>
      <c r="N69" s="0" t="n">
        <v>1007</v>
      </c>
      <c r="O69" s="0" t="s">
        <v>120</v>
      </c>
      <c r="P69" s="0" t="s">
        <v>120</v>
      </c>
      <c r="Q69" s="0" t="n">
        <v>1</v>
      </c>
      <c r="W69" s="0" t="n">
        <v>0</v>
      </c>
      <c r="X69" s="0" t="n">
        <v>2112317633</v>
      </c>
      <c r="Y69" s="0" t="n">
        <f aca="false">AT69</f>
        <v>0.17</v>
      </c>
      <c r="AA69" s="0" t="n">
        <v>1821.37</v>
      </c>
      <c r="AB69" s="0" t="n">
        <v>0</v>
      </c>
      <c r="AC69" s="0" t="n">
        <v>0</v>
      </c>
      <c r="AD69" s="0" t="n">
        <v>0</v>
      </c>
      <c r="AE69" s="0" t="n">
        <v>1821.37</v>
      </c>
      <c r="AF69" s="0" t="n">
        <v>0</v>
      </c>
      <c r="AG69" s="0" t="n">
        <v>0</v>
      </c>
      <c r="AH69" s="0" t="n">
        <v>0</v>
      </c>
      <c r="AI69" s="0" t="n">
        <v>1</v>
      </c>
      <c r="AJ69" s="0" t="n">
        <v>1</v>
      </c>
      <c r="AK69" s="0" t="n">
        <v>1</v>
      </c>
      <c r="AL69" s="0" t="n">
        <v>1</v>
      </c>
      <c r="AM69" s="0" t="n">
        <v>0</v>
      </c>
      <c r="AN69" s="0" t="n">
        <v>0</v>
      </c>
      <c r="AO69" s="0" t="n">
        <v>1</v>
      </c>
      <c r="AP69" s="0" t="n">
        <v>0</v>
      </c>
      <c r="AQ69" s="0" t="n">
        <v>0</v>
      </c>
      <c r="AR69" s="0" t="n">
        <v>0</v>
      </c>
      <c r="AT69" s="0" t="n">
        <v>0.17</v>
      </c>
      <c r="AV69" s="0" t="n">
        <v>0</v>
      </c>
      <c r="AW69" s="0" t="n">
        <v>2</v>
      </c>
      <c r="AX69" s="0" t="n">
        <v>86495287</v>
      </c>
      <c r="AY69" s="0" t="n">
        <v>1</v>
      </c>
      <c r="AZ69" s="0" t="n">
        <v>0</v>
      </c>
      <c r="BA69" s="0" t="n">
        <v>69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CV69" s="0" t="n">
        <v>0</v>
      </c>
      <c r="CW69" s="0" t="n">
        <v>0</v>
      </c>
      <c r="CX69" s="0" t="n">
        <f aca="false">ROUND(Y69*Source!I95,9)</f>
        <v>0.986</v>
      </c>
      <c r="CY69" s="0" t="n">
        <f aca="false">AA69</f>
        <v>1821.37</v>
      </c>
      <c r="CZ69" s="0" t="n">
        <f aca="false">AE69</f>
        <v>1821.37</v>
      </c>
      <c r="DA69" s="0" t="n">
        <f aca="false">AI69</f>
        <v>1</v>
      </c>
      <c r="DB69" s="0" t="n">
        <f aca="false">ROUND(AT69*CZ69,2)</f>
        <v>309.63</v>
      </c>
      <c r="DC69" s="0" t="n">
        <f aca="false">ROUND(AT69*AG69,2)</f>
        <v>0</v>
      </c>
      <c r="DF69" s="0" t="n">
        <f aca="false">ROUND(ROUND(AE69,2)*CX69,2)</f>
        <v>1795.87</v>
      </c>
      <c r="DG69" s="0" t="n">
        <f aca="false">ROUND(ROUND(AF69,2)*CX69,2)</f>
        <v>0</v>
      </c>
      <c r="DH69" s="0" t="n">
        <f aca="false">ROUND(ROUND(AG69,2)*ROUND(AT69*Source!I95,9),2)</f>
        <v>0</v>
      </c>
      <c r="DI69" s="0" t="n">
        <f aca="false">ROUND(ROUND(AH69,2)*CX69,2)</f>
        <v>0</v>
      </c>
      <c r="DJ69" s="0" t="n">
        <f aca="false">DF69</f>
        <v>1795.87</v>
      </c>
      <c r="DK69" s="0" t="n">
        <v>0</v>
      </c>
      <c r="DM69" s="0" t="n">
        <v>0</v>
      </c>
      <c r="DO69" s="0" t="n">
        <v>0</v>
      </c>
    </row>
    <row r="70" customFormat="false" ht="12.75" hidden="false" customHeight="false" outlineLevel="0" collapsed="false">
      <c r="A70" s="0" t="n">
        <f aca="false">ROW(Source!A95)</f>
        <v>95</v>
      </c>
      <c r="B70" s="0" t="n">
        <v>86495194</v>
      </c>
      <c r="C70" s="0" t="n">
        <v>86495276</v>
      </c>
      <c r="D70" s="0" t="n">
        <v>30531738</v>
      </c>
      <c r="E70" s="0" t="n">
        <v>1</v>
      </c>
      <c r="F70" s="0" t="n">
        <v>1</v>
      </c>
      <c r="G70" s="0" t="n">
        <v>30515945</v>
      </c>
      <c r="H70" s="0" t="n">
        <v>3</v>
      </c>
      <c r="I70" s="0" t="s">
        <v>216</v>
      </c>
      <c r="K70" s="0" t="s">
        <v>51</v>
      </c>
      <c r="L70" s="0" t="n">
        <v>1339</v>
      </c>
      <c r="N70" s="0" t="n">
        <v>1007</v>
      </c>
      <c r="O70" s="0" t="s">
        <v>120</v>
      </c>
      <c r="P70" s="0" t="s">
        <v>120</v>
      </c>
      <c r="Q70" s="0" t="n">
        <v>1</v>
      </c>
      <c r="W70" s="0" t="n">
        <v>0</v>
      </c>
      <c r="X70" s="0" t="n">
        <v>322112170</v>
      </c>
      <c r="Y70" s="0" t="n">
        <f aca="false">AT70</f>
        <v>1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1</v>
      </c>
      <c r="AJ70" s="0" t="n">
        <v>1</v>
      </c>
      <c r="AK70" s="0" t="n">
        <v>1</v>
      </c>
      <c r="AL70" s="0" t="n">
        <v>1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T70" s="0" t="n">
        <v>1</v>
      </c>
      <c r="AV70" s="0" t="n">
        <v>0</v>
      </c>
      <c r="AW70" s="0" t="n">
        <v>2</v>
      </c>
      <c r="AX70" s="0" t="n">
        <v>86495288</v>
      </c>
      <c r="AY70" s="0" t="n">
        <v>1</v>
      </c>
      <c r="AZ70" s="0" t="n">
        <v>0</v>
      </c>
      <c r="BA70" s="0" t="n">
        <v>70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CV70" s="0" t="n">
        <v>0</v>
      </c>
      <c r="CW70" s="0" t="n">
        <v>0</v>
      </c>
      <c r="CX70" s="0" t="n">
        <f aca="false">ROUND(Y70*Source!I95,9)</f>
        <v>5.8</v>
      </c>
      <c r="CY70" s="0" t="n">
        <f aca="false">AA70</f>
        <v>0</v>
      </c>
      <c r="CZ70" s="0" t="n">
        <f aca="false">AE70</f>
        <v>0</v>
      </c>
      <c r="DA70" s="0" t="n">
        <f aca="false">AI70</f>
        <v>1</v>
      </c>
      <c r="DB70" s="0" t="n">
        <f aca="false">ROUND(AT70*CZ70,2)</f>
        <v>0</v>
      </c>
      <c r="DC70" s="0" t="n">
        <f aca="false">ROUND(AT70*AG70,2)</f>
        <v>0</v>
      </c>
      <c r="DF70" s="0" t="n">
        <f aca="false">ROUND(ROUND(AE70,2)*CX70,2)</f>
        <v>0</v>
      </c>
      <c r="DG70" s="0" t="n">
        <f aca="false">ROUND(ROUND(AF70,2)*CX70,2)</f>
        <v>0</v>
      </c>
      <c r="DH70" s="0" t="n">
        <f aca="false">ROUND(ROUND(AG70,2)*ROUND(AT70*Source!I95,9),2)</f>
        <v>0</v>
      </c>
      <c r="DI70" s="0" t="n">
        <f aca="false">ROUND(ROUND(AH70,2)*CX70,2)</f>
        <v>0</v>
      </c>
      <c r="DJ70" s="0" t="n">
        <f aca="false">DF70</f>
        <v>0</v>
      </c>
      <c r="DK70" s="0" t="n">
        <v>0</v>
      </c>
      <c r="DM70" s="0" t="n">
        <v>0</v>
      </c>
      <c r="DO70" s="0" t="n">
        <v>0</v>
      </c>
    </row>
    <row r="71" customFormat="false" ht="12.75" hidden="false" customHeight="false" outlineLevel="0" collapsed="false">
      <c r="A71" s="0" t="n">
        <f aca="false">ROW(Source!A96)</f>
        <v>96</v>
      </c>
      <c r="B71" s="0" t="n">
        <v>86495195</v>
      </c>
      <c r="C71" s="0" t="n">
        <v>86495276</v>
      </c>
      <c r="D71" s="0" t="n">
        <v>0</v>
      </c>
      <c r="E71" s="0" t="n">
        <v>1</v>
      </c>
      <c r="F71" s="0" t="n">
        <v>1</v>
      </c>
      <c r="G71" s="0" t="n">
        <v>30515945</v>
      </c>
      <c r="H71" s="0" t="n">
        <v>1</v>
      </c>
      <c r="I71" s="0" t="s">
        <v>86</v>
      </c>
      <c r="K71" s="0" t="s">
        <v>214</v>
      </c>
      <c r="L71" s="0" t="n">
        <v>1369</v>
      </c>
      <c r="N71" s="0" t="n">
        <v>1013</v>
      </c>
      <c r="O71" s="0" t="s">
        <v>215</v>
      </c>
      <c r="P71" s="0" t="s">
        <v>215</v>
      </c>
      <c r="Q71" s="0" t="n">
        <v>1</v>
      </c>
      <c r="W71" s="0" t="n">
        <v>0</v>
      </c>
      <c r="X71" s="0" t="n">
        <v>-2001970737</v>
      </c>
      <c r="Y71" s="0" t="n">
        <f aca="false">(AT71*1.1*1.15)</f>
        <v>91.52275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1</v>
      </c>
      <c r="AJ71" s="0" t="n">
        <v>1</v>
      </c>
      <c r="AK71" s="0" t="n">
        <v>1</v>
      </c>
      <c r="AL71" s="0" t="n">
        <v>1</v>
      </c>
      <c r="AM71" s="0" t="n">
        <v>0</v>
      </c>
      <c r="AN71" s="0" t="n">
        <v>0</v>
      </c>
      <c r="AO71" s="0" t="n">
        <v>1</v>
      </c>
      <c r="AP71" s="0" t="n">
        <v>0</v>
      </c>
      <c r="AQ71" s="0" t="n">
        <v>0</v>
      </c>
      <c r="AR71" s="0" t="n">
        <v>0</v>
      </c>
      <c r="AT71" s="0" t="n">
        <v>72.35</v>
      </c>
      <c r="AU71" s="0" t="s">
        <v>184</v>
      </c>
      <c r="AV71" s="0" t="n">
        <v>1</v>
      </c>
      <c r="AW71" s="0" t="n">
        <v>2</v>
      </c>
      <c r="AX71" s="0" t="n">
        <v>86495283</v>
      </c>
      <c r="AY71" s="0" t="n">
        <v>1</v>
      </c>
      <c r="AZ71" s="0" t="n">
        <v>6144</v>
      </c>
      <c r="BA71" s="0" t="n">
        <v>71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CU71" s="0" t="n">
        <f aca="false">ROUND(AT71*Source!I96*AH71*AL71,2)</f>
        <v>0</v>
      </c>
      <c r="CV71" s="0" t="n">
        <f aca="false">ROUND(Y71*Source!I96,9)</f>
        <v>530.83195</v>
      </c>
      <c r="CW71" s="0" t="n">
        <v>0</v>
      </c>
      <c r="CX71" s="0" t="n">
        <f aca="false">ROUND(Y71*Source!I96,9)</f>
        <v>530.83195</v>
      </c>
      <c r="CY71" s="0" t="n">
        <f aca="false">AD71</f>
        <v>0</v>
      </c>
      <c r="CZ71" s="0" t="n">
        <f aca="false">AH71</f>
        <v>0</v>
      </c>
      <c r="DA71" s="0" t="n">
        <f aca="false">AL71</f>
        <v>1</v>
      </c>
      <c r="DB71" s="0" t="n">
        <f aca="false">(ROUND(AT71*CZ71,2)*1.1*1.15)</f>
        <v>0</v>
      </c>
      <c r="DC71" s="0" t="n">
        <f aca="false">(ROUND(AT71*AG71,2)*1.1*1.15)</f>
        <v>0</v>
      </c>
      <c r="DF71" s="0" t="n">
        <f aca="false">ROUND(ROUND(AE71,2)*CX71,2)</f>
        <v>0</v>
      </c>
      <c r="DG71" s="0" t="n">
        <f aca="false">ROUND(ROUND(AF71,2)*CX71,2)</f>
        <v>0</v>
      </c>
      <c r="DH71" s="0" t="n">
        <f aca="false">ROUND(ROUND(AG71,2)*ROUND((AT71*Source!I96*1.1*1.15),9),2)</f>
        <v>0</v>
      </c>
      <c r="DI71" s="0" t="n">
        <f aca="false">ROUND(ROUND(AH71,2)*CX71,2)</f>
        <v>0</v>
      </c>
      <c r="DJ71" s="0" t="n">
        <f aca="false">DI71</f>
        <v>0</v>
      </c>
      <c r="DK71" s="0" t="n">
        <v>0</v>
      </c>
      <c r="DM71" s="0" t="n">
        <v>0</v>
      </c>
      <c r="DO71" s="0" t="n">
        <v>0</v>
      </c>
      <c r="DP71" s="0" t="s">
        <v>184</v>
      </c>
    </row>
    <row r="72" customFormat="false" ht="12.75" hidden="false" customHeight="false" outlineLevel="0" collapsed="false">
      <c r="A72" s="0" t="n">
        <f aca="false">ROW(Source!A96)</f>
        <v>96</v>
      </c>
      <c r="B72" s="0" t="n">
        <v>86495195</v>
      </c>
      <c r="C72" s="0" t="n">
        <v>86495276</v>
      </c>
      <c r="D72" s="0" t="n">
        <v>0</v>
      </c>
      <c r="E72" s="0" t="n">
        <v>1</v>
      </c>
      <c r="F72" s="0" t="n">
        <v>1</v>
      </c>
      <c r="G72" s="0" t="n">
        <v>30515945</v>
      </c>
      <c r="H72" s="0" t="n">
        <v>2</v>
      </c>
      <c r="I72" s="0" t="s">
        <v>217</v>
      </c>
      <c r="K72" s="0" t="s">
        <v>218</v>
      </c>
      <c r="L72" s="0" t="n">
        <v>1368</v>
      </c>
      <c r="N72" s="0" t="n">
        <v>1011</v>
      </c>
      <c r="O72" s="0" t="s">
        <v>219</v>
      </c>
      <c r="P72" s="0" t="s">
        <v>219</v>
      </c>
      <c r="Q72" s="0" t="n">
        <v>1</v>
      </c>
      <c r="W72" s="0" t="n">
        <v>0</v>
      </c>
      <c r="X72" s="0" t="n">
        <v>783330151</v>
      </c>
      <c r="Y72" s="0" t="n">
        <f aca="false">AT72</f>
        <v>0.67</v>
      </c>
      <c r="AA72" s="0" t="n">
        <v>0</v>
      </c>
      <c r="AB72" s="0" t="n">
        <v>257.94</v>
      </c>
      <c r="AC72" s="0" t="n">
        <v>24.37</v>
      </c>
      <c r="AD72" s="0" t="n">
        <v>0</v>
      </c>
      <c r="AE72" s="0" t="n">
        <v>0</v>
      </c>
      <c r="AF72" s="0" t="n">
        <v>246.36</v>
      </c>
      <c r="AG72" s="0" t="n">
        <v>23.28</v>
      </c>
      <c r="AH72" s="0" t="n">
        <v>0</v>
      </c>
      <c r="AI72" s="0" t="n">
        <v>1</v>
      </c>
      <c r="AJ72" s="0" t="n">
        <v>1</v>
      </c>
      <c r="AK72" s="0" t="n">
        <v>1</v>
      </c>
      <c r="AL72" s="0" t="n">
        <v>1</v>
      </c>
      <c r="AM72" s="0" t="n">
        <v>0</v>
      </c>
      <c r="AN72" s="0" t="n">
        <v>0</v>
      </c>
      <c r="AO72" s="0" t="n">
        <v>1</v>
      </c>
      <c r="AP72" s="0" t="n">
        <v>0</v>
      </c>
      <c r="AQ72" s="0" t="n">
        <v>0</v>
      </c>
      <c r="AR72" s="0" t="n">
        <v>0</v>
      </c>
      <c r="AT72" s="0" t="n">
        <v>0.67</v>
      </c>
      <c r="AV72" s="0" t="n">
        <v>0</v>
      </c>
      <c r="AW72" s="0" t="n">
        <v>2</v>
      </c>
      <c r="AX72" s="0" t="n">
        <v>86495284</v>
      </c>
      <c r="AY72" s="0" t="n">
        <v>1</v>
      </c>
      <c r="AZ72" s="0" t="n">
        <v>6144</v>
      </c>
      <c r="BA72" s="0" t="n">
        <v>72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CV72" s="0" t="n">
        <v>0</v>
      </c>
      <c r="CW72" s="0" t="n">
        <f aca="false">ROUND(AT72*Source!I96*DO72,9)</f>
        <v>0</v>
      </c>
      <c r="CX72" s="0" t="n">
        <f aca="false">ROUND(Y72*Source!I96,9)</f>
        <v>3.886</v>
      </c>
      <c r="CY72" s="0" t="n">
        <f aca="false">AB72</f>
        <v>257.94</v>
      </c>
      <c r="CZ72" s="0" t="n">
        <f aca="false">AF72</f>
        <v>246.36</v>
      </c>
      <c r="DA72" s="0" t="n">
        <f aca="false">AJ72</f>
        <v>1</v>
      </c>
      <c r="DB72" s="0" t="n">
        <f aca="false">ROUND(AT72*CZ72,2)</f>
        <v>165.06</v>
      </c>
      <c r="DC72" s="0" t="n">
        <f aca="false">ROUND(AT72*AG72,2)</f>
        <v>15.6</v>
      </c>
      <c r="DF72" s="0" t="n">
        <f aca="false">ROUND(ROUND(AE72,2)*CX72,2)</f>
        <v>0</v>
      </c>
      <c r="DG72" s="0" t="n">
        <f aca="false">ROUND(ROUND(AF72,2)*CX72,2)</f>
        <v>957.35</v>
      </c>
      <c r="DH72" s="0" t="n">
        <f aca="false">ROUND(ROUND(AG72,2)*ROUND(AT72*Source!I96,9),2)</f>
        <v>90.47</v>
      </c>
      <c r="DI72" s="0" t="n">
        <f aca="false">ROUND(ROUND(AH72,2)*CX72,2)</f>
        <v>0</v>
      </c>
      <c r="DJ72" s="0" t="n">
        <f aca="false">DG72</f>
        <v>957.35</v>
      </c>
      <c r="DK72" s="0" t="n">
        <v>0</v>
      </c>
      <c r="DM72" s="0" t="n">
        <v>0</v>
      </c>
      <c r="DO72" s="0" t="n">
        <v>0</v>
      </c>
    </row>
    <row r="73" customFormat="false" ht="12.75" hidden="false" customHeight="false" outlineLevel="0" collapsed="false">
      <c r="A73" s="0" t="n">
        <f aca="false">ROW(Source!A96)</f>
        <v>96</v>
      </c>
      <c r="B73" s="0" t="n">
        <v>86495195</v>
      </c>
      <c r="C73" s="0" t="n">
        <v>86495276</v>
      </c>
      <c r="D73" s="0" t="n">
        <v>0</v>
      </c>
      <c r="E73" s="0" t="n">
        <v>1</v>
      </c>
      <c r="F73" s="0" t="n">
        <v>1</v>
      </c>
      <c r="G73" s="0" t="n">
        <v>30515945</v>
      </c>
      <c r="H73" s="0" t="n">
        <v>3</v>
      </c>
      <c r="I73" s="0" t="s">
        <v>220</v>
      </c>
      <c r="K73" s="0" t="s">
        <v>221</v>
      </c>
      <c r="L73" s="0" t="n">
        <v>1346</v>
      </c>
      <c r="N73" s="0" t="n">
        <v>1009</v>
      </c>
      <c r="O73" s="0" t="s">
        <v>222</v>
      </c>
      <c r="P73" s="0" t="s">
        <v>222</v>
      </c>
      <c r="Q73" s="0" t="n">
        <v>1</v>
      </c>
      <c r="W73" s="0" t="n">
        <v>0</v>
      </c>
      <c r="X73" s="0" t="n">
        <v>-958599744</v>
      </c>
      <c r="Y73" s="0" t="n">
        <f aca="false">AT73</f>
        <v>5</v>
      </c>
      <c r="AA73" s="0" t="n">
        <v>29.98</v>
      </c>
      <c r="AB73" s="0" t="n">
        <v>0</v>
      </c>
      <c r="AC73" s="0" t="n">
        <v>0</v>
      </c>
      <c r="AD73" s="0" t="n">
        <v>0</v>
      </c>
      <c r="AE73" s="0" t="n">
        <v>29.98</v>
      </c>
      <c r="AF73" s="0" t="n">
        <v>0</v>
      </c>
      <c r="AG73" s="0" t="n">
        <v>0</v>
      </c>
      <c r="AH73" s="0" t="n">
        <v>0</v>
      </c>
      <c r="AI73" s="0" t="n">
        <v>1</v>
      </c>
      <c r="AJ73" s="0" t="n">
        <v>1</v>
      </c>
      <c r="AK73" s="0" t="n">
        <v>1</v>
      </c>
      <c r="AL73" s="0" t="n">
        <v>1</v>
      </c>
      <c r="AM73" s="0" t="n">
        <v>0</v>
      </c>
      <c r="AN73" s="0" t="n">
        <v>0</v>
      </c>
      <c r="AO73" s="0" t="n">
        <v>1</v>
      </c>
      <c r="AP73" s="0" t="n">
        <v>0</v>
      </c>
      <c r="AQ73" s="0" t="n">
        <v>0</v>
      </c>
      <c r="AR73" s="0" t="n">
        <v>0</v>
      </c>
      <c r="AT73" s="0" t="n">
        <v>5</v>
      </c>
      <c r="AV73" s="0" t="n">
        <v>0</v>
      </c>
      <c r="AW73" s="0" t="n">
        <v>2</v>
      </c>
      <c r="AX73" s="0" t="n">
        <v>86495285</v>
      </c>
      <c r="AY73" s="0" t="n">
        <v>1</v>
      </c>
      <c r="AZ73" s="0" t="n">
        <v>0</v>
      </c>
      <c r="BA73" s="0" t="n">
        <v>73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CV73" s="0" t="n">
        <v>0</v>
      </c>
      <c r="CW73" s="0" t="n">
        <v>0</v>
      </c>
      <c r="CX73" s="0" t="n">
        <f aca="false">ROUND(Y73*Source!I96,9)</f>
        <v>29</v>
      </c>
      <c r="CY73" s="0" t="n">
        <f aca="false">AA73</f>
        <v>29.98</v>
      </c>
      <c r="CZ73" s="0" t="n">
        <f aca="false">AE73</f>
        <v>29.98</v>
      </c>
      <c r="DA73" s="0" t="n">
        <f aca="false">AI73</f>
        <v>1</v>
      </c>
      <c r="DB73" s="0" t="n">
        <f aca="false">ROUND(AT73*CZ73,2)</f>
        <v>149.9</v>
      </c>
      <c r="DC73" s="0" t="n">
        <f aca="false">ROUND(AT73*AG73,2)</f>
        <v>0</v>
      </c>
      <c r="DF73" s="0" t="n">
        <f aca="false">ROUND(ROUND(AE73,2)*CX73,2)</f>
        <v>869.42</v>
      </c>
      <c r="DG73" s="0" t="n">
        <f aca="false">ROUND(ROUND(AF73,2)*CX73,2)</f>
        <v>0</v>
      </c>
      <c r="DH73" s="0" t="n">
        <f aca="false">ROUND(ROUND(AG73,2)*ROUND(AT73*Source!I96,9),2)</f>
        <v>0</v>
      </c>
      <c r="DI73" s="0" t="n">
        <f aca="false">ROUND(ROUND(AH73,2)*CX73,2)</f>
        <v>0</v>
      </c>
      <c r="DJ73" s="0" t="n">
        <f aca="false">DF73</f>
        <v>869.42</v>
      </c>
      <c r="DK73" s="0" t="n">
        <v>0</v>
      </c>
      <c r="DM73" s="0" t="n">
        <v>0</v>
      </c>
      <c r="DO73" s="0" t="n">
        <v>0</v>
      </c>
    </row>
    <row r="74" customFormat="false" ht="12.75" hidden="false" customHeight="false" outlineLevel="0" collapsed="false">
      <c r="A74" s="0" t="n">
        <f aca="false">ROW(Source!A96)</f>
        <v>96</v>
      </c>
      <c r="B74" s="0" t="n">
        <v>86495195</v>
      </c>
      <c r="C74" s="0" t="n">
        <v>86495276</v>
      </c>
      <c r="D74" s="0" t="n">
        <v>0</v>
      </c>
      <c r="E74" s="0" t="n">
        <v>1</v>
      </c>
      <c r="F74" s="0" t="n">
        <v>1</v>
      </c>
      <c r="G74" s="0" t="n">
        <v>30515945</v>
      </c>
      <c r="H74" s="0" t="n">
        <v>3</v>
      </c>
      <c r="I74" s="0" t="s">
        <v>223</v>
      </c>
      <c r="K74" s="0" t="s">
        <v>224</v>
      </c>
      <c r="L74" s="0" t="n">
        <v>1348</v>
      </c>
      <c r="N74" s="0" t="n">
        <v>1009</v>
      </c>
      <c r="O74" s="0" t="s">
        <v>225</v>
      </c>
      <c r="P74" s="0" t="s">
        <v>225</v>
      </c>
      <c r="Q74" s="0" t="n">
        <v>1000</v>
      </c>
      <c r="W74" s="0" t="n">
        <v>0</v>
      </c>
      <c r="X74" s="0" t="n">
        <v>-62657885</v>
      </c>
      <c r="Y74" s="0" t="n">
        <f aca="false">AT74</f>
        <v>0.011</v>
      </c>
      <c r="AA74" s="0" t="n">
        <v>6512.79</v>
      </c>
      <c r="AB74" s="0" t="n">
        <v>0</v>
      </c>
      <c r="AC74" s="0" t="n">
        <v>0</v>
      </c>
      <c r="AD74" s="0" t="n">
        <v>0</v>
      </c>
      <c r="AE74" s="0" t="n">
        <v>6512.79</v>
      </c>
      <c r="AF74" s="0" t="n">
        <v>0</v>
      </c>
      <c r="AG74" s="0" t="n">
        <v>0</v>
      </c>
      <c r="AH74" s="0" t="n">
        <v>0</v>
      </c>
      <c r="AI74" s="0" t="n">
        <v>1</v>
      </c>
      <c r="AJ74" s="0" t="n">
        <v>1</v>
      </c>
      <c r="AK74" s="0" t="n">
        <v>1</v>
      </c>
      <c r="AL74" s="0" t="n">
        <v>1</v>
      </c>
      <c r="AM74" s="0" t="n">
        <v>0</v>
      </c>
      <c r="AN74" s="0" t="n">
        <v>0</v>
      </c>
      <c r="AO74" s="0" t="n">
        <v>1</v>
      </c>
      <c r="AP74" s="0" t="n">
        <v>0</v>
      </c>
      <c r="AQ74" s="0" t="n">
        <v>0</v>
      </c>
      <c r="AR74" s="0" t="n">
        <v>0</v>
      </c>
      <c r="AT74" s="0" t="n">
        <v>0.011</v>
      </c>
      <c r="AV74" s="0" t="n">
        <v>0</v>
      </c>
      <c r="AW74" s="0" t="n">
        <v>2</v>
      </c>
      <c r="AX74" s="0" t="n">
        <v>86495286</v>
      </c>
      <c r="AY74" s="0" t="n">
        <v>1</v>
      </c>
      <c r="AZ74" s="0" t="n">
        <v>0</v>
      </c>
      <c r="BA74" s="0" t="n">
        <v>74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CV74" s="0" t="n">
        <v>0</v>
      </c>
      <c r="CW74" s="0" t="n">
        <v>0</v>
      </c>
      <c r="CX74" s="0" t="n">
        <f aca="false">ROUND(Y74*Source!I96,9)</f>
        <v>0.0638</v>
      </c>
      <c r="CY74" s="0" t="n">
        <f aca="false">AA74</f>
        <v>6512.79</v>
      </c>
      <c r="CZ74" s="0" t="n">
        <f aca="false">AE74</f>
        <v>6512.79</v>
      </c>
      <c r="DA74" s="0" t="n">
        <f aca="false">AI74</f>
        <v>1</v>
      </c>
      <c r="DB74" s="0" t="n">
        <f aca="false">ROUND(AT74*CZ74,2)</f>
        <v>71.64</v>
      </c>
      <c r="DC74" s="0" t="n">
        <f aca="false">ROUND(AT74*AG74,2)</f>
        <v>0</v>
      </c>
      <c r="DF74" s="0" t="n">
        <f aca="false">ROUND(ROUND(AE74,2)*CX74,2)</f>
        <v>415.52</v>
      </c>
      <c r="DG74" s="0" t="n">
        <f aca="false">ROUND(ROUND(AF74,2)*CX74,2)</f>
        <v>0</v>
      </c>
      <c r="DH74" s="0" t="n">
        <f aca="false">ROUND(ROUND(AG74,2)*ROUND(AT74*Source!I96,9),2)</f>
        <v>0</v>
      </c>
      <c r="DI74" s="0" t="n">
        <f aca="false">ROUND(ROUND(AH74,2)*CX74,2)</f>
        <v>0</v>
      </c>
      <c r="DJ74" s="0" t="n">
        <f aca="false">DF74</f>
        <v>415.52</v>
      </c>
      <c r="DK74" s="0" t="n">
        <v>0</v>
      </c>
      <c r="DM74" s="0" t="n">
        <v>0</v>
      </c>
      <c r="DO74" s="0" t="n">
        <v>0</v>
      </c>
    </row>
    <row r="75" customFormat="false" ht="12.75" hidden="false" customHeight="false" outlineLevel="0" collapsed="false">
      <c r="A75" s="0" t="n">
        <f aca="false">ROW(Source!A96)</f>
        <v>96</v>
      </c>
      <c r="B75" s="0" t="n">
        <v>86495195</v>
      </c>
      <c r="C75" s="0" t="n">
        <v>86495276</v>
      </c>
      <c r="D75" s="0" t="n">
        <v>0</v>
      </c>
      <c r="E75" s="0" t="n">
        <v>1</v>
      </c>
      <c r="F75" s="0" t="n">
        <v>1</v>
      </c>
      <c r="G75" s="0" t="n">
        <v>30515945</v>
      </c>
      <c r="H75" s="0" t="n">
        <v>3</v>
      </c>
      <c r="I75" s="0" t="s">
        <v>226</v>
      </c>
      <c r="K75" s="0" t="s">
        <v>227</v>
      </c>
      <c r="L75" s="0" t="n">
        <v>1339</v>
      </c>
      <c r="N75" s="0" t="n">
        <v>1007</v>
      </c>
      <c r="O75" s="0" t="s">
        <v>120</v>
      </c>
      <c r="P75" s="0" t="s">
        <v>120</v>
      </c>
      <c r="Q75" s="0" t="n">
        <v>1</v>
      </c>
      <c r="W75" s="0" t="n">
        <v>0</v>
      </c>
      <c r="X75" s="0" t="n">
        <v>2112317633</v>
      </c>
      <c r="Y75" s="0" t="n">
        <f aca="false">AT75</f>
        <v>0.17</v>
      </c>
      <c r="AA75" s="0" t="n">
        <v>1821.37</v>
      </c>
      <c r="AB75" s="0" t="n">
        <v>0</v>
      </c>
      <c r="AC75" s="0" t="n">
        <v>0</v>
      </c>
      <c r="AD75" s="0" t="n">
        <v>0</v>
      </c>
      <c r="AE75" s="0" t="n">
        <v>1821.37</v>
      </c>
      <c r="AF75" s="0" t="n">
        <v>0</v>
      </c>
      <c r="AG75" s="0" t="n">
        <v>0</v>
      </c>
      <c r="AH75" s="0" t="n">
        <v>0</v>
      </c>
      <c r="AI75" s="0" t="n">
        <v>1</v>
      </c>
      <c r="AJ75" s="0" t="n">
        <v>1</v>
      </c>
      <c r="AK75" s="0" t="n">
        <v>1</v>
      </c>
      <c r="AL75" s="0" t="n">
        <v>1</v>
      </c>
      <c r="AM75" s="0" t="n">
        <v>0</v>
      </c>
      <c r="AN75" s="0" t="n">
        <v>0</v>
      </c>
      <c r="AO75" s="0" t="n">
        <v>1</v>
      </c>
      <c r="AP75" s="0" t="n">
        <v>0</v>
      </c>
      <c r="AQ75" s="0" t="n">
        <v>0</v>
      </c>
      <c r="AR75" s="0" t="n">
        <v>0</v>
      </c>
      <c r="AT75" s="0" t="n">
        <v>0.17</v>
      </c>
      <c r="AV75" s="0" t="n">
        <v>0</v>
      </c>
      <c r="AW75" s="0" t="n">
        <v>2</v>
      </c>
      <c r="AX75" s="0" t="n">
        <v>86495287</v>
      </c>
      <c r="AY75" s="0" t="n">
        <v>1</v>
      </c>
      <c r="AZ75" s="0" t="n">
        <v>0</v>
      </c>
      <c r="BA75" s="0" t="n">
        <v>75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CV75" s="0" t="n">
        <v>0</v>
      </c>
      <c r="CW75" s="0" t="n">
        <v>0</v>
      </c>
      <c r="CX75" s="0" t="n">
        <f aca="false">ROUND(Y75*Source!I96,9)</f>
        <v>0.986</v>
      </c>
      <c r="CY75" s="0" t="n">
        <f aca="false">AA75</f>
        <v>1821.37</v>
      </c>
      <c r="CZ75" s="0" t="n">
        <f aca="false">AE75</f>
        <v>1821.37</v>
      </c>
      <c r="DA75" s="0" t="n">
        <f aca="false">AI75</f>
        <v>1</v>
      </c>
      <c r="DB75" s="0" t="n">
        <f aca="false">ROUND(AT75*CZ75,2)</f>
        <v>309.63</v>
      </c>
      <c r="DC75" s="0" t="n">
        <f aca="false">ROUND(AT75*AG75,2)</f>
        <v>0</v>
      </c>
      <c r="DF75" s="0" t="n">
        <f aca="false">ROUND(ROUND(AE75,2)*CX75,2)</f>
        <v>1795.87</v>
      </c>
      <c r="DG75" s="0" t="n">
        <f aca="false">ROUND(ROUND(AF75,2)*CX75,2)</f>
        <v>0</v>
      </c>
      <c r="DH75" s="0" t="n">
        <f aca="false">ROUND(ROUND(AG75,2)*ROUND(AT75*Source!I96,9),2)</f>
        <v>0</v>
      </c>
      <c r="DI75" s="0" t="n">
        <f aca="false">ROUND(ROUND(AH75,2)*CX75,2)</f>
        <v>0</v>
      </c>
      <c r="DJ75" s="0" t="n">
        <f aca="false">DF75</f>
        <v>1795.87</v>
      </c>
      <c r="DK75" s="0" t="n">
        <v>0</v>
      </c>
      <c r="DM75" s="0" t="n">
        <v>0</v>
      </c>
      <c r="DO75" s="0" t="n">
        <v>0</v>
      </c>
    </row>
    <row r="76" customFormat="false" ht="12.75" hidden="false" customHeight="false" outlineLevel="0" collapsed="false">
      <c r="A76" s="0" t="n">
        <f aca="false">ROW(Source!A96)</f>
        <v>96</v>
      </c>
      <c r="B76" s="0" t="n">
        <v>86495195</v>
      </c>
      <c r="C76" s="0" t="n">
        <v>86495276</v>
      </c>
      <c r="D76" s="0" t="n">
        <v>30531738</v>
      </c>
      <c r="E76" s="0" t="n">
        <v>1</v>
      </c>
      <c r="F76" s="0" t="n">
        <v>1</v>
      </c>
      <c r="G76" s="0" t="n">
        <v>30515945</v>
      </c>
      <c r="H76" s="0" t="n">
        <v>3</v>
      </c>
      <c r="I76" s="0" t="s">
        <v>216</v>
      </c>
      <c r="K76" s="0" t="s">
        <v>51</v>
      </c>
      <c r="L76" s="0" t="n">
        <v>1339</v>
      </c>
      <c r="N76" s="0" t="n">
        <v>1007</v>
      </c>
      <c r="O76" s="0" t="s">
        <v>120</v>
      </c>
      <c r="P76" s="0" t="s">
        <v>120</v>
      </c>
      <c r="Q76" s="0" t="n">
        <v>1</v>
      </c>
      <c r="W76" s="0" t="n">
        <v>0</v>
      </c>
      <c r="X76" s="0" t="n">
        <v>322112170</v>
      </c>
      <c r="Y76" s="0" t="n">
        <f aca="false">AT76</f>
        <v>1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1</v>
      </c>
      <c r="AJ76" s="0" t="n">
        <v>1</v>
      </c>
      <c r="AK76" s="0" t="n">
        <v>1</v>
      </c>
      <c r="AL76" s="0" t="n">
        <v>1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T76" s="0" t="n">
        <v>1</v>
      </c>
      <c r="AV76" s="0" t="n">
        <v>0</v>
      </c>
      <c r="AW76" s="0" t="n">
        <v>2</v>
      </c>
      <c r="AX76" s="0" t="n">
        <v>86495288</v>
      </c>
      <c r="AY76" s="0" t="n">
        <v>1</v>
      </c>
      <c r="AZ76" s="0" t="n">
        <v>0</v>
      </c>
      <c r="BA76" s="0" t="n">
        <v>76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CV76" s="0" t="n">
        <v>0</v>
      </c>
      <c r="CW76" s="0" t="n">
        <v>0</v>
      </c>
      <c r="CX76" s="0" t="n">
        <f aca="false">ROUND(Y76*Source!I96,9)</f>
        <v>5.8</v>
      </c>
      <c r="CY76" s="0" t="n">
        <f aca="false">AA76</f>
        <v>0</v>
      </c>
      <c r="CZ76" s="0" t="n">
        <f aca="false">AE76</f>
        <v>0</v>
      </c>
      <c r="DA76" s="0" t="n">
        <f aca="false">AI76</f>
        <v>1</v>
      </c>
      <c r="DB76" s="0" t="n">
        <f aca="false">ROUND(AT76*CZ76,2)</f>
        <v>0</v>
      </c>
      <c r="DC76" s="0" t="n">
        <f aca="false">ROUND(AT76*AG76,2)</f>
        <v>0</v>
      </c>
      <c r="DF76" s="0" t="n">
        <f aca="false">ROUND(ROUND(AE76,2)*CX76,2)</f>
        <v>0</v>
      </c>
      <c r="DG76" s="0" t="n">
        <f aca="false">ROUND(ROUND(AF76,2)*CX76,2)</f>
        <v>0</v>
      </c>
      <c r="DH76" s="0" t="n">
        <f aca="false">ROUND(ROUND(AG76,2)*ROUND(AT76*Source!I96,9),2)</f>
        <v>0</v>
      </c>
      <c r="DI76" s="0" t="n">
        <f aca="false">ROUND(ROUND(AH76,2)*CX76,2)</f>
        <v>0</v>
      </c>
      <c r="DJ76" s="0" t="n">
        <f aca="false">DF76</f>
        <v>0</v>
      </c>
      <c r="DK76" s="0" t="n">
        <v>0</v>
      </c>
      <c r="DM76" s="0" t="n">
        <v>0</v>
      </c>
      <c r="DO76" s="0" t="n">
        <v>0</v>
      </c>
    </row>
    <row r="77" customFormat="false" ht="12.75" hidden="false" customHeight="false" outlineLevel="0" collapsed="false">
      <c r="A77" s="0" t="n">
        <f aca="false">ROW(Source!A99)</f>
        <v>99</v>
      </c>
      <c r="B77" s="0" t="n">
        <v>86495194</v>
      </c>
      <c r="C77" s="0" t="n">
        <v>86495290</v>
      </c>
      <c r="D77" s="0" t="n">
        <v>0</v>
      </c>
      <c r="E77" s="0" t="n">
        <v>1</v>
      </c>
      <c r="F77" s="0" t="n">
        <v>1</v>
      </c>
      <c r="G77" s="0" t="n">
        <v>30515945</v>
      </c>
      <c r="H77" s="0" t="n">
        <v>1</v>
      </c>
      <c r="I77" s="0" t="s">
        <v>86</v>
      </c>
      <c r="K77" s="0" t="s">
        <v>214</v>
      </c>
      <c r="L77" s="0" t="n">
        <v>1369</v>
      </c>
      <c r="N77" s="0" t="n">
        <v>1013</v>
      </c>
      <c r="O77" s="0" t="s">
        <v>215</v>
      </c>
      <c r="P77" s="0" t="s">
        <v>215</v>
      </c>
      <c r="Q77" s="0" t="n">
        <v>1</v>
      </c>
      <c r="W77" s="0" t="n">
        <v>0</v>
      </c>
      <c r="X77" s="0" t="n">
        <v>-2001970737</v>
      </c>
      <c r="Y77" s="0" t="n">
        <f aca="false">(AT77*1.1*1.15)</f>
        <v>34.57245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1</v>
      </c>
      <c r="AJ77" s="0" t="n">
        <v>1</v>
      </c>
      <c r="AK77" s="0" t="n">
        <v>1</v>
      </c>
      <c r="AL77" s="0" t="n">
        <v>1</v>
      </c>
      <c r="AM77" s="0" t="n">
        <v>0</v>
      </c>
      <c r="AN77" s="0" t="n">
        <v>0</v>
      </c>
      <c r="AO77" s="0" t="n">
        <v>1</v>
      </c>
      <c r="AP77" s="0" t="n">
        <v>0</v>
      </c>
      <c r="AQ77" s="0" t="n">
        <v>0</v>
      </c>
      <c r="AR77" s="0" t="n">
        <v>0</v>
      </c>
      <c r="AT77" s="0" t="n">
        <v>27.33</v>
      </c>
      <c r="AU77" s="0" t="s">
        <v>184</v>
      </c>
      <c r="AV77" s="0" t="n">
        <v>1</v>
      </c>
      <c r="AW77" s="0" t="n">
        <v>2</v>
      </c>
      <c r="AX77" s="0" t="n">
        <v>86495292</v>
      </c>
      <c r="AY77" s="0" t="n">
        <v>1</v>
      </c>
      <c r="AZ77" s="0" t="n">
        <v>6144</v>
      </c>
      <c r="BA77" s="0" t="n">
        <v>77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CU77" s="0" t="n">
        <f aca="false">ROUND(AT77*Source!I99*AH77*AL77,2)</f>
        <v>0</v>
      </c>
      <c r="CV77" s="0" t="n">
        <f aca="false">ROUND(Y77*Source!I99,9)</f>
        <v>200.52021</v>
      </c>
      <c r="CW77" s="0" t="n">
        <v>0</v>
      </c>
      <c r="CX77" s="0" t="n">
        <f aca="false">ROUND(Y77*Source!I99,9)</f>
        <v>200.52021</v>
      </c>
      <c r="CY77" s="0" t="n">
        <f aca="false">AD77</f>
        <v>0</v>
      </c>
      <c r="CZ77" s="0" t="n">
        <f aca="false">AH77</f>
        <v>0</v>
      </c>
      <c r="DA77" s="0" t="n">
        <f aca="false">AL77</f>
        <v>1</v>
      </c>
      <c r="DB77" s="0" t="n">
        <f aca="false">(ROUND(AT77*CZ77,2)*1.1*1.15)</f>
        <v>0</v>
      </c>
      <c r="DC77" s="0" t="n">
        <f aca="false">(ROUND(AT77*AG77,2)*1.1*1.15)</f>
        <v>0</v>
      </c>
      <c r="DF77" s="0" t="n">
        <f aca="false">ROUND(ROUND(AE77,2)*CX77,2)</f>
        <v>0</v>
      </c>
      <c r="DG77" s="0" t="n">
        <f aca="false">ROUND(ROUND(AF77,2)*CX77,2)</f>
        <v>0</v>
      </c>
      <c r="DH77" s="0" t="n">
        <f aca="false">ROUND(ROUND(AG77,2)*ROUND((AT77*Source!I99*1.1*1.15),9),2)</f>
        <v>0</v>
      </c>
      <c r="DI77" s="0" t="n">
        <f aca="false">ROUND(ROUND(AH77,2)*CX77,2)</f>
        <v>0</v>
      </c>
      <c r="DJ77" s="0" t="n">
        <f aca="false">DI77</f>
        <v>0</v>
      </c>
      <c r="DK77" s="0" t="n">
        <v>0</v>
      </c>
      <c r="DM77" s="0" t="n">
        <v>0</v>
      </c>
      <c r="DO77" s="0" t="n">
        <v>0</v>
      </c>
      <c r="DP77" s="0" t="s">
        <v>184</v>
      </c>
    </row>
    <row r="78" customFormat="false" ht="12.75" hidden="false" customHeight="false" outlineLevel="0" collapsed="false">
      <c r="A78" s="0" t="n">
        <f aca="false">ROW(Source!A100)</f>
        <v>100</v>
      </c>
      <c r="B78" s="0" t="n">
        <v>86495195</v>
      </c>
      <c r="C78" s="0" t="n">
        <v>86495290</v>
      </c>
      <c r="D78" s="0" t="n">
        <v>0</v>
      </c>
      <c r="E78" s="0" t="n">
        <v>1</v>
      </c>
      <c r="F78" s="0" t="n">
        <v>1</v>
      </c>
      <c r="G78" s="0" t="n">
        <v>30515945</v>
      </c>
      <c r="H78" s="0" t="n">
        <v>1</v>
      </c>
      <c r="I78" s="0" t="s">
        <v>86</v>
      </c>
      <c r="K78" s="0" t="s">
        <v>214</v>
      </c>
      <c r="L78" s="0" t="n">
        <v>1369</v>
      </c>
      <c r="N78" s="0" t="n">
        <v>1013</v>
      </c>
      <c r="O78" s="0" t="s">
        <v>215</v>
      </c>
      <c r="P78" s="0" t="s">
        <v>215</v>
      </c>
      <c r="Q78" s="0" t="n">
        <v>1</v>
      </c>
      <c r="W78" s="0" t="n">
        <v>0</v>
      </c>
      <c r="X78" s="0" t="n">
        <v>-2001970737</v>
      </c>
      <c r="Y78" s="0" t="n">
        <f aca="false">(AT78*1.1*1.15)</f>
        <v>34.57245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1</v>
      </c>
      <c r="AJ78" s="0" t="n">
        <v>1</v>
      </c>
      <c r="AK78" s="0" t="n">
        <v>1</v>
      </c>
      <c r="AL78" s="0" t="n">
        <v>1</v>
      </c>
      <c r="AM78" s="0" t="n">
        <v>0</v>
      </c>
      <c r="AN78" s="0" t="n">
        <v>0</v>
      </c>
      <c r="AO78" s="0" t="n">
        <v>1</v>
      </c>
      <c r="AP78" s="0" t="n">
        <v>0</v>
      </c>
      <c r="AQ78" s="0" t="n">
        <v>0</v>
      </c>
      <c r="AR78" s="0" t="n">
        <v>0</v>
      </c>
      <c r="AT78" s="0" t="n">
        <v>27.33</v>
      </c>
      <c r="AU78" s="0" t="s">
        <v>184</v>
      </c>
      <c r="AV78" s="0" t="n">
        <v>1</v>
      </c>
      <c r="AW78" s="0" t="n">
        <v>2</v>
      </c>
      <c r="AX78" s="0" t="n">
        <v>86495292</v>
      </c>
      <c r="AY78" s="0" t="n">
        <v>1</v>
      </c>
      <c r="AZ78" s="0" t="n">
        <v>6144</v>
      </c>
      <c r="BA78" s="0" t="n">
        <v>78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CU78" s="0" t="n">
        <f aca="false">ROUND(AT78*Source!I100*AH78*AL78,2)</f>
        <v>0</v>
      </c>
      <c r="CV78" s="0" t="n">
        <f aca="false">ROUND(Y78*Source!I100,9)</f>
        <v>200.52021</v>
      </c>
      <c r="CW78" s="0" t="n">
        <v>0</v>
      </c>
      <c r="CX78" s="0" t="n">
        <f aca="false">ROUND(Y78*Source!I100,9)</f>
        <v>200.52021</v>
      </c>
      <c r="CY78" s="0" t="n">
        <f aca="false">AD78</f>
        <v>0</v>
      </c>
      <c r="CZ78" s="0" t="n">
        <f aca="false">AH78</f>
        <v>0</v>
      </c>
      <c r="DA78" s="0" t="n">
        <f aca="false">AL78</f>
        <v>1</v>
      </c>
      <c r="DB78" s="0" t="n">
        <f aca="false">(ROUND(AT78*CZ78,2)*1.1*1.15)</f>
        <v>0</v>
      </c>
      <c r="DC78" s="0" t="n">
        <f aca="false">(ROUND(AT78*AG78,2)*1.1*1.15)</f>
        <v>0</v>
      </c>
      <c r="DF78" s="0" t="n">
        <f aca="false">ROUND(ROUND(AE78,2)*CX78,2)</f>
        <v>0</v>
      </c>
      <c r="DG78" s="0" t="n">
        <f aca="false">ROUND(ROUND(AF78,2)*CX78,2)</f>
        <v>0</v>
      </c>
      <c r="DH78" s="0" t="n">
        <f aca="false">ROUND(ROUND(AG78,2)*ROUND((AT78*Source!I100*1.1*1.15),9),2)</f>
        <v>0</v>
      </c>
      <c r="DI78" s="0" t="n">
        <f aca="false">ROUND(ROUND(AH78,2)*CX78,2)</f>
        <v>0</v>
      </c>
      <c r="DJ78" s="0" t="n">
        <f aca="false">DI78</f>
        <v>0</v>
      </c>
      <c r="DK78" s="0" t="n">
        <v>0</v>
      </c>
      <c r="DM78" s="0" t="n">
        <v>0</v>
      </c>
      <c r="DO78" s="0" t="n">
        <v>0</v>
      </c>
      <c r="DP78" s="0" t="s">
        <v>184</v>
      </c>
    </row>
    <row r="79" customFormat="false" ht="12.75" hidden="false" customHeight="false" outlineLevel="0" collapsed="false">
      <c r="A79" s="0" t="n">
        <f aca="false">ROW(Source!A101)</f>
        <v>101</v>
      </c>
      <c r="B79" s="0" t="n">
        <v>86495194</v>
      </c>
      <c r="C79" s="0" t="n">
        <v>86495293</v>
      </c>
      <c r="D79" s="0" t="n">
        <v>0</v>
      </c>
      <c r="E79" s="0" t="n">
        <v>1</v>
      </c>
      <c r="F79" s="0" t="n">
        <v>1</v>
      </c>
      <c r="G79" s="0" t="n">
        <v>30515945</v>
      </c>
      <c r="H79" s="0" t="n">
        <v>1</v>
      </c>
      <c r="I79" s="0" t="s">
        <v>86</v>
      </c>
      <c r="K79" s="0" t="s">
        <v>214</v>
      </c>
      <c r="L79" s="0" t="n">
        <v>1369</v>
      </c>
      <c r="N79" s="0" t="n">
        <v>1013</v>
      </c>
      <c r="O79" s="0" t="s">
        <v>215</v>
      </c>
      <c r="P79" s="0" t="s">
        <v>215</v>
      </c>
      <c r="Q79" s="0" t="n">
        <v>1</v>
      </c>
      <c r="W79" s="0" t="n">
        <v>0</v>
      </c>
      <c r="X79" s="0" t="n">
        <v>-2001970737</v>
      </c>
      <c r="Y79" s="0" t="n">
        <f aca="false">(AT79*1.1*1.15)</f>
        <v>23.4278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1</v>
      </c>
      <c r="AJ79" s="0" t="n">
        <v>1</v>
      </c>
      <c r="AK79" s="0" t="n">
        <v>1</v>
      </c>
      <c r="AL79" s="0" t="n">
        <v>1</v>
      </c>
      <c r="AM79" s="0" t="n">
        <v>0</v>
      </c>
      <c r="AN79" s="0" t="n">
        <v>0</v>
      </c>
      <c r="AO79" s="0" t="n">
        <v>1</v>
      </c>
      <c r="AP79" s="0" t="n">
        <v>0</v>
      </c>
      <c r="AQ79" s="0" t="n">
        <v>0</v>
      </c>
      <c r="AR79" s="0" t="n">
        <v>0</v>
      </c>
      <c r="AT79" s="0" t="n">
        <v>18.52</v>
      </c>
      <c r="AU79" s="0" t="s">
        <v>184</v>
      </c>
      <c r="AV79" s="0" t="n">
        <v>1</v>
      </c>
      <c r="AW79" s="0" t="n">
        <v>2</v>
      </c>
      <c r="AX79" s="0" t="n">
        <v>86495299</v>
      </c>
      <c r="AY79" s="0" t="n">
        <v>1</v>
      </c>
      <c r="AZ79" s="0" t="n">
        <v>6144</v>
      </c>
      <c r="BA79" s="0" t="n">
        <v>79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CU79" s="0" t="n">
        <f aca="false">ROUND(AT79*Source!I101*AH79*AL79,2)</f>
        <v>0</v>
      </c>
      <c r="CV79" s="0" t="n">
        <f aca="false">ROUND(Y79*Source!I101,9)</f>
        <v>135.88124</v>
      </c>
      <c r="CW79" s="0" t="n">
        <v>0</v>
      </c>
      <c r="CX79" s="0" t="n">
        <f aca="false">ROUND(Y79*Source!I101,9)</f>
        <v>135.88124</v>
      </c>
      <c r="CY79" s="0" t="n">
        <f aca="false">AD79</f>
        <v>0</v>
      </c>
      <c r="CZ79" s="0" t="n">
        <f aca="false">AH79</f>
        <v>0</v>
      </c>
      <c r="DA79" s="0" t="n">
        <f aca="false">AL79</f>
        <v>1</v>
      </c>
      <c r="DB79" s="0" t="n">
        <f aca="false">(ROUND(AT79*CZ79,2)*1.1*1.15)</f>
        <v>0</v>
      </c>
      <c r="DC79" s="0" t="n">
        <f aca="false">(ROUND(AT79*AG79,2)*1.1*1.15)</f>
        <v>0</v>
      </c>
      <c r="DF79" s="0" t="n">
        <f aca="false">ROUND(ROUND(AE79,2)*CX79,2)</f>
        <v>0</v>
      </c>
      <c r="DG79" s="0" t="n">
        <f aca="false">ROUND(ROUND(AF79,2)*CX79,2)</f>
        <v>0</v>
      </c>
      <c r="DH79" s="0" t="n">
        <f aca="false">ROUND(ROUND(AG79,2)*ROUND((AT79*Source!I101*1.1*1.15),9),2)</f>
        <v>0</v>
      </c>
      <c r="DI79" s="0" t="n">
        <f aca="false">ROUND(ROUND(AH79,2)*CX79,2)</f>
        <v>0</v>
      </c>
      <c r="DJ79" s="0" t="n">
        <f aca="false">DI79</f>
        <v>0</v>
      </c>
      <c r="DK79" s="0" t="n">
        <v>0</v>
      </c>
      <c r="DM79" s="0" t="n">
        <v>0</v>
      </c>
      <c r="DO79" s="0" t="n">
        <v>0</v>
      </c>
      <c r="DP79" s="0" t="s">
        <v>184</v>
      </c>
    </row>
    <row r="80" customFormat="false" ht="12.75" hidden="false" customHeight="false" outlineLevel="0" collapsed="false">
      <c r="A80" s="0" t="n">
        <f aca="false">ROW(Source!A101)</f>
        <v>101</v>
      </c>
      <c r="B80" s="0" t="n">
        <v>86495194</v>
      </c>
      <c r="C80" s="0" t="n">
        <v>86495293</v>
      </c>
      <c r="D80" s="0" t="n">
        <v>0</v>
      </c>
      <c r="E80" s="0" t="n">
        <v>1</v>
      </c>
      <c r="F80" s="0" t="n">
        <v>1</v>
      </c>
      <c r="G80" s="0" t="n">
        <v>30515945</v>
      </c>
      <c r="H80" s="0" t="n">
        <v>2</v>
      </c>
      <c r="I80" s="0" t="s">
        <v>217</v>
      </c>
      <c r="K80" s="0" t="s">
        <v>218</v>
      </c>
      <c r="L80" s="0" t="n">
        <v>1368</v>
      </c>
      <c r="N80" s="0" t="n">
        <v>1011</v>
      </c>
      <c r="O80" s="0" t="s">
        <v>219</v>
      </c>
      <c r="P80" s="0" t="s">
        <v>219</v>
      </c>
      <c r="Q80" s="0" t="n">
        <v>1</v>
      </c>
      <c r="W80" s="0" t="n">
        <v>0</v>
      </c>
      <c r="X80" s="0" t="n">
        <v>783330151</v>
      </c>
      <c r="Y80" s="0" t="n">
        <f aca="false">AT80</f>
        <v>1.2</v>
      </c>
      <c r="AA80" s="0" t="n">
        <v>0</v>
      </c>
      <c r="AB80" s="0" t="n">
        <v>257.94</v>
      </c>
      <c r="AC80" s="0" t="n">
        <v>24.37</v>
      </c>
      <c r="AD80" s="0" t="n">
        <v>0</v>
      </c>
      <c r="AE80" s="0" t="n">
        <v>0</v>
      </c>
      <c r="AF80" s="0" t="n">
        <v>246.36</v>
      </c>
      <c r="AG80" s="0" t="n">
        <v>23.28</v>
      </c>
      <c r="AH80" s="0" t="n">
        <v>0</v>
      </c>
      <c r="AI80" s="0" t="n">
        <v>1</v>
      </c>
      <c r="AJ80" s="0" t="n">
        <v>1</v>
      </c>
      <c r="AK80" s="0" t="n">
        <v>1</v>
      </c>
      <c r="AL80" s="0" t="n">
        <v>1</v>
      </c>
      <c r="AM80" s="0" t="n">
        <v>0</v>
      </c>
      <c r="AN80" s="0" t="n">
        <v>0</v>
      </c>
      <c r="AO80" s="0" t="n">
        <v>1</v>
      </c>
      <c r="AP80" s="0" t="n">
        <v>0</v>
      </c>
      <c r="AQ80" s="0" t="n">
        <v>0</v>
      </c>
      <c r="AR80" s="0" t="n">
        <v>0</v>
      </c>
      <c r="AT80" s="0" t="n">
        <v>1.2</v>
      </c>
      <c r="AV80" s="0" t="n">
        <v>0</v>
      </c>
      <c r="AW80" s="0" t="n">
        <v>2</v>
      </c>
      <c r="AX80" s="0" t="n">
        <v>86495300</v>
      </c>
      <c r="AY80" s="0" t="n">
        <v>1</v>
      </c>
      <c r="AZ80" s="0" t="n">
        <v>6144</v>
      </c>
      <c r="BA80" s="0" t="n">
        <v>80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CV80" s="0" t="n">
        <v>0</v>
      </c>
      <c r="CW80" s="0" t="n">
        <f aca="false">ROUND(AT80*Source!I101*DO80,9)</f>
        <v>0</v>
      </c>
      <c r="CX80" s="0" t="n">
        <f aca="false">ROUND(Y80*Source!I101,9)</f>
        <v>6.96</v>
      </c>
      <c r="CY80" s="0" t="n">
        <f aca="false">AB80</f>
        <v>257.94</v>
      </c>
      <c r="CZ80" s="0" t="n">
        <f aca="false">AF80</f>
        <v>246.36</v>
      </c>
      <c r="DA80" s="0" t="n">
        <f aca="false">AJ80</f>
        <v>1</v>
      </c>
      <c r="DB80" s="0" t="n">
        <f aca="false">ROUND(AT80*CZ80,2)</f>
        <v>295.63</v>
      </c>
      <c r="DC80" s="0" t="n">
        <f aca="false">ROUND(AT80*AG80,2)</f>
        <v>27.94</v>
      </c>
      <c r="DF80" s="0" t="n">
        <f aca="false">ROUND(ROUND(AE80,2)*CX80,2)</f>
        <v>0</v>
      </c>
      <c r="DG80" s="0" t="n">
        <f aca="false">ROUND(ROUND(AF80,2)*CX80,2)</f>
        <v>1714.67</v>
      </c>
      <c r="DH80" s="0" t="n">
        <f aca="false">ROUND(ROUND(AG80,2)*ROUND(AT80*Source!I101,9),2)</f>
        <v>162.03</v>
      </c>
      <c r="DI80" s="0" t="n">
        <f aca="false">ROUND(ROUND(AH80,2)*CX80,2)</f>
        <v>0</v>
      </c>
      <c r="DJ80" s="0" t="n">
        <f aca="false">DG80</f>
        <v>1714.67</v>
      </c>
      <c r="DK80" s="0" t="n">
        <v>0</v>
      </c>
      <c r="DM80" s="0" t="n">
        <v>0</v>
      </c>
      <c r="DO80" s="0" t="n">
        <v>0</v>
      </c>
    </row>
    <row r="81" customFormat="false" ht="12.75" hidden="false" customHeight="false" outlineLevel="0" collapsed="false">
      <c r="A81" s="0" t="n">
        <f aca="false">ROW(Source!A101)</f>
        <v>101</v>
      </c>
      <c r="B81" s="0" t="n">
        <v>86495194</v>
      </c>
      <c r="C81" s="0" t="n">
        <v>86495293</v>
      </c>
      <c r="D81" s="0" t="n">
        <v>0</v>
      </c>
      <c r="E81" s="0" t="n">
        <v>1</v>
      </c>
      <c r="F81" s="0" t="n">
        <v>1</v>
      </c>
      <c r="G81" s="0" t="n">
        <v>30515945</v>
      </c>
      <c r="H81" s="0" t="n">
        <v>2</v>
      </c>
      <c r="I81" s="0" t="s">
        <v>230</v>
      </c>
      <c r="K81" s="0" t="s">
        <v>231</v>
      </c>
      <c r="L81" s="0" t="n">
        <v>1368</v>
      </c>
      <c r="N81" s="0" t="n">
        <v>1011</v>
      </c>
      <c r="O81" s="0" t="s">
        <v>219</v>
      </c>
      <c r="P81" s="0" t="s">
        <v>219</v>
      </c>
      <c r="Q81" s="0" t="n">
        <v>1</v>
      </c>
      <c r="W81" s="0" t="n">
        <v>0</v>
      </c>
      <c r="X81" s="0" t="n">
        <v>1670036036</v>
      </c>
      <c r="Y81" s="0" t="n">
        <f aca="false">AT81</f>
        <v>0.61</v>
      </c>
      <c r="AA81" s="0" t="n">
        <v>0</v>
      </c>
      <c r="AB81" s="0" t="n">
        <v>202.09</v>
      </c>
      <c r="AC81" s="0" t="n">
        <v>18.17</v>
      </c>
      <c r="AD81" s="0" t="n">
        <v>0</v>
      </c>
      <c r="AE81" s="0" t="n">
        <v>0</v>
      </c>
      <c r="AF81" s="0" t="n">
        <v>193.02</v>
      </c>
      <c r="AG81" s="0" t="n">
        <v>17.35</v>
      </c>
      <c r="AH81" s="0" t="n">
        <v>0</v>
      </c>
      <c r="AI81" s="0" t="n">
        <v>1</v>
      </c>
      <c r="AJ81" s="0" t="n">
        <v>1</v>
      </c>
      <c r="AK81" s="0" t="n">
        <v>1</v>
      </c>
      <c r="AL81" s="0" t="n">
        <v>1</v>
      </c>
      <c r="AM81" s="0" t="n">
        <v>0</v>
      </c>
      <c r="AN81" s="0" t="n">
        <v>0</v>
      </c>
      <c r="AO81" s="0" t="n">
        <v>1</v>
      </c>
      <c r="AP81" s="0" t="n">
        <v>0</v>
      </c>
      <c r="AQ81" s="0" t="n">
        <v>0</v>
      </c>
      <c r="AR81" s="0" t="n">
        <v>0</v>
      </c>
      <c r="AT81" s="0" t="n">
        <v>0.61</v>
      </c>
      <c r="AV81" s="0" t="n">
        <v>0</v>
      </c>
      <c r="AW81" s="0" t="n">
        <v>2</v>
      </c>
      <c r="AX81" s="0" t="n">
        <v>86495301</v>
      </c>
      <c r="AY81" s="0" t="n">
        <v>1</v>
      </c>
      <c r="AZ81" s="0" t="n">
        <v>6144</v>
      </c>
      <c r="BA81" s="0" t="n">
        <v>81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CV81" s="0" t="n">
        <v>0</v>
      </c>
      <c r="CW81" s="0" t="n">
        <f aca="false">ROUND(AT81*Source!I101*DO81,9)</f>
        <v>0</v>
      </c>
      <c r="CX81" s="0" t="n">
        <f aca="false">ROUND(Y81*Source!I101,9)</f>
        <v>3.538</v>
      </c>
      <c r="CY81" s="0" t="n">
        <f aca="false">AB81</f>
        <v>202.09</v>
      </c>
      <c r="CZ81" s="0" t="n">
        <f aca="false">AF81</f>
        <v>193.02</v>
      </c>
      <c r="DA81" s="0" t="n">
        <f aca="false">AJ81</f>
        <v>1</v>
      </c>
      <c r="DB81" s="0" t="n">
        <f aca="false">ROUND(AT81*CZ81,2)</f>
        <v>117.74</v>
      </c>
      <c r="DC81" s="0" t="n">
        <f aca="false">ROUND(AT81*AG81,2)</f>
        <v>10.58</v>
      </c>
      <c r="DF81" s="0" t="n">
        <f aca="false">ROUND(ROUND(AE81,2)*CX81,2)</f>
        <v>0</v>
      </c>
      <c r="DG81" s="0" t="n">
        <f aca="false">ROUND(ROUND(AF81,2)*CX81,2)</f>
        <v>682.9</v>
      </c>
      <c r="DH81" s="0" t="n">
        <f aca="false">ROUND(ROUND(AG81,2)*ROUND(AT81*Source!I101,9),2)</f>
        <v>61.38</v>
      </c>
      <c r="DI81" s="0" t="n">
        <f aca="false">ROUND(ROUND(AH81,2)*CX81,2)</f>
        <v>0</v>
      </c>
      <c r="DJ81" s="0" t="n">
        <f aca="false">DG81</f>
        <v>682.9</v>
      </c>
      <c r="DK81" s="0" t="n">
        <v>0</v>
      </c>
      <c r="DM81" s="0" t="n">
        <v>0</v>
      </c>
      <c r="DO81" s="0" t="n">
        <v>0</v>
      </c>
    </row>
    <row r="82" customFormat="false" ht="12.75" hidden="false" customHeight="false" outlineLevel="0" collapsed="false">
      <c r="A82" s="0" t="n">
        <f aca="false">ROW(Source!A101)</f>
        <v>101</v>
      </c>
      <c r="B82" s="0" t="n">
        <v>86495194</v>
      </c>
      <c r="C82" s="0" t="n">
        <v>86495293</v>
      </c>
      <c r="D82" s="0" t="n">
        <v>0</v>
      </c>
      <c r="E82" s="0" t="n">
        <v>1</v>
      </c>
      <c r="F82" s="0" t="n">
        <v>1</v>
      </c>
      <c r="G82" s="0" t="n">
        <v>30515945</v>
      </c>
      <c r="H82" s="0" t="n">
        <v>3</v>
      </c>
      <c r="I82" s="0" t="s">
        <v>232</v>
      </c>
      <c r="K82" s="0" t="s">
        <v>233</v>
      </c>
      <c r="L82" s="0" t="n">
        <v>1339</v>
      </c>
      <c r="N82" s="0" t="n">
        <v>1007</v>
      </c>
      <c r="O82" s="0" t="s">
        <v>120</v>
      </c>
      <c r="P82" s="0" t="s">
        <v>120</v>
      </c>
      <c r="Q82" s="0" t="n">
        <v>1</v>
      </c>
      <c r="W82" s="0" t="n">
        <v>0</v>
      </c>
      <c r="X82" s="0" t="n">
        <v>1313783385</v>
      </c>
      <c r="Y82" s="0" t="n">
        <f aca="false">AT82</f>
        <v>2.2</v>
      </c>
      <c r="AA82" s="0" t="n">
        <v>7.07</v>
      </c>
      <c r="AB82" s="0" t="n">
        <v>0</v>
      </c>
      <c r="AC82" s="0" t="n">
        <v>0</v>
      </c>
      <c r="AD82" s="0" t="n">
        <v>0</v>
      </c>
      <c r="AE82" s="0" t="n">
        <v>7.07</v>
      </c>
      <c r="AF82" s="0" t="n">
        <v>0</v>
      </c>
      <c r="AG82" s="0" t="n">
        <v>0</v>
      </c>
      <c r="AH82" s="0" t="n">
        <v>0</v>
      </c>
      <c r="AI82" s="0" t="n">
        <v>1</v>
      </c>
      <c r="AJ82" s="0" t="n">
        <v>1</v>
      </c>
      <c r="AK82" s="0" t="n">
        <v>1</v>
      </c>
      <c r="AL82" s="0" t="n">
        <v>1</v>
      </c>
      <c r="AM82" s="0" t="n">
        <v>0</v>
      </c>
      <c r="AN82" s="0" t="n">
        <v>0</v>
      </c>
      <c r="AO82" s="0" t="n">
        <v>1</v>
      </c>
      <c r="AP82" s="0" t="n">
        <v>0</v>
      </c>
      <c r="AQ82" s="0" t="n">
        <v>0</v>
      </c>
      <c r="AR82" s="0" t="n">
        <v>0</v>
      </c>
      <c r="AT82" s="0" t="n">
        <v>2.2</v>
      </c>
      <c r="AV82" s="0" t="n">
        <v>0</v>
      </c>
      <c r="AW82" s="0" t="n">
        <v>2</v>
      </c>
      <c r="AX82" s="0" t="n">
        <v>86495302</v>
      </c>
      <c r="AY82" s="0" t="n">
        <v>1</v>
      </c>
      <c r="AZ82" s="0" t="n">
        <v>0</v>
      </c>
      <c r="BA82" s="0" t="n">
        <v>82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CV82" s="0" t="n">
        <v>0</v>
      </c>
      <c r="CW82" s="0" t="n">
        <v>0</v>
      </c>
      <c r="CX82" s="0" t="n">
        <f aca="false">ROUND(Y82*Source!I101,9)</f>
        <v>12.76</v>
      </c>
      <c r="CY82" s="0" t="n">
        <f aca="false">AA82</f>
        <v>7.07</v>
      </c>
      <c r="CZ82" s="0" t="n">
        <f aca="false">AE82</f>
        <v>7.07</v>
      </c>
      <c r="DA82" s="0" t="n">
        <f aca="false">AI82</f>
        <v>1</v>
      </c>
      <c r="DB82" s="0" t="n">
        <f aca="false">ROUND(AT82*CZ82,2)</f>
        <v>15.55</v>
      </c>
      <c r="DC82" s="0" t="n">
        <f aca="false">ROUND(AT82*AG82,2)</f>
        <v>0</v>
      </c>
      <c r="DF82" s="0" t="n">
        <f aca="false">ROUND(ROUND(AE82,2)*CX82,2)</f>
        <v>90.21</v>
      </c>
      <c r="DG82" s="0" t="n">
        <f aca="false">ROUND(ROUND(AF82,2)*CX82,2)</f>
        <v>0</v>
      </c>
      <c r="DH82" s="0" t="n">
        <f aca="false">ROUND(ROUND(AG82,2)*ROUND(AT82*Source!I101,9),2)</f>
        <v>0</v>
      </c>
      <c r="DI82" s="0" t="n">
        <f aca="false">ROUND(ROUND(AH82,2)*CX82,2)</f>
        <v>0</v>
      </c>
      <c r="DJ82" s="0" t="n">
        <f aca="false">DF82</f>
        <v>90.21</v>
      </c>
      <c r="DK82" s="0" t="n">
        <v>0</v>
      </c>
      <c r="DM82" s="0" t="n">
        <v>0</v>
      </c>
      <c r="DO82" s="0" t="n">
        <v>0</v>
      </c>
    </row>
    <row r="83" customFormat="false" ht="12.75" hidden="false" customHeight="false" outlineLevel="0" collapsed="false">
      <c r="A83" s="0" t="n">
        <f aca="false">ROW(Source!A101)</f>
        <v>101</v>
      </c>
      <c r="B83" s="0" t="n">
        <v>86495194</v>
      </c>
      <c r="C83" s="0" t="n">
        <v>86495293</v>
      </c>
      <c r="D83" s="0" t="n">
        <v>30532403</v>
      </c>
      <c r="E83" s="0" t="n">
        <v>1</v>
      </c>
      <c r="F83" s="0" t="n">
        <v>1</v>
      </c>
      <c r="G83" s="0" t="n">
        <v>30515945</v>
      </c>
      <c r="H83" s="0" t="n">
        <v>3</v>
      </c>
      <c r="I83" s="0" t="s">
        <v>241</v>
      </c>
      <c r="K83" s="0" t="s">
        <v>242</v>
      </c>
      <c r="L83" s="0" t="n">
        <v>1354</v>
      </c>
      <c r="N83" s="0" t="n">
        <v>1010</v>
      </c>
      <c r="O83" s="0" t="s">
        <v>243</v>
      </c>
      <c r="P83" s="0" t="s">
        <v>243</v>
      </c>
      <c r="Q83" s="0" t="n">
        <v>1</v>
      </c>
      <c r="W83" s="0" t="n">
        <v>0</v>
      </c>
      <c r="X83" s="0" t="n">
        <v>1630080052</v>
      </c>
      <c r="Y83" s="0" t="n">
        <f aca="false">AT83</f>
        <v>10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1</v>
      </c>
      <c r="AJ83" s="0" t="n">
        <v>1</v>
      </c>
      <c r="AK83" s="0" t="n">
        <v>1</v>
      </c>
      <c r="AL83" s="0" t="n">
        <v>1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T83" s="0" t="n">
        <v>10</v>
      </c>
      <c r="AV83" s="0" t="n">
        <v>0</v>
      </c>
      <c r="AW83" s="0" t="n">
        <v>2</v>
      </c>
      <c r="AX83" s="0" t="n">
        <v>86495303</v>
      </c>
      <c r="AY83" s="0" t="n">
        <v>1</v>
      </c>
      <c r="AZ83" s="0" t="n">
        <v>0</v>
      </c>
      <c r="BA83" s="0" t="n">
        <v>83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CV83" s="0" t="n">
        <v>0</v>
      </c>
      <c r="CW83" s="0" t="n">
        <v>0</v>
      </c>
      <c r="CX83" s="0" t="n">
        <f aca="false">ROUND(Y83*Source!I101,9)</f>
        <v>58</v>
      </c>
      <c r="CY83" s="0" t="n">
        <f aca="false">AA83</f>
        <v>0</v>
      </c>
      <c r="CZ83" s="0" t="n">
        <f aca="false">AE83</f>
        <v>0</v>
      </c>
      <c r="DA83" s="0" t="n">
        <f aca="false">AI83</f>
        <v>1</v>
      </c>
      <c r="DB83" s="0" t="n">
        <f aca="false">ROUND(AT83*CZ83,2)</f>
        <v>0</v>
      </c>
      <c r="DC83" s="0" t="n">
        <f aca="false">ROUND(AT83*AG83,2)</f>
        <v>0</v>
      </c>
      <c r="DF83" s="0" t="n">
        <f aca="false">ROUND(ROUND(AE83,2)*CX83,2)</f>
        <v>0</v>
      </c>
      <c r="DG83" s="0" t="n">
        <f aca="false">ROUND(ROUND(AF83,2)*CX83,2)</f>
        <v>0</v>
      </c>
      <c r="DH83" s="0" t="n">
        <f aca="false">ROUND(ROUND(AG83,2)*ROUND(AT83*Source!I101,9),2)</f>
        <v>0</v>
      </c>
      <c r="DI83" s="0" t="n">
        <f aca="false">ROUND(ROUND(AH83,2)*CX83,2)</f>
        <v>0</v>
      </c>
      <c r="DJ83" s="0" t="n">
        <f aca="false">DF83</f>
        <v>0</v>
      </c>
      <c r="DK83" s="0" t="n">
        <v>0</v>
      </c>
      <c r="DM83" s="0" t="n">
        <v>0</v>
      </c>
      <c r="DO83" s="0" t="n">
        <v>0</v>
      </c>
    </row>
    <row r="84" customFormat="false" ht="12.75" hidden="false" customHeight="false" outlineLevel="0" collapsed="false">
      <c r="A84" s="0" t="n">
        <f aca="false">ROW(Source!A102)</f>
        <v>102</v>
      </c>
      <c r="B84" s="0" t="n">
        <v>86495195</v>
      </c>
      <c r="C84" s="0" t="n">
        <v>86495293</v>
      </c>
      <c r="D84" s="0" t="n">
        <v>0</v>
      </c>
      <c r="E84" s="0" t="n">
        <v>1</v>
      </c>
      <c r="F84" s="0" t="n">
        <v>1</v>
      </c>
      <c r="G84" s="0" t="n">
        <v>30515945</v>
      </c>
      <c r="H84" s="0" t="n">
        <v>1</v>
      </c>
      <c r="I84" s="0" t="s">
        <v>86</v>
      </c>
      <c r="K84" s="0" t="s">
        <v>214</v>
      </c>
      <c r="L84" s="0" t="n">
        <v>1369</v>
      </c>
      <c r="N84" s="0" t="n">
        <v>1013</v>
      </c>
      <c r="O84" s="0" t="s">
        <v>215</v>
      </c>
      <c r="P84" s="0" t="s">
        <v>215</v>
      </c>
      <c r="Q84" s="0" t="n">
        <v>1</v>
      </c>
      <c r="W84" s="0" t="n">
        <v>0</v>
      </c>
      <c r="X84" s="0" t="n">
        <v>-2001970737</v>
      </c>
      <c r="Y84" s="0" t="n">
        <f aca="false">(AT84*1.1*1.15)</f>
        <v>23.4278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1</v>
      </c>
      <c r="AJ84" s="0" t="n">
        <v>1</v>
      </c>
      <c r="AK84" s="0" t="n">
        <v>1</v>
      </c>
      <c r="AL84" s="0" t="n">
        <v>1</v>
      </c>
      <c r="AM84" s="0" t="n">
        <v>0</v>
      </c>
      <c r="AN84" s="0" t="n">
        <v>0</v>
      </c>
      <c r="AO84" s="0" t="n">
        <v>1</v>
      </c>
      <c r="AP84" s="0" t="n">
        <v>0</v>
      </c>
      <c r="AQ84" s="0" t="n">
        <v>0</v>
      </c>
      <c r="AR84" s="0" t="n">
        <v>0</v>
      </c>
      <c r="AT84" s="0" t="n">
        <v>18.52</v>
      </c>
      <c r="AU84" s="0" t="s">
        <v>184</v>
      </c>
      <c r="AV84" s="0" t="n">
        <v>1</v>
      </c>
      <c r="AW84" s="0" t="n">
        <v>2</v>
      </c>
      <c r="AX84" s="0" t="n">
        <v>86495299</v>
      </c>
      <c r="AY84" s="0" t="n">
        <v>1</v>
      </c>
      <c r="AZ84" s="0" t="n">
        <v>6144</v>
      </c>
      <c r="BA84" s="0" t="n">
        <v>84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CU84" s="0" t="n">
        <f aca="false">ROUND(AT84*Source!I102*AH84*AL84,2)</f>
        <v>0</v>
      </c>
      <c r="CV84" s="0" t="n">
        <f aca="false">ROUND(Y84*Source!I102,9)</f>
        <v>135.88124</v>
      </c>
      <c r="CW84" s="0" t="n">
        <v>0</v>
      </c>
      <c r="CX84" s="0" t="n">
        <f aca="false">ROUND(Y84*Source!I102,9)</f>
        <v>135.88124</v>
      </c>
      <c r="CY84" s="0" t="n">
        <f aca="false">AD84</f>
        <v>0</v>
      </c>
      <c r="CZ84" s="0" t="n">
        <f aca="false">AH84</f>
        <v>0</v>
      </c>
      <c r="DA84" s="0" t="n">
        <f aca="false">AL84</f>
        <v>1</v>
      </c>
      <c r="DB84" s="0" t="n">
        <f aca="false">(ROUND(AT84*CZ84,2)*1.1*1.15)</f>
        <v>0</v>
      </c>
      <c r="DC84" s="0" t="n">
        <f aca="false">(ROUND(AT84*AG84,2)*1.1*1.15)</f>
        <v>0</v>
      </c>
      <c r="DF84" s="0" t="n">
        <f aca="false">ROUND(ROUND(AE84,2)*CX84,2)</f>
        <v>0</v>
      </c>
      <c r="DG84" s="0" t="n">
        <f aca="false">ROUND(ROUND(AF84,2)*CX84,2)</f>
        <v>0</v>
      </c>
      <c r="DH84" s="0" t="n">
        <f aca="false">ROUND(ROUND(AG84,2)*ROUND((AT84*Source!I102*1.1*1.15),9),2)</f>
        <v>0</v>
      </c>
      <c r="DI84" s="0" t="n">
        <f aca="false">ROUND(ROUND(AH84,2)*CX84,2)</f>
        <v>0</v>
      </c>
      <c r="DJ84" s="0" t="n">
        <f aca="false">DI84</f>
        <v>0</v>
      </c>
      <c r="DK84" s="0" t="n">
        <v>0</v>
      </c>
      <c r="DM84" s="0" t="n">
        <v>0</v>
      </c>
      <c r="DO84" s="0" t="n">
        <v>0</v>
      </c>
      <c r="DP84" s="0" t="s">
        <v>184</v>
      </c>
    </row>
    <row r="85" customFormat="false" ht="12.75" hidden="false" customHeight="false" outlineLevel="0" collapsed="false">
      <c r="A85" s="0" t="n">
        <f aca="false">ROW(Source!A102)</f>
        <v>102</v>
      </c>
      <c r="B85" s="0" t="n">
        <v>86495195</v>
      </c>
      <c r="C85" s="0" t="n">
        <v>86495293</v>
      </c>
      <c r="D85" s="0" t="n">
        <v>0</v>
      </c>
      <c r="E85" s="0" t="n">
        <v>1</v>
      </c>
      <c r="F85" s="0" t="n">
        <v>1</v>
      </c>
      <c r="G85" s="0" t="n">
        <v>30515945</v>
      </c>
      <c r="H85" s="0" t="n">
        <v>2</v>
      </c>
      <c r="I85" s="0" t="s">
        <v>217</v>
      </c>
      <c r="K85" s="0" t="s">
        <v>218</v>
      </c>
      <c r="L85" s="0" t="n">
        <v>1368</v>
      </c>
      <c r="N85" s="0" t="n">
        <v>1011</v>
      </c>
      <c r="O85" s="0" t="s">
        <v>219</v>
      </c>
      <c r="P85" s="0" t="s">
        <v>219</v>
      </c>
      <c r="Q85" s="0" t="n">
        <v>1</v>
      </c>
      <c r="W85" s="0" t="n">
        <v>0</v>
      </c>
      <c r="X85" s="0" t="n">
        <v>783330151</v>
      </c>
      <c r="Y85" s="0" t="n">
        <f aca="false">AT85</f>
        <v>1.2</v>
      </c>
      <c r="AA85" s="0" t="n">
        <v>0</v>
      </c>
      <c r="AB85" s="0" t="n">
        <v>257.94</v>
      </c>
      <c r="AC85" s="0" t="n">
        <v>24.37</v>
      </c>
      <c r="AD85" s="0" t="n">
        <v>0</v>
      </c>
      <c r="AE85" s="0" t="n">
        <v>0</v>
      </c>
      <c r="AF85" s="0" t="n">
        <v>246.36</v>
      </c>
      <c r="AG85" s="0" t="n">
        <v>23.28</v>
      </c>
      <c r="AH85" s="0" t="n">
        <v>0</v>
      </c>
      <c r="AI85" s="0" t="n">
        <v>1</v>
      </c>
      <c r="AJ85" s="0" t="n">
        <v>1</v>
      </c>
      <c r="AK85" s="0" t="n">
        <v>1</v>
      </c>
      <c r="AL85" s="0" t="n">
        <v>1</v>
      </c>
      <c r="AM85" s="0" t="n">
        <v>0</v>
      </c>
      <c r="AN85" s="0" t="n">
        <v>0</v>
      </c>
      <c r="AO85" s="0" t="n">
        <v>1</v>
      </c>
      <c r="AP85" s="0" t="n">
        <v>0</v>
      </c>
      <c r="AQ85" s="0" t="n">
        <v>0</v>
      </c>
      <c r="AR85" s="0" t="n">
        <v>0</v>
      </c>
      <c r="AT85" s="0" t="n">
        <v>1.2</v>
      </c>
      <c r="AV85" s="0" t="n">
        <v>0</v>
      </c>
      <c r="AW85" s="0" t="n">
        <v>2</v>
      </c>
      <c r="AX85" s="0" t="n">
        <v>86495300</v>
      </c>
      <c r="AY85" s="0" t="n">
        <v>1</v>
      </c>
      <c r="AZ85" s="0" t="n">
        <v>6144</v>
      </c>
      <c r="BA85" s="0" t="n">
        <v>85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CV85" s="0" t="n">
        <v>0</v>
      </c>
      <c r="CW85" s="0" t="n">
        <f aca="false">ROUND(AT85*Source!I102*DO85,9)</f>
        <v>0</v>
      </c>
      <c r="CX85" s="0" t="n">
        <f aca="false">ROUND(Y85*Source!I102,9)</f>
        <v>6.96</v>
      </c>
      <c r="CY85" s="0" t="n">
        <f aca="false">AB85</f>
        <v>257.94</v>
      </c>
      <c r="CZ85" s="0" t="n">
        <f aca="false">AF85</f>
        <v>246.36</v>
      </c>
      <c r="DA85" s="0" t="n">
        <f aca="false">AJ85</f>
        <v>1</v>
      </c>
      <c r="DB85" s="0" t="n">
        <f aca="false">ROUND(AT85*CZ85,2)</f>
        <v>295.63</v>
      </c>
      <c r="DC85" s="0" t="n">
        <f aca="false">ROUND(AT85*AG85,2)</f>
        <v>27.94</v>
      </c>
      <c r="DF85" s="0" t="n">
        <f aca="false">ROUND(ROUND(AE85,2)*CX85,2)</f>
        <v>0</v>
      </c>
      <c r="DG85" s="0" t="n">
        <f aca="false">ROUND(ROUND(AF85,2)*CX85,2)</f>
        <v>1714.67</v>
      </c>
      <c r="DH85" s="0" t="n">
        <f aca="false">ROUND(ROUND(AG85,2)*ROUND(AT85*Source!I102,9),2)</f>
        <v>162.03</v>
      </c>
      <c r="DI85" s="0" t="n">
        <f aca="false">ROUND(ROUND(AH85,2)*CX85,2)</f>
        <v>0</v>
      </c>
      <c r="DJ85" s="0" t="n">
        <f aca="false">DG85</f>
        <v>1714.67</v>
      </c>
      <c r="DK85" s="0" t="n">
        <v>0</v>
      </c>
      <c r="DM85" s="0" t="n">
        <v>0</v>
      </c>
      <c r="DO85" s="0" t="n">
        <v>0</v>
      </c>
    </row>
    <row r="86" customFormat="false" ht="12.75" hidden="false" customHeight="false" outlineLevel="0" collapsed="false">
      <c r="A86" s="0" t="n">
        <f aca="false">ROW(Source!A102)</f>
        <v>102</v>
      </c>
      <c r="B86" s="0" t="n">
        <v>86495195</v>
      </c>
      <c r="C86" s="0" t="n">
        <v>86495293</v>
      </c>
      <c r="D86" s="0" t="n">
        <v>0</v>
      </c>
      <c r="E86" s="0" t="n">
        <v>1</v>
      </c>
      <c r="F86" s="0" t="n">
        <v>1</v>
      </c>
      <c r="G86" s="0" t="n">
        <v>30515945</v>
      </c>
      <c r="H86" s="0" t="n">
        <v>2</v>
      </c>
      <c r="I86" s="0" t="s">
        <v>230</v>
      </c>
      <c r="K86" s="0" t="s">
        <v>231</v>
      </c>
      <c r="L86" s="0" t="n">
        <v>1368</v>
      </c>
      <c r="N86" s="0" t="n">
        <v>1011</v>
      </c>
      <c r="O86" s="0" t="s">
        <v>219</v>
      </c>
      <c r="P86" s="0" t="s">
        <v>219</v>
      </c>
      <c r="Q86" s="0" t="n">
        <v>1</v>
      </c>
      <c r="W86" s="0" t="n">
        <v>0</v>
      </c>
      <c r="X86" s="0" t="n">
        <v>1670036036</v>
      </c>
      <c r="Y86" s="0" t="n">
        <f aca="false">AT86</f>
        <v>0.61</v>
      </c>
      <c r="AA86" s="0" t="n">
        <v>0</v>
      </c>
      <c r="AB86" s="0" t="n">
        <v>202.09</v>
      </c>
      <c r="AC86" s="0" t="n">
        <v>18.17</v>
      </c>
      <c r="AD86" s="0" t="n">
        <v>0</v>
      </c>
      <c r="AE86" s="0" t="n">
        <v>0</v>
      </c>
      <c r="AF86" s="0" t="n">
        <v>193.02</v>
      </c>
      <c r="AG86" s="0" t="n">
        <v>17.35</v>
      </c>
      <c r="AH86" s="0" t="n">
        <v>0</v>
      </c>
      <c r="AI86" s="0" t="n">
        <v>1</v>
      </c>
      <c r="AJ86" s="0" t="n">
        <v>1</v>
      </c>
      <c r="AK86" s="0" t="n">
        <v>1</v>
      </c>
      <c r="AL86" s="0" t="n">
        <v>1</v>
      </c>
      <c r="AM86" s="0" t="n">
        <v>0</v>
      </c>
      <c r="AN86" s="0" t="n">
        <v>0</v>
      </c>
      <c r="AO86" s="0" t="n">
        <v>1</v>
      </c>
      <c r="AP86" s="0" t="n">
        <v>0</v>
      </c>
      <c r="AQ86" s="0" t="n">
        <v>0</v>
      </c>
      <c r="AR86" s="0" t="n">
        <v>0</v>
      </c>
      <c r="AT86" s="0" t="n">
        <v>0.61</v>
      </c>
      <c r="AV86" s="0" t="n">
        <v>0</v>
      </c>
      <c r="AW86" s="0" t="n">
        <v>2</v>
      </c>
      <c r="AX86" s="0" t="n">
        <v>86495301</v>
      </c>
      <c r="AY86" s="0" t="n">
        <v>1</v>
      </c>
      <c r="AZ86" s="0" t="n">
        <v>6144</v>
      </c>
      <c r="BA86" s="0" t="n">
        <v>86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CV86" s="0" t="n">
        <v>0</v>
      </c>
      <c r="CW86" s="0" t="n">
        <f aca="false">ROUND(AT86*Source!I102*DO86,9)</f>
        <v>0</v>
      </c>
      <c r="CX86" s="0" t="n">
        <f aca="false">ROUND(Y86*Source!I102,9)</f>
        <v>3.538</v>
      </c>
      <c r="CY86" s="0" t="n">
        <f aca="false">AB86</f>
        <v>202.09</v>
      </c>
      <c r="CZ86" s="0" t="n">
        <f aca="false">AF86</f>
        <v>193.02</v>
      </c>
      <c r="DA86" s="0" t="n">
        <f aca="false">AJ86</f>
        <v>1</v>
      </c>
      <c r="DB86" s="0" t="n">
        <f aca="false">ROUND(AT86*CZ86,2)</f>
        <v>117.74</v>
      </c>
      <c r="DC86" s="0" t="n">
        <f aca="false">ROUND(AT86*AG86,2)</f>
        <v>10.58</v>
      </c>
      <c r="DF86" s="0" t="n">
        <f aca="false">ROUND(ROUND(AE86,2)*CX86,2)</f>
        <v>0</v>
      </c>
      <c r="DG86" s="0" t="n">
        <f aca="false">ROUND(ROUND(AF86,2)*CX86,2)</f>
        <v>682.9</v>
      </c>
      <c r="DH86" s="0" t="n">
        <f aca="false">ROUND(ROUND(AG86,2)*ROUND(AT86*Source!I102,9),2)</f>
        <v>61.38</v>
      </c>
      <c r="DI86" s="0" t="n">
        <f aca="false">ROUND(ROUND(AH86,2)*CX86,2)</f>
        <v>0</v>
      </c>
      <c r="DJ86" s="0" t="n">
        <f aca="false">DG86</f>
        <v>682.9</v>
      </c>
      <c r="DK86" s="0" t="n">
        <v>0</v>
      </c>
      <c r="DM86" s="0" t="n">
        <v>0</v>
      </c>
      <c r="DO86" s="0" t="n">
        <v>0</v>
      </c>
    </row>
    <row r="87" customFormat="false" ht="12.75" hidden="false" customHeight="false" outlineLevel="0" collapsed="false">
      <c r="A87" s="0" t="n">
        <f aca="false">ROW(Source!A102)</f>
        <v>102</v>
      </c>
      <c r="B87" s="0" t="n">
        <v>86495195</v>
      </c>
      <c r="C87" s="0" t="n">
        <v>86495293</v>
      </c>
      <c r="D87" s="0" t="n">
        <v>0</v>
      </c>
      <c r="E87" s="0" t="n">
        <v>1</v>
      </c>
      <c r="F87" s="0" t="n">
        <v>1</v>
      </c>
      <c r="G87" s="0" t="n">
        <v>30515945</v>
      </c>
      <c r="H87" s="0" t="n">
        <v>3</v>
      </c>
      <c r="I87" s="0" t="s">
        <v>232</v>
      </c>
      <c r="K87" s="0" t="s">
        <v>233</v>
      </c>
      <c r="L87" s="0" t="n">
        <v>1339</v>
      </c>
      <c r="N87" s="0" t="n">
        <v>1007</v>
      </c>
      <c r="O87" s="0" t="s">
        <v>120</v>
      </c>
      <c r="P87" s="0" t="s">
        <v>120</v>
      </c>
      <c r="Q87" s="0" t="n">
        <v>1</v>
      </c>
      <c r="W87" s="0" t="n">
        <v>0</v>
      </c>
      <c r="X87" s="0" t="n">
        <v>1313783385</v>
      </c>
      <c r="Y87" s="0" t="n">
        <f aca="false">AT87</f>
        <v>2.2</v>
      </c>
      <c r="AA87" s="0" t="n">
        <v>7.07</v>
      </c>
      <c r="AB87" s="0" t="n">
        <v>0</v>
      </c>
      <c r="AC87" s="0" t="n">
        <v>0</v>
      </c>
      <c r="AD87" s="0" t="n">
        <v>0</v>
      </c>
      <c r="AE87" s="0" t="n">
        <v>7.07</v>
      </c>
      <c r="AF87" s="0" t="n">
        <v>0</v>
      </c>
      <c r="AG87" s="0" t="n">
        <v>0</v>
      </c>
      <c r="AH87" s="0" t="n">
        <v>0</v>
      </c>
      <c r="AI87" s="0" t="n">
        <v>1</v>
      </c>
      <c r="AJ87" s="0" t="n">
        <v>1</v>
      </c>
      <c r="AK87" s="0" t="n">
        <v>1</v>
      </c>
      <c r="AL87" s="0" t="n">
        <v>1</v>
      </c>
      <c r="AM87" s="0" t="n">
        <v>0</v>
      </c>
      <c r="AN87" s="0" t="n">
        <v>0</v>
      </c>
      <c r="AO87" s="0" t="n">
        <v>1</v>
      </c>
      <c r="AP87" s="0" t="n">
        <v>0</v>
      </c>
      <c r="AQ87" s="0" t="n">
        <v>0</v>
      </c>
      <c r="AR87" s="0" t="n">
        <v>0</v>
      </c>
      <c r="AT87" s="0" t="n">
        <v>2.2</v>
      </c>
      <c r="AV87" s="0" t="n">
        <v>0</v>
      </c>
      <c r="AW87" s="0" t="n">
        <v>2</v>
      </c>
      <c r="AX87" s="0" t="n">
        <v>86495302</v>
      </c>
      <c r="AY87" s="0" t="n">
        <v>1</v>
      </c>
      <c r="AZ87" s="0" t="n">
        <v>0</v>
      </c>
      <c r="BA87" s="0" t="n">
        <v>87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CV87" s="0" t="n">
        <v>0</v>
      </c>
      <c r="CW87" s="0" t="n">
        <v>0</v>
      </c>
      <c r="CX87" s="0" t="n">
        <f aca="false">ROUND(Y87*Source!I102,9)</f>
        <v>12.76</v>
      </c>
      <c r="CY87" s="0" t="n">
        <f aca="false">AA87</f>
        <v>7.07</v>
      </c>
      <c r="CZ87" s="0" t="n">
        <f aca="false">AE87</f>
        <v>7.07</v>
      </c>
      <c r="DA87" s="0" t="n">
        <f aca="false">AI87</f>
        <v>1</v>
      </c>
      <c r="DB87" s="0" t="n">
        <f aca="false">ROUND(AT87*CZ87,2)</f>
        <v>15.55</v>
      </c>
      <c r="DC87" s="0" t="n">
        <f aca="false">ROUND(AT87*AG87,2)</f>
        <v>0</v>
      </c>
      <c r="DF87" s="0" t="n">
        <f aca="false">ROUND(ROUND(AE87,2)*CX87,2)</f>
        <v>90.21</v>
      </c>
      <c r="DG87" s="0" t="n">
        <f aca="false">ROUND(ROUND(AF87,2)*CX87,2)</f>
        <v>0</v>
      </c>
      <c r="DH87" s="0" t="n">
        <f aca="false">ROUND(ROUND(AG87,2)*ROUND(AT87*Source!I102,9),2)</f>
        <v>0</v>
      </c>
      <c r="DI87" s="0" t="n">
        <f aca="false">ROUND(ROUND(AH87,2)*CX87,2)</f>
        <v>0</v>
      </c>
      <c r="DJ87" s="0" t="n">
        <f aca="false">DF87</f>
        <v>90.21</v>
      </c>
      <c r="DK87" s="0" t="n">
        <v>0</v>
      </c>
      <c r="DM87" s="0" t="n">
        <v>0</v>
      </c>
      <c r="DO87" s="0" t="n">
        <v>0</v>
      </c>
    </row>
    <row r="88" customFormat="false" ht="12.75" hidden="false" customHeight="false" outlineLevel="0" collapsed="false">
      <c r="A88" s="0" t="n">
        <f aca="false">ROW(Source!A102)</f>
        <v>102</v>
      </c>
      <c r="B88" s="0" t="n">
        <v>86495195</v>
      </c>
      <c r="C88" s="0" t="n">
        <v>86495293</v>
      </c>
      <c r="D88" s="0" t="n">
        <v>30532403</v>
      </c>
      <c r="E88" s="0" t="n">
        <v>1</v>
      </c>
      <c r="F88" s="0" t="n">
        <v>1</v>
      </c>
      <c r="G88" s="0" t="n">
        <v>30515945</v>
      </c>
      <c r="H88" s="0" t="n">
        <v>3</v>
      </c>
      <c r="I88" s="0" t="s">
        <v>241</v>
      </c>
      <c r="K88" s="0" t="s">
        <v>242</v>
      </c>
      <c r="L88" s="0" t="n">
        <v>1354</v>
      </c>
      <c r="N88" s="0" t="n">
        <v>1010</v>
      </c>
      <c r="O88" s="0" t="s">
        <v>243</v>
      </c>
      <c r="P88" s="0" t="s">
        <v>243</v>
      </c>
      <c r="Q88" s="0" t="n">
        <v>1</v>
      </c>
      <c r="W88" s="0" t="n">
        <v>0</v>
      </c>
      <c r="X88" s="0" t="n">
        <v>1630080052</v>
      </c>
      <c r="Y88" s="0" t="n">
        <f aca="false">AT88</f>
        <v>10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1</v>
      </c>
      <c r="AJ88" s="0" t="n">
        <v>1</v>
      </c>
      <c r="AK88" s="0" t="n">
        <v>1</v>
      </c>
      <c r="AL88" s="0" t="n">
        <v>1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T88" s="0" t="n">
        <v>10</v>
      </c>
      <c r="AV88" s="0" t="n">
        <v>0</v>
      </c>
      <c r="AW88" s="0" t="n">
        <v>2</v>
      </c>
      <c r="AX88" s="0" t="n">
        <v>86495303</v>
      </c>
      <c r="AY88" s="0" t="n">
        <v>1</v>
      </c>
      <c r="AZ88" s="0" t="n">
        <v>0</v>
      </c>
      <c r="BA88" s="0" t="n">
        <v>88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CV88" s="0" t="n">
        <v>0</v>
      </c>
      <c r="CW88" s="0" t="n">
        <v>0</v>
      </c>
      <c r="CX88" s="0" t="n">
        <f aca="false">ROUND(Y88*Source!I102,9)</f>
        <v>58</v>
      </c>
      <c r="CY88" s="0" t="n">
        <f aca="false">AA88</f>
        <v>0</v>
      </c>
      <c r="CZ88" s="0" t="n">
        <f aca="false">AE88</f>
        <v>0</v>
      </c>
      <c r="DA88" s="0" t="n">
        <f aca="false">AI88</f>
        <v>1</v>
      </c>
      <c r="DB88" s="0" t="n">
        <f aca="false">ROUND(AT88*CZ88,2)</f>
        <v>0</v>
      </c>
      <c r="DC88" s="0" t="n">
        <f aca="false">ROUND(AT88*AG88,2)</f>
        <v>0</v>
      </c>
      <c r="DF88" s="0" t="n">
        <f aca="false">ROUND(ROUND(AE88,2)*CX88,2)</f>
        <v>0</v>
      </c>
      <c r="DG88" s="0" t="n">
        <f aca="false">ROUND(ROUND(AF88,2)*CX88,2)</f>
        <v>0</v>
      </c>
      <c r="DH88" s="0" t="n">
        <f aca="false">ROUND(ROUND(AG88,2)*ROUND(AT88*Source!I102,9),2)</f>
        <v>0</v>
      </c>
      <c r="DI88" s="0" t="n">
        <f aca="false">ROUND(ROUND(AH88,2)*CX88,2)</f>
        <v>0</v>
      </c>
      <c r="DJ88" s="0" t="n">
        <f aca="false">DF88</f>
        <v>0</v>
      </c>
      <c r="DK88" s="0" t="n">
        <v>0</v>
      </c>
      <c r="DM88" s="0" t="n">
        <v>0</v>
      </c>
      <c r="DO88" s="0" t="n">
        <v>0</v>
      </c>
    </row>
    <row r="89" customFormat="false" ht="12.75" hidden="false" customHeight="false" outlineLevel="0" collapsed="false">
      <c r="A89" s="0" t="n">
        <f aca="false">ROW(Source!A138)</f>
        <v>138</v>
      </c>
      <c r="B89" s="0" t="n">
        <v>86495194</v>
      </c>
      <c r="C89" s="0" t="n">
        <v>86495304</v>
      </c>
      <c r="D89" s="0" t="n">
        <v>0</v>
      </c>
      <c r="E89" s="0" t="n">
        <v>1</v>
      </c>
      <c r="F89" s="0" t="n">
        <v>1</v>
      </c>
      <c r="G89" s="0" t="n">
        <v>30515945</v>
      </c>
      <c r="H89" s="0" t="n">
        <v>2</v>
      </c>
      <c r="I89" s="0" t="s">
        <v>244</v>
      </c>
      <c r="K89" s="0" t="s">
        <v>245</v>
      </c>
      <c r="L89" s="0" t="n">
        <v>1368</v>
      </c>
      <c r="N89" s="0" t="n">
        <v>1011</v>
      </c>
      <c r="O89" s="0" t="s">
        <v>219</v>
      </c>
      <c r="P89" s="0" t="s">
        <v>219</v>
      </c>
      <c r="Q89" s="0" t="n">
        <v>1</v>
      </c>
      <c r="W89" s="0" t="n">
        <v>0</v>
      </c>
      <c r="X89" s="0" t="n">
        <v>1545489009</v>
      </c>
      <c r="Y89" s="0" t="n">
        <f aca="false">AT89</f>
        <v>0.072</v>
      </c>
      <c r="AA89" s="0" t="n">
        <v>0</v>
      </c>
      <c r="AB89" s="0" t="n">
        <v>169.87</v>
      </c>
      <c r="AC89" s="0" t="n">
        <v>16.74</v>
      </c>
      <c r="AD89" s="0" t="n">
        <v>0</v>
      </c>
      <c r="AE89" s="0" t="n">
        <v>0</v>
      </c>
      <c r="AF89" s="0" t="n">
        <v>162.24</v>
      </c>
      <c r="AG89" s="0" t="n">
        <v>15.99</v>
      </c>
      <c r="AH89" s="0" t="n">
        <v>0</v>
      </c>
      <c r="AI89" s="0" t="n">
        <v>1</v>
      </c>
      <c r="AJ89" s="0" t="n">
        <v>1</v>
      </c>
      <c r="AK89" s="0" t="n">
        <v>1</v>
      </c>
      <c r="AL89" s="0" t="n">
        <v>1</v>
      </c>
      <c r="AM89" s="0" t="n">
        <v>0</v>
      </c>
      <c r="AN89" s="0" t="n">
        <v>0</v>
      </c>
      <c r="AO89" s="0" t="n">
        <v>1</v>
      </c>
      <c r="AP89" s="0" t="n">
        <v>0</v>
      </c>
      <c r="AQ89" s="0" t="n">
        <v>0</v>
      </c>
      <c r="AR89" s="0" t="n">
        <v>0</v>
      </c>
      <c r="AT89" s="0" t="n">
        <v>0.072</v>
      </c>
      <c r="AV89" s="0" t="n">
        <v>0</v>
      </c>
      <c r="AW89" s="0" t="n">
        <v>2</v>
      </c>
      <c r="AX89" s="0" t="n">
        <v>86495306</v>
      </c>
      <c r="AY89" s="0" t="n">
        <v>1</v>
      </c>
      <c r="AZ89" s="0" t="n">
        <v>6144</v>
      </c>
      <c r="BA89" s="0" t="n">
        <v>89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CV89" s="0" t="n">
        <v>0</v>
      </c>
      <c r="CW89" s="0" t="n">
        <f aca="false">ROUND(AT89*Source!I138*DO89,9)</f>
        <v>0</v>
      </c>
      <c r="CX89" s="0" t="n">
        <f aca="false">ROUND(Y89*Source!I138,9)</f>
        <v>2.08224</v>
      </c>
      <c r="CY89" s="0" t="n">
        <f aca="false">AB89</f>
        <v>169.87</v>
      </c>
      <c r="CZ89" s="0" t="n">
        <f aca="false">AF89</f>
        <v>162.24</v>
      </c>
      <c r="DA89" s="0" t="n">
        <f aca="false">AJ89</f>
        <v>1</v>
      </c>
      <c r="DB89" s="0" t="n">
        <f aca="false">ROUND(AT89*CZ89,2)</f>
        <v>11.68</v>
      </c>
      <c r="DC89" s="0" t="n">
        <f aca="false">ROUND(AT89*AG89,2)</f>
        <v>1.15</v>
      </c>
      <c r="DF89" s="0" t="n">
        <f aca="false">ROUND(ROUND(AE89,2)*CX89,2)</f>
        <v>0</v>
      </c>
      <c r="DG89" s="0" t="n">
        <f aca="false">ROUND(ROUND(AF89,2)*CX89,2)</f>
        <v>337.82</v>
      </c>
      <c r="DH89" s="0" t="n">
        <f aca="false">ROUND(ROUND(AG89,2)*ROUND(AT89*Source!I138,9),2)</f>
        <v>33.3</v>
      </c>
      <c r="DI89" s="0" t="n">
        <f aca="false">ROUND(ROUND(AH89,2)*CX89,2)</f>
        <v>0</v>
      </c>
      <c r="DJ89" s="0" t="n">
        <f aca="false">DG89</f>
        <v>337.82</v>
      </c>
      <c r="DK89" s="0" t="n">
        <v>0</v>
      </c>
      <c r="DM89" s="0" t="n">
        <v>0</v>
      </c>
      <c r="DO89" s="0" t="n">
        <v>0</v>
      </c>
    </row>
    <row r="90" customFormat="false" ht="12.75" hidden="false" customHeight="false" outlineLevel="0" collapsed="false">
      <c r="A90" s="0" t="n">
        <f aca="false">ROW(Source!A139)</f>
        <v>139</v>
      </c>
      <c r="B90" s="0" t="n">
        <v>86495195</v>
      </c>
      <c r="C90" s="0" t="n">
        <v>86495304</v>
      </c>
      <c r="D90" s="0" t="n">
        <v>0</v>
      </c>
      <c r="E90" s="0" t="n">
        <v>1</v>
      </c>
      <c r="F90" s="0" t="n">
        <v>1</v>
      </c>
      <c r="G90" s="0" t="n">
        <v>30515945</v>
      </c>
      <c r="H90" s="0" t="n">
        <v>2</v>
      </c>
      <c r="I90" s="0" t="s">
        <v>244</v>
      </c>
      <c r="K90" s="0" t="s">
        <v>245</v>
      </c>
      <c r="L90" s="0" t="n">
        <v>1368</v>
      </c>
      <c r="N90" s="0" t="n">
        <v>1011</v>
      </c>
      <c r="O90" s="0" t="s">
        <v>219</v>
      </c>
      <c r="P90" s="0" t="s">
        <v>219</v>
      </c>
      <c r="Q90" s="0" t="n">
        <v>1</v>
      </c>
      <c r="W90" s="0" t="n">
        <v>0</v>
      </c>
      <c r="X90" s="0" t="n">
        <v>1545489009</v>
      </c>
      <c r="Y90" s="0" t="n">
        <f aca="false">AT90</f>
        <v>0.072</v>
      </c>
      <c r="AA90" s="0" t="n">
        <v>0</v>
      </c>
      <c r="AB90" s="0" t="n">
        <v>169.87</v>
      </c>
      <c r="AC90" s="0" t="n">
        <v>16.74</v>
      </c>
      <c r="AD90" s="0" t="n">
        <v>0</v>
      </c>
      <c r="AE90" s="0" t="n">
        <v>0</v>
      </c>
      <c r="AF90" s="0" t="n">
        <v>162.24</v>
      </c>
      <c r="AG90" s="0" t="n">
        <v>15.99</v>
      </c>
      <c r="AH90" s="0" t="n">
        <v>0</v>
      </c>
      <c r="AI90" s="0" t="n">
        <v>1</v>
      </c>
      <c r="AJ90" s="0" t="n">
        <v>1</v>
      </c>
      <c r="AK90" s="0" t="n">
        <v>1</v>
      </c>
      <c r="AL90" s="0" t="n">
        <v>1</v>
      </c>
      <c r="AM90" s="0" t="n">
        <v>0</v>
      </c>
      <c r="AN90" s="0" t="n">
        <v>0</v>
      </c>
      <c r="AO90" s="0" t="n">
        <v>1</v>
      </c>
      <c r="AP90" s="0" t="n">
        <v>0</v>
      </c>
      <c r="AQ90" s="0" t="n">
        <v>0</v>
      </c>
      <c r="AR90" s="0" t="n">
        <v>0</v>
      </c>
      <c r="AT90" s="0" t="n">
        <v>0.072</v>
      </c>
      <c r="AV90" s="0" t="n">
        <v>0</v>
      </c>
      <c r="AW90" s="0" t="n">
        <v>2</v>
      </c>
      <c r="AX90" s="0" t="n">
        <v>86495306</v>
      </c>
      <c r="AY90" s="0" t="n">
        <v>1</v>
      </c>
      <c r="AZ90" s="0" t="n">
        <v>6144</v>
      </c>
      <c r="BA90" s="0" t="n">
        <v>90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CV90" s="0" t="n">
        <v>0</v>
      </c>
      <c r="CW90" s="0" t="n">
        <f aca="false">ROUND(AT90*Source!I139*DO90,9)</f>
        <v>0</v>
      </c>
      <c r="CX90" s="0" t="n">
        <f aca="false">ROUND(Y90*Source!I139,9)</f>
        <v>2.08224</v>
      </c>
      <c r="CY90" s="0" t="n">
        <f aca="false">AB90</f>
        <v>169.87</v>
      </c>
      <c r="CZ90" s="0" t="n">
        <f aca="false">AF90</f>
        <v>162.24</v>
      </c>
      <c r="DA90" s="0" t="n">
        <f aca="false">AJ90</f>
        <v>1</v>
      </c>
      <c r="DB90" s="0" t="n">
        <f aca="false">ROUND(AT90*CZ90,2)</f>
        <v>11.68</v>
      </c>
      <c r="DC90" s="0" t="n">
        <f aca="false">ROUND(AT90*AG90,2)</f>
        <v>1.15</v>
      </c>
      <c r="DF90" s="0" t="n">
        <f aca="false">ROUND(ROUND(AE90,2)*CX90,2)</f>
        <v>0</v>
      </c>
      <c r="DG90" s="0" t="n">
        <f aca="false">ROUND(ROUND(AF90,2)*CX90,2)</f>
        <v>337.82</v>
      </c>
      <c r="DH90" s="0" t="n">
        <f aca="false">ROUND(ROUND(AG90,2)*ROUND(AT90*Source!I139,9),2)</f>
        <v>33.3</v>
      </c>
      <c r="DI90" s="0" t="n">
        <f aca="false">ROUND(ROUND(AH90,2)*CX90,2)</f>
        <v>0</v>
      </c>
      <c r="DJ90" s="0" t="n">
        <f aca="false">DG90</f>
        <v>337.82</v>
      </c>
      <c r="DK90" s="0" t="n">
        <v>0</v>
      </c>
      <c r="DM90" s="0" t="n">
        <v>0</v>
      </c>
      <c r="DO90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90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C19" activeCellId="0" sqref="C1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86495198</v>
      </c>
      <c r="C1" s="0" t="n">
        <v>86495196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86</v>
      </c>
      <c r="K1" s="0" t="s">
        <v>214</v>
      </c>
      <c r="L1" s="0" t="n">
        <v>1369</v>
      </c>
      <c r="N1" s="0" t="n">
        <v>1013</v>
      </c>
      <c r="O1" s="0" t="s">
        <v>215</v>
      </c>
      <c r="P1" s="0" t="s">
        <v>215</v>
      </c>
      <c r="Q1" s="0" t="n">
        <v>1</v>
      </c>
      <c r="X1" s="0" t="n">
        <v>0.65219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1</v>
      </c>
      <c r="AE1" s="0" t="n">
        <v>1</v>
      </c>
      <c r="AF1" s="0" t="s">
        <v>91</v>
      </c>
      <c r="AG1" s="0" t="n">
        <v>0.717409</v>
      </c>
      <c r="AH1" s="0" t="n">
        <v>2</v>
      </c>
      <c r="AI1" s="0" t="n">
        <v>86495197</v>
      </c>
      <c r="AJ1" s="0" t="n">
        <v>1</v>
      </c>
      <c r="AK1" s="0" t="n">
        <v>0</v>
      </c>
      <c r="AL1" s="0" t="n">
        <v>0</v>
      </c>
      <c r="AM1" s="0" t="n">
        <v>0</v>
      </c>
      <c r="AN1" s="0" t="n">
        <v>0</v>
      </c>
      <c r="AO1" s="0" t="n">
        <v>0</v>
      </c>
      <c r="AP1" s="0" t="n">
        <v>0</v>
      </c>
      <c r="AQ1" s="0" t="n">
        <v>0</v>
      </c>
      <c r="AR1" s="0" t="n">
        <v>0</v>
      </c>
    </row>
    <row r="2" customFormat="false" ht="12.75" hidden="false" customHeight="false" outlineLevel="0" collapsed="false">
      <c r="A2" s="0" t="n">
        <f aca="false">ROW(Source!A29)</f>
        <v>29</v>
      </c>
      <c r="B2" s="0" t="n">
        <v>86495198</v>
      </c>
      <c r="C2" s="0" t="n">
        <v>86495196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1</v>
      </c>
      <c r="I2" s="0" t="s">
        <v>86</v>
      </c>
      <c r="K2" s="0" t="s">
        <v>214</v>
      </c>
      <c r="L2" s="0" t="n">
        <v>1369</v>
      </c>
      <c r="N2" s="0" t="n">
        <v>1013</v>
      </c>
      <c r="O2" s="0" t="s">
        <v>215</v>
      </c>
      <c r="P2" s="0" t="s">
        <v>215</v>
      </c>
      <c r="Q2" s="0" t="n">
        <v>1</v>
      </c>
      <c r="X2" s="0" t="n">
        <v>0.65219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1</v>
      </c>
      <c r="AE2" s="0" t="n">
        <v>1</v>
      </c>
      <c r="AF2" s="0" t="s">
        <v>91</v>
      </c>
      <c r="AG2" s="0" t="n">
        <v>0.717409</v>
      </c>
      <c r="AH2" s="0" t="n">
        <v>2</v>
      </c>
      <c r="AI2" s="0" t="n">
        <v>86495197</v>
      </c>
      <c r="AJ2" s="0" t="n">
        <v>2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</row>
    <row r="3" customFormat="false" ht="12.75" hidden="false" customHeight="false" outlineLevel="0" collapsed="false">
      <c r="A3" s="0" t="n">
        <f aca="false">ROW(Source!A30)</f>
        <v>30</v>
      </c>
      <c r="B3" s="0" t="n">
        <v>86495201</v>
      </c>
      <c r="C3" s="0" t="n">
        <v>86495199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1</v>
      </c>
      <c r="I3" s="0" t="s">
        <v>86</v>
      </c>
      <c r="K3" s="0" t="s">
        <v>214</v>
      </c>
      <c r="L3" s="0" t="n">
        <v>1369</v>
      </c>
      <c r="N3" s="0" t="n">
        <v>1013</v>
      </c>
      <c r="O3" s="0" t="s">
        <v>215</v>
      </c>
      <c r="P3" s="0" t="s">
        <v>215</v>
      </c>
      <c r="Q3" s="0" t="n">
        <v>1</v>
      </c>
      <c r="X3" s="0" t="n">
        <v>1.42417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1</v>
      </c>
      <c r="AE3" s="0" t="n">
        <v>1</v>
      </c>
      <c r="AF3" s="0" t="s">
        <v>91</v>
      </c>
      <c r="AG3" s="0" t="n">
        <v>1.566587</v>
      </c>
      <c r="AH3" s="0" t="n">
        <v>2</v>
      </c>
      <c r="AI3" s="0" t="n">
        <v>86495200</v>
      </c>
      <c r="AJ3" s="0" t="n">
        <v>3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</row>
    <row r="4" customFormat="false" ht="12.75" hidden="false" customHeight="false" outlineLevel="0" collapsed="false">
      <c r="A4" s="0" t="n">
        <f aca="false">ROW(Source!A31)</f>
        <v>31</v>
      </c>
      <c r="B4" s="0" t="n">
        <v>86495201</v>
      </c>
      <c r="C4" s="0" t="n">
        <v>86495199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86</v>
      </c>
      <c r="K4" s="0" t="s">
        <v>214</v>
      </c>
      <c r="L4" s="0" t="n">
        <v>1369</v>
      </c>
      <c r="N4" s="0" t="n">
        <v>1013</v>
      </c>
      <c r="O4" s="0" t="s">
        <v>215</v>
      </c>
      <c r="P4" s="0" t="s">
        <v>215</v>
      </c>
      <c r="Q4" s="0" t="n">
        <v>1</v>
      </c>
      <c r="X4" s="0" t="n">
        <v>1.42417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1</v>
      </c>
      <c r="AE4" s="0" t="n">
        <v>1</v>
      </c>
      <c r="AF4" s="0" t="s">
        <v>91</v>
      </c>
      <c r="AG4" s="0" t="n">
        <v>1.566587</v>
      </c>
      <c r="AH4" s="0" t="n">
        <v>2</v>
      </c>
      <c r="AI4" s="0" t="n">
        <v>86495200</v>
      </c>
      <c r="AJ4" s="0" t="n">
        <v>4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</row>
    <row r="5" customFormat="false" ht="12.75" hidden="false" customHeight="false" outlineLevel="0" collapsed="false">
      <c r="A5" s="0" t="n">
        <f aca="false">ROW(Source!A32)</f>
        <v>32</v>
      </c>
      <c r="B5" s="0" t="n">
        <v>86495204</v>
      </c>
      <c r="C5" s="0" t="n">
        <v>86495202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1</v>
      </c>
      <c r="I5" s="0" t="s">
        <v>86</v>
      </c>
      <c r="K5" s="0" t="s">
        <v>214</v>
      </c>
      <c r="L5" s="0" t="n">
        <v>1369</v>
      </c>
      <c r="N5" s="0" t="n">
        <v>1013</v>
      </c>
      <c r="O5" s="0" t="s">
        <v>215</v>
      </c>
      <c r="P5" s="0" t="s">
        <v>215</v>
      </c>
      <c r="Q5" s="0" t="n">
        <v>1</v>
      </c>
      <c r="X5" s="0" t="n">
        <v>3.04799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1</v>
      </c>
      <c r="AE5" s="0" t="n">
        <v>1</v>
      </c>
      <c r="AF5" s="0" t="s">
        <v>91</v>
      </c>
      <c r="AG5" s="0" t="n">
        <v>3.352789</v>
      </c>
      <c r="AH5" s="0" t="n">
        <v>2</v>
      </c>
      <c r="AI5" s="0" t="n">
        <v>86495203</v>
      </c>
      <c r="AJ5" s="0" t="n">
        <v>5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</row>
    <row r="6" customFormat="false" ht="12.75" hidden="false" customHeight="false" outlineLevel="0" collapsed="false">
      <c r="A6" s="0" t="n">
        <f aca="false">ROW(Source!A33)</f>
        <v>33</v>
      </c>
      <c r="B6" s="0" t="n">
        <v>86495204</v>
      </c>
      <c r="C6" s="0" t="n">
        <v>86495202</v>
      </c>
      <c r="D6" s="0" t="n">
        <v>0</v>
      </c>
      <c r="E6" s="0" t="n">
        <v>1</v>
      </c>
      <c r="F6" s="0" t="n">
        <v>1</v>
      </c>
      <c r="G6" s="0" t="n">
        <v>30515945</v>
      </c>
      <c r="H6" s="0" t="n">
        <v>1</v>
      </c>
      <c r="I6" s="0" t="s">
        <v>86</v>
      </c>
      <c r="K6" s="0" t="s">
        <v>214</v>
      </c>
      <c r="L6" s="0" t="n">
        <v>1369</v>
      </c>
      <c r="N6" s="0" t="n">
        <v>1013</v>
      </c>
      <c r="O6" s="0" t="s">
        <v>215</v>
      </c>
      <c r="P6" s="0" t="s">
        <v>215</v>
      </c>
      <c r="Q6" s="0" t="n">
        <v>1</v>
      </c>
      <c r="X6" s="0" t="n">
        <v>3.04799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1</v>
      </c>
      <c r="AE6" s="0" t="n">
        <v>1</v>
      </c>
      <c r="AF6" s="0" t="s">
        <v>91</v>
      </c>
      <c r="AG6" s="0" t="n">
        <v>3.352789</v>
      </c>
      <c r="AH6" s="0" t="n">
        <v>2</v>
      </c>
      <c r="AI6" s="0" t="n">
        <v>86495203</v>
      </c>
      <c r="AJ6" s="0" t="n">
        <v>6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</row>
    <row r="7" customFormat="false" ht="12.75" hidden="false" customHeight="false" outlineLevel="0" collapsed="false">
      <c r="A7" s="0" t="n">
        <f aca="false">ROW(Source!A34)</f>
        <v>34</v>
      </c>
      <c r="B7" s="0" t="n">
        <v>86495207</v>
      </c>
      <c r="C7" s="0" t="n">
        <v>86495205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1</v>
      </c>
      <c r="I7" s="0" t="s">
        <v>86</v>
      </c>
      <c r="K7" s="0" t="s">
        <v>214</v>
      </c>
      <c r="L7" s="0" t="n">
        <v>1369</v>
      </c>
      <c r="N7" s="0" t="n">
        <v>1013</v>
      </c>
      <c r="O7" s="0" t="s">
        <v>215</v>
      </c>
      <c r="P7" s="0" t="s">
        <v>215</v>
      </c>
      <c r="Q7" s="0" t="n">
        <v>1</v>
      </c>
      <c r="X7" s="0" t="n">
        <v>4.60526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1</v>
      </c>
      <c r="AE7" s="0" t="n">
        <v>1</v>
      </c>
      <c r="AF7" s="0" t="s">
        <v>91</v>
      </c>
      <c r="AG7" s="0" t="n">
        <v>5.065786</v>
      </c>
      <c r="AH7" s="0" t="n">
        <v>2</v>
      </c>
      <c r="AI7" s="0" t="n">
        <v>86495206</v>
      </c>
      <c r="AJ7" s="0" t="n">
        <v>7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</row>
    <row r="8" customFormat="false" ht="12.75" hidden="false" customHeight="false" outlineLevel="0" collapsed="false">
      <c r="A8" s="0" t="n">
        <f aca="false">ROW(Source!A35)</f>
        <v>35</v>
      </c>
      <c r="B8" s="0" t="n">
        <v>86495207</v>
      </c>
      <c r="C8" s="0" t="n">
        <v>86495205</v>
      </c>
      <c r="D8" s="0" t="n">
        <v>0</v>
      </c>
      <c r="E8" s="0" t="n">
        <v>1</v>
      </c>
      <c r="F8" s="0" t="n">
        <v>1</v>
      </c>
      <c r="G8" s="0" t="n">
        <v>30515945</v>
      </c>
      <c r="H8" s="0" t="n">
        <v>1</v>
      </c>
      <c r="I8" s="0" t="s">
        <v>86</v>
      </c>
      <c r="K8" s="0" t="s">
        <v>214</v>
      </c>
      <c r="L8" s="0" t="n">
        <v>1369</v>
      </c>
      <c r="N8" s="0" t="n">
        <v>1013</v>
      </c>
      <c r="O8" s="0" t="s">
        <v>215</v>
      </c>
      <c r="P8" s="0" t="s">
        <v>215</v>
      </c>
      <c r="Q8" s="0" t="n">
        <v>1</v>
      </c>
      <c r="X8" s="0" t="n">
        <v>4.60526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1</v>
      </c>
      <c r="AE8" s="0" t="n">
        <v>1</v>
      </c>
      <c r="AF8" s="0" t="s">
        <v>91</v>
      </c>
      <c r="AG8" s="0" t="n">
        <v>5.065786</v>
      </c>
      <c r="AH8" s="0" t="n">
        <v>2</v>
      </c>
      <c r="AI8" s="0" t="n">
        <v>86495206</v>
      </c>
      <c r="AJ8" s="0" t="n">
        <v>8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</row>
    <row r="9" customFormat="false" ht="12.75" hidden="false" customHeight="false" outlineLevel="0" collapsed="false">
      <c r="A9" s="0" t="n">
        <f aca="false">ROW(Source!A36)</f>
        <v>36</v>
      </c>
      <c r="B9" s="0" t="n">
        <v>86495210</v>
      </c>
      <c r="C9" s="0" t="n">
        <v>86495208</v>
      </c>
      <c r="D9" s="0" t="n">
        <v>0</v>
      </c>
      <c r="E9" s="0" t="n">
        <v>1</v>
      </c>
      <c r="F9" s="0" t="n">
        <v>1</v>
      </c>
      <c r="G9" s="0" t="n">
        <v>30515945</v>
      </c>
      <c r="H9" s="0" t="n">
        <v>1</v>
      </c>
      <c r="I9" s="0" t="s">
        <v>86</v>
      </c>
      <c r="K9" s="0" t="s">
        <v>214</v>
      </c>
      <c r="L9" s="0" t="n">
        <v>1369</v>
      </c>
      <c r="N9" s="0" t="n">
        <v>1013</v>
      </c>
      <c r="O9" s="0" t="s">
        <v>215</v>
      </c>
      <c r="P9" s="0" t="s">
        <v>215</v>
      </c>
      <c r="Q9" s="0" t="n">
        <v>1</v>
      </c>
      <c r="X9" s="0" t="n">
        <v>7.30719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1</v>
      </c>
      <c r="AE9" s="0" t="n">
        <v>1</v>
      </c>
      <c r="AF9" s="0" t="s">
        <v>91</v>
      </c>
      <c r="AG9" s="0" t="n">
        <v>8.037909</v>
      </c>
      <c r="AH9" s="0" t="n">
        <v>2</v>
      </c>
      <c r="AI9" s="0" t="n">
        <v>86495209</v>
      </c>
      <c r="AJ9" s="0" t="n">
        <v>9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</row>
    <row r="10" customFormat="false" ht="12.75" hidden="false" customHeight="false" outlineLevel="0" collapsed="false">
      <c r="A10" s="0" t="n">
        <f aca="false">ROW(Source!A37)</f>
        <v>37</v>
      </c>
      <c r="B10" s="0" t="n">
        <v>86495210</v>
      </c>
      <c r="C10" s="0" t="n">
        <v>86495208</v>
      </c>
      <c r="D10" s="0" t="n">
        <v>0</v>
      </c>
      <c r="E10" s="0" t="n">
        <v>1</v>
      </c>
      <c r="F10" s="0" t="n">
        <v>1</v>
      </c>
      <c r="G10" s="0" t="n">
        <v>30515945</v>
      </c>
      <c r="H10" s="0" t="n">
        <v>1</v>
      </c>
      <c r="I10" s="0" t="s">
        <v>86</v>
      </c>
      <c r="K10" s="0" t="s">
        <v>214</v>
      </c>
      <c r="L10" s="0" t="n">
        <v>1369</v>
      </c>
      <c r="N10" s="0" t="n">
        <v>1013</v>
      </c>
      <c r="O10" s="0" t="s">
        <v>215</v>
      </c>
      <c r="P10" s="0" t="s">
        <v>215</v>
      </c>
      <c r="Q10" s="0" t="n">
        <v>1</v>
      </c>
      <c r="X10" s="0" t="n">
        <v>7.30719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1</v>
      </c>
      <c r="AE10" s="0" t="n">
        <v>1</v>
      </c>
      <c r="AF10" s="0" t="s">
        <v>91</v>
      </c>
      <c r="AG10" s="0" t="n">
        <v>8.037909</v>
      </c>
      <c r="AH10" s="0" t="n">
        <v>2</v>
      </c>
      <c r="AI10" s="0" t="n">
        <v>86495209</v>
      </c>
      <c r="AJ10" s="0" t="n">
        <v>10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</row>
    <row r="11" customFormat="false" ht="12.75" hidden="false" customHeight="false" outlineLevel="0" collapsed="false">
      <c r="A11" s="0" t="n">
        <f aca="false">ROW(Source!A38)</f>
        <v>38</v>
      </c>
      <c r="B11" s="0" t="n">
        <v>86495213</v>
      </c>
      <c r="C11" s="0" t="n">
        <v>86495211</v>
      </c>
      <c r="D11" s="0" t="n">
        <v>0</v>
      </c>
      <c r="E11" s="0" t="n">
        <v>1</v>
      </c>
      <c r="F11" s="0" t="n">
        <v>1</v>
      </c>
      <c r="G11" s="0" t="n">
        <v>30515945</v>
      </c>
      <c r="H11" s="0" t="n">
        <v>1</v>
      </c>
      <c r="I11" s="0" t="s">
        <v>86</v>
      </c>
      <c r="K11" s="0" t="s">
        <v>214</v>
      </c>
      <c r="L11" s="0" t="n">
        <v>1369</v>
      </c>
      <c r="N11" s="0" t="n">
        <v>1013</v>
      </c>
      <c r="O11" s="0" t="s">
        <v>215</v>
      </c>
      <c r="P11" s="0" t="s">
        <v>215</v>
      </c>
      <c r="Q11" s="0" t="n">
        <v>1</v>
      </c>
      <c r="X11" s="0" t="n">
        <v>600.4141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1</v>
      </c>
      <c r="AE11" s="0" t="n">
        <v>1</v>
      </c>
      <c r="AF11" s="0" t="s">
        <v>91</v>
      </c>
      <c r="AG11" s="0" t="n">
        <v>660.45551</v>
      </c>
      <c r="AH11" s="0" t="n">
        <v>2</v>
      </c>
      <c r="AI11" s="0" t="n">
        <v>86495212</v>
      </c>
      <c r="AJ11" s="0" t="n">
        <v>11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</row>
    <row r="12" customFormat="false" ht="12.75" hidden="false" customHeight="false" outlineLevel="0" collapsed="false">
      <c r="A12" s="0" t="n">
        <f aca="false">ROW(Source!A39)</f>
        <v>39</v>
      </c>
      <c r="B12" s="0" t="n">
        <v>86495213</v>
      </c>
      <c r="C12" s="0" t="n">
        <v>86495211</v>
      </c>
      <c r="D12" s="0" t="n">
        <v>0</v>
      </c>
      <c r="E12" s="0" t="n">
        <v>1</v>
      </c>
      <c r="F12" s="0" t="n">
        <v>1</v>
      </c>
      <c r="G12" s="0" t="n">
        <v>30515945</v>
      </c>
      <c r="H12" s="0" t="n">
        <v>1</v>
      </c>
      <c r="I12" s="0" t="s">
        <v>86</v>
      </c>
      <c r="K12" s="0" t="s">
        <v>214</v>
      </c>
      <c r="L12" s="0" t="n">
        <v>1369</v>
      </c>
      <c r="N12" s="0" t="n">
        <v>1013</v>
      </c>
      <c r="O12" s="0" t="s">
        <v>215</v>
      </c>
      <c r="P12" s="0" t="s">
        <v>215</v>
      </c>
      <c r="Q12" s="0" t="n">
        <v>1</v>
      </c>
      <c r="X12" s="0" t="n">
        <v>600.4141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1</v>
      </c>
      <c r="AE12" s="0" t="n">
        <v>1</v>
      </c>
      <c r="AF12" s="0" t="s">
        <v>91</v>
      </c>
      <c r="AG12" s="0" t="n">
        <v>660.45551</v>
      </c>
      <c r="AH12" s="0" t="n">
        <v>2</v>
      </c>
      <c r="AI12" s="0" t="n">
        <v>86495212</v>
      </c>
      <c r="AJ12" s="0" t="n">
        <v>12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</row>
    <row r="13" customFormat="false" ht="12.75" hidden="false" customHeight="false" outlineLevel="0" collapsed="false">
      <c r="A13" s="0" t="n">
        <f aca="false">ROW(Source!A40)</f>
        <v>40</v>
      </c>
      <c r="B13" s="0" t="n">
        <v>86495217</v>
      </c>
      <c r="C13" s="0" t="n">
        <v>86495214</v>
      </c>
      <c r="D13" s="0" t="n">
        <v>0</v>
      </c>
      <c r="E13" s="0" t="n">
        <v>1</v>
      </c>
      <c r="F13" s="0" t="n">
        <v>1</v>
      </c>
      <c r="G13" s="0" t="n">
        <v>30515945</v>
      </c>
      <c r="H13" s="0" t="n">
        <v>1</v>
      </c>
      <c r="I13" s="0" t="s">
        <v>86</v>
      </c>
      <c r="K13" s="0" t="s">
        <v>214</v>
      </c>
      <c r="L13" s="0" t="n">
        <v>1369</v>
      </c>
      <c r="N13" s="0" t="n">
        <v>1013</v>
      </c>
      <c r="O13" s="0" t="s">
        <v>215</v>
      </c>
      <c r="P13" s="0" t="s">
        <v>215</v>
      </c>
      <c r="Q13" s="0" t="n">
        <v>1</v>
      </c>
      <c r="X13" s="0" t="n">
        <v>4.44554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1</v>
      </c>
      <c r="AE13" s="0" t="n">
        <v>1</v>
      </c>
      <c r="AF13" s="0" t="s">
        <v>91</v>
      </c>
      <c r="AG13" s="0" t="n">
        <v>4.890094</v>
      </c>
      <c r="AH13" s="0" t="n">
        <v>2</v>
      </c>
      <c r="AI13" s="0" t="n">
        <v>86495215</v>
      </c>
      <c r="AJ13" s="0" t="n">
        <v>13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</row>
    <row r="14" customFormat="false" ht="12.75" hidden="false" customHeight="false" outlineLevel="0" collapsed="false">
      <c r="A14" s="0" t="n">
        <f aca="false">ROW(Source!A40)</f>
        <v>40</v>
      </c>
      <c r="B14" s="0" t="n">
        <v>86495218</v>
      </c>
      <c r="C14" s="0" t="n">
        <v>86495214</v>
      </c>
      <c r="D14" s="0" t="n">
        <v>30531738</v>
      </c>
      <c r="E14" s="0" t="n">
        <v>1</v>
      </c>
      <c r="F14" s="0" t="n">
        <v>1</v>
      </c>
      <c r="G14" s="0" t="n">
        <v>30515945</v>
      </c>
      <c r="H14" s="0" t="n">
        <v>3</v>
      </c>
      <c r="I14" s="0" t="s">
        <v>216</v>
      </c>
      <c r="K14" s="0" t="s">
        <v>51</v>
      </c>
      <c r="L14" s="0" t="n">
        <v>1339</v>
      </c>
      <c r="N14" s="0" t="n">
        <v>1007</v>
      </c>
      <c r="O14" s="0" t="s">
        <v>120</v>
      </c>
      <c r="P14" s="0" t="s">
        <v>120</v>
      </c>
      <c r="Q14" s="0" t="n">
        <v>1</v>
      </c>
      <c r="X14" s="0" t="n">
        <v>0.34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G14" s="0" t="n">
        <v>0.34</v>
      </c>
      <c r="AH14" s="0" t="n">
        <v>2</v>
      </c>
      <c r="AI14" s="0" t="n">
        <v>86495216</v>
      </c>
      <c r="AJ14" s="0" t="n">
        <v>14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</row>
    <row r="15" customFormat="false" ht="12.75" hidden="false" customHeight="false" outlineLevel="0" collapsed="false">
      <c r="A15" s="0" t="n">
        <f aca="false">ROW(Source!A41)</f>
        <v>41</v>
      </c>
      <c r="B15" s="0" t="n">
        <v>86495217</v>
      </c>
      <c r="C15" s="0" t="n">
        <v>86495214</v>
      </c>
      <c r="D15" s="0" t="n">
        <v>0</v>
      </c>
      <c r="E15" s="0" t="n">
        <v>1</v>
      </c>
      <c r="F15" s="0" t="n">
        <v>1</v>
      </c>
      <c r="G15" s="0" t="n">
        <v>30515945</v>
      </c>
      <c r="H15" s="0" t="n">
        <v>1</v>
      </c>
      <c r="I15" s="0" t="s">
        <v>86</v>
      </c>
      <c r="K15" s="0" t="s">
        <v>214</v>
      </c>
      <c r="L15" s="0" t="n">
        <v>1369</v>
      </c>
      <c r="N15" s="0" t="n">
        <v>1013</v>
      </c>
      <c r="O15" s="0" t="s">
        <v>215</v>
      </c>
      <c r="P15" s="0" t="s">
        <v>215</v>
      </c>
      <c r="Q15" s="0" t="n">
        <v>1</v>
      </c>
      <c r="X15" s="0" t="n">
        <v>4.44554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1</v>
      </c>
      <c r="AE15" s="0" t="n">
        <v>1</v>
      </c>
      <c r="AF15" s="0" t="s">
        <v>91</v>
      </c>
      <c r="AG15" s="0" t="n">
        <v>4.890094</v>
      </c>
      <c r="AH15" s="0" t="n">
        <v>2</v>
      </c>
      <c r="AI15" s="0" t="n">
        <v>86495215</v>
      </c>
      <c r="AJ15" s="0" t="n">
        <v>15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</row>
    <row r="16" customFormat="false" ht="12.75" hidden="false" customHeight="false" outlineLevel="0" collapsed="false">
      <c r="A16" s="0" t="n">
        <f aca="false">ROW(Source!A41)</f>
        <v>41</v>
      </c>
      <c r="B16" s="0" t="n">
        <v>86495218</v>
      </c>
      <c r="C16" s="0" t="n">
        <v>86495214</v>
      </c>
      <c r="D16" s="0" t="n">
        <v>30531738</v>
      </c>
      <c r="E16" s="0" t="n">
        <v>1</v>
      </c>
      <c r="F16" s="0" t="n">
        <v>1</v>
      </c>
      <c r="G16" s="0" t="n">
        <v>30515945</v>
      </c>
      <c r="H16" s="0" t="n">
        <v>3</v>
      </c>
      <c r="I16" s="0" t="s">
        <v>216</v>
      </c>
      <c r="K16" s="0" t="s">
        <v>51</v>
      </c>
      <c r="L16" s="0" t="n">
        <v>1339</v>
      </c>
      <c r="N16" s="0" t="n">
        <v>1007</v>
      </c>
      <c r="O16" s="0" t="s">
        <v>120</v>
      </c>
      <c r="P16" s="0" t="s">
        <v>120</v>
      </c>
      <c r="Q16" s="0" t="n">
        <v>1</v>
      </c>
      <c r="X16" s="0" t="n">
        <v>0.34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G16" s="0" t="n">
        <v>0.34</v>
      </c>
      <c r="AH16" s="0" t="n">
        <v>2</v>
      </c>
      <c r="AI16" s="0" t="n">
        <v>86495216</v>
      </c>
      <c r="AJ16" s="0" t="n">
        <v>16</v>
      </c>
      <c r="AK16" s="0" t="n">
        <v>0</v>
      </c>
      <c r="AL16" s="0" t="n">
        <v>0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</row>
    <row r="17" customFormat="false" ht="12.75" hidden="false" customHeight="false" outlineLevel="0" collapsed="false">
      <c r="A17" s="0" t="n">
        <f aca="false">ROW(Source!A42)</f>
        <v>42</v>
      </c>
      <c r="B17" s="0" t="n">
        <v>86495222</v>
      </c>
      <c r="C17" s="0" t="n">
        <v>86495219</v>
      </c>
      <c r="D17" s="0" t="n">
        <v>0</v>
      </c>
      <c r="E17" s="0" t="n">
        <v>1</v>
      </c>
      <c r="F17" s="0" t="n">
        <v>1</v>
      </c>
      <c r="G17" s="0" t="n">
        <v>30515945</v>
      </c>
      <c r="H17" s="0" t="n">
        <v>1</v>
      </c>
      <c r="I17" s="0" t="s">
        <v>86</v>
      </c>
      <c r="K17" s="0" t="s">
        <v>214</v>
      </c>
      <c r="L17" s="0" t="n">
        <v>1369</v>
      </c>
      <c r="N17" s="0" t="n">
        <v>1013</v>
      </c>
      <c r="O17" s="0" t="s">
        <v>215</v>
      </c>
      <c r="P17" s="0" t="s">
        <v>215</v>
      </c>
      <c r="Q17" s="0" t="n">
        <v>1</v>
      </c>
      <c r="X17" s="0" t="n">
        <v>5.9895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1</v>
      </c>
      <c r="AE17" s="0" t="n">
        <v>1</v>
      </c>
      <c r="AF17" s="0" t="s">
        <v>91</v>
      </c>
      <c r="AG17" s="0" t="n">
        <v>6.58845</v>
      </c>
      <c r="AH17" s="0" t="n">
        <v>2</v>
      </c>
      <c r="AI17" s="0" t="n">
        <v>86495220</v>
      </c>
      <c r="AJ17" s="0" t="n">
        <v>17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</row>
    <row r="18" customFormat="false" ht="12.75" hidden="false" customHeight="false" outlineLevel="0" collapsed="false">
      <c r="A18" s="0" t="n">
        <f aca="false">ROW(Source!A42)</f>
        <v>42</v>
      </c>
      <c r="B18" s="0" t="n">
        <v>86495223</v>
      </c>
      <c r="C18" s="0" t="n">
        <v>86495219</v>
      </c>
      <c r="D18" s="0" t="n">
        <v>30531738</v>
      </c>
      <c r="E18" s="0" t="n">
        <v>1</v>
      </c>
      <c r="F18" s="0" t="n">
        <v>1</v>
      </c>
      <c r="G18" s="0" t="n">
        <v>30515945</v>
      </c>
      <c r="H18" s="0" t="n">
        <v>3</v>
      </c>
      <c r="I18" s="0" t="s">
        <v>216</v>
      </c>
      <c r="K18" s="0" t="s">
        <v>51</v>
      </c>
      <c r="L18" s="0" t="n">
        <v>1339</v>
      </c>
      <c r="N18" s="0" t="n">
        <v>1007</v>
      </c>
      <c r="O18" s="0" t="s">
        <v>120</v>
      </c>
      <c r="P18" s="0" t="s">
        <v>120</v>
      </c>
      <c r="Q18" s="0" t="n">
        <v>1</v>
      </c>
      <c r="X18" s="0" t="n">
        <v>0.45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G18" s="0" t="n">
        <v>0.45</v>
      </c>
      <c r="AH18" s="0" t="n">
        <v>2</v>
      </c>
      <c r="AI18" s="0" t="n">
        <v>86495221</v>
      </c>
      <c r="AJ18" s="0" t="n">
        <v>18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</row>
    <row r="19" customFormat="false" ht="12.75" hidden="false" customHeight="false" outlineLevel="0" collapsed="false">
      <c r="A19" s="0" t="n">
        <f aca="false">ROW(Source!A43)</f>
        <v>43</v>
      </c>
      <c r="B19" s="0" t="n">
        <v>86495222</v>
      </c>
      <c r="C19" s="0" t="n">
        <v>86495219</v>
      </c>
      <c r="D19" s="0" t="n">
        <v>0</v>
      </c>
      <c r="E19" s="0" t="n">
        <v>1</v>
      </c>
      <c r="F19" s="0" t="n">
        <v>1</v>
      </c>
      <c r="G19" s="0" t="n">
        <v>30515945</v>
      </c>
      <c r="H19" s="0" t="n">
        <v>1</v>
      </c>
      <c r="I19" s="0" t="s">
        <v>86</v>
      </c>
      <c r="K19" s="0" t="s">
        <v>214</v>
      </c>
      <c r="L19" s="0" t="n">
        <v>1369</v>
      </c>
      <c r="N19" s="0" t="n">
        <v>1013</v>
      </c>
      <c r="O19" s="0" t="s">
        <v>215</v>
      </c>
      <c r="P19" s="0" t="s">
        <v>215</v>
      </c>
      <c r="Q19" s="0" t="n">
        <v>1</v>
      </c>
      <c r="X19" s="0" t="n">
        <v>5.9895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1</v>
      </c>
      <c r="AE19" s="0" t="n">
        <v>1</v>
      </c>
      <c r="AF19" s="0" t="s">
        <v>91</v>
      </c>
      <c r="AG19" s="0" t="n">
        <v>6.58845</v>
      </c>
      <c r="AH19" s="0" t="n">
        <v>2</v>
      </c>
      <c r="AI19" s="0" t="n">
        <v>86495220</v>
      </c>
      <c r="AJ19" s="0" t="n">
        <v>19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</row>
    <row r="20" customFormat="false" ht="12.75" hidden="false" customHeight="false" outlineLevel="0" collapsed="false">
      <c r="A20" s="0" t="n">
        <f aca="false">ROW(Source!A43)</f>
        <v>43</v>
      </c>
      <c r="B20" s="0" t="n">
        <v>86495223</v>
      </c>
      <c r="C20" s="0" t="n">
        <v>86495219</v>
      </c>
      <c r="D20" s="0" t="n">
        <v>30531738</v>
      </c>
      <c r="E20" s="0" t="n">
        <v>1</v>
      </c>
      <c r="F20" s="0" t="n">
        <v>1</v>
      </c>
      <c r="G20" s="0" t="n">
        <v>30515945</v>
      </c>
      <c r="H20" s="0" t="n">
        <v>3</v>
      </c>
      <c r="I20" s="0" t="s">
        <v>216</v>
      </c>
      <c r="K20" s="0" t="s">
        <v>51</v>
      </c>
      <c r="L20" s="0" t="n">
        <v>1339</v>
      </c>
      <c r="N20" s="0" t="n">
        <v>1007</v>
      </c>
      <c r="O20" s="0" t="s">
        <v>120</v>
      </c>
      <c r="P20" s="0" t="s">
        <v>120</v>
      </c>
      <c r="Q20" s="0" t="n">
        <v>1</v>
      </c>
      <c r="X20" s="0" t="n">
        <v>0.45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G20" s="0" t="n">
        <v>0.45</v>
      </c>
      <c r="AH20" s="0" t="n">
        <v>2</v>
      </c>
      <c r="AI20" s="0" t="n">
        <v>86495221</v>
      </c>
      <c r="AJ20" s="0" t="n">
        <v>20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</row>
    <row r="21" customFormat="false" ht="12.75" hidden="false" customHeight="false" outlineLevel="0" collapsed="false">
      <c r="A21" s="0" t="n">
        <f aca="false">ROW(Source!A44)</f>
        <v>44</v>
      </c>
      <c r="B21" s="0" t="n">
        <v>86495227</v>
      </c>
      <c r="C21" s="0" t="n">
        <v>86495224</v>
      </c>
      <c r="D21" s="0" t="n">
        <v>0</v>
      </c>
      <c r="E21" s="0" t="n">
        <v>1</v>
      </c>
      <c r="F21" s="0" t="n">
        <v>1</v>
      </c>
      <c r="G21" s="0" t="n">
        <v>30515945</v>
      </c>
      <c r="H21" s="0" t="n">
        <v>1</v>
      </c>
      <c r="I21" s="0" t="s">
        <v>86</v>
      </c>
      <c r="K21" s="0" t="s">
        <v>214</v>
      </c>
      <c r="L21" s="0" t="n">
        <v>1369</v>
      </c>
      <c r="N21" s="0" t="n">
        <v>1013</v>
      </c>
      <c r="O21" s="0" t="s">
        <v>215</v>
      </c>
      <c r="P21" s="0" t="s">
        <v>215</v>
      </c>
      <c r="Q21" s="0" t="n">
        <v>1</v>
      </c>
      <c r="X21" s="0" t="n">
        <v>8.15903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1</v>
      </c>
      <c r="AE21" s="0" t="n">
        <v>1</v>
      </c>
      <c r="AF21" s="0" t="s">
        <v>91</v>
      </c>
      <c r="AG21" s="0" t="n">
        <v>8.974933</v>
      </c>
      <c r="AH21" s="0" t="n">
        <v>2</v>
      </c>
      <c r="AI21" s="0" t="n">
        <v>86495225</v>
      </c>
      <c r="AJ21" s="0" t="n">
        <v>21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</row>
    <row r="22" customFormat="false" ht="12.75" hidden="false" customHeight="false" outlineLevel="0" collapsed="false">
      <c r="A22" s="0" t="n">
        <f aca="false">ROW(Source!A44)</f>
        <v>44</v>
      </c>
      <c r="B22" s="0" t="n">
        <v>86495228</v>
      </c>
      <c r="C22" s="0" t="n">
        <v>86495224</v>
      </c>
      <c r="D22" s="0" t="n">
        <v>30531738</v>
      </c>
      <c r="E22" s="0" t="n">
        <v>1</v>
      </c>
      <c r="F22" s="0" t="n">
        <v>1</v>
      </c>
      <c r="G22" s="0" t="n">
        <v>30515945</v>
      </c>
      <c r="H22" s="0" t="n">
        <v>3</v>
      </c>
      <c r="I22" s="0" t="s">
        <v>216</v>
      </c>
      <c r="K22" s="0" t="s">
        <v>51</v>
      </c>
      <c r="L22" s="0" t="n">
        <v>1339</v>
      </c>
      <c r="N22" s="0" t="n">
        <v>1007</v>
      </c>
      <c r="O22" s="0" t="s">
        <v>120</v>
      </c>
      <c r="P22" s="0" t="s">
        <v>120</v>
      </c>
      <c r="Q22" s="0" t="n">
        <v>1</v>
      </c>
      <c r="X22" s="0" t="n">
        <v>0.56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G22" s="0" t="n">
        <v>0.56</v>
      </c>
      <c r="AH22" s="0" t="n">
        <v>2</v>
      </c>
      <c r="AI22" s="0" t="n">
        <v>86495226</v>
      </c>
      <c r="AJ22" s="0" t="n">
        <v>22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</row>
    <row r="23" customFormat="false" ht="12.75" hidden="false" customHeight="false" outlineLevel="0" collapsed="false">
      <c r="A23" s="0" t="n">
        <f aca="false">ROW(Source!A45)</f>
        <v>45</v>
      </c>
      <c r="B23" s="0" t="n">
        <v>86495227</v>
      </c>
      <c r="C23" s="0" t="n">
        <v>86495224</v>
      </c>
      <c r="D23" s="0" t="n">
        <v>0</v>
      </c>
      <c r="E23" s="0" t="n">
        <v>1</v>
      </c>
      <c r="F23" s="0" t="n">
        <v>1</v>
      </c>
      <c r="G23" s="0" t="n">
        <v>30515945</v>
      </c>
      <c r="H23" s="0" t="n">
        <v>1</v>
      </c>
      <c r="I23" s="0" t="s">
        <v>86</v>
      </c>
      <c r="K23" s="0" t="s">
        <v>214</v>
      </c>
      <c r="L23" s="0" t="n">
        <v>1369</v>
      </c>
      <c r="N23" s="0" t="n">
        <v>1013</v>
      </c>
      <c r="O23" s="0" t="s">
        <v>215</v>
      </c>
      <c r="P23" s="0" t="s">
        <v>215</v>
      </c>
      <c r="Q23" s="0" t="n">
        <v>1</v>
      </c>
      <c r="X23" s="0" t="n">
        <v>8.15903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1</v>
      </c>
      <c r="AE23" s="0" t="n">
        <v>1</v>
      </c>
      <c r="AF23" s="0" t="s">
        <v>91</v>
      </c>
      <c r="AG23" s="0" t="n">
        <v>8.974933</v>
      </c>
      <c r="AH23" s="0" t="n">
        <v>2</v>
      </c>
      <c r="AI23" s="0" t="n">
        <v>86495225</v>
      </c>
      <c r="AJ23" s="0" t="n">
        <v>23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</row>
    <row r="24" customFormat="false" ht="12.75" hidden="false" customHeight="false" outlineLevel="0" collapsed="false">
      <c r="A24" s="0" t="n">
        <f aca="false">ROW(Source!A45)</f>
        <v>45</v>
      </c>
      <c r="B24" s="0" t="n">
        <v>86495228</v>
      </c>
      <c r="C24" s="0" t="n">
        <v>86495224</v>
      </c>
      <c r="D24" s="0" t="n">
        <v>30531738</v>
      </c>
      <c r="E24" s="0" t="n">
        <v>1</v>
      </c>
      <c r="F24" s="0" t="n">
        <v>1</v>
      </c>
      <c r="G24" s="0" t="n">
        <v>30515945</v>
      </c>
      <c r="H24" s="0" t="n">
        <v>3</v>
      </c>
      <c r="I24" s="0" t="s">
        <v>216</v>
      </c>
      <c r="K24" s="0" t="s">
        <v>51</v>
      </c>
      <c r="L24" s="0" t="n">
        <v>1339</v>
      </c>
      <c r="N24" s="0" t="n">
        <v>1007</v>
      </c>
      <c r="O24" s="0" t="s">
        <v>120</v>
      </c>
      <c r="P24" s="0" t="s">
        <v>120</v>
      </c>
      <c r="Q24" s="0" t="n">
        <v>1</v>
      </c>
      <c r="X24" s="0" t="n">
        <v>0.56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G24" s="0" t="n">
        <v>0.56</v>
      </c>
      <c r="AH24" s="0" t="n">
        <v>2</v>
      </c>
      <c r="AI24" s="0" t="n">
        <v>86495226</v>
      </c>
      <c r="AJ24" s="0" t="n">
        <v>24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</row>
    <row r="25" customFormat="false" ht="12.75" hidden="false" customHeight="false" outlineLevel="0" collapsed="false">
      <c r="A25" s="0" t="n">
        <f aca="false">ROW(Source!A46)</f>
        <v>46</v>
      </c>
      <c r="B25" s="0" t="n">
        <v>86495232</v>
      </c>
      <c r="C25" s="0" t="n">
        <v>86495229</v>
      </c>
      <c r="D25" s="0" t="n">
        <v>0</v>
      </c>
      <c r="E25" s="0" t="n">
        <v>1</v>
      </c>
      <c r="F25" s="0" t="n">
        <v>1</v>
      </c>
      <c r="G25" s="0" t="n">
        <v>30515945</v>
      </c>
      <c r="H25" s="0" t="n">
        <v>1</v>
      </c>
      <c r="I25" s="0" t="s">
        <v>86</v>
      </c>
      <c r="K25" s="0" t="s">
        <v>214</v>
      </c>
      <c r="L25" s="0" t="n">
        <v>1369</v>
      </c>
      <c r="N25" s="0" t="n">
        <v>1013</v>
      </c>
      <c r="O25" s="0" t="s">
        <v>215</v>
      </c>
      <c r="P25" s="0" t="s">
        <v>215</v>
      </c>
      <c r="Q25" s="0" t="n">
        <v>1</v>
      </c>
      <c r="X25" s="0" t="n">
        <v>11.93907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1</v>
      </c>
      <c r="AE25" s="0" t="n">
        <v>1</v>
      </c>
      <c r="AF25" s="0" t="s">
        <v>91</v>
      </c>
      <c r="AG25" s="0" t="n">
        <v>13.132977</v>
      </c>
      <c r="AH25" s="0" t="n">
        <v>2</v>
      </c>
      <c r="AI25" s="0" t="n">
        <v>86495230</v>
      </c>
      <c r="AJ25" s="0" t="n">
        <v>25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</row>
    <row r="26" customFormat="false" ht="12.75" hidden="false" customHeight="false" outlineLevel="0" collapsed="false">
      <c r="A26" s="0" t="n">
        <f aca="false">ROW(Source!A46)</f>
        <v>46</v>
      </c>
      <c r="B26" s="0" t="n">
        <v>86495233</v>
      </c>
      <c r="C26" s="0" t="n">
        <v>86495229</v>
      </c>
      <c r="D26" s="0" t="n">
        <v>30531738</v>
      </c>
      <c r="E26" s="0" t="n">
        <v>1</v>
      </c>
      <c r="F26" s="0" t="n">
        <v>1</v>
      </c>
      <c r="G26" s="0" t="n">
        <v>30515945</v>
      </c>
      <c r="H26" s="0" t="n">
        <v>3</v>
      </c>
      <c r="I26" s="0" t="s">
        <v>216</v>
      </c>
      <c r="K26" s="0" t="s">
        <v>51</v>
      </c>
      <c r="L26" s="0" t="n">
        <v>1339</v>
      </c>
      <c r="N26" s="0" t="n">
        <v>1007</v>
      </c>
      <c r="O26" s="0" t="s">
        <v>120</v>
      </c>
      <c r="P26" s="0" t="s">
        <v>120</v>
      </c>
      <c r="Q26" s="0" t="n">
        <v>1</v>
      </c>
      <c r="X26" s="0" t="n">
        <v>0.67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G26" s="0" t="n">
        <v>0.67</v>
      </c>
      <c r="AH26" s="0" t="n">
        <v>2</v>
      </c>
      <c r="AI26" s="0" t="n">
        <v>86495231</v>
      </c>
      <c r="AJ26" s="0" t="n">
        <v>26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</row>
    <row r="27" customFormat="false" ht="12.75" hidden="false" customHeight="false" outlineLevel="0" collapsed="false">
      <c r="A27" s="0" t="n">
        <f aca="false">ROW(Source!A47)</f>
        <v>47</v>
      </c>
      <c r="B27" s="0" t="n">
        <v>86495232</v>
      </c>
      <c r="C27" s="0" t="n">
        <v>86495229</v>
      </c>
      <c r="D27" s="0" t="n">
        <v>0</v>
      </c>
      <c r="E27" s="0" t="n">
        <v>1</v>
      </c>
      <c r="F27" s="0" t="n">
        <v>1</v>
      </c>
      <c r="G27" s="0" t="n">
        <v>30515945</v>
      </c>
      <c r="H27" s="0" t="n">
        <v>1</v>
      </c>
      <c r="I27" s="0" t="s">
        <v>86</v>
      </c>
      <c r="K27" s="0" t="s">
        <v>214</v>
      </c>
      <c r="L27" s="0" t="n">
        <v>1369</v>
      </c>
      <c r="N27" s="0" t="n">
        <v>1013</v>
      </c>
      <c r="O27" s="0" t="s">
        <v>215</v>
      </c>
      <c r="P27" s="0" t="s">
        <v>215</v>
      </c>
      <c r="Q27" s="0" t="n">
        <v>1</v>
      </c>
      <c r="X27" s="0" t="n">
        <v>11.93907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1</v>
      </c>
      <c r="AE27" s="0" t="n">
        <v>1</v>
      </c>
      <c r="AF27" s="0" t="s">
        <v>91</v>
      </c>
      <c r="AG27" s="0" t="n">
        <v>13.132977</v>
      </c>
      <c r="AH27" s="0" t="n">
        <v>2</v>
      </c>
      <c r="AI27" s="0" t="n">
        <v>86495230</v>
      </c>
      <c r="AJ27" s="0" t="n">
        <v>27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</row>
    <row r="28" customFormat="false" ht="12.75" hidden="false" customHeight="false" outlineLevel="0" collapsed="false">
      <c r="A28" s="0" t="n">
        <f aca="false">ROW(Source!A47)</f>
        <v>47</v>
      </c>
      <c r="B28" s="0" t="n">
        <v>86495233</v>
      </c>
      <c r="C28" s="0" t="n">
        <v>86495229</v>
      </c>
      <c r="D28" s="0" t="n">
        <v>30531738</v>
      </c>
      <c r="E28" s="0" t="n">
        <v>1</v>
      </c>
      <c r="F28" s="0" t="n">
        <v>1</v>
      </c>
      <c r="G28" s="0" t="n">
        <v>30515945</v>
      </c>
      <c r="H28" s="0" t="n">
        <v>3</v>
      </c>
      <c r="I28" s="0" t="s">
        <v>216</v>
      </c>
      <c r="K28" s="0" t="s">
        <v>51</v>
      </c>
      <c r="L28" s="0" t="n">
        <v>1339</v>
      </c>
      <c r="N28" s="0" t="n">
        <v>1007</v>
      </c>
      <c r="O28" s="0" t="s">
        <v>120</v>
      </c>
      <c r="P28" s="0" t="s">
        <v>120</v>
      </c>
      <c r="Q28" s="0" t="n">
        <v>1</v>
      </c>
      <c r="X28" s="0" t="n">
        <v>0.67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G28" s="0" t="n">
        <v>0.67</v>
      </c>
      <c r="AH28" s="0" t="n">
        <v>2</v>
      </c>
      <c r="AI28" s="0" t="n">
        <v>86495231</v>
      </c>
      <c r="AJ28" s="0" t="n">
        <v>28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</row>
    <row r="29" customFormat="false" ht="12.75" hidden="false" customHeight="false" outlineLevel="0" collapsed="false">
      <c r="A29" s="0" t="n">
        <f aca="false">ROW(Source!A48)</f>
        <v>48</v>
      </c>
      <c r="B29" s="0" t="n">
        <v>86495237</v>
      </c>
      <c r="C29" s="0" t="n">
        <v>86495234</v>
      </c>
      <c r="D29" s="0" t="n">
        <v>0</v>
      </c>
      <c r="E29" s="0" t="n">
        <v>1</v>
      </c>
      <c r="F29" s="0" t="n">
        <v>1</v>
      </c>
      <c r="G29" s="0" t="n">
        <v>30515945</v>
      </c>
      <c r="H29" s="0" t="n">
        <v>1</v>
      </c>
      <c r="I29" s="0" t="s">
        <v>86</v>
      </c>
      <c r="K29" s="0" t="s">
        <v>214</v>
      </c>
      <c r="L29" s="0" t="n">
        <v>1369</v>
      </c>
      <c r="N29" s="0" t="n">
        <v>1013</v>
      </c>
      <c r="O29" s="0" t="s">
        <v>215</v>
      </c>
      <c r="P29" s="0" t="s">
        <v>215</v>
      </c>
      <c r="Q29" s="0" t="n">
        <v>1</v>
      </c>
      <c r="X29" s="0" t="n">
        <v>16.49109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1</v>
      </c>
      <c r="AE29" s="0" t="n">
        <v>1</v>
      </c>
      <c r="AF29" s="0" t="s">
        <v>91</v>
      </c>
      <c r="AG29" s="0" t="n">
        <v>18.140199</v>
      </c>
      <c r="AH29" s="0" t="n">
        <v>2</v>
      </c>
      <c r="AI29" s="0" t="n">
        <v>86495235</v>
      </c>
      <c r="AJ29" s="0" t="n">
        <v>29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</row>
    <row r="30" customFormat="false" ht="12.75" hidden="false" customHeight="false" outlineLevel="0" collapsed="false">
      <c r="A30" s="0" t="n">
        <f aca="false">ROW(Source!A48)</f>
        <v>48</v>
      </c>
      <c r="B30" s="0" t="n">
        <v>86495238</v>
      </c>
      <c r="C30" s="0" t="n">
        <v>86495234</v>
      </c>
      <c r="D30" s="0" t="n">
        <v>30531738</v>
      </c>
      <c r="E30" s="0" t="n">
        <v>1</v>
      </c>
      <c r="F30" s="0" t="n">
        <v>1</v>
      </c>
      <c r="G30" s="0" t="n">
        <v>30515945</v>
      </c>
      <c r="H30" s="0" t="n">
        <v>3</v>
      </c>
      <c r="I30" s="0" t="s">
        <v>216</v>
      </c>
      <c r="K30" s="0" t="s">
        <v>51</v>
      </c>
      <c r="L30" s="0" t="n">
        <v>1339</v>
      </c>
      <c r="N30" s="0" t="n">
        <v>1007</v>
      </c>
      <c r="O30" s="0" t="s">
        <v>120</v>
      </c>
      <c r="P30" s="0" t="s">
        <v>120</v>
      </c>
      <c r="Q30" s="0" t="n">
        <v>1</v>
      </c>
      <c r="X30" s="0" t="n">
        <v>0.78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G30" s="0" t="n">
        <v>0.78</v>
      </c>
      <c r="AH30" s="0" t="n">
        <v>2</v>
      </c>
      <c r="AI30" s="0" t="n">
        <v>86495236</v>
      </c>
      <c r="AJ30" s="0" t="n">
        <v>30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</row>
    <row r="31" customFormat="false" ht="12.75" hidden="false" customHeight="false" outlineLevel="0" collapsed="false">
      <c r="A31" s="0" t="n">
        <f aca="false">ROW(Source!A49)</f>
        <v>49</v>
      </c>
      <c r="B31" s="0" t="n">
        <v>86495237</v>
      </c>
      <c r="C31" s="0" t="n">
        <v>86495234</v>
      </c>
      <c r="D31" s="0" t="n">
        <v>0</v>
      </c>
      <c r="E31" s="0" t="n">
        <v>1</v>
      </c>
      <c r="F31" s="0" t="n">
        <v>1</v>
      </c>
      <c r="G31" s="0" t="n">
        <v>30515945</v>
      </c>
      <c r="H31" s="0" t="n">
        <v>1</v>
      </c>
      <c r="I31" s="0" t="s">
        <v>86</v>
      </c>
      <c r="K31" s="0" t="s">
        <v>214</v>
      </c>
      <c r="L31" s="0" t="n">
        <v>1369</v>
      </c>
      <c r="N31" s="0" t="n">
        <v>1013</v>
      </c>
      <c r="O31" s="0" t="s">
        <v>215</v>
      </c>
      <c r="P31" s="0" t="s">
        <v>215</v>
      </c>
      <c r="Q31" s="0" t="n">
        <v>1</v>
      </c>
      <c r="X31" s="0" t="n">
        <v>16.49109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1</v>
      </c>
      <c r="AE31" s="0" t="n">
        <v>1</v>
      </c>
      <c r="AF31" s="0" t="s">
        <v>91</v>
      </c>
      <c r="AG31" s="0" t="n">
        <v>18.140199</v>
      </c>
      <c r="AH31" s="0" t="n">
        <v>2</v>
      </c>
      <c r="AI31" s="0" t="n">
        <v>86495235</v>
      </c>
      <c r="AJ31" s="0" t="n">
        <v>31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</row>
    <row r="32" customFormat="false" ht="12.75" hidden="false" customHeight="false" outlineLevel="0" collapsed="false">
      <c r="A32" s="0" t="n">
        <f aca="false">ROW(Source!A49)</f>
        <v>49</v>
      </c>
      <c r="B32" s="0" t="n">
        <v>86495238</v>
      </c>
      <c r="C32" s="0" t="n">
        <v>86495234</v>
      </c>
      <c r="D32" s="0" t="n">
        <v>30531738</v>
      </c>
      <c r="E32" s="0" t="n">
        <v>1</v>
      </c>
      <c r="F32" s="0" t="n">
        <v>1</v>
      </c>
      <c r="G32" s="0" t="n">
        <v>30515945</v>
      </c>
      <c r="H32" s="0" t="n">
        <v>3</v>
      </c>
      <c r="I32" s="0" t="s">
        <v>216</v>
      </c>
      <c r="K32" s="0" t="s">
        <v>51</v>
      </c>
      <c r="L32" s="0" t="n">
        <v>1339</v>
      </c>
      <c r="N32" s="0" t="n">
        <v>1007</v>
      </c>
      <c r="O32" s="0" t="s">
        <v>120</v>
      </c>
      <c r="P32" s="0" t="s">
        <v>120</v>
      </c>
      <c r="Q32" s="0" t="n">
        <v>1</v>
      </c>
      <c r="X32" s="0" t="n">
        <v>0.78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G32" s="0" t="n">
        <v>0.78</v>
      </c>
      <c r="AH32" s="0" t="n">
        <v>2</v>
      </c>
      <c r="AI32" s="0" t="n">
        <v>86495236</v>
      </c>
      <c r="AJ32" s="0" t="n">
        <v>32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</row>
    <row r="33" customFormat="false" ht="12.75" hidden="false" customHeight="false" outlineLevel="0" collapsed="false">
      <c r="A33" s="0" t="n">
        <f aca="false">ROW(Source!A87)</f>
        <v>87</v>
      </c>
      <c r="B33" s="0" t="n">
        <v>86495248</v>
      </c>
      <c r="C33" s="0" t="n">
        <v>86495240</v>
      </c>
      <c r="D33" s="0" t="n">
        <v>0</v>
      </c>
      <c r="E33" s="0" t="n">
        <v>1</v>
      </c>
      <c r="F33" s="0" t="n">
        <v>1</v>
      </c>
      <c r="G33" s="0" t="n">
        <v>30515945</v>
      </c>
      <c r="H33" s="0" t="n">
        <v>1</v>
      </c>
      <c r="I33" s="0" t="s">
        <v>86</v>
      </c>
      <c r="K33" s="0" t="s">
        <v>214</v>
      </c>
      <c r="L33" s="0" t="n">
        <v>1369</v>
      </c>
      <c r="N33" s="0" t="n">
        <v>1013</v>
      </c>
      <c r="O33" s="0" t="s">
        <v>215</v>
      </c>
      <c r="P33" s="0" t="s">
        <v>215</v>
      </c>
      <c r="Q33" s="0" t="n">
        <v>1</v>
      </c>
      <c r="X33" s="0" t="n">
        <v>299.5941245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1</v>
      </c>
      <c r="AE33" s="0" t="n">
        <v>1</v>
      </c>
      <c r="AF33" s="0" t="s">
        <v>184</v>
      </c>
      <c r="AG33" s="0" t="n">
        <v>378.9865674925</v>
      </c>
      <c r="AH33" s="0" t="n">
        <v>2</v>
      </c>
      <c r="AI33" s="0" t="n">
        <v>86495241</v>
      </c>
      <c r="AJ33" s="0" t="n">
        <v>33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</row>
    <row r="34" customFormat="false" ht="12.75" hidden="false" customHeight="false" outlineLevel="0" collapsed="false">
      <c r="A34" s="0" t="n">
        <f aca="false">ROW(Source!A87)</f>
        <v>87</v>
      </c>
      <c r="B34" s="0" t="n">
        <v>86495249</v>
      </c>
      <c r="C34" s="0" t="n">
        <v>86495240</v>
      </c>
      <c r="D34" s="0" t="n">
        <v>0</v>
      </c>
      <c r="E34" s="0" t="n">
        <v>1</v>
      </c>
      <c r="F34" s="0" t="n">
        <v>1</v>
      </c>
      <c r="G34" s="0" t="n">
        <v>30515945</v>
      </c>
      <c r="H34" s="0" t="n">
        <v>2</v>
      </c>
      <c r="I34" s="0" t="s">
        <v>217</v>
      </c>
      <c r="K34" s="0" t="s">
        <v>218</v>
      </c>
      <c r="L34" s="0" t="n">
        <v>1368</v>
      </c>
      <c r="N34" s="0" t="n">
        <v>1011</v>
      </c>
      <c r="O34" s="0" t="s">
        <v>219</v>
      </c>
      <c r="P34" s="0" t="s">
        <v>219</v>
      </c>
      <c r="Q34" s="0" t="n">
        <v>1</v>
      </c>
      <c r="X34" s="0" t="n">
        <v>7.56486328125</v>
      </c>
      <c r="Y34" s="0" t="n">
        <v>0</v>
      </c>
      <c r="Z34" s="0" t="n">
        <v>246.36</v>
      </c>
      <c r="AA34" s="0" t="n">
        <v>23.28</v>
      </c>
      <c r="AB34" s="0" t="n">
        <v>0</v>
      </c>
      <c r="AC34" s="0" t="n">
        <v>0</v>
      </c>
      <c r="AD34" s="0" t="n">
        <v>1</v>
      </c>
      <c r="AE34" s="0" t="n">
        <v>0</v>
      </c>
      <c r="AF34" s="0" t="s">
        <v>183</v>
      </c>
      <c r="AG34" s="0" t="n">
        <v>10.4016870117188</v>
      </c>
      <c r="AH34" s="0" t="n">
        <v>2</v>
      </c>
      <c r="AI34" s="0" t="n">
        <v>86495242</v>
      </c>
      <c r="AJ34" s="0" t="n">
        <v>34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</row>
    <row r="35" customFormat="false" ht="12.75" hidden="false" customHeight="false" outlineLevel="0" collapsed="false">
      <c r="A35" s="0" t="n">
        <f aca="false">ROW(Source!A87)</f>
        <v>87</v>
      </c>
      <c r="B35" s="0" t="n">
        <v>86495250</v>
      </c>
      <c r="C35" s="0" t="n">
        <v>86495240</v>
      </c>
      <c r="D35" s="0" t="n">
        <v>0</v>
      </c>
      <c r="E35" s="0" t="n">
        <v>1</v>
      </c>
      <c r="F35" s="0" t="n">
        <v>1</v>
      </c>
      <c r="G35" s="0" t="n">
        <v>30515945</v>
      </c>
      <c r="H35" s="0" t="n">
        <v>3</v>
      </c>
      <c r="I35" s="0" t="s">
        <v>220</v>
      </c>
      <c r="K35" s="0" t="s">
        <v>221</v>
      </c>
      <c r="L35" s="0" t="n">
        <v>1346</v>
      </c>
      <c r="N35" s="0" t="n">
        <v>1009</v>
      </c>
      <c r="O35" s="0" t="s">
        <v>222</v>
      </c>
      <c r="P35" s="0" t="s">
        <v>222</v>
      </c>
      <c r="Q35" s="0" t="n">
        <v>1</v>
      </c>
      <c r="X35" s="0" t="n">
        <v>5</v>
      </c>
      <c r="Y35" s="0" t="n">
        <v>29.98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1</v>
      </c>
      <c r="AE35" s="0" t="n">
        <v>0</v>
      </c>
      <c r="AG35" s="0" t="n">
        <v>5</v>
      </c>
      <c r="AH35" s="0" t="n">
        <v>2</v>
      </c>
      <c r="AI35" s="0" t="n">
        <v>86495243</v>
      </c>
      <c r="AJ35" s="0" t="n">
        <v>35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</row>
    <row r="36" customFormat="false" ht="12.75" hidden="false" customHeight="false" outlineLevel="0" collapsed="false">
      <c r="A36" s="0" t="n">
        <f aca="false">ROW(Source!A87)</f>
        <v>87</v>
      </c>
      <c r="B36" s="0" t="n">
        <v>86495251</v>
      </c>
      <c r="C36" s="0" t="n">
        <v>86495240</v>
      </c>
      <c r="D36" s="0" t="n">
        <v>0</v>
      </c>
      <c r="E36" s="0" t="n">
        <v>1</v>
      </c>
      <c r="F36" s="0" t="n">
        <v>1</v>
      </c>
      <c r="G36" s="0" t="n">
        <v>30515945</v>
      </c>
      <c r="H36" s="0" t="n">
        <v>3</v>
      </c>
      <c r="I36" s="0" t="s">
        <v>223</v>
      </c>
      <c r="K36" s="0" t="s">
        <v>224</v>
      </c>
      <c r="L36" s="0" t="n">
        <v>1348</v>
      </c>
      <c r="N36" s="0" t="n">
        <v>1009</v>
      </c>
      <c r="O36" s="0" t="s">
        <v>225</v>
      </c>
      <c r="P36" s="0" t="s">
        <v>225</v>
      </c>
      <c r="Q36" s="0" t="n">
        <v>1000</v>
      </c>
      <c r="X36" s="0" t="n">
        <v>0.036</v>
      </c>
      <c r="Y36" s="0" t="n">
        <v>6512.79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1</v>
      </c>
      <c r="AE36" s="0" t="n">
        <v>0</v>
      </c>
      <c r="AG36" s="0" t="n">
        <v>0.036</v>
      </c>
      <c r="AH36" s="0" t="n">
        <v>2</v>
      </c>
      <c r="AI36" s="0" t="n">
        <v>86495244</v>
      </c>
      <c r="AJ36" s="0" t="n">
        <v>36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</row>
    <row r="37" customFormat="false" ht="12.75" hidden="false" customHeight="false" outlineLevel="0" collapsed="false">
      <c r="A37" s="0" t="n">
        <f aca="false">ROW(Source!A87)</f>
        <v>87</v>
      </c>
      <c r="B37" s="0" t="n">
        <v>86495252</v>
      </c>
      <c r="C37" s="0" t="n">
        <v>86495240</v>
      </c>
      <c r="D37" s="0" t="n">
        <v>0</v>
      </c>
      <c r="E37" s="0" t="n">
        <v>1</v>
      </c>
      <c r="F37" s="0" t="n">
        <v>1</v>
      </c>
      <c r="G37" s="0" t="n">
        <v>30515945</v>
      </c>
      <c r="H37" s="0" t="n">
        <v>3</v>
      </c>
      <c r="I37" s="0" t="s">
        <v>226</v>
      </c>
      <c r="K37" s="0" t="s">
        <v>227</v>
      </c>
      <c r="L37" s="0" t="n">
        <v>1339</v>
      </c>
      <c r="N37" s="0" t="n">
        <v>1007</v>
      </c>
      <c r="O37" s="0" t="s">
        <v>120</v>
      </c>
      <c r="P37" s="0" t="s">
        <v>120</v>
      </c>
      <c r="Q37" s="0" t="n">
        <v>1</v>
      </c>
      <c r="X37" s="0" t="n">
        <v>1.5</v>
      </c>
      <c r="Y37" s="0" t="n">
        <v>1821.37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1</v>
      </c>
      <c r="AE37" s="0" t="n">
        <v>0</v>
      </c>
      <c r="AG37" s="0" t="n">
        <v>1.5</v>
      </c>
      <c r="AH37" s="0" t="n">
        <v>2</v>
      </c>
      <c r="AI37" s="0" t="n">
        <v>86495245</v>
      </c>
      <c r="AJ37" s="0" t="n">
        <v>37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</row>
    <row r="38" customFormat="false" ht="12.75" hidden="false" customHeight="false" outlineLevel="0" collapsed="false">
      <c r="A38" s="0" t="n">
        <f aca="false">ROW(Source!A87)</f>
        <v>87</v>
      </c>
      <c r="B38" s="0" t="n">
        <v>86495253</v>
      </c>
      <c r="C38" s="0" t="n">
        <v>86495240</v>
      </c>
      <c r="D38" s="0" t="n">
        <v>0</v>
      </c>
      <c r="E38" s="0" t="n">
        <v>1</v>
      </c>
      <c r="F38" s="0" t="n">
        <v>1</v>
      </c>
      <c r="G38" s="0" t="n">
        <v>30515945</v>
      </c>
      <c r="H38" s="0" t="n">
        <v>3</v>
      </c>
      <c r="I38" s="0" t="s">
        <v>228</v>
      </c>
      <c r="K38" s="0" t="s">
        <v>229</v>
      </c>
      <c r="L38" s="0" t="n">
        <v>1339</v>
      </c>
      <c r="N38" s="0" t="n">
        <v>1007</v>
      </c>
      <c r="O38" s="0" t="s">
        <v>120</v>
      </c>
      <c r="P38" s="0" t="s">
        <v>120</v>
      </c>
      <c r="Q38" s="0" t="n">
        <v>1</v>
      </c>
      <c r="X38" s="0" t="n">
        <v>0.6</v>
      </c>
      <c r="Y38" s="0" t="n">
        <v>805.23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1</v>
      </c>
      <c r="AE38" s="0" t="n">
        <v>0</v>
      </c>
      <c r="AG38" s="0" t="n">
        <v>0.6</v>
      </c>
      <c r="AH38" s="0" t="n">
        <v>2</v>
      </c>
      <c r="AI38" s="0" t="n">
        <v>86495246</v>
      </c>
      <c r="AJ38" s="0" t="n">
        <v>38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</row>
    <row r="39" customFormat="false" ht="12.75" hidden="false" customHeight="false" outlineLevel="0" collapsed="false">
      <c r="A39" s="0" t="n">
        <f aca="false">ROW(Source!A87)</f>
        <v>87</v>
      </c>
      <c r="B39" s="0" t="n">
        <v>86495254</v>
      </c>
      <c r="C39" s="0" t="n">
        <v>86495240</v>
      </c>
      <c r="D39" s="0" t="n">
        <v>30531738</v>
      </c>
      <c r="E39" s="0" t="n">
        <v>1</v>
      </c>
      <c r="F39" s="0" t="n">
        <v>1</v>
      </c>
      <c r="G39" s="0" t="n">
        <v>30515945</v>
      </c>
      <c r="H39" s="0" t="n">
        <v>3</v>
      </c>
      <c r="I39" s="0" t="s">
        <v>216</v>
      </c>
      <c r="K39" s="0" t="s">
        <v>51</v>
      </c>
      <c r="L39" s="0" t="n">
        <v>1339</v>
      </c>
      <c r="N39" s="0" t="n">
        <v>1007</v>
      </c>
      <c r="O39" s="0" t="s">
        <v>120</v>
      </c>
      <c r="P39" s="0" t="s">
        <v>120</v>
      </c>
      <c r="Q39" s="0" t="n">
        <v>1</v>
      </c>
      <c r="X39" s="0" t="n">
        <v>6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G39" s="0" t="n">
        <v>6</v>
      </c>
      <c r="AH39" s="0" t="n">
        <v>2</v>
      </c>
      <c r="AI39" s="0" t="n">
        <v>86495247</v>
      </c>
      <c r="AJ39" s="0" t="n">
        <v>39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</row>
    <row r="40" customFormat="false" ht="12.75" hidden="false" customHeight="false" outlineLevel="0" collapsed="false">
      <c r="A40" s="0" t="n">
        <f aca="false">ROW(Source!A88)</f>
        <v>88</v>
      </c>
      <c r="B40" s="0" t="n">
        <v>86495248</v>
      </c>
      <c r="C40" s="0" t="n">
        <v>86495240</v>
      </c>
      <c r="D40" s="0" t="n">
        <v>0</v>
      </c>
      <c r="E40" s="0" t="n">
        <v>1</v>
      </c>
      <c r="F40" s="0" t="n">
        <v>1</v>
      </c>
      <c r="G40" s="0" t="n">
        <v>30515945</v>
      </c>
      <c r="H40" s="0" t="n">
        <v>1</v>
      </c>
      <c r="I40" s="0" t="s">
        <v>86</v>
      </c>
      <c r="K40" s="0" t="s">
        <v>214</v>
      </c>
      <c r="L40" s="0" t="n">
        <v>1369</v>
      </c>
      <c r="N40" s="0" t="n">
        <v>1013</v>
      </c>
      <c r="O40" s="0" t="s">
        <v>215</v>
      </c>
      <c r="P40" s="0" t="s">
        <v>215</v>
      </c>
      <c r="Q40" s="0" t="n">
        <v>1</v>
      </c>
      <c r="X40" s="0" t="n">
        <v>299.5941245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1</v>
      </c>
      <c r="AE40" s="0" t="n">
        <v>1</v>
      </c>
      <c r="AF40" s="0" t="s">
        <v>184</v>
      </c>
      <c r="AG40" s="0" t="n">
        <v>378.9865674925</v>
      </c>
      <c r="AH40" s="0" t="n">
        <v>2</v>
      </c>
      <c r="AI40" s="0" t="n">
        <v>86495241</v>
      </c>
      <c r="AJ40" s="0" t="n">
        <v>40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</row>
    <row r="41" customFormat="false" ht="12.75" hidden="false" customHeight="false" outlineLevel="0" collapsed="false">
      <c r="A41" s="0" t="n">
        <f aca="false">ROW(Source!A88)</f>
        <v>88</v>
      </c>
      <c r="B41" s="0" t="n">
        <v>86495249</v>
      </c>
      <c r="C41" s="0" t="n">
        <v>86495240</v>
      </c>
      <c r="D41" s="0" t="n">
        <v>0</v>
      </c>
      <c r="E41" s="0" t="n">
        <v>1</v>
      </c>
      <c r="F41" s="0" t="n">
        <v>1</v>
      </c>
      <c r="G41" s="0" t="n">
        <v>30515945</v>
      </c>
      <c r="H41" s="0" t="n">
        <v>2</v>
      </c>
      <c r="I41" s="0" t="s">
        <v>217</v>
      </c>
      <c r="K41" s="0" t="s">
        <v>218</v>
      </c>
      <c r="L41" s="0" t="n">
        <v>1368</v>
      </c>
      <c r="N41" s="0" t="n">
        <v>1011</v>
      </c>
      <c r="O41" s="0" t="s">
        <v>219</v>
      </c>
      <c r="P41" s="0" t="s">
        <v>219</v>
      </c>
      <c r="Q41" s="0" t="n">
        <v>1</v>
      </c>
      <c r="X41" s="0" t="n">
        <v>7.56486328125</v>
      </c>
      <c r="Y41" s="0" t="n">
        <v>0</v>
      </c>
      <c r="Z41" s="0" t="n">
        <v>246.36</v>
      </c>
      <c r="AA41" s="0" t="n">
        <v>23.28</v>
      </c>
      <c r="AB41" s="0" t="n">
        <v>0</v>
      </c>
      <c r="AC41" s="0" t="n">
        <v>0</v>
      </c>
      <c r="AD41" s="0" t="n">
        <v>1</v>
      </c>
      <c r="AE41" s="0" t="n">
        <v>0</v>
      </c>
      <c r="AF41" s="0" t="s">
        <v>183</v>
      </c>
      <c r="AG41" s="0" t="n">
        <v>10.4016870117188</v>
      </c>
      <c r="AH41" s="0" t="n">
        <v>2</v>
      </c>
      <c r="AI41" s="0" t="n">
        <v>86495242</v>
      </c>
      <c r="AJ41" s="0" t="n">
        <v>41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</row>
    <row r="42" customFormat="false" ht="12.75" hidden="false" customHeight="false" outlineLevel="0" collapsed="false">
      <c r="A42" s="0" t="n">
        <f aca="false">ROW(Source!A88)</f>
        <v>88</v>
      </c>
      <c r="B42" s="0" t="n">
        <v>86495250</v>
      </c>
      <c r="C42" s="0" t="n">
        <v>86495240</v>
      </c>
      <c r="D42" s="0" t="n">
        <v>0</v>
      </c>
      <c r="E42" s="0" t="n">
        <v>1</v>
      </c>
      <c r="F42" s="0" t="n">
        <v>1</v>
      </c>
      <c r="G42" s="0" t="n">
        <v>30515945</v>
      </c>
      <c r="H42" s="0" t="n">
        <v>3</v>
      </c>
      <c r="I42" s="0" t="s">
        <v>220</v>
      </c>
      <c r="K42" s="0" t="s">
        <v>221</v>
      </c>
      <c r="L42" s="0" t="n">
        <v>1346</v>
      </c>
      <c r="N42" s="0" t="n">
        <v>1009</v>
      </c>
      <c r="O42" s="0" t="s">
        <v>222</v>
      </c>
      <c r="P42" s="0" t="s">
        <v>222</v>
      </c>
      <c r="Q42" s="0" t="n">
        <v>1</v>
      </c>
      <c r="X42" s="0" t="n">
        <v>5</v>
      </c>
      <c r="Y42" s="0" t="n">
        <v>29.98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1</v>
      </c>
      <c r="AE42" s="0" t="n">
        <v>0</v>
      </c>
      <c r="AG42" s="0" t="n">
        <v>5</v>
      </c>
      <c r="AH42" s="0" t="n">
        <v>2</v>
      </c>
      <c r="AI42" s="0" t="n">
        <v>86495243</v>
      </c>
      <c r="AJ42" s="0" t="n">
        <v>42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</row>
    <row r="43" customFormat="false" ht="12.75" hidden="false" customHeight="false" outlineLevel="0" collapsed="false">
      <c r="A43" s="0" t="n">
        <f aca="false">ROW(Source!A88)</f>
        <v>88</v>
      </c>
      <c r="B43" s="0" t="n">
        <v>86495251</v>
      </c>
      <c r="C43" s="0" t="n">
        <v>86495240</v>
      </c>
      <c r="D43" s="0" t="n">
        <v>0</v>
      </c>
      <c r="E43" s="0" t="n">
        <v>1</v>
      </c>
      <c r="F43" s="0" t="n">
        <v>1</v>
      </c>
      <c r="G43" s="0" t="n">
        <v>30515945</v>
      </c>
      <c r="H43" s="0" t="n">
        <v>3</v>
      </c>
      <c r="I43" s="0" t="s">
        <v>223</v>
      </c>
      <c r="K43" s="0" t="s">
        <v>224</v>
      </c>
      <c r="L43" s="0" t="n">
        <v>1348</v>
      </c>
      <c r="N43" s="0" t="n">
        <v>1009</v>
      </c>
      <c r="O43" s="0" t="s">
        <v>225</v>
      </c>
      <c r="P43" s="0" t="s">
        <v>225</v>
      </c>
      <c r="Q43" s="0" t="n">
        <v>1000</v>
      </c>
      <c r="X43" s="0" t="n">
        <v>0.036</v>
      </c>
      <c r="Y43" s="0" t="n">
        <v>6512.79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1</v>
      </c>
      <c r="AE43" s="0" t="n">
        <v>0</v>
      </c>
      <c r="AG43" s="0" t="n">
        <v>0.036</v>
      </c>
      <c r="AH43" s="0" t="n">
        <v>2</v>
      </c>
      <c r="AI43" s="0" t="n">
        <v>86495244</v>
      </c>
      <c r="AJ43" s="0" t="n">
        <v>43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</row>
    <row r="44" customFormat="false" ht="12.75" hidden="false" customHeight="false" outlineLevel="0" collapsed="false">
      <c r="A44" s="0" t="n">
        <f aca="false">ROW(Source!A88)</f>
        <v>88</v>
      </c>
      <c r="B44" s="0" t="n">
        <v>86495252</v>
      </c>
      <c r="C44" s="0" t="n">
        <v>86495240</v>
      </c>
      <c r="D44" s="0" t="n">
        <v>0</v>
      </c>
      <c r="E44" s="0" t="n">
        <v>1</v>
      </c>
      <c r="F44" s="0" t="n">
        <v>1</v>
      </c>
      <c r="G44" s="0" t="n">
        <v>30515945</v>
      </c>
      <c r="H44" s="0" t="n">
        <v>3</v>
      </c>
      <c r="I44" s="0" t="s">
        <v>226</v>
      </c>
      <c r="K44" s="0" t="s">
        <v>227</v>
      </c>
      <c r="L44" s="0" t="n">
        <v>1339</v>
      </c>
      <c r="N44" s="0" t="n">
        <v>1007</v>
      </c>
      <c r="O44" s="0" t="s">
        <v>120</v>
      </c>
      <c r="P44" s="0" t="s">
        <v>120</v>
      </c>
      <c r="Q44" s="0" t="n">
        <v>1</v>
      </c>
      <c r="X44" s="0" t="n">
        <v>1.5</v>
      </c>
      <c r="Y44" s="0" t="n">
        <v>1821.37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1</v>
      </c>
      <c r="AE44" s="0" t="n">
        <v>0</v>
      </c>
      <c r="AG44" s="0" t="n">
        <v>1.5</v>
      </c>
      <c r="AH44" s="0" t="n">
        <v>2</v>
      </c>
      <c r="AI44" s="0" t="n">
        <v>86495245</v>
      </c>
      <c r="AJ44" s="0" t="n">
        <v>44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</row>
    <row r="45" customFormat="false" ht="12.75" hidden="false" customHeight="false" outlineLevel="0" collapsed="false">
      <c r="A45" s="0" t="n">
        <f aca="false">ROW(Source!A88)</f>
        <v>88</v>
      </c>
      <c r="B45" s="0" t="n">
        <v>86495253</v>
      </c>
      <c r="C45" s="0" t="n">
        <v>86495240</v>
      </c>
      <c r="D45" s="0" t="n">
        <v>0</v>
      </c>
      <c r="E45" s="0" t="n">
        <v>1</v>
      </c>
      <c r="F45" s="0" t="n">
        <v>1</v>
      </c>
      <c r="G45" s="0" t="n">
        <v>30515945</v>
      </c>
      <c r="H45" s="0" t="n">
        <v>3</v>
      </c>
      <c r="I45" s="0" t="s">
        <v>228</v>
      </c>
      <c r="K45" s="0" t="s">
        <v>229</v>
      </c>
      <c r="L45" s="0" t="n">
        <v>1339</v>
      </c>
      <c r="N45" s="0" t="n">
        <v>1007</v>
      </c>
      <c r="O45" s="0" t="s">
        <v>120</v>
      </c>
      <c r="P45" s="0" t="s">
        <v>120</v>
      </c>
      <c r="Q45" s="0" t="n">
        <v>1</v>
      </c>
      <c r="X45" s="0" t="n">
        <v>0.6</v>
      </c>
      <c r="Y45" s="0" t="n">
        <v>805.23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1</v>
      </c>
      <c r="AE45" s="0" t="n">
        <v>0</v>
      </c>
      <c r="AG45" s="0" t="n">
        <v>0.6</v>
      </c>
      <c r="AH45" s="0" t="n">
        <v>2</v>
      </c>
      <c r="AI45" s="0" t="n">
        <v>86495246</v>
      </c>
      <c r="AJ45" s="0" t="n">
        <v>45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</row>
    <row r="46" customFormat="false" ht="12.75" hidden="false" customHeight="false" outlineLevel="0" collapsed="false">
      <c r="A46" s="0" t="n">
        <f aca="false">ROW(Source!A88)</f>
        <v>88</v>
      </c>
      <c r="B46" s="0" t="n">
        <v>86495254</v>
      </c>
      <c r="C46" s="0" t="n">
        <v>86495240</v>
      </c>
      <c r="D46" s="0" t="n">
        <v>30531738</v>
      </c>
      <c r="E46" s="0" t="n">
        <v>1</v>
      </c>
      <c r="F46" s="0" t="n">
        <v>1</v>
      </c>
      <c r="G46" s="0" t="n">
        <v>30515945</v>
      </c>
      <c r="H46" s="0" t="n">
        <v>3</v>
      </c>
      <c r="I46" s="0" t="s">
        <v>216</v>
      </c>
      <c r="K46" s="0" t="s">
        <v>51</v>
      </c>
      <c r="L46" s="0" t="n">
        <v>1339</v>
      </c>
      <c r="N46" s="0" t="n">
        <v>1007</v>
      </c>
      <c r="O46" s="0" t="s">
        <v>120</v>
      </c>
      <c r="P46" s="0" t="s">
        <v>120</v>
      </c>
      <c r="Q46" s="0" t="n">
        <v>1</v>
      </c>
      <c r="X46" s="0" t="n">
        <v>6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G46" s="0" t="n">
        <v>6</v>
      </c>
      <c r="AH46" s="0" t="n">
        <v>2</v>
      </c>
      <c r="AI46" s="0" t="n">
        <v>86495247</v>
      </c>
      <c r="AJ46" s="0" t="n">
        <v>46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</row>
    <row r="47" customFormat="false" ht="12.75" hidden="false" customHeight="false" outlineLevel="0" collapsed="false">
      <c r="A47" s="0" t="n">
        <f aca="false">ROW(Source!A91)</f>
        <v>91</v>
      </c>
      <c r="B47" s="0" t="n">
        <v>86495258</v>
      </c>
      <c r="C47" s="0" t="n">
        <v>86495256</v>
      </c>
      <c r="D47" s="0" t="n">
        <v>0</v>
      </c>
      <c r="E47" s="0" t="n">
        <v>1</v>
      </c>
      <c r="F47" s="0" t="n">
        <v>1</v>
      </c>
      <c r="G47" s="0" t="n">
        <v>30515945</v>
      </c>
      <c r="H47" s="0" t="n">
        <v>1</v>
      </c>
      <c r="I47" s="0" t="s">
        <v>86</v>
      </c>
      <c r="K47" s="0" t="s">
        <v>214</v>
      </c>
      <c r="L47" s="0" t="n">
        <v>1369</v>
      </c>
      <c r="N47" s="0" t="n">
        <v>1013</v>
      </c>
      <c r="O47" s="0" t="s">
        <v>215</v>
      </c>
      <c r="P47" s="0" t="s">
        <v>215</v>
      </c>
      <c r="Q47" s="0" t="n">
        <v>1</v>
      </c>
      <c r="X47" s="0" t="n">
        <v>87.46933864625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1</v>
      </c>
      <c r="AE47" s="0" t="n">
        <v>1</v>
      </c>
      <c r="AF47" s="0" t="s">
        <v>184</v>
      </c>
      <c r="AG47" s="0" t="n">
        <v>110.648713387506</v>
      </c>
      <c r="AH47" s="0" t="n">
        <v>2</v>
      </c>
      <c r="AI47" s="0" t="n">
        <v>86495257</v>
      </c>
      <c r="AJ47" s="0" t="n">
        <v>47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</row>
    <row r="48" customFormat="false" ht="12.75" hidden="false" customHeight="false" outlineLevel="0" collapsed="false">
      <c r="A48" s="0" t="n">
        <f aca="false">ROW(Source!A92)</f>
        <v>92</v>
      </c>
      <c r="B48" s="0" t="n">
        <v>86495258</v>
      </c>
      <c r="C48" s="0" t="n">
        <v>86495256</v>
      </c>
      <c r="D48" s="0" t="n">
        <v>0</v>
      </c>
      <c r="E48" s="0" t="n">
        <v>1</v>
      </c>
      <c r="F48" s="0" t="n">
        <v>1</v>
      </c>
      <c r="G48" s="0" t="n">
        <v>30515945</v>
      </c>
      <c r="H48" s="0" t="n">
        <v>1</v>
      </c>
      <c r="I48" s="0" t="s">
        <v>86</v>
      </c>
      <c r="K48" s="0" t="s">
        <v>214</v>
      </c>
      <c r="L48" s="0" t="n">
        <v>1369</v>
      </c>
      <c r="N48" s="0" t="n">
        <v>1013</v>
      </c>
      <c r="O48" s="0" t="s">
        <v>215</v>
      </c>
      <c r="P48" s="0" t="s">
        <v>215</v>
      </c>
      <c r="Q48" s="0" t="n">
        <v>1</v>
      </c>
      <c r="X48" s="0" t="n">
        <v>87.46933864625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1</v>
      </c>
      <c r="AE48" s="0" t="n">
        <v>1</v>
      </c>
      <c r="AF48" s="0" t="s">
        <v>184</v>
      </c>
      <c r="AG48" s="0" t="n">
        <v>110.648713387506</v>
      </c>
      <c r="AH48" s="0" t="n">
        <v>2</v>
      </c>
      <c r="AI48" s="0" t="n">
        <v>86495257</v>
      </c>
      <c r="AJ48" s="0" t="n">
        <v>48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</row>
    <row r="49" customFormat="false" ht="12.75" hidden="false" customHeight="false" outlineLevel="0" collapsed="false">
      <c r="A49" s="0" t="n">
        <f aca="false">ROW(Source!A93)</f>
        <v>93</v>
      </c>
      <c r="B49" s="0" t="n">
        <v>86495268</v>
      </c>
      <c r="C49" s="0" t="n">
        <v>86495259</v>
      </c>
      <c r="D49" s="0" t="n">
        <v>0</v>
      </c>
      <c r="E49" s="0" t="n">
        <v>1</v>
      </c>
      <c r="F49" s="0" t="n">
        <v>1</v>
      </c>
      <c r="G49" s="0" t="n">
        <v>30515945</v>
      </c>
      <c r="H49" s="0" t="n">
        <v>1</v>
      </c>
      <c r="I49" s="0" t="s">
        <v>86</v>
      </c>
      <c r="K49" s="0" t="s">
        <v>214</v>
      </c>
      <c r="L49" s="0" t="n">
        <v>1369</v>
      </c>
      <c r="N49" s="0" t="n">
        <v>1013</v>
      </c>
      <c r="O49" s="0" t="s">
        <v>215</v>
      </c>
      <c r="P49" s="0" t="s">
        <v>215</v>
      </c>
      <c r="Q49" s="0" t="n">
        <v>1</v>
      </c>
      <c r="X49" s="0" t="n">
        <v>96.35594815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1</v>
      </c>
      <c r="AE49" s="0" t="n">
        <v>1</v>
      </c>
      <c r="AF49" s="0" t="s">
        <v>184</v>
      </c>
      <c r="AG49" s="0" t="n">
        <v>121.89027440975</v>
      </c>
      <c r="AH49" s="0" t="n">
        <v>2</v>
      </c>
      <c r="AI49" s="0" t="n">
        <v>86495260</v>
      </c>
      <c r="AJ49" s="0" t="n">
        <v>49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</row>
    <row r="50" customFormat="false" ht="12.75" hidden="false" customHeight="false" outlineLevel="0" collapsed="false">
      <c r="A50" s="0" t="n">
        <f aca="false">ROW(Source!A93)</f>
        <v>93</v>
      </c>
      <c r="B50" s="0" t="n">
        <v>86495269</v>
      </c>
      <c r="C50" s="0" t="n">
        <v>86495259</v>
      </c>
      <c r="D50" s="0" t="n">
        <v>0</v>
      </c>
      <c r="E50" s="0" t="n">
        <v>1</v>
      </c>
      <c r="F50" s="0" t="n">
        <v>1</v>
      </c>
      <c r="G50" s="0" t="n">
        <v>30515945</v>
      </c>
      <c r="H50" s="0" t="n">
        <v>2</v>
      </c>
      <c r="I50" s="0" t="s">
        <v>217</v>
      </c>
      <c r="K50" s="0" t="s">
        <v>218</v>
      </c>
      <c r="L50" s="0" t="n">
        <v>1368</v>
      </c>
      <c r="N50" s="0" t="n">
        <v>1011</v>
      </c>
      <c r="O50" s="0" t="s">
        <v>219</v>
      </c>
      <c r="P50" s="0" t="s">
        <v>219</v>
      </c>
      <c r="Q50" s="0" t="n">
        <v>1</v>
      </c>
      <c r="X50" s="0" t="n">
        <v>4.65330078125</v>
      </c>
      <c r="Y50" s="0" t="n">
        <v>0</v>
      </c>
      <c r="Z50" s="0" t="n">
        <v>246.36</v>
      </c>
      <c r="AA50" s="0" t="n">
        <v>23.28</v>
      </c>
      <c r="AB50" s="0" t="n">
        <v>0</v>
      </c>
      <c r="AC50" s="0" t="n">
        <v>0</v>
      </c>
      <c r="AD50" s="0" t="n">
        <v>1</v>
      </c>
      <c r="AE50" s="0" t="n">
        <v>0</v>
      </c>
      <c r="AF50" s="0" t="s">
        <v>183</v>
      </c>
      <c r="AG50" s="0" t="n">
        <v>6.39828857421875</v>
      </c>
      <c r="AH50" s="0" t="n">
        <v>2</v>
      </c>
      <c r="AI50" s="0" t="n">
        <v>86495261</v>
      </c>
      <c r="AJ50" s="0" t="n">
        <v>50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</row>
    <row r="51" customFormat="false" ht="12.75" hidden="false" customHeight="false" outlineLevel="0" collapsed="false">
      <c r="A51" s="0" t="n">
        <f aca="false">ROW(Source!A93)</f>
        <v>93</v>
      </c>
      <c r="B51" s="0" t="n">
        <v>86495270</v>
      </c>
      <c r="C51" s="0" t="n">
        <v>86495259</v>
      </c>
      <c r="D51" s="0" t="n">
        <v>0</v>
      </c>
      <c r="E51" s="0" t="n">
        <v>1</v>
      </c>
      <c r="F51" s="0" t="n">
        <v>1</v>
      </c>
      <c r="G51" s="0" t="n">
        <v>30515945</v>
      </c>
      <c r="H51" s="0" t="n">
        <v>2</v>
      </c>
      <c r="I51" s="0" t="s">
        <v>230</v>
      </c>
      <c r="K51" s="0" t="s">
        <v>231</v>
      </c>
      <c r="L51" s="0" t="n">
        <v>1368</v>
      </c>
      <c r="N51" s="0" t="n">
        <v>1011</v>
      </c>
      <c r="O51" s="0" t="s">
        <v>219</v>
      </c>
      <c r="P51" s="0" t="s">
        <v>219</v>
      </c>
      <c r="Q51" s="0" t="n">
        <v>1</v>
      </c>
      <c r="X51" s="0" t="n">
        <v>3.82142578125</v>
      </c>
      <c r="Y51" s="0" t="n">
        <v>0</v>
      </c>
      <c r="Z51" s="0" t="n">
        <v>193.02</v>
      </c>
      <c r="AA51" s="0" t="n">
        <v>17.35</v>
      </c>
      <c r="AB51" s="0" t="n">
        <v>0</v>
      </c>
      <c r="AC51" s="0" t="n">
        <v>0</v>
      </c>
      <c r="AD51" s="0" t="n">
        <v>1</v>
      </c>
      <c r="AE51" s="0" t="n">
        <v>0</v>
      </c>
      <c r="AF51" s="0" t="s">
        <v>183</v>
      </c>
      <c r="AG51" s="0" t="n">
        <v>5.25446044921875</v>
      </c>
      <c r="AH51" s="0" t="n">
        <v>2</v>
      </c>
      <c r="AI51" s="0" t="n">
        <v>86495262</v>
      </c>
      <c r="AJ51" s="0" t="n">
        <v>51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</row>
    <row r="52" customFormat="false" ht="12.75" hidden="false" customHeight="false" outlineLevel="0" collapsed="false">
      <c r="A52" s="0" t="n">
        <f aca="false">ROW(Source!A93)</f>
        <v>93</v>
      </c>
      <c r="B52" s="0" t="n">
        <v>86495271</v>
      </c>
      <c r="C52" s="0" t="n">
        <v>86495259</v>
      </c>
      <c r="D52" s="0" t="n">
        <v>0</v>
      </c>
      <c r="E52" s="0" t="n">
        <v>1</v>
      </c>
      <c r="F52" s="0" t="n">
        <v>1</v>
      </c>
      <c r="G52" s="0" t="n">
        <v>30515945</v>
      </c>
      <c r="H52" s="0" t="n">
        <v>3</v>
      </c>
      <c r="I52" s="0" t="s">
        <v>232</v>
      </c>
      <c r="K52" s="0" t="s">
        <v>233</v>
      </c>
      <c r="L52" s="0" t="n">
        <v>1339</v>
      </c>
      <c r="N52" s="0" t="n">
        <v>1007</v>
      </c>
      <c r="O52" s="0" t="s">
        <v>120</v>
      </c>
      <c r="P52" s="0" t="s">
        <v>120</v>
      </c>
      <c r="Q52" s="0" t="n">
        <v>1</v>
      </c>
      <c r="X52" s="0" t="n">
        <v>5.2</v>
      </c>
      <c r="Y52" s="0" t="n">
        <v>7.07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1</v>
      </c>
      <c r="AE52" s="0" t="n">
        <v>0</v>
      </c>
      <c r="AG52" s="0" t="n">
        <v>5.2</v>
      </c>
      <c r="AH52" s="0" t="n">
        <v>2</v>
      </c>
      <c r="AI52" s="0" t="n">
        <v>86495263</v>
      </c>
      <c r="AJ52" s="0" t="n">
        <v>52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</row>
    <row r="53" customFormat="false" ht="12.75" hidden="false" customHeight="false" outlineLevel="0" collapsed="false">
      <c r="A53" s="0" t="n">
        <f aca="false">ROW(Source!A93)</f>
        <v>93</v>
      </c>
      <c r="B53" s="0" t="n">
        <v>86495272</v>
      </c>
      <c r="C53" s="0" t="n">
        <v>86495259</v>
      </c>
      <c r="D53" s="0" t="n">
        <v>0</v>
      </c>
      <c r="E53" s="0" t="n">
        <v>1</v>
      </c>
      <c r="F53" s="0" t="n">
        <v>1</v>
      </c>
      <c r="G53" s="0" t="n">
        <v>30515945</v>
      </c>
      <c r="H53" s="0" t="n">
        <v>3</v>
      </c>
      <c r="I53" s="0" t="s">
        <v>234</v>
      </c>
      <c r="K53" s="0" t="s">
        <v>235</v>
      </c>
      <c r="L53" s="0" t="n">
        <v>1346</v>
      </c>
      <c r="N53" s="0" t="n">
        <v>1009</v>
      </c>
      <c r="O53" s="0" t="s">
        <v>222</v>
      </c>
      <c r="P53" s="0" t="s">
        <v>222</v>
      </c>
      <c r="Q53" s="0" t="n">
        <v>1</v>
      </c>
      <c r="X53" s="0" t="n">
        <v>0.3</v>
      </c>
      <c r="Y53" s="0" t="n">
        <v>13.95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1</v>
      </c>
      <c r="AE53" s="0" t="n">
        <v>0</v>
      </c>
      <c r="AG53" s="0" t="n">
        <v>0.3</v>
      </c>
      <c r="AH53" s="0" t="n">
        <v>2</v>
      </c>
      <c r="AI53" s="0" t="n">
        <v>86495264</v>
      </c>
      <c r="AJ53" s="0" t="n">
        <v>53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</row>
    <row r="54" customFormat="false" ht="12.75" hidden="false" customHeight="false" outlineLevel="0" collapsed="false">
      <c r="A54" s="0" t="n">
        <f aca="false">ROW(Source!A93)</f>
        <v>93</v>
      </c>
      <c r="B54" s="0" t="n">
        <v>86495273</v>
      </c>
      <c r="C54" s="0" t="n">
        <v>86495259</v>
      </c>
      <c r="D54" s="0" t="n">
        <v>0</v>
      </c>
      <c r="E54" s="0" t="n">
        <v>1</v>
      </c>
      <c r="F54" s="0" t="n">
        <v>1</v>
      </c>
      <c r="G54" s="0" t="n">
        <v>30515945</v>
      </c>
      <c r="H54" s="0" t="n">
        <v>3</v>
      </c>
      <c r="I54" s="0" t="s">
        <v>236</v>
      </c>
      <c r="K54" s="0" t="s">
        <v>237</v>
      </c>
      <c r="L54" s="0" t="n">
        <v>1327</v>
      </c>
      <c r="N54" s="0" t="n">
        <v>1005</v>
      </c>
      <c r="O54" s="0" t="s">
        <v>238</v>
      </c>
      <c r="P54" s="0" t="s">
        <v>238</v>
      </c>
      <c r="Q54" s="0" t="n">
        <v>1</v>
      </c>
      <c r="X54" s="0" t="n">
        <v>0.015</v>
      </c>
      <c r="Y54" s="0" t="n">
        <v>7.39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1</v>
      </c>
      <c r="AE54" s="0" t="n">
        <v>0</v>
      </c>
      <c r="AG54" s="0" t="n">
        <v>0.015</v>
      </c>
      <c r="AH54" s="0" t="n">
        <v>2</v>
      </c>
      <c r="AI54" s="0" t="n">
        <v>86495265</v>
      </c>
      <c r="AJ54" s="0" t="n">
        <v>54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</row>
    <row r="55" customFormat="false" ht="12.75" hidden="false" customHeight="false" outlineLevel="0" collapsed="false">
      <c r="A55" s="0" t="n">
        <f aca="false">ROW(Source!A93)</f>
        <v>93</v>
      </c>
      <c r="B55" s="0" t="n">
        <v>86495274</v>
      </c>
      <c r="C55" s="0" t="n">
        <v>86495259</v>
      </c>
      <c r="D55" s="0" t="n">
        <v>0</v>
      </c>
      <c r="E55" s="0" t="n">
        <v>1</v>
      </c>
      <c r="F55" s="0" t="n">
        <v>1</v>
      </c>
      <c r="G55" s="0" t="n">
        <v>30515945</v>
      </c>
      <c r="H55" s="0" t="n">
        <v>3</v>
      </c>
      <c r="I55" s="0" t="s">
        <v>239</v>
      </c>
      <c r="K55" s="0" t="s">
        <v>240</v>
      </c>
      <c r="L55" s="0" t="n">
        <v>1339</v>
      </c>
      <c r="N55" s="0" t="n">
        <v>1007</v>
      </c>
      <c r="O55" s="0" t="s">
        <v>120</v>
      </c>
      <c r="P55" s="0" t="s">
        <v>120</v>
      </c>
      <c r="Q55" s="0" t="n">
        <v>1</v>
      </c>
      <c r="X55" s="0" t="n">
        <v>0.09</v>
      </c>
      <c r="Y55" s="0" t="n">
        <v>376.66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1</v>
      </c>
      <c r="AE55" s="0" t="n">
        <v>0</v>
      </c>
      <c r="AG55" s="0" t="n">
        <v>0.09</v>
      </c>
      <c r="AH55" s="0" t="n">
        <v>2</v>
      </c>
      <c r="AI55" s="0" t="n">
        <v>86495266</v>
      </c>
      <c r="AJ55" s="0" t="n">
        <v>55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</row>
    <row r="56" customFormat="false" ht="12.75" hidden="false" customHeight="false" outlineLevel="0" collapsed="false">
      <c r="A56" s="0" t="n">
        <f aca="false">ROW(Source!A93)</f>
        <v>93</v>
      </c>
      <c r="B56" s="0" t="n">
        <v>86495275</v>
      </c>
      <c r="C56" s="0" t="n">
        <v>86495259</v>
      </c>
      <c r="D56" s="0" t="n">
        <v>30532403</v>
      </c>
      <c r="E56" s="0" t="n">
        <v>1</v>
      </c>
      <c r="F56" s="0" t="n">
        <v>1</v>
      </c>
      <c r="G56" s="0" t="n">
        <v>30515945</v>
      </c>
      <c r="H56" s="0" t="n">
        <v>3</v>
      </c>
      <c r="I56" s="0" t="s">
        <v>241</v>
      </c>
      <c r="K56" s="0" t="s">
        <v>242</v>
      </c>
      <c r="L56" s="0" t="n">
        <v>1354</v>
      </c>
      <c r="N56" s="0" t="n">
        <v>1010</v>
      </c>
      <c r="O56" s="0" t="s">
        <v>243</v>
      </c>
      <c r="P56" s="0" t="s">
        <v>243</v>
      </c>
      <c r="Q56" s="0" t="n">
        <v>1</v>
      </c>
      <c r="X56" s="0" t="n">
        <v>10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G56" s="0" t="n">
        <v>10</v>
      </c>
      <c r="AH56" s="0" t="n">
        <v>2</v>
      </c>
      <c r="AI56" s="0" t="n">
        <v>86495267</v>
      </c>
      <c r="AJ56" s="0" t="n">
        <v>56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</row>
    <row r="57" customFormat="false" ht="12.75" hidden="false" customHeight="false" outlineLevel="0" collapsed="false">
      <c r="A57" s="0" t="n">
        <f aca="false">ROW(Source!A94)</f>
        <v>94</v>
      </c>
      <c r="B57" s="0" t="n">
        <v>86495268</v>
      </c>
      <c r="C57" s="0" t="n">
        <v>86495259</v>
      </c>
      <c r="D57" s="0" t="n">
        <v>0</v>
      </c>
      <c r="E57" s="0" t="n">
        <v>1</v>
      </c>
      <c r="F57" s="0" t="n">
        <v>1</v>
      </c>
      <c r="G57" s="0" t="n">
        <v>30515945</v>
      </c>
      <c r="H57" s="0" t="n">
        <v>1</v>
      </c>
      <c r="I57" s="0" t="s">
        <v>86</v>
      </c>
      <c r="K57" s="0" t="s">
        <v>214</v>
      </c>
      <c r="L57" s="0" t="n">
        <v>1369</v>
      </c>
      <c r="N57" s="0" t="n">
        <v>1013</v>
      </c>
      <c r="O57" s="0" t="s">
        <v>215</v>
      </c>
      <c r="P57" s="0" t="s">
        <v>215</v>
      </c>
      <c r="Q57" s="0" t="n">
        <v>1</v>
      </c>
      <c r="X57" s="0" t="n">
        <v>96.35594815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1</v>
      </c>
      <c r="AE57" s="0" t="n">
        <v>1</v>
      </c>
      <c r="AF57" s="0" t="s">
        <v>184</v>
      </c>
      <c r="AG57" s="0" t="n">
        <v>121.89027440975</v>
      </c>
      <c r="AH57" s="0" t="n">
        <v>2</v>
      </c>
      <c r="AI57" s="0" t="n">
        <v>86495260</v>
      </c>
      <c r="AJ57" s="0" t="n">
        <v>57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</row>
    <row r="58" customFormat="false" ht="12.75" hidden="false" customHeight="false" outlineLevel="0" collapsed="false">
      <c r="A58" s="0" t="n">
        <f aca="false">ROW(Source!A94)</f>
        <v>94</v>
      </c>
      <c r="B58" s="0" t="n">
        <v>86495269</v>
      </c>
      <c r="C58" s="0" t="n">
        <v>86495259</v>
      </c>
      <c r="D58" s="0" t="n">
        <v>0</v>
      </c>
      <c r="E58" s="0" t="n">
        <v>1</v>
      </c>
      <c r="F58" s="0" t="n">
        <v>1</v>
      </c>
      <c r="G58" s="0" t="n">
        <v>30515945</v>
      </c>
      <c r="H58" s="0" t="n">
        <v>2</v>
      </c>
      <c r="I58" s="0" t="s">
        <v>217</v>
      </c>
      <c r="K58" s="0" t="s">
        <v>218</v>
      </c>
      <c r="L58" s="0" t="n">
        <v>1368</v>
      </c>
      <c r="N58" s="0" t="n">
        <v>1011</v>
      </c>
      <c r="O58" s="0" t="s">
        <v>219</v>
      </c>
      <c r="P58" s="0" t="s">
        <v>219</v>
      </c>
      <c r="Q58" s="0" t="n">
        <v>1</v>
      </c>
      <c r="X58" s="0" t="n">
        <v>4.65330078125</v>
      </c>
      <c r="Y58" s="0" t="n">
        <v>0</v>
      </c>
      <c r="Z58" s="0" t="n">
        <v>246.36</v>
      </c>
      <c r="AA58" s="0" t="n">
        <v>23.28</v>
      </c>
      <c r="AB58" s="0" t="n">
        <v>0</v>
      </c>
      <c r="AC58" s="0" t="n">
        <v>0</v>
      </c>
      <c r="AD58" s="0" t="n">
        <v>1</v>
      </c>
      <c r="AE58" s="0" t="n">
        <v>0</v>
      </c>
      <c r="AF58" s="0" t="s">
        <v>183</v>
      </c>
      <c r="AG58" s="0" t="n">
        <v>6.39828857421875</v>
      </c>
      <c r="AH58" s="0" t="n">
        <v>2</v>
      </c>
      <c r="AI58" s="0" t="n">
        <v>86495261</v>
      </c>
      <c r="AJ58" s="0" t="n">
        <v>58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</row>
    <row r="59" customFormat="false" ht="12.75" hidden="false" customHeight="false" outlineLevel="0" collapsed="false">
      <c r="A59" s="0" t="n">
        <f aca="false">ROW(Source!A94)</f>
        <v>94</v>
      </c>
      <c r="B59" s="0" t="n">
        <v>86495270</v>
      </c>
      <c r="C59" s="0" t="n">
        <v>86495259</v>
      </c>
      <c r="D59" s="0" t="n">
        <v>0</v>
      </c>
      <c r="E59" s="0" t="n">
        <v>1</v>
      </c>
      <c r="F59" s="0" t="n">
        <v>1</v>
      </c>
      <c r="G59" s="0" t="n">
        <v>30515945</v>
      </c>
      <c r="H59" s="0" t="n">
        <v>2</v>
      </c>
      <c r="I59" s="0" t="s">
        <v>230</v>
      </c>
      <c r="K59" s="0" t="s">
        <v>231</v>
      </c>
      <c r="L59" s="0" t="n">
        <v>1368</v>
      </c>
      <c r="N59" s="0" t="n">
        <v>1011</v>
      </c>
      <c r="O59" s="0" t="s">
        <v>219</v>
      </c>
      <c r="P59" s="0" t="s">
        <v>219</v>
      </c>
      <c r="Q59" s="0" t="n">
        <v>1</v>
      </c>
      <c r="X59" s="0" t="n">
        <v>3.82142578125</v>
      </c>
      <c r="Y59" s="0" t="n">
        <v>0</v>
      </c>
      <c r="Z59" s="0" t="n">
        <v>193.02</v>
      </c>
      <c r="AA59" s="0" t="n">
        <v>17.35</v>
      </c>
      <c r="AB59" s="0" t="n">
        <v>0</v>
      </c>
      <c r="AC59" s="0" t="n">
        <v>0</v>
      </c>
      <c r="AD59" s="0" t="n">
        <v>1</v>
      </c>
      <c r="AE59" s="0" t="n">
        <v>0</v>
      </c>
      <c r="AF59" s="0" t="s">
        <v>183</v>
      </c>
      <c r="AG59" s="0" t="n">
        <v>5.25446044921875</v>
      </c>
      <c r="AH59" s="0" t="n">
        <v>2</v>
      </c>
      <c r="AI59" s="0" t="n">
        <v>86495262</v>
      </c>
      <c r="AJ59" s="0" t="n">
        <v>59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</row>
    <row r="60" customFormat="false" ht="12.75" hidden="false" customHeight="false" outlineLevel="0" collapsed="false">
      <c r="A60" s="0" t="n">
        <f aca="false">ROW(Source!A94)</f>
        <v>94</v>
      </c>
      <c r="B60" s="0" t="n">
        <v>86495271</v>
      </c>
      <c r="C60" s="0" t="n">
        <v>86495259</v>
      </c>
      <c r="D60" s="0" t="n">
        <v>0</v>
      </c>
      <c r="E60" s="0" t="n">
        <v>1</v>
      </c>
      <c r="F60" s="0" t="n">
        <v>1</v>
      </c>
      <c r="G60" s="0" t="n">
        <v>30515945</v>
      </c>
      <c r="H60" s="0" t="n">
        <v>3</v>
      </c>
      <c r="I60" s="0" t="s">
        <v>232</v>
      </c>
      <c r="K60" s="0" t="s">
        <v>233</v>
      </c>
      <c r="L60" s="0" t="n">
        <v>1339</v>
      </c>
      <c r="N60" s="0" t="n">
        <v>1007</v>
      </c>
      <c r="O60" s="0" t="s">
        <v>120</v>
      </c>
      <c r="P60" s="0" t="s">
        <v>120</v>
      </c>
      <c r="Q60" s="0" t="n">
        <v>1</v>
      </c>
      <c r="X60" s="0" t="n">
        <v>5.2</v>
      </c>
      <c r="Y60" s="0" t="n">
        <v>7.07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1</v>
      </c>
      <c r="AE60" s="0" t="n">
        <v>0</v>
      </c>
      <c r="AG60" s="0" t="n">
        <v>5.2</v>
      </c>
      <c r="AH60" s="0" t="n">
        <v>2</v>
      </c>
      <c r="AI60" s="0" t="n">
        <v>86495263</v>
      </c>
      <c r="AJ60" s="0" t="n">
        <v>60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</row>
    <row r="61" customFormat="false" ht="12.75" hidden="false" customHeight="false" outlineLevel="0" collapsed="false">
      <c r="A61" s="0" t="n">
        <f aca="false">ROW(Source!A94)</f>
        <v>94</v>
      </c>
      <c r="B61" s="0" t="n">
        <v>86495272</v>
      </c>
      <c r="C61" s="0" t="n">
        <v>86495259</v>
      </c>
      <c r="D61" s="0" t="n">
        <v>0</v>
      </c>
      <c r="E61" s="0" t="n">
        <v>1</v>
      </c>
      <c r="F61" s="0" t="n">
        <v>1</v>
      </c>
      <c r="G61" s="0" t="n">
        <v>30515945</v>
      </c>
      <c r="H61" s="0" t="n">
        <v>3</v>
      </c>
      <c r="I61" s="0" t="s">
        <v>234</v>
      </c>
      <c r="K61" s="0" t="s">
        <v>235</v>
      </c>
      <c r="L61" s="0" t="n">
        <v>1346</v>
      </c>
      <c r="N61" s="0" t="n">
        <v>1009</v>
      </c>
      <c r="O61" s="0" t="s">
        <v>222</v>
      </c>
      <c r="P61" s="0" t="s">
        <v>222</v>
      </c>
      <c r="Q61" s="0" t="n">
        <v>1</v>
      </c>
      <c r="X61" s="0" t="n">
        <v>0.3</v>
      </c>
      <c r="Y61" s="0" t="n">
        <v>13.95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1</v>
      </c>
      <c r="AE61" s="0" t="n">
        <v>0</v>
      </c>
      <c r="AG61" s="0" t="n">
        <v>0.3</v>
      </c>
      <c r="AH61" s="0" t="n">
        <v>2</v>
      </c>
      <c r="AI61" s="0" t="n">
        <v>86495264</v>
      </c>
      <c r="AJ61" s="0" t="n">
        <v>61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</row>
    <row r="62" customFormat="false" ht="12.75" hidden="false" customHeight="false" outlineLevel="0" collapsed="false">
      <c r="A62" s="0" t="n">
        <f aca="false">ROW(Source!A94)</f>
        <v>94</v>
      </c>
      <c r="B62" s="0" t="n">
        <v>86495273</v>
      </c>
      <c r="C62" s="0" t="n">
        <v>86495259</v>
      </c>
      <c r="D62" s="0" t="n">
        <v>0</v>
      </c>
      <c r="E62" s="0" t="n">
        <v>1</v>
      </c>
      <c r="F62" s="0" t="n">
        <v>1</v>
      </c>
      <c r="G62" s="0" t="n">
        <v>30515945</v>
      </c>
      <c r="H62" s="0" t="n">
        <v>3</v>
      </c>
      <c r="I62" s="0" t="s">
        <v>236</v>
      </c>
      <c r="K62" s="0" t="s">
        <v>237</v>
      </c>
      <c r="L62" s="0" t="n">
        <v>1327</v>
      </c>
      <c r="N62" s="0" t="n">
        <v>1005</v>
      </c>
      <c r="O62" s="0" t="s">
        <v>238</v>
      </c>
      <c r="P62" s="0" t="s">
        <v>238</v>
      </c>
      <c r="Q62" s="0" t="n">
        <v>1</v>
      </c>
      <c r="X62" s="0" t="n">
        <v>0.015</v>
      </c>
      <c r="Y62" s="0" t="n">
        <v>7.39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1</v>
      </c>
      <c r="AE62" s="0" t="n">
        <v>0</v>
      </c>
      <c r="AG62" s="0" t="n">
        <v>0.015</v>
      </c>
      <c r="AH62" s="0" t="n">
        <v>2</v>
      </c>
      <c r="AI62" s="0" t="n">
        <v>86495265</v>
      </c>
      <c r="AJ62" s="0" t="n">
        <v>62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</row>
    <row r="63" customFormat="false" ht="12.75" hidden="false" customHeight="false" outlineLevel="0" collapsed="false">
      <c r="A63" s="0" t="n">
        <f aca="false">ROW(Source!A94)</f>
        <v>94</v>
      </c>
      <c r="B63" s="0" t="n">
        <v>86495274</v>
      </c>
      <c r="C63" s="0" t="n">
        <v>86495259</v>
      </c>
      <c r="D63" s="0" t="n">
        <v>0</v>
      </c>
      <c r="E63" s="0" t="n">
        <v>1</v>
      </c>
      <c r="F63" s="0" t="n">
        <v>1</v>
      </c>
      <c r="G63" s="0" t="n">
        <v>30515945</v>
      </c>
      <c r="H63" s="0" t="n">
        <v>3</v>
      </c>
      <c r="I63" s="0" t="s">
        <v>239</v>
      </c>
      <c r="K63" s="0" t="s">
        <v>240</v>
      </c>
      <c r="L63" s="0" t="n">
        <v>1339</v>
      </c>
      <c r="N63" s="0" t="n">
        <v>1007</v>
      </c>
      <c r="O63" s="0" t="s">
        <v>120</v>
      </c>
      <c r="P63" s="0" t="s">
        <v>120</v>
      </c>
      <c r="Q63" s="0" t="n">
        <v>1</v>
      </c>
      <c r="X63" s="0" t="n">
        <v>0.09</v>
      </c>
      <c r="Y63" s="0" t="n">
        <v>376.66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1</v>
      </c>
      <c r="AE63" s="0" t="n">
        <v>0</v>
      </c>
      <c r="AG63" s="0" t="n">
        <v>0.09</v>
      </c>
      <c r="AH63" s="0" t="n">
        <v>2</v>
      </c>
      <c r="AI63" s="0" t="n">
        <v>86495266</v>
      </c>
      <c r="AJ63" s="0" t="n">
        <v>63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</row>
    <row r="64" customFormat="false" ht="12.75" hidden="false" customHeight="false" outlineLevel="0" collapsed="false">
      <c r="A64" s="0" t="n">
        <f aca="false">ROW(Source!A94)</f>
        <v>94</v>
      </c>
      <c r="B64" s="0" t="n">
        <v>86495275</v>
      </c>
      <c r="C64" s="0" t="n">
        <v>86495259</v>
      </c>
      <c r="D64" s="0" t="n">
        <v>30532403</v>
      </c>
      <c r="E64" s="0" t="n">
        <v>1</v>
      </c>
      <c r="F64" s="0" t="n">
        <v>1</v>
      </c>
      <c r="G64" s="0" t="n">
        <v>30515945</v>
      </c>
      <c r="H64" s="0" t="n">
        <v>3</v>
      </c>
      <c r="I64" s="0" t="s">
        <v>241</v>
      </c>
      <c r="K64" s="0" t="s">
        <v>242</v>
      </c>
      <c r="L64" s="0" t="n">
        <v>1354</v>
      </c>
      <c r="N64" s="0" t="n">
        <v>1010</v>
      </c>
      <c r="O64" s="0" t="s">
        <v>243</v>
      </c>
      <c r="P64" s="0" t="s">
        <v>243</v>
      </c>
      <c r="Q64" s="0" t="n">
        <v>1</v>
      </c>
      <c r="X64" s="0" t="n">
        <v>10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G64" s="0" t="n">
        <v>10</v>
      </c>
      <c r="AH64" s="0" t="n">
        <v>2</v>
      </c>
      <c r="AI64" s="0" t="n">
        <v>86495267</v>
      </c>
      <c r="AJ64" s="0" t="n">
        <v>64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</row>
    <row r="65" customFormat="false" ht="12.75" hidden="false" customHeight="false" outlineLevel="0" collapsed="false">
      <c r="A65" s="0" t="n">
        <f aca="false">ROW(Source!A95)</f>
        <v>95</v>
      </c>
      <c r="B65" s="0" t="n">
        <v>86495283</v>
      </c>
      <c r="C65" s="0" t="n">
        <v>86495276</v>
      </c>
      <c r="D65" s="0" t="n">
        <v>0</v>
      </c>
      <c r="E65" s="0" t="n">
        <v>1</v>
      </c>
      <c r="F65" s="0" t="n">
        <v>1</v>
      </c>
      <c r="G65" s="0" t="n">
        <v>30515945</v>
      </c>
      <c r="H65" s="0" t="n">
        <v>1</v>
      </c>
      <c r="I65" s="0" t="s">
        <v>86</v>
      </c>
      <c r="K65" s="0" t="s">
        <v>214</v>
      </c>
      <c r="L65" s="0" t="n">
        <v>1369</v>
      </c>
      <c r="N65" s="0" t="n">
        <v>1013</v>
      </c>
      <c r="O65" s="0" t="s">
        <v>215</v>
      </c>
      <c r="P65" s="0" t="s">
        <v>215</v>
      </c>
      <c r="Q65" s="0" t="n">
        <v>1</v>
      </c>
      <c r="X65" s="0" t="n">
        <v>146.4569926188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1</v>
      </c>
      <c r="AE65" s="0" t="n">
        <v>1</v>
      </c>
      <c r="AF65" s="0" t="s">
        <v>184</v>
      </c>
      <c r="AG65" s="0" t="n">
        <v>185.268095662782</v>
      </c>
      <c r="AH65" s="0" t="n">
        <v>2</v>
      </c>
      <c r="AI65" s="0" t="n">
        <v>86495277</v>
      </c>
      <c r="AJ65" s="0" t="n">
        <v>65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</row>
    <row r="66" customFormat="false" ht="12.75" hidden="false" customHeight="false" outlineLevel="0" collapsed="false">
      <c r="A66" s="0" t="n">
        <f aca="false">ROW(Source!A95)</f>
        <v>95</v>
      </c>
      <c r="B66" s="0" t="n">
        <v>86495284</v>
      </c>
      <c r="C66" s="0" t="n">
        <v>86495276</v>
      </c>
      <c r="D66" s="0" t="n">
        <v>0</v>
      </c>
      <c r="E66" s="0" t="n">
        <v>1</v>
      </c>
      <c r="F66" s="0" t="n">
        <v>1</v>
      </c>
      <c r="G66" s="0" t="n">
        <v>30515945</v>
      </c>
      <c r="H66" s="0" t="n">
        <v>2</v>
      </c>
      <c r="I66" s="0" t="s">
        <v>217</v>
      </c>
      <c r="K66" s="0" t="s">
        <v>218</v>
      </c>
      <c r="L66" s="0" t="n">
        <v>1368</v>
      </c>
      <c r="N66" s="0" t="n">
        <v>1011</v>
      </c>
      <c r="O66" s="0" t="s">
        <v>219</v>
      </c>
      <c r="P66" s="0" t="s">
        <v>219</v>
      </c>
      <c r="Q66" s="0" t="n">
        <v>1</v>
      </c>
      <c r="X66" s="0" t="n">
        <v>1.74173828125</v>
      </c>
      <c r="Y66" s="0" t="n">
        <v>0</v>
      </c>
      <c r="Z66" s="0" t="n">
        <v>246.36</v>
      </c>
      <c r="AA66" s="0" t="n">
        <v>23.28</v>
      </c>
      <c r="AB66" s="0" t="n">
        <v>0</v>
      </c>
      <c r="AC66" s="0" t="n">
        <v>0</v>
      </c>
      <c r="AD66" s="0" t="n">
        <v>1</v>
      </c>
      <c r="AE66" s="0" t="n">
        <v>0</v>
      </c>
      <c r="AF66" s="0" t="s">
        <v>183</v>
      </c>
      <c r="AG66" s="0" t="n">
        <v>2.39489013671875</v>
      </c>
      <c r="AH66" s="0" t="n">
        <v>2</v>
      </c>
      <c r="AI66" s="0" t="n">
        <v>86495278</v>
      </c>
      <c r="AJ66" s="0" t="n">
        <v>66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</row>
    <row r="67" customFormat="false" ht="12.75" hidden="false" customHeight="false" outlineLevel="0" collapsed="false">
      <c r="A67" s="0" t="n">
        <f aca="false">ROW(Source!A95)</f>
        <v>95</v>
      </c>
      <c r="B67" s="0" t="n">
        <v>86495285</v>
      </c>
      <c r="C67" s="0" t="n">
        <v>86495276</v>
      </c>
      <c r="D67" s="0" t="n">
        <v>0</v>
      </c>
      <c r="E67" s="0" t="n">
        <v>1</v>
      </c>
      <c r="F67" s="0" t="n">
        <v>1</v>
      </c>
      <c r="G67" s="0" t="n">
        <v>30515945</v>
      </c>
      <c r="H67" s="0" t="n">
        <v>3</v>
      </c>
      <c r="I67" s="0" t="s">
        <v>220</v>
      </c>
      <c r="K67" s="0" t="s">
        <v>221</v>
      </c>
      <c r="L67" s="0" t="n">
        <v>1346</v>
      </c>
      <c r="N67" s="0" t="n">
        <v>1009</v>
      </c>
      <c r="O67" s="0" t="s">
        <v>222</v>
      </c>
      <c r="P67" s="0" t="s">
        <v>222</v>
      </c>
      <c r="Q67" s="0" t="n">
        <v>1</v>
      </c>
      <c r="X67" s="0" t="n">
        <v>5</v>
      </c>
      <c r="Y67" s="0" t="n">
        <v>29.98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1</v>
      </c>
      <c r="AE67" s="0" t="n">
        <v>0</v>
      </c>
      <c r="AG67" s="0" t="n">
        <v>5</v>
      </c>
      <c r="AH67" s="0" t="n">
        <v>2</v>
      </c>
      <c r="AI67" s="0" t="n">
        <v>86495279</v>
      </c>
      <c r="AJ67" s="0" t="n">
        <v>67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</row>
    <row r="68" customFormat="false" ht="12.75" hidden="false" customHeight="false" outlineLevel="0" collapsed="false">
      <c r="A68" s="0" t="n">
        <f aca="false">ROW(Source!A95)</f>
        <v>95</v>
      </c>
      <c r="B68" s="0" t="n">
        <v>86495286</v>
      </c>
      <c r="C68" s="0" t="n">
        <v>86495276</v>
      </c>
      <c r="D68" s="0" t="n">
        <v>0</v>
      </c>
      <c r="E68" s="0" t="n">
        <v>1</v>
      </c>
      <c r="F68" s="0" t="n">
        <v>1</v>
      </c>
      <c r="G68" s="0" t="n">
        <v>30515945</v>
      </c>
      <c r="H68" s="0" t="n">
        <v>3</v>
      </c>
      <c r="I68" s="0" t="s">
        <v>223</v>
      </c>
      <c r="K68" s="0" t="s">
        <v>224</v>
      </c>
      <c r="L68" s="0" t="n">
        <v>1348</v>
      </c>
      <c r="N68" s="0" t="n">
        <v>1009</v>
      </c>
      <c r="O68" s="0" t="s">
        <v>225</v>
      </c>
      <c r="P68" s="0" t="s">
        <v>225</v>
      </c>
      <c r="Q68" s="0" t="n">
        <v>1000</v>
      </c>
      <c r="X68" s="0" t="n">
        <v>0.011</v>
      </c>
      <c r="Y68" s="0" t="n">
        <v>6512.79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1</v>
      </c>
      <c r="AE68" s="0" t="n">
        <v>0</v>
      </c>
      <c r="AG68" s="0" t="n">
        <v>0.011</v>
      </c>
      <c r="AH68" s="0" t="n">
        <v>2</v>
      </c>
      <c r="AI68" s="0" t="n">
        <v>86495280</v>
      </c>
      <c r="AJ68" s="0" t="n">
        <v>68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</row>
    <row r="69" customFormat="false" ht="12.75" hidden="false" customHeight="false" outlineLevel="0" collapsed="false">
      <c r="A69" s="0" t="n">
        <f aca="false">ROW(Source!A95)</f>
        <v>95</v>
      </c>
      <c r="B69" s="0" t="n">
        <v>86495287</v>
      </c>
      <c r="C69" s="0" t="n">
        <v>86495276</v>
      </c>
      <c r="D69" s="0" t="n">
        <v>0</v>
      </c>
      <c r="E69" s="0" t="n">
        <v>1</v>
      </c>
      <c r="F69" s="0" t="n">
        <v>1</v>
      </c>
      <c r="G69" s="0" t="n">
        <v>30515945</v>
      </c>
      <c r="H69" s="0" t="n">
        <v>3</v>
      </c>
      <c r="I69" s="0" t="s">
        <v>226</v>
      </c>
      <c r="K69" s="0" t="s">
        <v>227</v>
      </c>
      <c r="L69" s="0" t="n">
        <v>1339</v>
      </c>
      <c r="N69" s="0" t="n">
        <v>1007</v>
      </c>
      <c r="O69" s="0" t="s">
        <v>120</v>
      </c>
      <c r="P69" s="0" t="s">
        <v>120</v>
      </c>
      <c r="Q69" s="0" t="n">
        <v>1</v>
      </c>
      <c r="X69" s="0" t="n">
        <v>0.17</v>
      </c>
      <c r="Y69" s="0" t="n">
        <v>1821.37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1</v>
      </c>
      <c r="AE69" s="0" t="n">
        <v>0</v>
      </c>
      <c r="AG69" s="0" t="n">
        <v>0.17</v>
      </c>
      <c r="AH69" s="0" t="n">
        <v>2</v>
      </c>
      <c r="AI69" s="0" t="n">
        <v>86495281</v>
      </c>
      <c r="AJ69" s="0" t="n">
        <v>69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</row>
    <row r="70" customFormat="false" ht="12.75" hidden="false" customHeight="false" outlineLevel="0" collapsed="false">
      <c r="A70" s="0" t="n">
        <f aca="false">ROW(Source!A95)</f>
        <v>95</v>
      </c>
      <c r="B70" s="0" t="n">
        <v>86495288</v>
      </c>
      <c r="C70" s="0" t="n">
        <v>86495276</v>
      </c>
      <c r="D70" s="0" t="n">
        <v>30531738</v>
      </c>
      <c r="E70" s="0" t="n">
        <v>1</v>
      </c>
      <c r="F70" s="0" t="n">
        <v>1</v>
      </c>
      <c r="G70" s="0" t="n">
        <v>30515945</v>
      </c>
      <c r="H70" s="0" t="n">
        <v>3</v>
      </c>
      <c r="I70" s="0" t="s">
        <v>216</v>
      </c>
      <c r="K70" s="0" t="s">
        <v>51</v>
      </c>
      <c r="L70" s="0" t="n">
        <v>1339</v>
      </c>
      <c r="N70" s="0" t="n">
        <v>1007</v>
      </c>
      <c r="O70" s="0" t="s">
        <v>120</v>
      </c>
      <c r="P70" s="0" t="s">
        <v>120</v>
      </c>
      <c r="Q70" s="0" t="n">
        <v>1</v>
      </c>
      <c r="X70" s="0" t="n">
        <v>1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G70" s="0" t="n">
        <v>1</v>
      </c>
      <c r="AH70" s="0" t="n">
        <v>2</v>
      </c>
      <c r="AI70" s="0" t="n">
        <v>86495282</v>
      </c>
      <c r="AJ70" s="0" t="n">
        <v>70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</row>
    <row r="71" customFormat="false" ht="12.75" hidden="false" customHeight="false" outlineLevel="0" collapsed="false">
      <c r="A71" s="0" t="n">
        <f aca="false">ROW(Source!A96)</f>
        <v>96</v>
      </c>
      <c r="B71" s="0" t="n">
        <v>86495283</v>
      </c>
      <c r="C71" s="0" t="n">
        <v>86495276</v>
      </c>
      <c r="D71" s="0" t="n">
        <v>0</v>
      </c>
      <c r="E71" s="0" t="n">
        <v>1</v>
      </c>
      <c r="F71" s="0" t="n">
        <v>1</v>
      </c>
      <c r="G71" s="0" t="n">
        <v>30515945</v>
      </c>
      <c r="H71" s="0" t="n">
        <v>1</v>
      </c>
      <c r="I71" s="0" t="s">
        <v>86</v>
      </c>
      <c r="K71" s="0" t="s">
        <v>214</v>
      </c>
      <c r="L71" s="0" t="n">
        <v>1369</v>
      </c>
      <c r="N71" s="0" t="n">
        <v>1013</v>
      </c>
      <c r="O71" s="0" t="s">
        <v>215</v>
      </c>
      <c r="P71" s="0" t="s">
        <v>215</v>
      </c>
      <c r="Q71" s="0" t="n">
        <v>1</v>
      </c>
      <c r="X71" s="0" t="n">
        <v>146.4569926188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1</v>
      </c>
      <c r="AE71" s="0" t="n">
        <v>1</v>
      </c>
      <c r="AF71" s="0" t="s">
        <v>184</v>
      </c>
      <c r="AG71" s="0" t="n">
        <v>185.268095662782</v>
      </c>
      <c r="AH71" s="0" t="n">
        <v>2</v>
      </c>
      <c r="AI71" s="0" t="n">
        <v>86495277</v>
      </c>
      <c r="AJ71" s="0" t="n">
        <v>71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</row>
    <row r="72" customFormat="false" ht="12.75" hidden="false" customHeight="false" outlineLevel="0" collapsed="false">
      <c r="A72" s="0" t="n">
        <f aca="false">ROW(Source!A96)</f>
        <v>96</v>
      </c>
      <c r="B72" s="0" t="n">
        <v>86495284</v>
      </c>
      <c r="C72" s="0" t="n">
        <v>86495276</v>
      </c>
      <c r="D72" s="0" t="n">
        <v>0</v>
      </c>
      <c r="E72" s="0" t="n">
        <v>1</v>
      </c>
      <c r="F72" s="0" t="n">
        <v>1</v>
      </c>
      <c r="G72" s="0" t="n">
        <v>30515945</v>
      </c>
      <c r="H72" s="0" t="n">
        <v>2</v>
      </c>
      <c r="I72" s="0" t="s">
        <v>217</v>
      </c>
      <c r="K72" s="0" t="s">
        <v>218</v>
      </c>
      <c r="L72" s="0" t="n">
        <v>1368</v>
      </c>
      <c r="N72" s="0" t="n">
        <v>1011</v>
      </c>
      <c r="O72" s="0" t="s">
        <v>219</v>
      </c>
      <c r="P72" s="0" t="s">
        <v>219</v>
      </c>
      <c r="Q72" s="0" t="n">
        <v>1</v>
      </c>
      <c r="X72" s="0" t="n">
        <v>1.74173828125</v>
      </c>
      <c r="Y72" s="0" t="n">
        <v>0</v>
      </c>
      <c r="Z72" s="0" t="n">
        <v>246.36</v>
      </c>
      <c r="AA72" s="0" t="n">
        <v>23.28</v>
      </c>
      <c r="AB72" s="0" t="n">
        <v>0</v>
      </c>
      <c r="AC72" s="0" t="n">
        <v>0</v>
      </c>
      <c r="AD72" s="0" t="n">
        <v>1</v>
      </c>
      <c r="AE72" s="0" t="n">
        <v>0</v>
      </c>
      <c r="AF72" s="0" t="s">
        <v>183</v>
      </c>
      <c r="AG72" s="0" t="n">
        <v>2.39489013671875</v>
      </c>
      <c r="AH72" s="0" t="n">
        <v>2</v>
      </c>
      <c r="AI72" s="0" t="n">
        <v>86495278</v>
      </c>
      <c r="AJ72" s="0" t="n">
        <v>72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</row>
    <row r="73" customFormat="false" ht="12.75" hidden="false" customHeight="false" outlineLevel="0" collapsed="false">
      <c r="A73" s="0" t="n">
        <f aca="false">ROW(Source!A96)</f>
        <v>96</v>
      </c>
      <c r="B73" s="0" t="n">
        <v>86495285</v>
      </c>
      <c r="C73" s="0" t="n">
        <v>86495276</v>
      </c>
      <c r="D73" s="0" t="n">
        <v>0</v>
      </c>
      <c r="E73" s="0" t="n">
        <v>1</v>
      </c>
      <c r="F73" s="0" t="n">
        <v>1</v>
      </c>
      <c r="G73" s="0" t="n">
        <v>30515945</v>
      </c>
      <c r="H73" s="0" t="n">
        <v>3</v>
      </c>
      <c r="I73" s="0" t="s">
        <v>220</v>
      </c>
      <c r="K73" s="0" t="s">
        <v>221</v>
      </c>
      <c r="L73" s="0" t="n">
        <v>1346</v>
      </c>
      <c r="N73" s="0" t="n">
        <v>1009</v>
      </c>
      <c r="O73" s="0" t="s">
        <v>222</v>
      </c>
      <c r="P73" s="0" t="s">
        <v>222</v>
      </c>
      <c r="Q73" s="0" t="n">
        <v>1</v>
      </c>
      <c r="X73" s="0" t="n">
        <v>5</v>
      </c>
      <c r="Y73" s="0" t="n">
        <v>29.98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1</v>
      </c>
      <c r="AE73" s="0" t="n">
        <v>0</v>
      </c>
      <c r="AG73" s="0" t="n">
        <v>5</v>
      </c>
      <c r="AH73" s="0" t="n">
        <v>2</v>
      </c>
      <c r="AI73" s="0" t="n">
        <v>86495279</v>
      </c>
      <c r="AJ73" s="0" t="n">
        <v>73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</row>
    <row r="74" customFormat="false" ht="12.75" hidden="false" customHeight="false" outlineLevel="0" collapsed="false">
      <c r="A74" s="0" t="n">
        <f aca="false">ROW(Source!A96)</f>
        <v>96</v>
      </c>
      <c r="B74" s="0" t="n">
        <v>86495286</v>
      </c>
      <c r="C74" s="0" t="n">
        <v>86495276</v>
      </c>
      <c r="D74" s="0" t="n">
        <v>0</v>
      </c>
      <c r="E74" s="0" t="n">
        <v>1</v>
      </c>
      <c r="F74" s="0" t="n">
        <v>1</v>
      </c>
      <c r="G74" s="0" t="n">
        <v>30515945</v>
      </c>
      <c r="H74" s="0" t="n">
        <v>3</v>
      </c>
      <c r="I74" s="0" t="s">
        <v>223</v>
      </c>
      <c r="K74" s="0" t="s">
        <v>224</v>
      </c>
      <c r="L74" s="0" t="n">
        <v>1348</v>
      </c>
      <c r="N74" s="0" t="n">
        <v>1009</v>
      </c>
      <c r="O74" s="0" t="s">
        <v>225</v>
      </c>
      <c r="P74" s="0" t="s">
        <v>225</v>
      </c>
      <c r="Q74" s="0" t="n">
        <v>1000</v>
      </c>
      <c r="X74" s="0" t="n">
        <v>0.011</v>
      </c>
      <c r="Y74" s="0" t="n">
        <v>6512.79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1</v>
      </c>
      <c r="AE74" s="0" t="n">
        <v>0</v>
      </c>
      <c r="AG74" s="0" t="n">
        <v>0.011</v>
      </c>
      <c r="AH74" s="0" t="n">
        <v>2</v>
      </c>
      <c r="AI74" s="0" t="n">
        <v>86495280</v>
      </c>
      <c r="AJ74" s="0" t="n">
        <v>74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</row>
    <row r="75" customFormat="false" ht="12.75" hidden="false" customHeight="false" outlineLevel="0" collapsed="false">
      <c r="A75" s="0" t="n">
        <f aca="false">ROW(Source!A96)</f>
        <v>96</v>
      </c>
      <c r="B75" s="0" t="n">
        <v>86495287</v>
      </c>
      <c r="C75" s="0" t="n">
        <v>86495276</v>
      </c>
      <c r="D75" s="0" t="n">
        <v>0</v>
      </c>
      <c r="E75" s="0" t="n">
        <v>1</v>
      </c>
      <c r="F75" s="0" t="n">
        <v>1</v>
      </c>
      <c r="G75" s="0" t="n">
        <v>30515945</v>
      </c>
      <c r="H75" s="0" t="n">
        <v>3</v>
      </c>
      <c r="I75" s="0" t="s">
        <v>226</v>
      </c>
      <c r="K75" s="0" t="s">
        <v>227</v>
      </c>
      <c r="L75" s="0" t="n">
        <v>1339</v>
      </c>
      <c r="N75" s="0" t="n">
        <v>1007</v>
      </c>
      <c r="O75" s="0" t="s">
        <v>120</v>
      </c>
      <c r="P75" s="0" t="s">
        <v>120</v>
      </c>
      <c r="Q75" s="0" t="n">
        <v>1</v>
      </c>
      <c r="X75" s="0" t="n">
        <v>0.17</v>
      </c>
      <c r="Y75" s="0" t="n">
        <v>1821.37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1</v>
      </c>
      <c r="AE75" s="0" t="n">
        <v>0</v>
      </c>
      <c r="AG75" s="0" t="n">
        <v>0.17</v>
      </c>
      <c r="AH75" s="0" t="n">
        <v>2</v>
      </c>
      <c r="AI75" s="0" t="n">
        <v>86495281</v>
      </c>
      <c r="AJ75" s="0" t="n">
        <v>75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</row>
    <row r="76" customFormat="false" ht="12.75" hidden="false" customHeight="false" outlineLevel="0" collapsed="false">
      <c r="A76" s="0" t="n">
        <f aca="false">ROW(Source!A96)</f>
        <v>96</v>
      </c>
      <c r="B76" s="0" t="n">
        <v>86495288</v>
      </c>
      <c r="C76" s="0" t="n">
        <v>86495276</v>
      </c>
      <c r="D76" s="0" t="n">
        <v>30531738</v>
      </c>
      <c r="E76" s="0" t="n">
        <v>1</v>
      </c>
      <c r="F76" s="0" t="n">
        <v>1</v>
      </c>
      <c r="G76" s="0" t="n">
        <v>30515945</v>
      </c>
      <c r="H76" s="0" t="n">
        <v>3</v>
      </c>
      <c r="I76" s="0" t="s">
        <v>216</v>
      </c>
      <c r="K76" s="0" t="s">
        <v>51</v>
      </c>
      <c r="L76" s="0" t="n">
        <v>1339</v>
      </c>
      <c r="N76" s="0" t="n">
        <v>1007</v>
      </c>
      <c r="O76" s="0" t="s">
        <v>120</v>
      </c>
      <c r="P76" s="0" t="s">
        <v>120</v>
      </c>
      <c r="Q76" s="0" t="n">
        <v>1</v>
      </c>
      <c r="X76" s="0" t="n">
        <v>1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G76" s="0" t="n">
        <v>1</v>
      </c>
      <c r="AH76" s="0" t="n">
        <v>2</v>
      </c>
      <c r="AI76" s="0" t="n">
        <v>86495282</v>
      </c>
      <c r="AJ76" s="0" t="n">
        <v>76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</row>
    <row r="77" customFormat="false" ht="12.75" hidden="false" customHeight="false" outlineLevel="0" collapsed="false">
      <c r="A77" s="0" t="n">
        <f aca="false">ROW(Source!A99)</f>
        <v>99</v>
      </c>
      <c r="B77" s="0" t="n">
        <v>86495292</v>
      </c>
      <c r="C77" s="0" t="n">
        <v>86495290</v>
      </c>
      <c r="D77" s="0" t="n">
        <v>0</v>
      </c>
      <c r="E77" s="0" t="n">
        <v>1</v>
      </c>
      <c r="F77" s="0" t="n">
        <v>1</v>
      </c>
      <c r="G77" s="0" t="n">
        <v>30515945</v>
      </c>
      <c r="H77" s="0" t="n">
        <v>1</v>
      </c>
      <c r="I77" s="0" t="s">
        <v>86</v>
      </c>
      <c r="K77" s="0" t="s">
        <v>214</v>
      </c>
      <c r="L77" s="0" t="n">
        <v>1369</v>
      </c>
      <c r="N77" s="0" t="n">
        <v>1013</v>
      </c>
      <c r="O77" s="0" t="s">
        <v>215</v>
      </c>
      <c r="P77" s="0" t="s">
        <v>215</v>
      </c>
      <c r="Q77" s="0" t="n">
        <v>1</v>
      </c>
      <c r="X77" s="0" t="n">
        <v>55.32369880125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1</v>
      </c>
      <c r="AE77" s="0" t="n">
        <v>1</v>
      </c>
      <c r="AF77" s="0" t="s">
        <v>184</v>
      </c>
      <c r="AG77" s="0" t="n">
        <v>69.9844789835813</v>
      </c>
      <c r="AH77" s="0" t="n">
        <v>2</v>
      </c>
      <c r="AI77" s="0" t="n">
        <v>86495291</v>
      </c>
      <c r="AJ77" s="0" t="n">
        <v>77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</row>
    <row r="78" customFormat="false" ht="12.75" hidden="false" customHeight="false" outlineLevel="0" collapsed="false">
      <c r="A78" s="0" t="n">
        <f aca="false">ROW(Source!A100)</f>
        <v>100</v>
      </c>
      <c r="B78" s="0" t="n">
        <v>86495292</v>
      </c>
      <c r="C78" s="0" t="n">
        <v>86495290</v>
      </c>
      <c r="D78" s="0" t="n">
        <v>0</v>
      </c>
      <c r="E78" s="0" t="n">
        <v>1</v>
      </c>
      <c r="F78" s="0" t="n">
        <v>1</v>
      </c>
      <c r="G78" s="0" t="n">
        <v>30515945</v>
      </c>
      <c r="H78" s="0" t="n">
        <v>1</v>
      </c>
      <c r="I78" s="0" t="s">
        <v>86</v>
      </c>
      <c r="K78" s="0" t="s">
        <v>214</v>
      </c>
      <c r="L78" s="0" t="n">
        <v>1369</v>
      </c>
      <c r="N78" s="0" t="n">
        <v>1013</v>
      </c>
      <c r="O78" s="0" t="s">
        <v>215</v>
      </c>
      <c r="P78" s="0" t="s">
        <v>215</v>
      </c>
      <c r="Q78" s="0" t="n">
        <v>1</v>
      </c>
      <c r="X78" s="0" t="n">
        <v>55.32369880125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1</v>
      </c>
      <c r="AE78" s="0" t="n">
        <v>1</v>
      </c>
      <c r="AF78" s="0" t="s">
        <v>184</v>
      </c>
      <c r="AG78" s="0" t="n">
        <v>69.9844789835813</v>
      </c>
      <c r="AH78" s="0" t="n">
        <v>2</v>
      </c>
      <c r="AI78" s="0" t="n">
        <v>86495291</v>
      </c>
      <c r="AJ78" s="0" t="n">
        <v>78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</row>
    <row r="79" customFormat="false" ht="12.75" hidden="false" customHeight="false" outlineLevel="0" collapsed="false">
      <c r="A79" s="0" t="n">
        <f aca="false">ROW(Source!A101)</f>
        <v>101</v>
      </c>
      <c r="B79" s="0" t="n">
        <v>86495299</v>
      </c>
      <c r="C79" s="0" t="n">
        <v>86495293</v>
      </c>
      <c r="D79" s="0" t="n">
        <v>0</v>
      </c>
      <c r="E79" s="0" t="n">
        <v>1</v>
      </c>
      <c r="F79" s="0" t="n">
        <v>1</v>
      </c>
      <c r="G79" s="0" t="n">
        <v>30515945</v>
      </c>
      <c r="H79" s="0" t="n">
        <v>1</v>
      </c>
      <c r="I79" s="0" t="s">
        <v>86</v>
      </c>
      <c r="K79" s="0" t="s">
        <v>214</v>
      </c>
      <c r="L79" s="0" t="n">
        <v>1369</v>
      </c>
      <c r="N79" s="0" t="n">
        <v>1013</v>
      </c>
      <c r="O79" s="0" t="s">
        <v>215</v>
      </c>
      <c r="P79" s="0" t="s">
        <v>215</v>
      </c>
      <c r="Q79" s="0" t="n">
        <v>1</v>
      </c>
      <c r="X79" s="0" t="n">
        <v>37.489751255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1</v>
      </c>
      <c r="AE79" s="0" t="n">
        <v>1</v>
      </c>
      <c r="AF79" s="0" t="s">
        <v>184</v>
      </c>
      <c r="AG79" s="0" t="n">
        <v>47.424535337575</v>
      </c>
      <c r="AH79" s="0" t="n">
        <v>2</v>
      </c>
      <c r="AI79" s="0" t="n">
        <v>86495294</v>
      </c>
      <c r="AJ79" s="0" t="n">
        <v>79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</row>
    <row r="80" customFormat="false" ht="12.75" hidden="false" customHeight="false" outlineLevel="0" collapsed="false">
      <c r="A80" s="0" t="n">
        <f aca="false">ROW(Source!A101)</f>
        <v>101</v>
      </c>
      <c r="B80" s="0" t="n">
        <v>86495300</v>
      </c>
      <c r="C80" s="0" t="n">
        <v>86495293</v>
      </c>
      <c r="D80" s="0" t="n">
        <v>0</v>
      </c>
      <c r="E80" s="0" t="n">
        <v>1</v>
      </c>
      <c r="F80" s="0" t="n">
        <v>1</v>
      </c>
      <c r="G80" s="0" t="n">
        <v>30515945</v>
      </c>
      <c r="H80" s="0" t="n">
        <v>2</v>
      </c>
      <c r="I80" s="0" t="s">
        <v>217</v>
      </c>
      <c r="K80" s="0" t="s">
        <v>218</v>
      </c>
      <c r="L80" s="0" t="n">
        <v>1368</v>
      </c>
      <c r="N80" s="0" t="n">
        <v>1011</v>
      </c>
      <c r="O80" s="0" t="s">
        <v>219</v>
      </c>
      <c r="P80" s="0" t="s">
        <v>219</v>
      </c>
      <c r="Q80" s="0" t="n">
        <v>1</v>
      </c>
      <c r="X80" s="0" t="n">
        <v>3.11953125</v>
      </c>
      <c r="Y80" s="0" t="n">
        <v>0</v>
      </c>
      <c r="Z80" s="0" t="n">
        <v>246.36</v>
      </c>
      <c r="AA80" s="0" t="n">
        <v>23.28</v>
      </c>
      <c r="AB80" s="0" t="n">
        <v>0</v>
      </c>
      <c r="AC80" s="0" t="n">
        <v>0</v>
      </c>
      <c r="AD80" s="0" t="n">
        <v>1</v>
      </c>
      <c r="AE80" s="0" t="n">
        <v>0</v>
      </c>
      <c r="AF80" s="0" t="s">
        <v>183</v>
      </c>
      <c r="AG80" s="0" t="n">
        <v>4.28935546875</v>
      </c>
      <c r="AH80" s="0" t="n">
        <v>2</v>
      </c>
      <c r="AI80" s="0" t="n">
        <v>86495295</v>
      </c>
      <c r="AJ80" s="0" t="n">
        <v>80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</row>
    <row r="81" customFormat="false" ht="12.75" hidden="false" customHeight="false" outlineLevel="0" collapsed="false">
      <c r="A81" s="0" t="n">
        <f aca="false">ROW(Source!A101)</f>
        <v>101</v>
      </c>
      <c r="B81" s="0" t="n">
        <v>86495301</v>
      </c>
      <c r="C81" s="0" t="n">
        <v>86495293</v>
      </c>
      <c r="D81" s="0" t="n">
        <v>0</v>
      </c>
      <c r="E81" s="0" t="n">
        <v>1</v>
      </c>
      <c r="F81" s="0" t="n">
        <v>1</v>
      </c>
      <c r="G81" s="0" t="n">
        <v>30515945</v>
      </c>
      <c r="H81" s="0" t="n">
        <v>2</v>
      </c>
      <c r="I81" s="0" t="s">
        <v>230</v>
      </c>
      <c r="K81" s="0" t="s">
        <v>231</v>
      </c>
      <c r="L81" s="0" t="n">
        <v>1368</v>
      </c>
      <c r="N81" s="0" t="n">
        <v>1011</v>
      </c>
      <c r="O81" s="0" t="s">
        <v>219</v>
      </c>
      <c r="P81" s="0" t="s">
        <v>219</v>
      </c>
      <c r="Q81" s="0" t="n">
        <v>1</v>
      </c>
      <c r="X81" s="0" t="n">
        <v>1.58576171875</v>
      </c>
      <c r="Y81" s="0" t="n">
        <v>0</v>
      </c>
      <c r="Z81" s="0" t="n">
        <v>193.02</v>
      </c>
      <c r="AA81" s="0" t="n">
        <v>17.35</v>
      </c>
      <c r="AB81" s="0" t="n">
        <v>0</v>
      </c>
      <c r="AC81" s="0" t="n">
        <v>0</v>
      </c>
      <c r="AD81" s="0" t="n">
        <v>1</v>
      </c>
      <c r="AE81" s="0" t="n">
        <v>0</v>
      </c>
      <c r="AF81" s="0" t="s">
        <v>183</v>
      </c>
      <c r="AG81" s="0" t="n">
        <v>2.18042236328125</v>
      </c>
      <c r="AH81" s="0" t="n">
        <v>2</v>
      </c>
      <c r="AI81" s="0" t="n">
        <v>86495296</v>
      </c>
      <c r="AJ81" s="0" t="n">
        <v>81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</row>
    <row r="82" customFormat="false" ht="12.75" hidden="false" customHeight="false" outlineLevel="0" collapsed="false">
      <c r="A82" s="0" t="n">
        <f aca="false">ROW(Source!A101)</f>
        <v>101</v>
      </c>
      <c r="B82" s="0" t="n">
        <v>86495302</v>
      </c>
      <c r="C82" s="0" t="n">
        <v>86495293</v>
      </c>
      <c r="D82" s="0" t="n">
        <v>0</v>
      </c>
      <c r="E82" s="0" t="n">
        <v>1</v>
      </c>
      <c r="F82" s="0" t="n">
        <v>1</v>
      </c>
      <c r="G82" s="0" t="n">
        <v>30515945</v>
      </c>
      <c r="H82" s="0" t="n">
        <v>3</v>
      </c>
      <c r="I82" s="0" t="s">
        <v>232</v>
      </c>
      <c r="K82" s="0" t="s">
        <v>233</v>
      </c>
      <c r="L82" s="0" t="n">
        <v>1339</v>
      </c>
      <c r="N82" s="0" t="n">
        <v>1007</v>
      </c>
      <c r="O82" s="0" t="s">
        <v>120</v>
      </c>
      <c r="P82" s="0" t="s">
        <v>120</v>
      </c>
      <c r="Q82" s="0" t="n">
        <v>1</v>
      </c>
      <c r="X82" s="0" t="n">
        <v>2.2</v>
      </c>
      <c r="Y82" s="0" t="n">
        <v>7.07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1</v>
      </c>
      <c r="AE82" s="0" t="n">
        <v>0</v>
      </c>
      <c r="AG82" s="0" t="n">
        <v>2.2</v>
      </c>
      <c r="AH82" s="0" t="n">
        <v>2</v>
      </c>
      <c r="AI82" s="0" t="n">
        <v>86495297</v>
      </c>
      <c r="AJ82" s="0" t="n">
        <v>82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</row>
    <row r="83" customFormat="false" ht="12.75" hidden="false" customHeight="false" outlineLevel="0" collapsed="false">
      <c r="A83" s="0" t="n">
        <f aca="false">ROW(Source!A101)</f>
        <v>101</v>
      </c>
      <c r="B83" s="0" t="n">
        <v>86495303</v>
      </c>
      <c r="C83" s="0" t="n">
        <v>86495293</v>
      </c>
      <c r="D83" s="0" t="n">
        <v>30532403</v>
      </c>
      <c r="E83" s="0" t="n">
        <v>1</v>
      </c>
      <c r="F83" s="0" t="n">
        <v>1</v>
      </c>
      <c r="G83" s="0" t="n">
        <v>30515945</v>
      </c>
      <c r="H83" s="0" t="n">
        <v>3</v>
      </c>
      <c r="I83" s="0" t="s">
        <v>241</v>
      </c>
      <c r="K83" s="0" t="s">
        <v>242</v>
      </c>
      <c r="L83" s="0" t="n">
        <v>1354</v>
      </c>
      <c r="N83" s="0" t="n">
        <v>1010</v>
      </c>
      <c r="O83" s="0" t="s">
        <v>243</v>
      </c>
      <c r="P83" s="0" t="s">
        <v>243</v>
      </c>
      <c r="Q83" s="0" t="n">
        <v>1</v>
      </c>
      <c r="X83" s="0" t="n">
        <v>10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G83" s="0" t="n">
        <v>10</v>
      </c>
      <c r="AH83" s="0" t="n">
        <v>2</v>
      </c>
      <c r="AI83" s="0" t="n">
        <v>86495298</v>
      </c>
      <c r="AJ83" s="0" t="n">
        <v>83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</row>
    <row r="84" customFormat="false" ht="12.75" hidden="false" customHeight="false" outlineLevel="0" collapsed="false">
      <c r="A84" s="0" t="n">
        <f aca="false">ROW(Source!A102)</f>
        <v>102</v>
      </c>
      <c r="B84" s="0" t="n">
        <v>86495299</v>
      </c>
      <c r="C84" s="0" t="n">
        <v>86495293</v>
      </c>
      <c r="D84" s="0" t="n">
        <v>0</v>
      </c>
      <c r="E84" s="0" t="n">
        <v>1</v>
      </c>
      <c r="F84" s="0" t="n">
        <v>1</v>
      </c>
      <c r="G84" s="0" t="n">
        <v>30515945</v>
      </c>
      <c r="H84" s="0" t="n">
        <v>1</v>
      </c>
      <c r="I84" s="0" t="s">
        <v>86</v>
      </c>
      <c r="K84" s="0" t="s">
        <v>214</v>
      </c>
      <c r="L84" s="0" t="n">
        <v>1369</v>
      </c>
      <c r="N84" s="0" t="n">
        <v>1013</v>
      </c>
      <c r="O84" s="0" t="s">
        <v>215</v>
      </c>
      <c r="P84" s="0" t="s">
        <v>215</v>
      </c>
      <c r="Q84" s="0" t="n">
        <v>1</v>
      </c>
      <c r="X84" s="0" t="n">
        <v>37.489751255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1</v>
      </c>
      <c r="AE84" s="0" t="n">
        <v>1</v>
      </c>
      <c r="AF84" s="0" t="s">
        <v>184</v>
      </c>
      <c r="AG84" s="0" t="n">
        <v>47.424535337575</v>
      </c>
      <c r="AH84" s="0" t="n">
        <v>2</v>
      </c>
      <c r="AI84" s="0" t="n">
        <v>86495294</v>
      </c>
      <c r="AJ84" s="0" t="n">
        <v>84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</row>
    <row r="85" customFormat="false" ht="12.75" hidden="false" customHeight="false" outlineLevel="0" collapsed="false">
      <c r="A85" s="0" t="n">
        <f aca="false">ROW(Source!A102)</f>
        <v>102</v>
      </c>
      <c r="B85" s="0" t="n">
        <v>86495300</v>
      </c>
      <c r="C85" s="0" t="n">
        <v>86495293</v>
      </c>
      <c r="D85" s="0" t="n">
        <v>0</v>
      </c>
      <c r="E85" s="0" t="n">
        <v>1</v>
      </c>
      <c r="F85" s="0" t="n">
        <v>1</v>
      </c>
      <c r="G85" s="0" t="n">
        <v>30515945</v>
      </c>
      <c r="H85" s="0" t="n">
        <v>2</v>
      </c>
      <c r="I85" s="0" t="s">
        <v>217</v>
      </c>
      <c r="K85" s="0" t="s">
        <v>218</v>
      </c>
      <c r="L85" s="0" t="n">
        <v>1368</v>
      </c>
      <c r="N85" s="0" t="n">
        <v>1011</v>
      </c>
      <c r="O85" s="0" t="s">
        <v>219</v>
      </c>
      <c r="P85" s="0" t="s">
        <v>219</v>
      </c>
      <c r="Q85" s="0" t="n">
        <v>1</v>
      </c>
      <c r="X85" s="0" t="n">
        <v>3.11953125</v>
      </c>
      <c r="Y85" s="0" t="n">
        <v>0</v>
      </c>
      <c r="Z85" s="0" t="n">
        <v>246.36</v>
      </c>
      <c r="AA85" s="0" t="n">
        <v>23.28</v>
      </c>
      <c r="AB85" s="0" t="n">
        <v>0</v>
      </c>
      <c r="AC85" s="0" t="n">
        <v>0</v>
      </c>
      <c r="AD85" s="0" t="n">
        <v>1</v>
      </c>
      <c r="AE85" s="0" t="n">
        <v>0</v>
      </c>
      <c r="AF85" s="0" t="s">
        <v>183</v>
      </c>
      <c r="AG85" s="0" t="n">
        <v>4.28935546875</v>
      </c>
      <c r="AH85" s="0" t="n">
        <v>2</v>
      </c>
      <c r="AI85" s="0" t="n">
        <v>86495295</v>
      </c>
      <c r="AJ85" s="0" t="n">
        <v>85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</row>
    <row r="86" customFormat="false" ht="12.75" hidden="false" customHeight="false" outlineLevel="0" collapsed="false">
      <c r="A86" s="0" t="n">
        <f aca="false">ROW(Source!A102)</f>
        <v>102</v>
      </c>
      <c r="B86" s="0" t="n">
        <v>86495301</v>
      </c>
      <c r="C86" s="0" t="n">
        <v>86495293</v>
      </c>
      <c r="D86" s="0" t="n">
        <v>0</v>
      </c>
      <c r="E86" s="0" t="n">
        <v>1</v>
      </c>
      <c r="F86" s="0" t="n">
        <v>1</v>
      </c>
      <c r="G86" s="0" t="n">
        <v>30515945</v>
      </c>
      <c r="H86" s="0" t="n">
        <v>2</v>
      </c>
      <c r="I86" s="0" t="s">
        <v>230</v>
      </c>
      <c r="K86" s="0" t="s">
        <v>231</v>
      </c>
      <c r="L86" s="0" t="n">
        <v>1368</v>
      </c>
      <c r="N86" s="0" t="n">
        <v>1011</v>
      </c>
      <c r="O86" s="0" t="s">
        <v>219</v>
      </c>
      <c r="P86" s="0" t="s">
        <v>219</v>
      </c>
      <c r="Q86" s="0" t="n">
        <v>1</v>
      </c>
      <c r="X86" s="0" t="n">
        <v>1.58576171875</v>
      </c>
      <c r="Y86" s="0" t="n">
        <v>0</v>
      </c>
      <c r="Z86" s="0" t="n">
        <v>193.02</v>
      </c>
      <c r="AA86" s="0" t="n">
        <v>17.35</v>
      </c>
      <c r="AB86" s="0" t="n">
        <v>0</v>
      </c>
      <c r="AC86" s="0" t="n">
        <v>0</v>
      </c>
      <c r="AD86" s="0" t="n">
        <v>1</v>
      </c>
      <c r="AE86" s="0" t="n">
        <v>0</v>
      </c>
      <c r="AF86" s="0" t="s">
        <v>183</v>
      </c>
      <c r="AG86" s="0" t="n">
        <v>2.18042236328125</v>
      </c>
      <c r="AH86" s="0" t="n">
        <v>2</v>
      </c>
      <c r="AI86" s="0" t="n">
        <v>86495296</v>
      </c>
      <c r="AJ86" s="0" t="n">
        <v>86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</row>
    <row r="87" customFormat="false" ht="12.75" hidden="false" customHeight="false" outlineLevel="0" collapsed="false">
      <c r="A87" s="0" t="n">
        <f aca="false">ROW(Source!A102)</f>
        <v>102</v>
      </c>
      <c r="B87" s="0" t="n">
        <v>86495302</v>
      </c>
      <c r="C87" s="0" t="n">
        <v>86495293</v>
      </c>
      <c r="D87" s="0" t="n">
        <v>0</v>
      </c>
      <c r="E87" s="0" t="n">
        <v>1</v>
      </c>
      <c r="F87" s="0" t="n">
        <v>1</v>
      </c>
      <c r="G87" s="0" t="n">
        <v>30515945</v>
      </c>
      <c r="H87" s="0" t="n">
        <v>3</v>
      </c>
      <c r="I87" s="0" t="s">
        <v>232</v>
      </c>
      <c r="K87" s="0" t="s">
        <v>233</v>
      </c>
      <c r="L87" s="0" t="n">
        <v>1339</v>
      </c>
      <c r="N87" s="0" t="n">
        <v>1007</v>
      </c>
      <c r="O87" s="0" t="s">
        <v>120</v>
      </c>
      <c r="P87" s="0" t="s">
        <v>120</v>
      </c>
      <c r="Q87" s="0" t="n">
        <v>1</v>
      </c>
      <c r="X87" s="0" t="n">
        <v>2.2</v>
      </c>
      <c r="Y87" s="0" t="n">
        <v>7.07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1</v>
      </c>
      <c r="AE87" s="0" t="n">
        <v>0</v>
      </c>
      <c r="AG87" s="0" t="n">
        <v>2.2</v>
      </c>
      <c r="AH87" s="0" t="n">
        <v>2</v>
      </c>
      <c r="AI87" s="0" t="n">
        <v>86495297</v>
      </c>
      <c r="AJ87" s="0" t="n">
        <v>87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</row>
    <row r="88" customFormat="false" ht="12.75" hidden="false" customHeight="false" outlineLevel="0" collapsed="false">
      <c r="A88" s="0" t="n">
        <f aca="false">ROW(Source!A102)</f>
        <v>102</v>
      </c>
      <c r="B88" s="0" t="n">
        <v>86495303</v>
      </c>
      <c r="C88" s="0" t="n">
        <v>86495293</v>
      </c>
      <c r="D88" s="0" t="n">
        <v>30532403</v>
      </c>
      <c r="E88" s="0" t="n">
        <v>1</v>
      </c>
      <c r="F88" s="0" t="n">
        <v>1</v>
      </c>
      <c r="G88" s="0" t="n">
        <v>30515945</v>
      </c>
      <c r="H88" s="0" t="n">
        <v>3</v>
      </c>
      <c r="I88" s="0" t="s">
        <v>241</v>
      </c>
      <c r="K88" s="0" t="s">
        <v>242</v>
      </c>
      <c r="L88" s="0" t="n">
        <v>1354</v>
      </c>
      <c r="N88" s="0" t="n">
        <v>1010</v>
      </c>
      <c r="O88" s="0" t="s">
        <v>243</v>
      </c>
      <c r="P88" s="0" t="s">
        <v>243</v>
      </c>
      <c r="Q88" s="0" t="n">
        <v>1</v>
      </c>
      <c r="X88" s="0" t="n">
        <v>10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G88" s="0" t="n">
        <v>10</v>
      </c>
      <c r="AH88" s="0" t="n">
        <v>2</v>
      </c>
      <c r="AI88" s="0" t="n">
        <v>86495298</v>
      </c>
      <c r="AJ88" s="0" t="n">
        <v>88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</row>
    <row r="89" customFormat="false" ht="12.75" hidden="false" customHeight="false" outlineLevel="0" collapsed="false">
      <c r="A89" s="0" t="n">
        <f aca="false">ROW(Source!A138)</f>
        <v>138</v>
      </c>
      <c r="B89" s="0" t="n">
        <v>86495306</v>
      </c>
      <c r="C89" s="0" t="n">
        <v>86495304</v>
      </c>
      <c r="D89" s="0" t="n">
        <v>0</v>
      </c>
      <c r="E89" s="0" t="n">
        <v>1</v>
      </c>
      <c r="F89" s="0" t="n">
        <v>1</v>
      </c>
      <c r="G89" s="0" t="n">
        <v>30515945</v>
      </c>
      <c r="H89" s="0" t="n">
        <v>2</v>
      </c>
      <c r="I89" s="0" t="s">
        <v>244</v>
      </c>
      <c r="K89" s="0" t="s">
        <v>245</v>
      </c>
      <c r="L89" s="0" t="n">
        <v>1368</v>
      </c>
      <c r="N89" s="0" t="n">
        <v>1011</v>
      </c>
      <c r="O89" s="0" t="s">
        <v>219</v>
      </c>
      <c r="P89" s="0" t="s">
        <v>219</v>
      </c>
      <c r="Q89" s="0" t="n">
        <v>1</v>
      </c>
      <c r="X89" s="0" t="n">
        <v>0.095832</v>
      </c>
      <c r="Y89" s="0" t="n">
        <v>0</v>
      </c>
      <c r="Z89" s="0" t="n">
        <v>162.24</v>
      </c>
      <c r="AA89" s="0" t="n">
        <v>15.99</v>
      </c>
      <c r="AB89" s="0" t="n">
        <v>0</v>
      </c>
      <c r="AC89" s="0" t="n">
        <v>0</v>
      </c>
      <c r="AD89" s="0" t="n">
        <v>1</v>
      </c>
      <c r="AE89" s="0" t="n">
        <v>0</v>
      </c>
      <c r="AF89" s="0" t="s">
        <v>91</v>
      </c>
      <c r="AG89" s="0" t="n">
        <v>0.1054152</v>
      </c>
      <c r="AH89" s="0" t="n">
        <v>2</v>
      </c>
      <c r="AI89" s="0" t="n">
        <v>86495305</v>
      </c>
      <c r="AJ89" s="0" t="n">
        <v>89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</row>
    <row r="90" customFormat="false" ht="12.75" hidden="false" customHeight="false" outlineLevel="0" collapsed="false">
      <c r="A90" s="0" t="n">
        <f aca="false">ROW(Source!A139)</f>
        <v>139</v>
      </c>
      <c r="B90" s="0" t="n">
        <v>86495306</v>
      </c>
      <c r="C90" s="0" t="n">
        <v>86495304</v>
      </c>
      <c r="D90" s="0" t="n">
        <v>0</v>
      </c>
      <c r="E90" s="0" t="n">
        <v>1</v>
      </c>
      <c r="F90" s="0" t="n">
        <v>1</v>
      </c>
      <c r="G90" s="0" t="n">
        <v>30515945</v>
      </c>
      <c r="H90" s="0" t="n">
        <v>2</v>
      </c>
      <c r="I90" s="0" t="s">
        <v>244</v>
      </c>
      <c r="K90" s="0" t="s">
        <v>245</v>
      </c>
      <c r="L90" s="0" t="n">
        <v>1368</v>
      </c>
      <c r="N90" s="0" t="n">
        <v>1011</v>
      </c>
      <c r="O90" s="0" t="s">
        <v>219</v>
      </c>
      <c r="P90" s="0" t="s">
        <v>219</v>
      </c>
      <c r="Q90" s="0" t="n">
        <v>1</v>
      </c>
      <c r="X90" s="0" t="n">
        <v>0.095832</v>
      </c>
      <c r="Y90" s="0" t="n">
        <v>0</v>
      </c>
      <c r="Z90" s="0" t="n">
        <v>162.24</v>
      </c>
      <c r="AA90" s="0" t="n">
        <v>15.99</v>
      </c>
      <c r="AB90" s="0" t="n">
        <v>0</v>
      </c>
      <c r="AC90" s="0" t="n">
        <v>0</v>
      </c>
      <c r="AD90" s="0" t="n">
        <v>1</v>
      </c>
      <c r="AE90" s="0" t="n">
        <v>0</v>
      </c>
      <c r="AF90" s="0" t="s">
        <v>91</v>
      </c>
      <c r="AG90" s="0" t="n">
        <v>0.1054152</v>
      </c>
      <c r="AH90" s="0" t="n">
        <v>2</v>
      </c>
      <c r="AI90" s="0" t="n">
        <v>86495305</v>
      </c>
      <c r="AJ90" s="0" t="n">
        <v>90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3" activeCellId="0" sqref="A33"/>
    </sheetView>
  </sheetViews>
  <sheetFormatPr defaultColWidth="9.13671875" defaultRowHeight="12.75" zeroHeight="false" outlineLevelRow="0" outlineLevelCol="0"/>
  <sheetData/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9" activeCellId="0" sqref="A7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69</v>
      </c>
      <c r="D1" s="0" t="s">
        <v>70</v>
      </c>
      <c r="F1" s="0" t="n">
        <v>0</v>
      </c>
      <c r="G1" s="0" t="n">
        <v>0</v>
      </c>
      <c r="H1" s="0" t="n">
        <v>0</v>
      </c>
      <c r="I1" s="0" t="s">
        <v>71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12" customFormat="false" ht="12.75" hidden="false" customHeight="false" outlineLevel="0" collapsed="false">
      <c r="F12" s="0" t="str">
        <f aca="false">Source!F12</f>
        <v>ЛС-01-01-01</v>
      </c>
      <c r="G12" s="0" t="str">
        <f aca="false">Source!G12</f>
        <v>Вырубка и пересадка зелёных насаждений, корчёвка пней</v>
      </c>
      <c r="AJ12" s="0" t="n">
        <v>0</v>
      </c>
      <c r="CY1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2026-09-27T17:59:24Z</dcterms:modified>
  <cp:revision>1</cp:revision>
  <dc:subject/>
  <dc:title/>
</cp:coreProperties>
</file>