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ЛС-07-01-01" sheetId="1" state="visible" r:id="rId2"/>
    <sheet name="Source" sheetId="2" state="hidden" r:id="rId3"/>
    <sheet name="SourceObSm" sheetId="3" state="hidden" r:id="rId4"/>
    <sheet name="SmtRes" sheetId="4" state="hidden" r:id="rId5"/>
    <sheet name="EtalonRes" sheetId="5" state="hidden" r:id="rId6"/>
    <sheet name="SrcPoprs" sheetId="6" state="hidden" r:id="rId7"/>
    <sheet name="SrcKA" sheetId="7" state="hidden" r:id="rId8"/>
  </sheets>
  <definedNames>
    <definedName function="false" hidden="false" localSheetId="0" name="_xlnm.Print_Area" vbProcedure="false">'ЛС-07-01-01'!$A$1:$K$95</definedName>
    <definedName function="false" hidden="false" localSheetId="0" name="_xlnm.Print_Titles" vbProcedure="false">'ЛС-07-01-01'!$27:$27</definedName>
  </definedNames>
  <calcPr iterateCount="100" refMode="A1" iterate="tru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<sst xmlns="http://schemas.openxmlformats.org/spreadsheetml/2006/main" count="653" uniqueCount="156">
  <si>
    <t xml:space="preserve">Форма № 4б</t>
  </si>
  <si>
    <t xml:space="preserve">25МГ-ДПР-2750 — Реконструкция газопровода низкого давления. Благоустройство и озеленение: восстановление газона</t>
  </si>
  <si>
    <t xml:space="preserve">(наименование стройки и/или объекта)</t>
  </si>
  <si>
    <t xml:space="preserve">(наименование работ и затрат)</t>
  </si>
  <si>
    <t xml:space="preserve">В
базисном
уровне
цен</t>
  </si>
  <si>
    <t xml:space="preserve">В
текущем
уровне
цен</t>
  </si>
  <si>
    <t xml:space="preserve">Сметная стоимость</t>
  </si>
  <si>
    <t xml:space="preserve"> тыс.руб.</t>
  </si>
  <si>
    <t xml:space="preserve">Строительные работы</t>
  </si>
  <si>
    <t xml:space="preserve">Работы по монтажу оборудования</t>
  </si>
  <si>
    <t xml:space="preserve">Оборудование</t>
  </si>
  <si>
    <t xml:space="preserve">Прочие работы и затраты</t>
  </si>
  <si>
    <t xml:space="preserve">Средства на оплату труда</t>
  </si>
  <si>
    <t xml:space="preserve">Затраты труда</t>
  </si>
  <si>
    <t xml:space="preserve">чел.-ч.</t>
  </si>
  <si>
    <t xml:space="preserve">Кроме того: </t>
  </si>
  <si>
    <t xml:space="preserve">Возврат материалов</t>
  </si>
  <si>
    <t xml:space="preserve">Составлен(а) по ТСН-2001 с учетом Дополнения №: 82</t>
  </si>
  <si>
    <t xml:space="preserve">№ и период сборника коэффициентов (индексов) пересчета: Текущий уровень цен, III квартал 2026, выпуск 221</t>
  </si>
  <si>
    <t xml:space="preserve">№ п/п</t>
  </si>
  <si>
    <t xml:space="preserve">Шифр расценки и коды ресурсов</t>
  </si>
  <si>
    <t xml:space="preserve">Наименование работ и затрат</t>
  </si>
  <si>
    <t xml:space="preserve">Ед. изм.</t>
  </si>
  <si>
    <t xml:space="preserve">Кол-во
единиц</t>
  </si>
  <si>
    <t xml:space="preserve">Цена на
ед. изм.,
руб.</t>
  </si>
  <si>
    <t xml:space="preserve">Попра-
вочные
коэффи-
циенты</t>
  </si>
  <si>
    <t xml:space="preserve">Коэффи-
циенты
зимних
удорожа-
ний</t>
  </si>
  <si>
    <t xml:space="preserve">Всего в
ценах на
Январь 2000 года,
руб.</t>
  </si>
  <si>
    <t xml:space="preserve">Коэффи-
циенты
(индек-
сы) пере-
счета,
нормы
НР и СП</t>
  </si>
  <si>
    <t xml:space="preserve">ВСЕГО
затрат в
текущем
уровне цен,
руб.</t>
  </si>
  <si>
    <t xml:space="preserve">Посев газонов партерных, мавританских, и обыкновенных вручную</t>
  </si>
  <si>
    <t xml:space="preserve">ЗП</t>
  </si>
  <si>
    <t xml:space="preserve">1,1*1,15</t>
  </si>
  <si>
    <t xml:space="preserve">МР</t>
  </si>
  <si>
    <t xml:space="preserve">НР от ФОТ</t>
  </si>
  <si>
    <t xml:space="preserve">%</t>
  </si>
  <si>
    <t xml:space="preserve">СП от ФОТ</t>
  </si>
  <si>
    <t xml:space="preserve">ЗТР</t>
  </si>
  <si>
    <t xml:space="preserve">чел-ч</t>
  </si>
  <si>
    <t xml:space="preserve">ВСЕГО работ по позиции:</t>
  </si>
  <si>
    <t xml:space="preserve">ВСЕГО оборудование по позиции:</t>
  </si>
  <si>
    <t xml:space="preserve">ВСЕГО по позиции:</t>
  </si>
  <si>
    <t xml:space="preserve">Семена (смесь универсальная) газонных трав</t>
  </si>
  <si>
    <t xml:space="preserve">Подготовка почвы для устройства партерного и обыкновенного газонов с внесением растительной земли слоем 15 см вручную</t>
  </si>
  <si>
    <t xml:space="preserve">Подготовка почвы для устройства партерного и обыкновенного газонов на каждые 5 см изменения толщины слоя добавлять или исключать</t>
  </si>
  <si>
    <t xml:space="preserve">Земля растительная</t>
  </si>
  <si>
    <t xml:space="preserve">   Итого по ТСН-2001.16</t>
  </si>
  <si>
    <t xml:space="preserve">   Итого возвратных сумм</t>
  </si>
  <si>
    <t xml:space="preserve">Составил   </t>
  </si>
  <si>
    <t xml:space="preserve">(должность, подпись, инициалы, фамилия)</t>
  </si>
  <si>
    <t xml:space="preserve">Проверил   </t>
  </si>
  <si>
    <t xml:space="preserve">Smeta.RU  (495) 974-1589</t>
  </si>
  <si>
    <t xml:space="preserve">_PS_</t>
  </si>
  <si>
    <t xml:space="preserve">Smeta.RU</t>
  </si>
  <si>
    <t xml:space="preserve">   </t>
  </si>
  <si>
    <t xml:space="preserve">25МГ-ДПР-2750</t>
  </si>
  <si>
    <t xml:space="preserve">25МГ-ДПР-2750 — Реконструкция газопровода низкого давления</t>
  </si>
  <si>
    <t xml:space="preserve">ЛС-07-01-01</t>
  </si>
  <si>
    <t xml:space="preserve">Благоустройство и озеленение: восстановление газона</t>
  </si>
  <si>
    <t xml:space="preserve">Том 6.2 ООС2, Том 6.3 ООС3 (18.09)</t>
  </si>
  <si>
    <t xml:space="preserve">Основание:Том 6.2 ООС2, Том 6.3 ООС3 (18.09)  Уровень цен:3 кв 2026  Нормативные индексы ТСН:№ 221 III квартал 2026  Регион:ТСН-2001 г. Москвы (с доп.1-82)</t>
  </si>
  <si>
    <t xml:space="preserve">Сметные нормы списания</t>
  </si>
  <si>
    <t xml:space="preserve">Коды ОКП для ТСН-2001 МГЭ</t>
  </si>
  <si>
    <t xml:space="preserve">Типовой расчет для ТСН-2001 МГЭ, Новая методика с выпуска доп. 43 (Строительство), Доп 64</t>
  </si>
  <si>
    <t xml:space="preserve">Территориальные сметные нормативы для Москвы ТСН-2001 (МГЭ)</t>
  </si>
  <si>
    <t xml:space="preserve">Поправки для ТСН-2001 от 15.07.2022 г. доп.65</t>
  </si>
  <si>
    <t xml:space="preserve">Территориальные сметные нормативы для Москвы (ТСН-2001)</t>
  </si>
  <si>
    <t xml:space="preserve">ТЕР</t>
  </si>
  <si>
    <t xml:space="preserve">1</t>
  </si>
  <si>
    <t xml:space="preserve">Восстановление газона</t>
  </si>
  <si>
    <t xml:space="preserve">3.47-26-6</t>
  </si>
  <si>
    <t xml:space="preserve">100 м2</t>
  </si>
  <si>
    <t xml:space="preserve">Поправка:стеснённые условия, пп. "в" Поправка:ТСН-2001.6-0 п. 1.15, прил. 2.2 п. 2.2.6</t>
  </si>
  <si>
    <t xml:space="preserve">*1,1*1,25</t>
  </si>
  <si>
    <t xml:space="preserve">*1,1*1,15</t>
  </si>
  <si>
    <t xml:space="preserve">ТСН-2001.3-47. 47-23...47-33</t>
  </si>
  <si>
    <t xml:space="preserve">ТСН-2001.3-47-4</t>
  </si>
  <si>
    <t xml:space="preserve">Попр.12.00.01.11.003 Попр.06.00.01.07.001</t>
  </si>
  <si>
    <t xml:space="preserve">2</t>
  </si>
  <si>
    <t xml:space="preserve">1.4-6-6</t>
  </si>
  <si>
    <t xml:space="preserve">кг</t>
  </si>
  <si>
    <t xml:space="preserve">Материалы строительные</t>
  </si>
  <si>
    <t xml:space="preserve">ТСН-2001.1 Материалы строительные</t>
  </si>
  <si>
    <t xml:space="preserve">ТСН-2001.1-1</t>
  </si>
  <si>
    <t xml:space="preserve">3</t>
  </si>
  <si>
    <t xml:space="preserve">3.47-26-4</t>
  </si>
  <si>
    <t xml:space="preserve">4</t>
  </si>
  <si>
    <t xml:space="preserve">3.47-26-5</t>
  </si>
  <si>
    <t xml:space="preserve">5</t>
  </si>
  <si>
    <t xml:space="preserve">1.4-6-1</t>
  </si>
  <si>
    <t xml:space="preserve">м3</t>
  </si>
  <si>
    <t xml:space="preserve">ПЗ</t>
  </si>
  <si>
    <t xml:space="preserve">Прямые затраты</t>
  </si>
  <si>
    <t xml:space="preserve">СтМатОб</t>
  </si>
  <si>
    <t xml:space="preserve">Стоимость материальных ресурсов (всего)</t>
  </si>
  <si>
    <t xml:space="preserve">СтМатОбЗак</t>
  </si>
  <si>
    <t xml:space="preserve">Стоимость материалов и оборудования заказчика</t>
  </si>
  <si>
    <t xml:space="preserve">СтМатОбПод</t>
  </si>
  <si>
    <t xml:space="preserve">Стоимость материалов и оборудования подрядчика</t>
  </si>
  <si>
    <t xml:space="preserve">СтМат</t>
  </si>
  <si>
    <t xml:space="preserve">Стоимость материалов (всего)</t>
  </si>
  <si>
    <t xml:space="preserve">СтМатЗак</t>
  </si>
  <si>
    <t xml:space="preserve">Стоимость материалов заказчика</t>
  </si>
  <si>
    <t xml:space="preserve">СтМатПод</t>
  </si>
  <si>
    <t xml:space="preserve">Стоимость материалов подрядчика</t>
  </si>
  <si>
    <t xml:space="preserve">Оборуд</t>
  </si>
  <si>
    <t xml:space="preserve">Стоимость оборудования (всего)</t>
  </si>
  <si>
    <t xml:space="preserve">ОборудЗак</t>
  </si>
  <si>
    <t xml:space="preserve">Стоимость оборудования заказчика</t>
  </si>
  <si>
    <t xml:space="preserve">ОборудПод</t>
  </si>
  <si>
    <t xml:space="preserve">Стоимость оборудования подрядчика</t>
  </si>
  <si>
    <t xml:space="preserve">ЭММ</t>
  </si>
  <si>
    <t xml:space="preserve">Эксплуатация машин</t>
  </si>
  <si>
    <t xml:space="preserve">ЭММсНРиСП</t>
  </si>
  <si>
    <t xml:space="preserve">Эксплуатация машин по ТСН-2001.16</t>
  </si>
  <si>
    <t xml:space="preserve">ЗПМ</t>
  </si>
  <si>
    <t xml:space="preserve">ЗП машинистов</t>
  </si>
  <si>
    <t xml:space="preserve">ОЗП</t>
  </si>
  <si>
    <t xml:space="preserve">Основная ЗП рабочих</t>
  </si>
  <si>
    <t xml:space="preserve">ОЗПсНРиСП</t>
  </si>
  <si>
    <t xml:space="preserve">Основная ЗП рабочих по ТСН-2001.16</t>
  </si>
  <si>
    <t xml:space="preserve">Строит</t>
  </si>
  <si>
    <t xml:space="preserve">Строительные работы с НР и СП</t>
  </si>
  <si>
    <t xml:space="preserve">Монтаж</t>
  </si>
  <si>
    <t xml:space="preserve">Монтажные работы с НР и СП</t>
  </si>
  <si>
    <t xml:space="preserve">Прочие</t>
  </si>
  <si>
    <t xml:space="preserve">Прочие работы с НР и СП</t>
  </si>
  <si>
    <t xml:space="preserve">ПрочиеЗатр</t>
  </si>
  <si>
    <t xml:space="preserve">Прочие затраты по ТСН-2001.16</t>
  </si>
  <si>
    <t xml:space="preserve">ВозврМат</t>
  </si>
  <si>
    <t xml:space="preserve">ТрудСтр</t>
  </si>
  <si>
    <t xml:space="preserve">Трудозатраты строителей</t>
  </si>
  <si>
    <t xml:space="preserve">ТрудМаш</t>
  </si>
  <si>
    <t xml:space="preserve">Трудозатраты машинистов</t>
  </si>
  <si>
    <t xml:space="preserve">ТранспМат</t>
  </si>
  <si>
    <t xml:space="preserve">Транспорт материалов</t>
  </si>
  <si>
    <t xml:space="preserve">Перевозка</t>
  </si>
  <si>
    <t xml:space="preserve">Перевозка грузов</t>
  </si>
  <si>
    <t xml:space="preserve">НР</t>
  </si>
  <si>
    <t xml:space="preserve">Накладные расходы</t>
  </si>
  <si>
    <t xml:space="preserve">СмПриб</t>
  </si>
  <si>
    <t xml:space="preserve">Сметная прибыль</t>
  </si>
  <si>
    <t xml:space="preserve">Всего</t>
  </si>
  <si>
    <t xml:space="preserve">Всего с НР и СП</t>
  </si>
  <si>
    <t xml:space="preserve">Инд_исп.Сводный</t>
  </si>
  <si>
    <t xml:space="preserve">Используется Индекс "по сводному"</t>
  </si>
  <si>
    <t xml:space="preserve">Базовые уровень цен</t>
  </si>
  <si>
    <t xml:space="preserve">Текущий уровень цен, III квартал 2026, выпуск 221</t>
  </si>
  <si>
    <t xml:space="preserve">_OBSM_</t>
  </si>
  <si>
    <t xml:space="preserve">Затраты труда рабочих среднего разряда 1</t>
  </si>
  <si>
    <t xml:space="preserve">чел.-ч</t>
  </si>
  <si>
    <t xml:space="preserve">1.1-1-118</t>
  </si>
  <si>
    <t xml:space="preserve">Вода</t>
  </si>
  <si>
    <t xml:space="preserve">9749950000</t>
  </si>
  <si>
    <t xml:space="preserve">Семена газонных трав</t>
  </si>
  <si>
    <t xml:space="preserve">9797020000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</si>
</sst>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;[RED]&quot;- &quot;#,##0.00"/>
    <numFmt numFmtId="166" formatCode="#,##0.00;[RED]&quot;- &quot;#,##0.00"/>
    <numFmt numFmtId="167" formatCode="General"/>
  </numFmts>
  <fonts count="11"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  <charset val="204"/>
    </font>
    <font>
      <sz val="11"/>
      <name val="Arial"/>
      <family val="0"/>
      <charset val="204"/>
    </font>
    <font>
      <b val="true"/>
      <sz val="12"/>
      <name val="Arial"/>
      <family val="0"/>
      <charset val="204"/>
    </font>
    <font>
      <b val="true"/>
      <sz val="14"/>
      <name val="Arial"/>
      <family val="0"/>
      <charset val="204"/>
    </font>
    <font>
      <b val="true"/>
      <sz val="11"/>
      <name val="Arial"/>
      <family val="0"/>
      <charset val="204"/>
    </font>
    <font>
      <b val="true"/>
      <sz val="13"/>
      <name val="Arial"/>
      <family val="0"/>
      <charset val="204"/>
    </font>
    <font>
      <i val="true"/>
      <sz val="11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7" fontId="5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5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Q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20" activeCellId="0" sqref="M20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71"/>
    <col collapsed="false" customWidth="true" hidden="false" outlineLevel="0" max="2" min="2" style="0" width="11.72"/>
    <col collapsed="false" customWidth="true" hidden="false" outlineLevel="0" max="3" min="3" style="0" width="40.75"/>
    <col collapsed="false" customWidth="true" hidden="false" outlineLevel="0" max="4" min="4" style="0" width="11.72"/>
    <col collapsed="false" customWidth="true" hidden="false" outlineLevel="0" max="11" min="5" style="0" width="12.72"/>
    <col collapsed="false" customWidth="false" hidden="true" outlineLevel="0" max="41" min="15" style="0" width="11.53"/>
    <col collapsed="false" customWidth="true" hidden="true" outlineLevel="0" max="42" min="42" style="0" width="146.51"/>
    <col collapsed="false" customWidth="true" hidden="true" outlineLevel="0" max="43" min="43" style="0" width="103.23"/>
    <col collapsed="false" customWidth="false" hidden="true" outlineLevel="0" max="47" min="44" style="0" width="11.53"/>
  </cols>
  <sheetData>
    <row r="1" customFormat="false" ht="13.45" hidden="false" customHeight="false" outlineLevel="0" collapsed="false">
      <c r="A1" s="1" t="str">
        <f aca="false">Source!B1</f>
        <v>Smeta.RU  (495) 974-1589</v>
      </c>
    </row>
    <row r="2" customFormat="false" ht="15.8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0</v>
      </c>
    </row>
    <row r="3" customFormat="false" ht="17.5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AP3" s="4" t="s">
        <v>1</v>
      </c>
    </row>
    <row r="4" customFormat="false" ht="15.8" hidden="false" customHeight="true" outlineLevel="0" collapsed="false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customFormat="false" ht="15.8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customFormat="false" ht="17" hidden="false" customHeight="true" outlineLevel="0" collapsed="false">
      <c r="A6" s="6" t="str">
        <f aca="false">CONCATENATE( "ЛОКАЛЬНАЯ СМЕТА № " ,IF(Source!F12&lt;&gt;"Новый объект", Source!F12, ""))</f>
        <v>ЛОКАЛЬНАЯ СМЕТА № ЛС-07-01-01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customFormat="false" ht="15.8" hidden="false" customHeight="true" outlineLevel="0" collapsed="false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customFormat="false" ht="19.35" hidden="false" customHeight="true" outlineLevel="0" collapsed="false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customFormat="false" ht="14.25" hidden="false" customHeight="true" outlineLevel="0" collapsed="false">
      <c r="A9" s="9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customFormat="false" ht="15.8" hidden="false" customHeight="true" outlineLevel="0" collapsed="false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customFormat="false" ht="16.5" hidden="false" customHeight="true" outlineLevel="0" collapsed="false">
      <c r="A11" s="10" t="str">
        <f aca="false">CONCATENATE( "Основание: чертежи № " , Source!J12)</f>
        <v>Основание: чертежи № Том 6.2 ООС2, Том 6.3 ООС3 (18.09)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customFormat="false" ht="15.8" hidden="false" customHeight="tru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customFormat="false" ht="54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12" t="s">
        <v>4</v>
      </c>
      <c r="J13" s="12" t="s">
        <v>5</v>
      </c>
      <c r="K13" s="2"/>
    </row>
    <row r="14" customFormat="false" ht="15.8" hidden="false" customHeight="true" outlineLevel="0" collapsed="false">
      <c r="A14" s="2"/>
      <c r="B14" s="2"/>
      <c r="C14" s="2"/>
      <c r="D14" s="2"/>
      <c r="E14" s="13" t="s">
        <v>6</v>
      </c>
      <c r="F14" s="13"/>
      <c r="G14" s="13"/>
      <c r="H14" s="13"/>
      <c r="I14" s="14" t="n">
        <f aca="false">I15+I16+I17+I18</f>
        <v>105.64</v>
      </c>
      <c r="J14" s="14" t="n">
        <f aca="false">J15+J16+J17+J18</f>
        <v>3256.9</v>
      </c>
      <c r="K14" s="15" t="s">
        <v>7</v>
      </c>
    </row>
    <row r="15" customFormat="false" ht="15.8" hidden="false" customHeight="true" outlineLevel="0" collapsed="false">
      <c r="A15" s="2"/>
      <c r="B15" s="2"/>
      <c r="C15" s="2"/>
      <c r="D15" s="2"/>
      <c r="E15" s="16" t="s">
        <v>8</v>
      </c>
      <c r="F15" s="16"/>
      <c r="G15" s="16"/>
      <c r="H15" s="16"/>
      <c r="I15" s="17" t="n">
        <f aca="false">ROUND((Source!F116)/1000, 2)</f>
        <v>105.64</v>
      </c>
      <c r="J15" s="17" t="n">
        <f aca="false">ROUND((Source!P116)/1000, 2)</f>
        <v>3256.9</v>
      </c>
      <c r="K15" s="2" t="s">
        <v>7</v>
      </c>
    </row>
    <row r="16" customFormat="false" ht="15.8" hidden="false" customHeight="true" outlineLevel="0" collapsed="false">
      <c r="A16" s="2"/>
      <c r="B16" s="2"/>
      <c r="C16" s="2"/>
      <c r="D16" s="2"/>
      <c r="E16" s="16" t="s">
        <v>9</v>
      </c>
      <c r="F16" s="16"/>
      <c r="G16" s="16"/>
      <c r="H16" s="16"/>
      <c r="I16" s="17" t="n">
        <f aca="false">ROUND((Source!F117)/1000, 2)</f>
        <v>0</v>
      </c>
      <c r="J16" s="17" t="n">
        <f aca="false">ROUND((Source!P117)/1000, 2)</f>
        <v>0</v>
      </c>
      <c r="K16" s="2" t="s">
        <v>7</v>
      </c>
    </row>
    <row r="17" customFormat="false" ht="15.8" hidden="false" customHeight="true" outlineLevel="0" collapsed="false">
      <c r="A17" s="2"/>
      <c r="B17" s="2"/>
      <c r="C17" s="2"/>
      <c r="D17" s="2"/>
      <c r="E17" s="16" t="s">
        <v>10</v>
      </c>
      <c r="F17" s="16"/>
      <c r="G17" s="16"/>
      <c r="H17" s="16"/>
      <c r="I17" s="17" t="n">
        <f aca="false">ROUND((Source!F108)/1000, 2)</f>
        <v>0</v>
      </c>
      <c r="J17" s="17" t="n">
        <f aca="false">ROUND((Source!P108)/1000, 2)</f>
        <v>0</v>
      </c>
      <c r="K17" s="2" t="s">
        <v>7</v>
      </c>
    </row>
    <row r="18" customFormat="false" ht="15.8" hidden="false" customHeight="true" outlineLevel="0" collapsed="false">
      <c r="A18" s="2"/>
      <c r="B18" s="2"/>
      <c r="C18" s="2"/>
      <c r="D18" s="2"/>
      <c r="E18" s="16" t="s">
        <v>11</v>
      </c>
      <c r="F18" s="16"/>
      <c r="G18" s="16"/>
      <c r="H18" s="16"/>
      <c r="I18" s="17" t="n">
        <f aca="false">ROUND((Source!F118+Source!F119)/1000, 2)</f>
        <v>0</v>
      </c>
      <c r="J18" s="17" t="n">
        <f aca="false">ROUND((Source!P118+Source!P119)/1000, 2)</f>
        <v>0</v>
      </c>
      <c r="K18" s="2" t="s">
        <v>7</v>
      </c>
    </row>
    <row r="19" customFormat="false" ht="15.8" hidden="false" customHeight="true" outlineLevel="0" collapsed="false">
      <c r="A19" s="2"/>
      <c r="B19" s="2"/>
      <c r="C19" s="2"/>
      <c r="D19" s="2"/>
      <c r="E19" s="16" t="s">
        <v>12</v>
      </c>
      <c r="F19" s="16"/>
      <c r="G19" s="16"/>
      <c r="H19" s="16"/>
      <c r="I19" s="17" t="n">
        <f aca="false">(Source!F114+ Source!F113)/1000</f>
        <v>19.14272</v>
      </c>
      <c r="J19" s="17" t="n">
        <f aca="false">((Source!P114 + Source!P113)/1000)</f>
        <v>1105.68352</v>
      </c>
      <c r="K19" s="2" t="s">
        <v>7</v>
      </c>
    </row>
    <row r="20" customFormat="false" ht="15.8" hidden="false" customHeight="true" outlineLevel="0" collapsed="false">
      <c r="A20" s="2"/>
      <c r="B20" s="2"/>
      <c r="C20" s="2"/>
      <c r="D20" s="2"/>
      <c r="E20" s="16" t="s">
        <v>13</v>
      </c>
      <c r="F20" s="16"/>
      <c r="G20" s="16"/>
      <c r="H20" s="16"/>
      <c r="I20" s="17" t="n">
        <f aca="false">Source!F121</f>
        <v>1817.42758725</v>
      </c>
      <c r="J20" s="18"/>
      <c r="K20" s="2" t="s">
        <v>14</v>
      </c>
    </row>
    <row r="21" customFormat="false" ht="15.8" hidden="true" customHeight="true" outlineLevel="0" collapsed="false">
      <c r="A21" s="2"/>
      <c r="B21" s="2"/>
      <c r="C21" s="2"/>
      <c r="D21" s="2"/>
      <c r="E21" s="16" t="s">
        <v>15</v>
      </c>
      <c r="F21" s="16"/>
      <c r="G21" s="16"/>
      <c r="H21" s="16"/>
      <c r="I21" s="18"/>
      <c r="J21" s="18"/>
      <c r="K21" s="2"/>
    </row>
    <row r="22" customFormat="false" ht="15.8" hidden="true" customHeight="true" outlineLevel="0" collapsed="false">
      <c r="A22" s="2"/>
      <c r="B22" s="2"/>
      <c r="C22" s="2"/>
      <c r="D22" s="2"/>
      <c r="E22" s="16" t="s">
        <v>16</v>
      </c>
      <c r="F22" s="16"/>
      <c r="G22" s="16"/>
      <c r="H22" s="16"/>
      <c r="I22" s="17" t="n">
        <f aca="false">SUM(Y1:Y87)/1000</f>
        <v>0</v>
      </c>
      <c r="J22" s="17" t="n">
        <f aca="false">SUM(Z1:Z87)/1000</f>
        <v>0</v>
      </c>
      <c r="K22" s="2" t="s">
        <v>7</v>
      </c>
    </row>
    <row r="23" customFormat="false" ht="15.8" hidden="false" customHeight="true" outlineLevel="0" collapsed="false">
      <c r="A23" s="2"/>
      <c r="B23" s="2"/>
      <c r="C23" s="2"/>
      <c r="D23" s="2"/>
      <c r="E23" s="2"/>
      <c r="F23" s="16"/>
      <c r="G23" s="16"/>
      <c r="H23" s="16"/>
      <c r="I23" s="18"/>
      <c r="J23" s="18"/>
      <c r="K23" s="2"/>
    </row>
    <row r="24" customFormat="false" ht="15.8" hidden="false" customHeight="true" outlineLevel="0" collapsed="false">
      <c r="A24" s="2" t="s">
        <v>17</v>
      </c>
      <c r="B24" s="2"/>
      <c r="C24" s="2"/>
      <c r="D24" s="2"/>
      <c r="E24" s="2"/>
      <c r="F24" s="16"/>
      <c r="G24" s="16"/>
      <c r="H24" s="16"/>
      <c r="I24" s="18"/>
      <c r="J24" s="18"/>
      <c r="K24" s="2"/>
    </row>
    <row r="25" customFormat="false" ht="15.8" hidden="false" customHeight="false" outlineLevel="0" collapsed="false">
      <c r="A25" s="19" t="s">
        <v>18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AP25" s="16" t="s">
        <v>18</v>
      </c>
    </row>
    <row r="26" customFormat="false" ht="91.75" hidden="false" customHeight="true" outlineLevel="0" collapsed="false">
      <c r="A26" s="20" t="s">
        <v>19</v>
      </c>
      <c r="B26" s="20" t="s">
        <v>20</v>
      </c>
      <c r="C26" s="20" t="s">
        <v>21</v>
      </c>
      <c r="D26" s="20" t="s">
        <v>22</v>
      </c>
      <c r="E26" s="20" t="s">
        <v>23</v>
      </c>
      <c r="F26" s="20" t="s">
        <v>24</v>
      </c>
      <c r="G26" s="20" t="s">
        <v>25</v>
      </c>
      <c r="H26" s="20" t="s">
        <v>26</v>
      </c>
      <c r="I26" s="20" t="s">
        <v>27</v>
      </c>
      <c r="J26" s="20" t="s">
        <v>28</v>
      </c>
      <c r="K26" s="20" t="s">
        <v>29</v>
      </c>
    </row>
    <row r="27" customFormat="false" ht="16.5" hidden="false" customHeight="true" outlineLevel="0" collapsed="false">
      <c r="A27" s="20" t="n">
        <v>1</v>
      </c>
      <c r="B27" s="20" t="n">
        <v>2</v>
      </c>
      <c r="C27" s="20" t="n">
        <v>3</v>
      </c>
      <c r="D27" s="20" t="n">
        <v>4</v>
      </c>
      <c r="E27" s="20" t="n">
        <v>5</v>
      </c>
      <c r="F27" s="20" t="n">
        <v>6</v>
      </c>
      <c r="G27" s="20" t="n">
        <v>7</v>
      </c>
      <c r="H27" s="20" t="n">
        <v>8</v>
      </c>
      <c r="I27" s="20" t="n">
        <v>9</v>
      </c>
      <c r="J27" s="20" t="n">
        <v>10</v>
      </c>
      <c r="K27" s="20" t="n">
        <v>11</v>
      </c>
    </row>
    <row r="29" customFormat="false" ht="19" hidden="false" customHeight="false" outlineLevel="0" collapsed="false">
      <c r="A29" s="21" t="str">
        <f aca="false">CONCATENATE("Локальная смета: ",IF(Source!G20&lt;&gt;"Новая локальная смета", Source!G20, ""))</f>
        <v>Локальная смета: Благоустройство и озеленение: восстановление газона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1" customFormat="false" ht="19" hidden="false" customHeight="false" outlineLevel="0" collapsed="false">
      <c r="A31" s="21" t="str">
        <f aca="false">CONCATENATE("Раздел: ",IF(Source!G24&lt;&gt;"Новый раздел", Source!G24, ""))</f>
        <v>Раздел: Восстановление газона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</row>
    <row r="32" customFormat="false" ht="29" hidden="false" customHeight="false" outlineLevel="0" collapsed="false">
      <c r="A32" s="22" t="n">
        <v>1</v>
      </c>
      <c r="B32" s="22" t="str">
        <f aca="false">Source!F28</f>
        <v>3.47-26-6</v>
      </c>
      <c r="C32" s="22" t="s">
        <v>30</v>
      </c>
      <c r="D32" s="23" t="str">
        <f aca="false">Source!H28</f>
        <v>100 м2</v>
      </c>
      <c r="E32" s="24" t="n">
        <f aca="false">Source!I28</f>
        <v>43.589</v>
      </c>
      <c r="F32" s="25"/>
      <c r="G32" s="26"/>
      <c r="H32" s="24"/>
      <c r="I32" s="25"/>
      <c r="J32" s="24"/>
      <c r="K32" s="25"/>
      <c r="Q32" s="0" t="n">
        <f aca="false">Source!X28</f>
        <v>3010.15</v>
      </c>
      <c r="R32" s="0" t="n">
        <f aca="false">Source!X29</f>
        <v>173866.4</v>
      </c>
      <c r="S32" s="0" t="n">
        <f aca="false">Source!Y28</f>
        <v>1974.4</v>
      </c>
      <c r="T32" s="0" t="n">
        <f aca="false">Source!Y29</f>
        <v>114041.4</v>
      </c>
      <c r="U32" s="0" t="n">
        <f aca="false">ROUND((175/100)*ROUND(Source!R28, 2), 2)</f>
        <v>0</v>
      </c>
      <c r="V32" s="0" t="n">
        <f aca="false">ROUND((0/100)*ROUND(Source!R29, 2), 2)</f>
        <v>0</v>
      </c>
      <c r="AC32" s="0" t="n">
        <v>0</v>
      </c>
    </row>
    <row r="33" customFormat="false" ht="15" hidden="false" customHeight="false" outlineLevel="0" collapsed="false">
      <c r="C33" s="27" t="str">
        <f aca="false">"Объем: "&amp;Source!I28&amp;"=4358,9/"&amp;"100"</f>
        <v>Объем: 43,589=4358,9/100</v>
      </c>
    </row>
    <row r="34" customFormat="false" ht="16.5" hidden="false" customHeight="false" outlineLevel="0" collapsed="false">
      <c r="A34" s="22"/>
      <c r="B34" s="22"/>
      <c r="C34" s="22" t="s">
        <v>31</v>
      </c>
      <c r="D34" s="23"/>
      <c r="E34" s="24"/>
      <c r="F34" s="25" t="n">
        <f aca="false">Source!AO28</f>
        <v>58.7</v>
      </c>
      <c r="G34" s="26" t="s">
        <v>32</v>
      </c>
      <c r="H34" s="24" t="n">
        <f aca="false">Source!AV29</f>
        <v>1</v>
      </c>
      <c r="I34" s="25" t="n">
        <f aca="false">Source!S28</f>
        <v>3236.72</v>
      </c>
      <c r="J34" s="24" t="n">
        <f aca="false">IF(Source!BA29&lt;&gt; 0, Source!BA29, 1)</f>
        <v>57.76</v>
      </c>
      <c r="K34" s="25" t="n">
        <f aca="false">Source!S29</f>
        <v>186953.12</v>
      </c>
    </row>
    <row r="35" customFormat="false" ht="16.5" hidden="false" customHeight="false" outlineLevel="0" collapsed="false">
      <c r="A35" s="22"/>
      <c r="B35" s="22"/>
      <c r="C35" s="22" t="s">
        <v>33</v>
      </c>
      <c r="D35" s="23"/>
      <c r="E35" s="24"/>
      <c r="F35" s="25" t="n">
        <f aca="false">Source!AL28</f>
        <v>70.7</v>
      </c>
      <c r="G35" s="26"/>
      <c r="H35" s="24" t="n">
        <f aca="false">Source!AW29</f>
        <v>1</v>
      </c>
      <c r="I35" s="25" t="n">
        <f aca="false">Source!P28</f>
        <v>3081.74</v>
      </c>
      <c r="J35" s="24" t="n">
        <f aca="false">IF(Source!BC29&lt;&gt; 0, Source!BC29, 1)</f>
        <v>7.75</v>
      </c>
      <c r="K35" s="25" t="n">
        <f aca="false">Source!P29</f>
        <v>23883.5</v>
      </c>
    </row>
    <row r="36" customFormat="false" ht="16.5" hidden="false" customHeight="false" outlineLevel="0" collapsed="false">
      <c r="A36" s="22"/>
      <c r="B36" s="22"/>
      <c r="C36" s="22" t="s">
        <v>34</v>
      </c>
      <c r="D36" s="23" t="s">
        <v>35</v>
      </c>
      <c r="E36" s="24" t="n">
        <f aca="false">Source!DN29</f>
        <v>93</v>
      </c>
      <c r="F36" s="25"/>
      <c r="G36" s="26"/>
      <c r="H36" s="24"/>
      <c r="I36" s="25" t="n">
        <f aca="false">SUM(Q32:Q35)</f>
        <v>3010.15</v>
      </c>
      <c r="J36" s="24" t="n">
        <f aca="false">Source!BZ29</f>
        <v>93</v>
      </c>
      <c r="K36" s="25" t="n">
        <f aca="false">SUM(R32:R35)</f>
        <v>173866.4</v>
      </c>
    </row>
    <row r="37" customFormat="false" ht="16.5" hidden="false" customHeight="false" outlineLevel="0" collapsed="false">
      <c r="A37" s="22"/>
      <c r="B37" s="22"/>
      <c r="C37" s="22" t="s">
        <v>36</v>
      </c>
      <c r="D37" s="23" t="s">
        <v>35</v>
      </c>
      <c r="E37" s="24" t="n">
        <f aca="false">Source!DO29</f>
        <v>61</v>
      </c>
      <c r="F37" s="25"/>
      <c r="G37" s="26"/>
      <c r="H37" s="24"/>
      <c r="I37" s="25" t="n">
        <f aca="false">SUM(S32:S36)</f>
        <v>1974.4</v>
      </c>
      <c r="J37" s="24" t="n">
        <f aca="false">Source!CA29</f>
        <v>61</v>
      </c>
      <c r="K37" s="25" t="n">
        <f aca="false">SUM(T32:T36)</f>
        <v>114041.4</v>
      </c>
    </row>
    <row r="38" customFormat="false" ht="16.5" hidden="false" customHeight="false" outlineLevel="0" collapsed="false">
      <c r="A38" s="28"/>
      <c r="B38" s="28"/>
      <c r="C38" s="28" t="s">
        <v>37</v>
      </c>
      <c r="D38" s="29" t="s">
        <v>38</v>
      </c>
      <c r="E38" s="30" t="n">
        <f aca="false">Source!AQ28</f>
        <v>5.25</v>
      </c>
      <c r="F38" s="31"/>
      <c r="G38" s="32" t="s">
        <v>32</v>
      </c>
      <c r="H38" s="30" t="n">
        <f aca="false">Source!AV29</f>
        <v>1</v>
      </c>
      <c r="I38" s="31" t="n">
        <f aca="false">Source!U28</f>
        <v>289.48544625</v>
      </c>
      <c r="J38" s="30"/>
      <c r="K38" s="31"/>
    </row>
    <row r="39" customFormat="false" ht="15.8" hidden="false" customHeight="false" outlineLevel="0" collapsed="false">
      <c r="C39" s="33" t="s">
        <v>39</v>
      </c>
      <c r="H39" s="34" t="n">
        <f aca="false">I34+I35+I36+I37+0-0-0</f>
        <v>11303.01</v>
      </c>
      <c r="I39" s="34"/>
      <c r="J39" s="34" t="n">
        <f aca="false">K34+K35+K36+K37+0-0-0</f>
        <v>498744.42</v>
      </c>
      <c r="K39" s="34"/>
    </row>
    <row r="40" customFormat="false" ht="15.8" hidden="true" customHeight="false" outlineLevel="0" collapsed="false">
      <c r="C40" s="33" t="s">
        <v>40</v>
      </c>
      <c r="H40" s="34" t="n">
        <f aca="false">0+0</f>
        <v>0</v>
      </c>
      <c r="I40" s="34"/>
      <c r="J40" s="34" t="n">
        <f aca="false">0+0</f>
        <v>0</v>
      </c>
      <c r="K40" s="34"/>
    </row>
    <row r="41" customFormat="false" ht="15.8" hidden="false" customHeight="false" outlineLevel="0" collapsed="false">
      <c r="C41" s="33" t="s">
        <v>41</v>
      </c>
      <c r="H41" s="34" t="n">
        <f aca="false">I34+I35+I36+I37+0</f>
        <v>11303.01</v>
      </c>
      <c r="I41" s="34"/>
      <c r="J41" s="34" t="n">
        <f aca="false">K34+K35+K36+K37+0</f>
        <v>498744.42</v>
      </c>
      <c r="K41" s="34"/>
      <c r="O41" s="0" t="n">
        <f aca="false">I34+I35+I36+I37+0</f>
        <v>11303.01</v>
      </c>
      <c r="P41" s="0" t="n">
        <f aca="false">K34+K35+K36+K37+0</f>
        <v>498744.42</v>
      </c>
    </row>
    <row r="43" customFormat="false" ht="29" hidden="false" customHeight="false" outlineLevel="0" collapsed="false">
      <c r="A43" s="22" t="n">
        <v>2</v>
      </c>
      <c r="B43" s="22" t="str">
        <f aca="false">Source!F30</f>
        <v>1.4-6-6</v>
      </c>
      <c r="C43" s="22" t="s">
        <v>42</v>
      </c>
      <c r="D43" s="23" t="str">
        <f aca="false">Source!H30</f>
        <v>кг</v>
      </c>
      <c r="E43" s="24" t="n">
        <f aca="false">Source!I30</f>
        <v>174.356</v>
      </c>
      <c r="F43" s="25"/>
      <c r="G43" s="26"/>
      <c r="H43" s="24"/>
      <c r="I43" s="25"/>
      <c r="J43" s="24"/>
      <c r="K43" s="25"/>
      <c r="Q43" s="0" t="n">
        <f aca="false">Source!X30</f>
        <v>0</v>
      </c>
      <c r="R43" s="0" t="n">
        <f aca="false">Source!X31</f>
        <v>0</v>
      </c>
      <c r="S43" s="0" t="n">
        <f aca="false">Source!Y30</f>
        <v>0</v>
      </c>
      <c r="T43" s="0" t="n">
        <f aca="false">Source!Y31</f>
        <v>0</v>
      </c>
      <c r="U43" s="0" t="n">
        <f aca="false">ROUND((175/100)*ROUND(Source!R30, 2), 2)</f>
        <v>0</v>
      </c>
      <c r="V43" s="0" t="n">
        <f aca="false">ROUND((0/100)*ROUND(Source!R31, 2), 2)</f>
        <v>0</v>
      </c>
      <c r="AC43" s="0" t="n">
        <v>0</v>
      </c>
    </row>
    <row r="44" customFormat="false" ht="16.5" hidden="false" customHeight="false" outlineLevel="0" collapsed="false">
      <c r="A44" s="28"/>
      <c r="B44" s="28"/>
      <c r="C44" s="28" t="s">
        <v>33</v>
      </c>
      <c r="D44" s="29"/>
      <c r="E44" s="30"/>
      <c r="F44" s="31" t="n">
        <f aca="false">Source!AL30</f>
        <v>57.91</v>
      </c>
      <c r="G44" s="32"/>
      <c r="H44" s="30" t="n">
        <f aca="false">Source!AW31</f>
        <v>1</v>
      </c>
      <c r="I44" s="31" t="n">
        <f aca="false">Source!P30</f>
        <v>10096.96</v>
      </c>
      <c r="J44" s="30" t="n">
        <f aca="false">IF(Source!BC31&lt;&gt; 0, Source!BC31, 1)</f>
        <v>3.45</v>
      </c>
      <c r="K44" s="31" t="n">
        <f aca="false">Source!P31</f>
        <v>34834.5</v>
      </c>
    </row>
    <row r="45" customFormat="false" ht="15.8" hidden="false" customHeight="false" outlineLevel="0" collapsed="false">
      <c r="C45" s="33" t="s">
        <v>39</v>
      </c>
      <c r="H45" s="34" t="n">
        <f aca="false">I44+0-0-0</f>
        <v>10096.96</v>
      </c>
      <c r="I45" s="34"/>
      <c r="J45" s="34" t="n">
        <f aca="false">K44+0-0-0</f>
        <v>34834.5</v>
      </c>
      <c r="K45" s="34"/>
    </row>
    <row r="46" customFormat="false" ht="15.8" hidden="true" customHeight="false" outlineLevel="0" collapsed="false">
      <c r="C46" s="33" t="s">
        <v>40</v>
      </c>
      <c r="H46" s="34" t="n">
        <f aca="false">0+0</f>
        <v>0</v>
      </c>
      <c r="I46" s="34"/>
      <c r="J46" s="34" t="n">
        <f aca="false">0+0</f>
        <v>0</v>
      </c>
      <c r="K46" s="34"/>
    </row>
    <row r="47" customFormat="false" ht="15.8" hidden="false" customHeight="false" outlineLevel="0" collapsed="false">
      <c r="C47" s="33" t="s">
        <v>41</v>
      </c>
      <c r="H47" s="34" t="n">
        <f aca="false">I44+0</f>
        <v>10096.96</v>
      </c>
      <c r="I47" s="34"/>
      <c r="J47" s="34" t="n">
        <f aca="false">K44+0</f>
        <v>34834.5</v>
      </c>
      <c r="K47" s="34"/>
      <c r="O47" s="0" t="n">
        <f aca="false">I44+0</f>
        <v>10096.96</v>
      </c>
      <c r="P47" s="0" t="n">
        <f aca="false">K44+0</f>
        <v>34834.5</v>
      </c>
    </row>
    <row r="49" customFormat="false" ht="54" hidden="false" customHeight="false" outlineLevel="0" collapsed="false">
      <c r="A49" s="22" t="n">
        <v>3</v>
      </c>
      <c r="B49" s="22" t="str">
        <f aca="false">Source!F32</f>
        <v>3.47-26-4</v>
      </c>
      <c r="C49" s="22" t="s">
        <v>43</v>
      </c>
      <c r="D49" s="23" t="str">
        <f aca="false">Source!H32</f>
        <v>100 м2</v>
      </c>
      <c r="E49" s="24" t="n">
        <f aca="false">Source!I32</f>
        <v>34.98</v>
      </c>
      <c r="F49" s="25"/>
      <c r="G49" s="26"/>
      <c r="H49" s="24"/>
      <c r="I49" s="25"/>
      <c r="J49" s="24"/>
      <c r="K49" s="25"/>
      <c r="Q49" s="0" t="n">
        <f aca="false">Source!X32</f>
        <v>17135.79</v>
      </c>
      <c r="R49" s="0" t="n">
        <f aca="false">Source!X33</f>
        <v>989762.93</v>
      </c>
      <c r="S49" s="0" t="n">
        <f aca="false">Source!Y32</f>
        <v>11239.6</v>
      </c>
      <c r="T49" s="0" t="n">
        <f aca="false">Source!Y33</f>
        <v>649199.34</v>
      </c>
      <c r="U49" s="0" t="n">
        <f aca="false">ROUND((175/100)*ROUND(Source!R32, 2), 2)</f>
        <v>0</v>
      </c>
      <c r="V49" s="0" t="n">
        <f aca="false">ROUND((0/100)*ROUND(Source!R33, 2), 2)</f>
        <v>0</v>
      </c>
      <c r="AC49" s="0" t="n">
        <v>0</v>
      </c>
    </row>
    <row r="50" customFormat="false" ht="15" hidden="false" customHeight="false" outlineLevel="0" collapsed="false">
      <c r="C50" s="27" t="str">
        <f aca="false">"Объем: "&amp;Source!I32&amp;"=3498/"&amp;"100"</f>
        <v>Объем: 34,98=3498/100</v>
      </c>
    </row>
    <row r="51" customFormat="false" ht="16.5" hidden="false" customHeight="false" outlineLevel="0" collapsed="false">
      <c r="A51" s="22"/>
      <c r="B51" s="22"/>
      <c r="C51" s="22" t="s">
        <v>31</v>
      </c>
      <c r="D51" s="23"/>
      <c r="E51" s="24"/>
      <c r="F51" s="25" t="n">
        <f aca="false">Source!AO32</f>
        <v>416.4</v>
      </c>
      <c r="G51" s="26" t="s">
        <v>32</v>
      </c>
      <c r="H51" s="24" t="n">
        <f aca="false">Source!AV33</f>
        <v>1</v>
      </c>
      <c r="I51" s="25" t="n">
        <f aca="false">Source!S32</f>
        <v>18425.58</v>
      </c>
      <c r="J51" s="24" t="n">
        <f aca="false">IF(Source!BA33&lt;&gt; 0, Source!BA33, 1)</f>
        <v>57.76</v>
      </c>
      <c r="K51" s="25" t="n">
        <f aca="false">Source!S33</f>
        <v>1064261.22</v>
      </c>
    </row>
    <row r="52" customFormat="false" ht="16.5" hidden="false" customHeight="false" outlineLevel="0" collapsed="false">
      <c r="A52" s="22"/>
      <c r="B52" s="22"/>
      <c r="C52" s="22" t="s">
        <v>34</v>
      </c>
      <c r="D52" s="23" t="s">
        <v>35</v>
      </c>
      <c r="E52" s="24" t="n">
        <f aca="false">Source!DN33</f>
        <v>93</v>
      </c>
      <c r="F52" s="25"/>
      <c r="G52" s="26"/>
      <c r="H52" s="24"/>
      <c r="I52" s="25" t="n">
        <f aca="false">SUM(Q49:Q51)</f>
        <v>17135.79</v>
      </c>
      <c r="J52" s="24" t="n">
        <f aca="false">Source!BZ33</f>
        <v>93</v>
      </c>
      <c r="K52" s="25" t="n">
        <f aca="false">SUM(R49:R51)</f>
        <v>989762.93</v>
      </c>
    </row>
    <row r="53" customFormat="false" ht="16.5" hidden="false" customHeight="false" outlineLevel="0" collapsed="false">
      <c r="A53" s="22"/>
      <c r="B53" s="22"/>
      <c r="C53" s="22" t="s">
        <v>36</v>
      </c>
      <c r="D53" s="23" t="s">
        <v>35</v>
      </c>
      <c r="E53" s="24" t="n">
        <f aca="false">Source!DO33</f>
        <v>61</v>
      </c>
      <c r="F53" s="25"/>
      <c r="G53" s="26"/>
      <c r="H53" s="24"/>
      <c r="I53" s="25" t="n">
        <f aca="false">SUM(S49:S52)</f>
        <v>11239.6</v>
      </c>
      <c r="J53" s="24" t="n">
        <f aca="false">Source!CA33</f>
        <v>61</v>
      </c>
      <c r="K53" s="25" t="n">
        <f aca="false">SUM(T49:T52)</f>
        <v>649199.34</v>
      </c>
    </row>
    <row r="54" customFormat="false" ht="16.5" hidden="false" customHeight="false" outlineLevel="0" collapsed="false">
      <c r="A54" s="28"/>
      <c r="B54" s="28"/>
      <c r="C54" s="28" t="s">
        <v>37</v>
      </c>
      <c r="D54" s="29" t="s">
        <v>38</v>
      </c>
      <c r="E54" s="30" t="n">
        <f aca="false">Source!AQ32</f>
        <v>40</v>
      </c>
      <c r="F54" s="31"/>
      <c r="G54" s="32" t="s">
        <v>32</v>
      </c>
      <c r="H54" s="30" t="n">
        <f aca="false">Source!AV33</f>
        <v>1</v>
      </c>
      <c r="I54" s="31" t="n">
        <f aca="false">Source!U32</f>
        <v>1769.988</v>
      </c>
      <c r="J54" s="30"/>
      <c r="K54" s="31"/>
    </row>
    <row r="55" customFormat="false" ht="15.8" hidden="false" customHeight="false" outlineLevel="0" collapsed="false">
      <c r="C55" s="33" t="s">
        <v>39</v>
      </c>
      <c r="H55" s="34" t="n">
        <f aca="false">I51+I52+I53+0-0-0</f>
        <v>46800.97</v>
      </c>
      <c r="I55" s="34"/>
      <c r="J55" s="34" t="n">
        <f aca="false">K51+K52+K53+0-0-0</f>
        <v>2703223.49</v>
      </c>
      <c r="K55" s="34"/>
    </row>
    <row r="56" customFormat="false" ht="15.8" hidden="true" customHeight="false" outlineLevel="0" collapsed="false">
      <c r="C56" s="33" t="s">
        <v>40</v>
      </c>
      <c r="H56" s="34" t="n">
        <f aca="false">0+0</f>
        <v>0</v>
      </c>
      <c r="I56" s="34"/>
      <c r="J56" s="34" t="n">
        <f aca="false">0+0</f>
        <v>0</v>
      </c>
      <c r="K56" s="34"/>
    </row>
    <row r="57" customFormat="false" ht="15.8" hidden="false" customHeight="false" outlineLevel="0" collapsed="false">
      <c r="C57" s="33" t="s">
        <v>41</v>
      </c>
      <c r="H57" s="34" t="n">
        <f aca="false">I51+I52+I53+0</f>
        <v>46800.97</v>
      </c>
      <c r="I57" s="34"/>
      <c r="J57" s="34" t="n">
        <f aca="false">K51+K52+K53+0</f>
        <v>2703223.49</v>
      </c>
      <c r="K57" s="34"/>
      <c r="O57" s="0" t="n">
        <f aca="false">I51+I52+I53+0</f>
        <v>46800.97</v>
      </c>
      <c r="P57" s="0" t="n">
        <f aca="false">K51+K52+K53+0</f>
        <v>2703223.49</v>
      </c>
    </row>
    <row r="59" customFormat="false" ht="54" hidden="false" customHeight="false" outlineLevel="0" collapsed="false">
      <c r="A59" s="22" t="n">
        <v>4</v>
      </c>
      <c r="B59" s="22" t="str">
        <f aca="false">Source!F34</f>
        <v>3.47-26-5</v>
      </c>
      <c r="C59" s="22" t="s">
        <v>44</v>
      </c>
      <c r="D59" s="23" t="str">
        <f aca="false">Source!H34</f>
        <v>100 м2</v>
      </c>
      <c r="E59" s="24" t="n">
        <f aca="false">Source!I34</f>
        <v>-34.98</v>
      </c>
      <c r="F59" s="25"/>
      <c r="G59" s="26"/>
      <c r="H59" s="24"/>
      <c r="I59" s="25"/>
      <c r="J59" s="24"/>
      <c r="K59" s="25"/>
      <c r="Q59" s="0" t="n">
        <f aca="false">Source!X34</f>
        <v>-2343.21</v>
      </c>
      <c r="R59" s="0" t="n">
        <f aca="false">Source!X35</f>
        <v>-135343.66</v>
      </c>
      <c r="S59" s="0" t="n">
        <f aca="false">Source!Y34</f>
        <v>-1536.94</v>
      </c>
      <c r="T59" s="0" t="n">
        <f aca="false">Source!Y35</f>
        <v>-88773.8</v>
      </c>
      <c r="U59" s="0" t="n">
        <f aca="false">ROUND((175/100)*ROUND(Source!R34, 2), 2)</f>
        <v>-0</v>
      </c>
      <c r="V59" s="0" t="n">
        <f aca="false">ROUND((0/100)*ROUND(Source!R35, 2), 2)</f>
        <v>-0</v>
      </c>
      <c r="AC59" s="0" t="n">
        <v>0</v>
      </c>
    </row>
    <row r="60" customFormat="false" ht="15" hidden="false" customHeight="false" outlineLevel="0" collapsed="false">
      <c r="C60" s="27" t="str">
        <f aca="false">"Объем: "&amp;Source!I34&amp;"=-"&amp;"3498/"&amp;"100"</f>
        <v>Объем: -34,98=-3498/100</v>
      </c>
    </row>
    <row r="61" customFormat="false" ht="16.5" hidden="false" customHeight="false" outlineLevel="0" collapsed="false">
      <c r="A61" s="22"/>
      <c r="B61" s="22"/>
      <c r="C61" s="22" t="s">
        <v>31</v>
      </c>
      <c r="D61" s="23"/>
      <c r="E61" s="24"/>
      <c r="F61" s="25" t="n">
        <f aca="false">Source!AO34</f>
        <v>56.94</v>
      </c>
      <c r="G61" s="26" t="s">
        <v>32</v>
      </c>
      <c r="H61" s="24" t="n">
        <f aca="false">Source!AV35</f>
        <v>1</v>
      </c>
      <c r="I61" s="25" t="n">
        <f aca="false">Source!S34</f>
        <v>-2519.58</v>
      </c>
      <c r="J61" s="24" t="n">
        <f aca="false">IF(Source!BA35&lt;&gt; 0, Source!BA35, 1)</f>
        <v>57.76</v>
      </c>
      <c r="K61" s="25" t="n">
        <f aca="false">Source!S35</f>
        <v>-145530.82</v>
      </c>
    </row>
    <row r="62" customFormat="false" ht="16.5" hidden="false" customHeight="false" outlineLevel="0" collapsed="false">
      <c r="A62" s="22"/>
      <c r="B62" s="22"/>
      <c r="C62" s="22" t="s">
        <v>34</v>
      </c>
      <c r="D62" s="23" t="s">
        <v>35</v>
      </c>
      <c r="E62" s="24" t="n">
        <f aca="false">Source!DN35</f>
        <v>93</v>
      </c>
      <c r="F62" s="25"/>
      <c r="G62" s="26"/>
      <c r="H62" s="24"/>
      <c r="I62" s="25" t="n">
        <f aca="false">SUM(Q59:Q61)</f>
        <v>-2343.21</v>
      </c>
      <c r="J62" s="24" t="n">
        <f aca="false">Source!BZ35</f>
        <v>93</v>
      </c>
      <c r="K62" s="25" t="n">
        <f aca="false">SUM(R59:R61)</f>
        <v>-135343.66</v>
      </c>
    </row>
    <row r="63" customFormat="false" ht="16.5" hidden="false" customHeight="false" outlineLevel="0" collapsed="false">
      <c r="A63" s="22"/>
      <c r="B63" s="22"/>
      <c r="C63" s="22" t="s">
        <v>36</v>
      </c>
      <c r="D63" s="23" t="s">
        <v>35</v>
      </c>
      <c r="E63" s="24" t="n">
        <f aca="false">Source!DO35</f>
        <v>61</v>
      </c>
      <c r="F63" s="25"/>
      <c r="G63" s="26"/>
      <c r="H63" s="24"/>
      <c r="I63" s="25" t="n">
        <f aca="false">SUM(S59:S62)</f>
        <v>-1536.94</v>
      </c>
      <c r="J63" s="24" t="n">
        <f aca="false">Source!CA35</f>
        <v>61</v>
      </c>
      <c r="K63" s="25" t="n">
        <f aca="false">SUM(T59:T62)</f>
        <v>-88773.8</v>
      </c>
    </row>
    <row r="64" customFormat="false" ht="16.5" hidden="false" customHeight="false" outlineLevel="0" collapsed="false">
      <c r="A64" s="28"/>
      <c r="B64" s="28"/>
      <c r="C64" s="28" t="s">
        <v>37</v>
      </c>
      <c r="D64" s="29" t="s">
        <v>38</v>
      </c>
      <c r="E64" s="30" t="n">
        <f aca="false">Source!AQ34</f>
        <v>5.47</v>
      </c>
      <c r="F64" s="31"/>
      <c r="G64" s="32" t="s">
        <v>32</v>
      </c>
      <c r="H64" s="30" t="n">
        <f aca="false">Source!AV35</f>
        <v>1</v>
      </c>
      <c r="I64" s="31" t="n">
        <f aca="false">Source!U34</f>
        <v>-242.045859</v>
      </c>
      <c r="J64" s="30"/>
      <c r="K64" s="31"/>
    </row>
    <row r="65" customFormat="false" ht="15.8" hidden="false" customHeight="false" outlineLevel="0" collapsed="false">
      <c r="C65" s="33" t="s">
        <v>39</v>
      </c>
      <c r="H65" s="34" t="n">
        <f aca="false">I61+I62+I63+0-0-0</f>
        <v>-6399.73</v>
      </c>
      <c r="I65" s="34"/>
      <c r="J65" s="34" t="n">
        <f aca="false">K61+K62+K63+0-0-0</f>
        <v>-369648.28</v>
      </c>
      <c r="K65" s="34"/>
    </row>
    <row r="66" customFormat="false" ht="15.8" hidden="true" customHeight="false" outlineLevel="0" collapsed="false">
      <c r="C66" s="33" t="s">
        <v>40</v>
      </c>
      <c r="H66" s="34" t="n">
        <f aca="false">0+0</f>
        <v>0</v>
      </c>
      <c r="I66" s="34"/>
      <c r="J66" s="34" t="n">
        <f aca="false">0+0</f>
        <v>0</v>
      </c>
      <c r="K66" s="34"/>
    </row>
    <row r="67" customFormat="false" ht="15.8" hidden="false" customHeight="false" outlineLevel="0" collapsed="false">
      <c r="C67" s="33" t="s">
        <v>41</v>
      </c>
      <c r="H67" s="34" t="n">
        <f aca="false">I61+I62+I63+0</f>
        <v>-6399.73</v>
      </c>
      <c r="I67" s="34"/>
      <c r="J67" s="34" t="n">
        <f aca="false">K61+K62+K63+0</f>
        <v>-369648.28</v>
      </c>
      <c r="K67" s="34"/>
      <c r="O67" s="0" t="n">
        <f aca="false">I61+I62+I63+0</f>
        <v>-6399.73</v>
      </c>
      <c r="P67" s="0" t="n">
        <f aca="false">K61+K62+K63+0</f>
        <v>-369648.28</v>
      </c>
    </row>
    <row r="69" customFormat="false" ht="16.5" hidden="false" customHeight="false" outlineLevel="0" collapsed="false">
      <c r="A69" s="22" t="n">
        <v>5</v>
      </c>
      <c r="B69" s="22" t="str">
        <f aca="false">Source!F36</f>
        <v>1.4-6-1</v>
      </c>
      <c r="C69" s="22" t="s">
        <v>45</v>
      </c>
      <c r="D69" s="23" t="str">
        <f aca="false">Source!H36</f>
        <v>м3</v>
      </c>
      <c r="E69" s="24" t="n">
        <f aca="false">Source!I36</f>
        <v>349.8</v>
      </c>
      <c r="F69" s="25"/>
      <c r="G69" s="26"/>
      <c r="H69" s="24"/>
      <c r="I69" s="25"/>
      <c r="J69" s="24"/>
      <c r="K69" s="25"/>
      <c r="Q69" s="0" t="n">
        <f aca="false">Source!X36</f>
        <v>0</v>
      </c>
      <c r="R69" s="0" t="n">
        <f aca="false">Source!X37</f>
        <v>0</v>
      </c>
      <c r="S69" s="0" t="n">
        <f aca="false">Source!Y36</f>
        <v>0</v>
      </c>
      <c r="T69" s="0" t="n">
        <f aca="false">Source!Y37</f>
        <v>0</v>
      </c>
      <c r="U69" s="0" t="n">
        <f aca="false">ROUND((175/100)*ROUND(Source!R36, 2), 2)</f>
        <v>0</v>
      </c>
      <c r="V69" s="0" t="n">
        <f aca="false">ROUND((0/100)*ROUND(Source!R37, 2), 2)</f>
        <v>0</v>
      </c>
      <c r="AC69" s="0" t="n">
        <v>0</v>
      </c>
    </row>
    <row r="70" customFormat="false" ht="16.5" hidden="false" customHeight="false" outlineLevel="0" collapsed="false">
      <c r="A70" s="28"/>
      <c r="B70" s="28"/>
      <c r="C70" s="28" t="s">
        <v>33</v>
      </c>
      <c r="D70" s="29"/>
      <c r="E70" s="30"/>
      <c r="F70" s="31" t="n">
        <f aca="false">Source!AL36</f>
        <v>125.33</v>
      </c>
      <c r="G70" s="32"/>
      <c r="H70" s="30" t="n">
        <f aca="false">Source!AW37</f>
        <v>1</v>
      </c>
      <c r="I70" s="31" t="n">
        <f aca="false">Source!P36</f>
        <v>43840.43</v>
      </c>
      <c r="J70" s="30" t="n">
        <f aca="false">IF(Source!BC37&lt;&gt; 0, Source!BC37, 1)</f>
        <v>8.89</v>
      </c>
      <c r="K70" s="31" t="n">
        <f aca="false">Source!P37</f>
        <v>389741.46</v>
      </c>
    </row>
    <row r="71" customFormat="false" ht="15.8" hidden="false" customHeight="false" outlineLevel="0" collapsed="false">
      <c r="C71" s="33" t="s">
        <v>39</v>
      </c>
      <c r="H71" s="34" t="n">
        <f aca="false">I70+0-0-0</f>
        <v>43840.43</v>
      </c>
      <c r="I71" s="34"/>
      <c r="J71" s="34" t="n">
        <f aca="false">K70+0-0-0</f>
        <v>389741.46</v>
      </c>
      <c r="K71" s="34"/>
    </row>
    <row r="72" customFormat="false" ht="15.8" hidden="true" customHeight="false" outlineLevel="0" collapsed="false">
      <c r="C72" s="33" t="s">
        <v>40</v>
      </c>
      <c r="H72" s="34" t="n">
        <f aca="false">0+0</f>
        <v>0</v>
      </c>
      <c r="I72" s="34"/>
      <c r="J72" s="34" t="n">
        <f aca="false">0+0</f>
        <v>0</v>
      </c>
      <c r="K72" s="34"/>
    </row>
    <row r="73" customFormat="false" ht="15.8" hidden="false" customHeight="false" outlineLevel="0" collapsed="false">
      <c r="C73" s="33" t="s">
        <v>41</v>
      </c>
      <c r="H73" s="34" t="n">
        <f aca="false">I70+0</f>
        <v>43840.43</v>
      </c>
      <c r="I73" s="34"/>
      <c r="J73" s="34" t="n">
        <f aca="false">K70+0</f>
        <v>389741.46</v>
      </c>
      <c r="K73" s="34"/>
      <c r="O73" s="0" t="n">
        <f aca="false">I70+0</f>
        <v>43840.43</v>
      </c>
      <c r="P73" s="0" t="n">
        <f aca="false">K70+0</f>
        <v>389741.46</v>
      </c>
    </row>
    <row r="76" customFormat="false" ht="16.5" hidden="false" customHeight="false" outlineLevel="0" collapsed="false">
      <c r="A76" s="35" t="str">
        <f aca="false">CONCATENATE("Итого по разделу: ",IF(Source!G39&lt;&gt;"Новый раздел", Source!G39, ""))</f>
        <v>Итого по разделу: Восстановление газона</v>
      </c>
      <c r="B76" s="35"/>
      <c r="C76" s="35"/>
      <c r="D76" s="35"/>
      <c r="E76" s="35"/>
      <c r="F76" s="35"/>
      <c r="G76" s="35"/>
      <c r="H76" s="34"/>
      <c r="I76" s="34" t="n">
        <f aca="false">SUM(O31:O75)</f>
        <v>105641.64</v>
      </c>
      <c r="J76" s="34" t="n">
        <f aca="false">SUM(P31:P75)</f>
        <v>3256895.59</v>
      </c>
      <c r="K76" s="34"/>
    </row>
    <row r="77" customFormat="false" ht="12.8" hidden="true" customHeight="false" outlineLevel="0" collapsed="false">
      <c r="A77" s="0" t="s">
        <v>46</v>
      </c>
      <c r="I77" s="0" t="n">
        <f aca="false">SUM(W31:W76)</f>
        <v>0</v>
      </c>
      <c r="J77" s="0" t="n">
        <f aca="false">SUM(X31:X76)</f>
        <v>0</v>
      </c>
    </row>
    <row r="78" customFormat="false" ht="12.8" hidden="true" customHeight="false" outlineLevel="0" collapsed="false">
      <c r="A78" s="0" t="s">
        <v>47</v>
      </c>
      <c r="I78" s="0" t="n">
        <f aca="false">SUM(Y31:Y77)</f>
        <v>0</v>
      </c>
      <c r="J78" s="0" t="n">
        <f aca="false">SUM(Z31:Z77)</f>
        <v>0</v>
      </c>
    </row>
    <row r="80" customFormat="false" ht="16.5" hidden="false" customHeight="false" outlineLevel="0" collapsed="false">
      <c r="A80" s="35" t="str">
        <f aca="false">CONCATENATE("Итого по локальной смете: ",IF(Source!G69&lt;&gt;"Новая локальная смета", Source!G69, ""))</f>
        <v>Итого по локальной смете: Благоустройство и озеленение: восстановление газона</v>
      </c>
      <c r="B80" s="35"/>
      <c r="C80" s="35"/>
      <c r="D80" s="35"/>
      <c r="E80" s="35"/>
      <c r="F80" s="35"/>
      <c r="G80" s="35"/>
      <c r="H80" s="34"/>
      <c r="I80" s="34" t="n">
        <f aca="false">SUM(O29:O79)</f>
        <v>105641.64</v>
      </c>
      <c r="J80" s="34" t="n">
        <f aca="false">SUM(P29:P79)</f>
        <v>3256895.59</v>
      </c>
      <c r="K80" s="34"/>
      <c r="AQ80" s="36" t="str">
        <f aca="false">CONCATENATE("Итого по локальной смете: ",IF(Source!G69&lt;&gt;"Новая локальная смета", Source!G69, ""))</f>
        <v>Итого по локальной смете: Благоустройство и озеленение: восстановление газона</v>
      </c>
    </row>
    <row r="81" customFormat="false" ht="12.8" hidden="true" customHeight="false" outlineLevel="0" collapsed="false">
      <c r="A81" s="0" t="s">
        <v>46</v>
      </c>
      <c r="I81" s="0" t="n">
        <f aca="false">SUM(W29:W80)</f>
        <v>0</v>
      </c>
      <c r="J81" s="0" t="n">
        <f aca="false">SUM(X29:X80)</f>
        <v>0</v>
      </c>
    </row>
    <row r="82" customFormat="false" ht="12.8" hidden="true" customHeight="false" outlineLevel="0" collapsed="false">
      <c r="A82" s="0" t="s">
        <v>47</v>
      </c>
      <c r="I82" s="0" t="n">
        <f aca="false">SUM(Y29:Y81)</f>
        <v>0</v>
      </c>
      <c r="J82" s="0" t="n">
        <f aca="false">SUM(Z29:Z81)</f>
        <v>0</v>
      </c>
    </row>
    <row r="83" customFormat="false" ht="16.5" hidden="false" customHeight="false" outlineLevel="0" collapsed="false">
      <c r="C83" s="37" t="str">
        <f aca="false">Source!H79</f>
        <v>Стоимость оборудования заказчика</v>
      </c>
      <c r="D83" s="37"/>
      <c r="E83" s="37"/>
      <c r="F83" s="37"/>
      <c r="G83" s="37"/>
      <c r="H83" s="38" t="n">
        <f aca="false">Source!F79</f>
        <v>0</v>
      </c>
      <c r="I83" s="38"/>
      <c r="J83" s="38" t="n">
        <f aca="false">Source!P79</f>
        <v>0</v>
      </c>
      <c r="K83" s="38"/>
    </row>
    <row r="85" customFormat="false" ht="16.5" hidden="false" customHeight="false" outlineLevel="0" collapsed="false">
      <c r="A85" s="35" t="str">
        <f aca="false">CONCATENATE("Итого по смете: ",IF(Source!G99&lt;&gt;"Новый объект", Source!G99, ""))</f>
        <v>Итого по смете: Благоустройство и озеленение: восстановление газона</v>
      </c>
      <c r="B85" s="35"/>
      <c r="C85" s="35"/>
      <c r="D85" s="35"/>
      <c r="E85" s="35"/>
      <c r="F85" s="35"/>
      <c r="G85" s="35"/>
      <c r="H85" s="34"/>
      <c r="I85" s="34" t="n">
        <f aca="false">SUM(O1:O84)</f>
        <v>105641.64</v>
      </c>
      <c r="J85" s="34" t="n">
        <f aca="false">SUM(P1:P84)</f>
        <v>3256895.59</v>
      </c>
      <c r="K85" s="34"/>
    </row>
    <row r="86" customFormat="false" ht="12.8" hidden="true" customHeight="false" outlineLevel="0" collapsed="false">
      <c r="A86" s="0" t="s">
        <v>46</v>
      </c>
      <c r="I86" s="0" t="n">
        <f aca="false">SUM(W1:W85)</f>
        <v>0</v>
      </c>
      <c r="J86" s="0" t="n">
        <f aca="false">SUM(X1:X85)</f>
        <v>0</v>
      </c>
    </row>
    <row r="87" customFormat="false" ht="12.8" hidden="true" customHeight="false" outlineLevel="0" collapsed="false">
      <c r="A87" s="0" t="s">
        <v>47</v>
      </c>
      <c r="I87" s="0" t="n">
        <f aca="false">SUM(Y1:Y86)</f>
        <v>0</v>
      </c>
      <c r="J87" s="0" t="n">
        <f aca="false">SUM(Z1:Z86)</f>
        <v>0</v>
      </c>
    </row>
    <row r="90" customFormat="false" ht="15.8" hidden="false" customHeight="true" outlineLevel="0" collapsed="false">
      <c r="A90" s="39" t="s">
        <v>48</v>
      </c>
      <c r="B90" s="39"/>
      <c r="C90" s="40" t="str">
        <f aca="false">IF(Source!AC12&lt;&gt;"", Source!AC12," ")</f>
        <v> </v>
      </c>
      <c r="D90" s="40"/>
      <c r="E90" s="40"/>
      <c r="F90" s="40"/>
      <c r="G90" s="40"/>
      <c r="H90" s="16" t="str">
        <f aca="false">IF(Source!AB12&lt;&gt;"", Source!AB12," ")</f>
        <v> </v>
      </c>
      <c r="I90" s="16"/>
      <c r="J90" s="16"/>
      <c r="K90" s="16"/>
    </row>
    <row r="91" customFormat="false" ht="15.8" hidden="false" customHeight="true" outlineLevel="0" collapsed="false">
      <c r="A91" s="2"/>
      <c r="B91" s="2"/>
      <c r="C91" s="5" t="s">
        <v>49</v>
      </c>
      <c r="D91" s="5"/>
      <c r="E91" s="5"/>
      <c r="F91" s="5"/>
      <c r="G91" s="5"/>
      <c r="H91" s="2"/>
      <c r="I91" s="2"/>
      <c r="J91" s="2"/>
      <c r="K91" s="2"/>
    </row>
    <row r="92" customFormat="false" ht="15.8" hidden="false" customHeight="true" outlineLevel="0" collapsed="false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customFormat="false" ht="15.8" hidden="false" customHeight="true" outlineLevel="0" collapsed="false">
      <c r="A93" s="39" t="s">
        <v>50</v>
      </c>
      <c r="B93" s="39"/>
      <c r="C93" s="40" t="str">
        <f aca="false">IF(Source!AE12&lt;&gt;"", Source!AE12," ")</f>
        <v> </v>
      </c>
      <c r="D93" s="40"/>
      <c r="E93" s="40"/>
      <c r="F93" s="40"/>
      <c r="G93" s="40"/>
      <c r="H93" s="16" t="str">
        <f aca="false">IF(Source!AD12&lt;&gt;"", Source!AD12," ")</f>
        <v> </v>
      </c>
      <c r="I93" s="16"/>
      <c r="J93" s="16"/>
      <c r="K93" s="16"/>
    </row>
    <row r="94" customFormat="false" ht="15.8" hidden="false" customHeight="true" outlineLevel="0" collapsed="false">
      <c r="A94" s="2"/>
      <c r="B94" s="2"/>
      <c r="C94" s="5" t="s">
        <v>49</v>
      </c>
      <c r="D94" s="5"/>
      <c r="E94" s="5"/>
      <c r="F94" s="5"/>
      <c r="G94" s="5"/>
      <c r="H94" s="2"/>
      <c r="I94" s="2"/>
      <c r="J94" s="2"/>
      <c r="K94" s="2"/>
    </row>
  </sheetData>
  <mergeCells count="66">
    <mergeCell ref="A3:K3"/>
    <mergeCell ref="A4:K4"/>
    <mergeCell ref="A6:K6"/>
    <mergeCell ref="A8:K8"/>
    <mergeCell ref="A9:K9"/>
    <mergeCell ref="A11:K11"/>
    <mergeCell ref="E14:H14"/>
    <mergeCell ref="E15:H15"/>
    <mergeCell ref="E16:H16"/>
    <mergeCell ref="E17:H17"/>
    <mergeCell ref="E18:H18"/>
    <mergeCell ref="E19:H19"/>
    <mergeCell ref="E20:H20"/>
    <mergeCell ref="E21:H21"/>
    <mergeCell ref="E22:H22"/>
    <mergeCell ref="A25:K25"/>
    <mergeCell ref="A29:K29"/>
    <mergeCell ref="A31:K31"/>
    <mergeCell ref="H39:I39"/>
    <mergeCell ref="J39:K39"/>
    <mergeCell ref="H40:I40"/>
    <mergeCell ref="J40:K40"/>
    <mergeCell ref="H41:I41"/>
    <mergeCell ref="J41:K41"/>
    <mergeCell ref="H45:I45"/>
    <mergeCell ref="J45:K45"/>
    <mergeCell ref="H46:I46"/>
    <mergeCell ref="J46:K46"/>
    <mergeCell ref="H47:I47"/>
    <mergeCell ref="J47:K47"/>
    <mergeCell ref="H55:I55"/>
    <mergeCell ref="J55:K55"/>
    <mergeCell ref="H56:I56"/>
    <mergeCell ref="J56:K56"/>
    <mergeCell ref="H57:I57"/>
    <mergeCell ref="J57:K57"/>
    <mergeCell ref="H65:I65"/>
    <mergeCell ref="J65:K65"/>
    <mergeCell ref="H66:I66"/>
    <mergeCell ref="J66:K66"/>
    <mergeCell ref="H67:I67"/>
    <mergeCell ref="J67:K67"/>
    <mergeCell ref="H71:I71"/>
    <mergeCell ref="J71:K71"/>
    <mergeCell ref="H72:I72"/>
    <mergeCell ref="J72:K72"/>
    <mergeCell ref="H73:I73"/>
    <mergeCell ref="J73:K73"/>
    <mergeCell ref="A76:G76"/>
    <mergeCell ref="H76:I76"/>
    <mergeCell ref="J76:K76"/>
    <mergeCell ref="A80:G80"/>
    <mergeCell ref="H80:I80"/>
    <mergeCell ref="J80:K80"/>
    <mergeCell ref="C83:G83"/>
    <mergeCell ref="H83:I83"/>
    <mergeCell ref="J83:K83"/>
    <mergeCell ref="A85:G85"/>
    <mergeCell ref="H85:I85"/>
    <mergeCell ref="J85:K85"/>
    <mergeCell ref="A90:B90"/>
    <mergeCell ref="H90:K90"/>
    <mergeCell ref="C91:G91"/>
    <mergeCell ref="A93:B93"/>
    <mergeCell ref="H93:K93"/>
    <mergeCell ref="C94:G94"/>
  </mergeCells>
  <printOptions headings="false" gridLines="false" gridLinesSet="true" horizontalCentered="false" verticalCentered="false"/>
  <pageMargins left="0.4" right="0.2" top="0.298611111111111" bottom="0.4375" header="0.2" footer="0.2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U139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A13" activeCellId="0" sqref="A13"/>
    </sheetView>
  </sheetViews>
  <sheetFormatPr defaultColWidth="9.13671875" defaultRowHeight="12.75" zeroHeight="false" outlineLevelRow="0" outlineLevelCol="0"/>
  <sheetData>
    <row r="1" customFormat="false" ht="12.75" hidden="false" customHeight="false" outlineLevel="0" collapsed="false">
      <c r="A1" s="0" t="n">
        <v>0</v>
      </c>
      <c r="B1" s="0" t="s">
        <v>51</v>
      </c>
      <c r="D1" s="0" t="s">
        <v>52</v>
      </c>
      <c r="F1" s="0" t="n">
        <v>0</v>
      </c>
      <c r="G1" s="0" t="n">
        <v>0</v>
      </c>
      <c r="H1" s="0" t="n">
        <v>0</v>
      </c>
      <c r="I1" s="0" t="s">
        <v>53</v>
      </c>
      <c r="K1" s="0" t="n">
        <v>1</v>
      </c>
      <c r="L1" s="0" t="n">
        <v>76812</v>
      </c>
      <c r="M1" s="0" t="n">
        <v>10</v>
      </c>
      <c r="N1" s="0" t="n">
        <v>12</v>
      </c>
      <c r="O1" s="0" t="n">
        <v>2</v>
      </c>
      <c r="P1" s="0" t="n">
        <v>0</v>
      </c>
      <c r="Q1" s="0" t="n">
        <v>1</v>
      </c>
      <c r="IL1" s="0" t="s">
        <v>54</v>
      </c>
    </row>
    <row r="4" customFormat="false" ht="12.75" hidden="false" customHeight="false" outlineLevel="0" collapsed="false">
      <c r="A4" s="0" t="n">
        <v>8</v>
      </c>
      <c r="B4" s="0" t="n">
        <v>1</v>
      </c>
      <c r="C4" s="0" t="n">
        <v>-1</v>
      </c>
      <c r="F4" s="0" t="s">
        <v>55</v>
      </c>
      <c r="G4" s="0" t="s">
        <v>56</v>
      </c>
      <c r="EC4" s="0" t="n">
        <v>0</v>
      </c>
    </row>
    <row r="12" customFormat="false" ht="12.75" hidden="false" customHeight="false" outlineLevel="0" collapsed="false">
      <c r="A12" s="0" t="n">
        <v>1</v>
      </c>
      <c r="B12" s="0" t="n">
        <v>134</v>
      </c>
      <c r="C12" s="0" t="n">
        <v>0</v>
      </c>
      <c r="D12" s="0" t="n">
        <f aca="false">ROW(A99)</f>
        <v>99</v>
      </c>
      <c r="E12" s="0" t="n">
        <v>0</v>
      </c>
      <c r="F12" s="0" t="s">
        <v>57</v>
      </c>
      <c r="G12" s="0" t="s">
        <v>58</v>
      </c>
      <c r="I12" s="0" t="n">
        <v>0</v>
      </c>
      <c r="J12" s="0" t="s">
        <v>59</v>
      </c>
      <c r="K12" s="0" t="n">
        <v>0</v>
      </c>
      <c r="L12" s="0" t="n">
        <v>0</v>
      </c>
      <c r="M12" s="0" t="n">
        <v>2</v>
      </c>
      <c r="O12" s="0" t="n">
        <v>2026</v>
      </c>
      <c r="P12" s="0" t="n">
        <v>7</v>
      </c>
      <c r="Q12" s="0" t="n">
        <v>0</v>
      </c>
      <c r="R12" s="0" t="n">
        <v>0</v>
      </c>
      <c r="S12" s="0" t="n">
        <v>0</v>
      </c>
      <c r="T12" s="0" t="n">
        <v>1</v>
      </c>
      <c r="U12" s="0" t="s">
        <v>60</v>
      </c>
      <c r="V12" s="0" t="n">
        <v>7</v>
      </c>
      <c r="BB12" s="0" t="n">
        <v>0</v>
      </c>
      <c r="BH12" s="0" t="s">
        <v>61</v>
      </c>
      <c r="BI12" s="0" t="s">
        <v>62</v>
      </c>
      <c r="BJ12" s="0" t="n">
        <v>1</v>
      </c>
      <c r="BK12" s="0" t="n">
        <v>1</v>
      </c>
      <c r="BL12" s="0" t="n">
        <v>0</v>
      </c>
      <c r="BM12" s="0" t="n">
        <v>0</v>
      </c>
      <c r="BN12" s="0" t="n">
        <v>1</v>
      </c>
      <c r="BO12" s="0" t="n">
        <v>0</v>
      </c>
      <c r="BP12" s="0" t="n">
        <v>-1</v>
      </c>
      <c r="BQ12" s="0" t="n">
        <v>2</v>
      </c>
      <c r="BR12" s="0" t="n">
        <v>1</v>
      </c>
      <c r="BS12" s="0" t="n">
        <v>0</v>
      </c>
      <c r="BT12" s="0" t="n">
        <v>0</v>
      </c>
      <c r="BU12" s="0" t="n">
        <v>0</v>
      </c>
      <c r="BV12" s="0" t="n">
        <v>0</v>
      </c>
      <c r="BW12" s="0" t="n">
        <v>0</v>
      </c>
      <c r="BX12" s="0" t="n">
        <v>0</v>
      </c>
      <c r="BZ12" s="0" t="s">
        <v>63</v>
      </c>
      <c r="CA12" s="0" t="s">
        <v>64</v>
      </c>
      <c r="CB12" s="0" t="s">
        <v>64</v>
      </c>
      <c r="CC12" s="0" t="s">
        <v>64</v>
      </c>
      <c r="CD12" s="0" t="s">
        <v>64</v>
      </c>
      <c r="CE12" s="0" t="s">
        <v>65</v>
      </c>
      <c r="CF12" s="0" t="n">
        <v>0</v>
      </c>
      <c r="CG12" s="0" t="n">
        <v>0</v>
      </c>
      <c r="CH12" s="0" t="n">
        <v>524296</v>
      </c>
      <c r="CK12" s="0" t="n">
        <v>82</v>
      </c>
      <c r="CQ12" s="0" t="s">
        <v>66</v>
      </c>
      <c r="CR12" s="0" t="s">
        <v>67</v>
      </c>
      <c r="CS12" s="0" t="n">
        <v>41660</v>
      </c>
      <c r="CT12" s="0" t="n">
        <v>1</v>
      </c>
      <c r="CU12" s="0" t="n">
        <v>72</v>
      </c>
      <c r="CY12" s="0" t="n">
        <v>0</v>
      </c>
      <c r="EC12" s="0" t="n">
        <v>0</v>
      </c>
    </row>
    <row r="15" customFormat="false" ht="12.75" hidden="false" customHeight="false" outlineLevel="0" collapsed="false">
      <c r="A15" s="0" t="n">
        <v>15</v>
      </c>
      <c r="B15" s="0" t="n">
        <v>1</v>
      </c>
    </row>
    <row r="18" customFormat="false" ht="12.75" hidden="false" customHeight="false" outlineLevel="0" collapsed="false">
      <c r="A18" s="0" t="n">
        <v>52</v>
      </c>
      <c r="B18" s="0" t="n">
        <f aca="false">B99</f>
        <v>134</v>
      </c>
      <c r="C18" s="0" t="n">
        <f aca="false">C99</f>
        <v>1</v>
      </c>
      <c r="D18" s="0" t="n">
        <f aca="false">D99</f>
        <v>12</v>
      </c>
      <c r="E18" s="0" t="n">
        <f aca="false">E99</f>
        <v>0</v>
      </c>
      <c r="F18" s="0" t="str">
        <f aca="false">F99</f>
        <v>ЛС-07-01-01</v>
      </c>
      <c r="G18" s="0" t="str">
        <f aca="false">G99</f>
        <v>Благоустройство и озеленение: восстановление газона</v>
      </c>
      <c r="O18" s="0" t="n">
        <f aca="false">O99</f>
        <v>76161.85</v>
      </c>
      <c r="P18" s="0" t="n">
        <f aca="false">P99</f>
        <v>57019.13</v>
      </c>
      <c r="Q18" s="0" t="n">
        <f aca="false">Q99</f>
        <v>0</v>
      </c>
      <c r="R18" s="0" t="n">
        <f aca="false">R99</f>
        <v>0</v>
      </c>
      <c r="S18" s="0" t="n">
        <f aca="false">S99</f>
        <v>19142.72</v>
      </c>
      <c r="T18" s="0" t="n">
        <f aca="false">T99</f>
        <v>0</v>
      </c>
      <c r="U18" s="0" t="n">
        <f aca="false">U99</f>
        <v>1817.42758725</v>
      </c>
      <c r="V18" s="0" t="n">
        <f aca="false">V99</f>
        <v>0</v>
      </c>
      <c r="W18" s="0" t="n">
        <f aca="false">W99</f>
        <v>0</v>
      </c>
      <c r="X18" s="0" t="n">
        <f aca="false">X99</f>
        <v>17802.73</v>
      </c>
      <c r="Y18" s="0" t="n">
        <f aca="false">Y99</f>
        <v>11677.06</v>
      </c>
      <c r="Z18" s="0" t="n">
        <f aca="false">Z99</f>
        <v>0</v>
      </c>
      <c r="AA18" s="0" t="n">
        <f aca="false">AA99</f>
        <v>0</v>
      </c>
      <c r="AB18" s="0" t="n">
        <f aca="false">AB99</f>
        <v>0</v>
      </c>
      <c r="AC18" s="0" t="n">
        <f aca="false">AC99</f>
        <v>0</v>
      </c>
      <c r="AD18" s="0" t="n">
        <f aca="false">AD99</f>
        <v>0</v>
      </c>
      <c r="AE18" s="0" t="n">
        <f aca="false">AE99</f>
        <v>0</v>
      </c>
      <c r="AF18" s="0" t="n">
        <f aca="false">AF99</f>
        <v>0</v>
      </c>
      <c r="AG18" s="0" t="n">
        <f aca="false">AG99</f>
        <v>0</v>
      </c>
      <c r="AH18" s="0" t="n">
        <f aca="false">AH99</f>
        <v>0</v>
      </c>
      <c r="AI18" s="0" t="n">
        <f aca="false">AI99</f>
        <v>0</v>
      </c>
      <c r="AJ18" s="0" t="n">
        <f aca="false">AJ99</f>
        <v>0</v>
      </c>
      <c r="AK18" s="0" t="n">
        <f aca="false">AK99</f>
        <v>0</v>
      </c>
      <c r="AL18" s="0" t="n">
        <f aca="false">AL99</f>
        <v>0</v>
      </c>
      <c r="AM18" s="0" t="n">
        <f aca="false">AM99</f>
        <v>0</v>
      </c>
      <c r="AN18" s="0" t="n">
        <f aca="false">AN99</f>
        <v>0</v>
      </c>
      <c r="AO18" s="0" t="n">
        <f aca="false">AO99</f>
        <v>0</v>
      </c>
      <c r="AP18" s="0" t="n">
        <f aca="false">AP99</f>
        <v>0</v>
      </c>
      <c r="AQ18" s="0" t="n">
        <f aca="false">AQ99</f>
        <v>0</v>
      </c>
      <c r="AR18" s="0" t="n">
        <f aca="false">AR99</f>
        <v>105641.64</v>
      </c>
      <c r="AS18" s="0" t="n">
        <f aca="false">AS99</f>
        <v>105641.64</v>
      </c>
      <c r="AT18" s="0" t="n">
        <f aca="false">AT99</f>
        <v>0</v>
      </c>
      <c r="AU18" s="0" t="n">
        <f aca="false">AU99</f>
        <v>0</v>
      </c>
      <c r="AV18" s="0" t="n">
        <f aca="false">AV99</f>
        <v>57019.13</v>
      </c>
      <c r="AW18" s="0" t="n">
        <f aca="false">AW99</f>
        <v>57019.13</v>
      </c>
      <c r="AX18" s="0" t="n">
        <f aca="false">AX99</f>
        <v>0</v>
      </c>
      <c r="AY18" s="0" t="n">
        <f aca="false">AY99</f>
        <v>57019.13</v>
      </c>
      <c r="AZ18" s="0" t="n">
        <f aca="false">AZ99</f>
        <v>0</v>
      </c>
      <c r="BA18" s="0" t="n">
        <f aca="false">BA99</f>
        <v>0</v>
      </c>
      <c r="BB18" s="0" t="n">
        <f aca="false">BB99</f>
        <v>0</v>
      </c>
      <c r="BC18" s="0" t="n">
        <f aca="false">BC99</f>
        <v>0</v>
      </c>
      <c r="BD18" s="0" t="n">
        <f aca="false">BD99</f>
        <v>0</v>
      </c>
      <c r="BE18" s="0" t="n">
        <f aca="false">BE99</f>
        <v>0</v>
      </c>
      <c r="BF18" s="0" t="n">
        <f aca="false">BF99</f>
        <v>0</v>
      </c>
      <c r="BG18" s="0" t="n">
        <f aca="false">BG99</f>
        <v>0</v>
      </c>
      <c r="BH18" s="0" t="n">
        <f aca="false">BH99</f>
        <v>0</v>
      </c>
      <c r="BI18" s="0" t="n">
        <f aca="false">BI99</f>
        <v>0</v>
      </c>
      <c r="BJ18" s="0" t="n">
        <f aca="false">BJ99</f>
        <v>0</v>
      </c>
      <c r="BK18" s="0" t="n">
        <f aca="false">BK99</f>
        <v>0</v>
      </c>
      <c r="BL18" s="0" t="n">
        <f aca="false">BL99</f>
        <v>0</v>
      </c>
      <c r="BM18" s="0" t="n">
        <f aca="false">BM99</f>
        <v>0</v>
      </c>
      <c r="BN18" s="0" t="n">
        <f aca="false">BN99</f>
        <v>0</v>
      </c>
      <c r="BO18" s="0" t="n">
        <f aca="false">BO99</f>
        <v>0</v>
      </c>
      <c r="BP18" s="0" t="n">
        <f aca="false">BP99</f>
        <v>0</v>
      </c>
      <c r="BQ18" s="0" t="n">
        <f aca="false">BQ99</f>
        <v>0</v>
      </c>
      <c r="BR18" s="0" t="n">
        <f aca="false">BR99</f>
        <v>0</v>
      </c>
      <c r="BS18" s="0" t="n">
        <f aca="false">BS99</f>
        <v>0</v>
      </c>
      <c r="BT18" s="0" t="n">
        <f aca="false">BT99</f>
        <v>0</v>
      </c>
      <c r="BU18" s="0" t="n">
        <f aca="false">BU99</f>
        <v>0</v>
      </c>
      <c r="BV18" s="0" t="n">
        <f aca="false">BV99</f>
        <v>0</v>
      </c>
      <c r="BW18" s="0" t="n">
        <f aca="false">BW99</f>
        <v>0</v>
      </c>
      <c r="BX18" s="0" t="n">
        <f aca="false">BX99</f>
        <v>0</v>
      </c>
      <c r="BY18" s="0" t="n">
        <f aca="false">BY99</f>
        <v>0</v>
      </c>
      <c r="BZ18" s="0" t="n">
        <f aca="false">BZ99</f>
        <v>0</v>
      </c>
      <c r="CA18" s="0" t="n">
        <f aca="false">CA99</f>
        <v>0</v>
      </c>
      <c r="CB18" s="0" t="n">
        <f aca="false">CB99</f>
        <v>0</v>
      </c>
      <c r="CC18" s="0" t="n">
        <f aca="false">CC99</f>
        <v>0</v>
      </c>
      <c r="CD18" s="0" t="n">
        <f aca="false">CD99</f>
        <v>0</v>
      </c>
      <c r="CE18" s="0" t="n">
        <f aca="false">CE99</f>
        <v>0</v>
      </c>
      <c r="CF18" s="0" t="n">
        <f aca="false">CF99</f>
        <v>0</v>
      </c>
      <c r="CG18" s="0" t="n">
        <f aca="false">CG99</f>
        <v>0</v>
      </c>
      <c r="CH18" s="0" t="n">
        <f aca="false">CH99</f>
        <v>0</v>
      </c>
      <c r="CI18" s="0" t="n">
        <f aca="false">CI99</f>
        <v>0</v>
      </c>
      <c r="CJ18" s="0" t="n">
        <f aca="false">CJ99</f>
        <v>0</v>
      </c>
      <c r="CK18" s="0" t="n">
        <f aca="false">CK99</f>
        <v>0</v>
      </c>
      <c r="CL18" s="0" t="n">
        <f aca="false">CL99</f>
        <v>0</v>
      </c>
      <c r="CM18" s="0" t="n">
        <f aca="false">CM99</f>
        <v>0</v>
      </c>
      <c r="CN18" s="0" t="n">
        <f aca="false">CN99</f>
        <v>0</v>
      </c>
      <c r="CO18" s="0" t="n">
        <f aca="false">CO99</f>
        <v>0</v>
      </c>
      <c r="CP18" s="0" t="n">
        <f aca="false">CP99</f>
        <v>0</v>
      </c>
      <c r="CQ18" s="0" t="n">
        <f aca="false">CQ99</f>
        <v>0</v>
      </c>
      <c r="CR18" s="0" t="n">
        <f aca="false">CR99</f>
        <v>0</v>
      </c>
      <c r="CS18" s="0" t="n">
        <f aca="false">CS99</f>
        <v>0</v>
      </c>
      <c r="CT18" s="0" t="n">
        <f aca="false">CT99</f>
        <v>0</v>
      </c>
      <c r="CU18" s="0" t="n">
        <f aca="false">CU99</f>
        <v>0</v>
      </c>
      <c r="CV18" s="0" t="n">
        <f aca="false">CV99</f>
        <v>0</v>
      </c>
      <c r="CW18" s="0" t="n">
        <f aca="false">CW99</f>
        <v>0</v>
      </c>
      <c r="CX18" s="0" t="n">
        <f aca="false">CX99</f>
        <v>0</v>
      </c>
      <c r="CY18" s="0" t="n">
        <f aca="false">CY99</f>
        <v>0</v>
      </c>
      <c r="CZ18" s="0" t="n">
        <f aca="false">CZ99</f>
        <v>0</v>
      </c>
      <c r="DA18" s="0" t="n">
        <f aca="false">DA99</f>
        <v>0</v>
      </c>
      <c r="DB18" s="0" t="n">
        <f aca="false">DB99</f>
        <v>0</v>
      </c>
      <c r="DC18" s="0" t="n">
        <f aca="false">DC99</f>
        <v>0</v>
      </c>
      <c r="DD18" s="0" t="n">
        <f aca="false">DD99</f>
        <v>0</v>
      </c>
      <c r="DE18" s="0" t="n">
        <f aca="false">DE99</f>
        <v>0</v>
      </c>
      <c r="DF18" s="0" t="n">
        <f aca="false">DF99</f>
        <v>0</v>
      </c>
      <c r="DG18" s="0" t="n">
        <f aca="false">DG99</f>
        <v>1554142.98</v>
      </c>
      <c r="DH18" s="0" t="n">
        <f aca="false">DH99</f>
        <v>448459.46</v>
      </c>
      <c r="DI18" s="0" t="n">
        <f aca="false">DI99</f>
        <v>0</v>
      </c>
      <c r="DJ18" s="0" t="n">
        <f aca="false">DJ99</f>
        <v>0</v>
      </c>
      <c r="DK18" s="0" t="n">
        <f aca="false">DK99</f>
        <v>1105683.52</v>
      </c>
      <c r="DL18" s="0" t="n">
        <f aca="false">DL99</f>
        <v>0</v>
      </c>
      <c r="DM18" s="0" t="n">
        <f aca="false">DM99</f>
        <v>1817.42758725</v>
      </c>
      <c r="DN18" s="0" t="n">
        <f aca="false">DN99</f>
        <v>0</v>
      </c>
      <c r="DO18" s="0" t="n">
        <f aca="false">DO99</f>
        <v>0</v>
      </c>
      <c r="DP18" s="0" t="n">
        <f aca="false">DP99</f>
        <v>1028285.67</v>
      </c>
      <c r="DQ18" s="0" t="n">
        <f aca="false">DQ99</f>
        <v>674466.94</v>
      </c>
      <c r="DR18" s="0" t="n">
        <f aca="false">DR99</f>
        <v>0</v>
      </c>
      <c r="DS18" s="0" t="n">
        <f aca="false">DS99</f>
        <v>0</v>
      </c>
      <c r="DT18" s="0" t="n">
        <f aca="false">DT99</f>
        <v>0</v>
      </c>
      <c r="DU18" s="0" t="n">
        <f aca="false">DU99</f>
        <v>0</v>
      </c>
      <c r="DV18" s="0" t="n">
        <f aca="false">DV99</f>
        <v>0</v>
      </c>
      <c r="DW18" s="0" t="n">
        <f aca="false">DW99</f>
        <v>0</v>
      </c>
      <c r="DX18" s="0" t="n">
        <f aca="false">DX99</f>
        <v>0</v>
      </c>
      <c r="DY18" s="0" t="n">
        <f aca="false">DY99</f>
        <v>0</v>
      </c>
      <c r="DZ18" s="0" t="n">
        <f aca="false">DZ99</f>
        <v>0</v>
      </c>
      <c r="EA18" s="0" t="n">
        <f aca="false">EA99</f>
        <v>0</v>
      </c>
      <c r="EB18" s="0" t="n">
        <f aca="false">EB99</f>
        <v>0</v>
      </c>
      <c r="EC18" s="0" t="n">
        <f aca="false">EC99</f>
        <v>0</v>
      </c>
      <c r="ED18" s="0" t="n">
        <f aca="false">ED99</f>
        <v>0</v>
      </c>
      <c r="EE18" s="0" t="n">
        <f aca="false">EE99</f>
        <v>0</v>
      </c>
      <c r="EF18" s="0" t="n">
        <f aca="false">EF99</f>
        <v>0</v>
      </c>
      <c r="EG18" s="0" t="n">
        <f aca="false">EG99</f>
        <v>0</v>
      </c>
      <c r="EH18" s="0" t="n">
        <f aca="false">EH99</f>
        <v>0</v>
      </c>
      <c r="EI18" s="0" t="n">
        <f aca="false">EI99</f>
        <v>0</v>
      </c>
      <c r="EJ18" s="0" t="n">
        <f aca="false">EJ99</f>
        <v>3256895.59</v>
      </c>
      <c r="EK18" s="0" t="n">
        <f aca="false">EK99</f>
        <v>3256895.59</v>
      </c>
      <c r="EL18" s="0" t="n">
        <f aca="false">EL99</f>
        <v>0</v>
      </c>
      <c r="EM18" s="0" t="n">
        <f aca="false">EM99</f>
        <v>0</v>
      </c>
      <c r="EN18" s="0" t="n">
        <f aca="false">EN99</f>
        <v>448459.46</v>
      </c>
      <c r="EO18" s="0" t="n">
        <f aca="false">EO99</f>
        <v>448459.46</v>
      </c>
      <c r="EP18" s="0" t="n">
        <f aca="false">EP99</f>
        <v>0</v>
      </c>
      <c r="EQ18" s="0" t="n">
        <f aca="false">EQ99</f>
        <v>448459.46</v>
      </c>
      <c r="ER18" s="0" t="n">
        <f aca="false">ER99</f>
        <v>0</v>
      </c>
      <c r="ES18" s="0" t="n">
        <f aca="false">ES99</f>
        <v>0</v>
      </c>
      <c r="ET18" s="0" t="n">
        <f aca="false">ET99</f>
        <v>0</v>
      </c>
      <c r="EU18" s="0" t="n">
        <f aca="false">EU99</f>
        <v>0</v>
      </c>
      <c r="EV18" s="0" t="n">
        <f aca="false">EV99</f>
        <v>0</v>
      </c>
      <c r="EW18" s="0" t="n">
        <f aca="false">EW99</f>
        <v>0</v>
      </c>
      <c r="EX18" s="0" t="n">
        <f aca="false">EX99</f>
        <v>0</v>
      </c>
      <c r="EY18" s="0" t="n">
        <f aca="false">EY99</f>
        <v>0</v>
      </c>
      <c r="EZ18" s="0" t="n">
        <f aca="false">EZ99</f>
        <v>0</v>
      </c>
      <c r="FA18" s="0" t="n">
        <f aca="false">FA99</f>
        <v>0</v>
      </c>
      <c r="FB18" s="0" t="n">
        <f aca="false">FB99</f>
        <v>0</v>
      </c>
      <c r="FC18" s="0" t="n">
        <f aca="false">FC99</f>
        <v>0</v>
      </c>
      <c r="FD18" s="0" t="n">
        <f aca="false">FD99</f>
        <v>0</v>
      </c>
      <c r="FE18" s="0" t="n">
        <f aca="false">FE99</f>
        <v>0</v>
      </c>
      <c r="FF18" s="0" t="n">
        <f aca="false">FF99</f>
        <v>0</v>
      </c>
      <c r="FG18" s="0" t="n">
        <f aca="false">FG99</f>
        <v>0</v>
      </c>
      <c r="FH18" s="0" t="n">
        <f aca="false">FH99</f>
        <v>0</v>
      </c>
      <c r="FI18" s="0" t="n">
        <f aca="false">FI99</f>
        <v>0</v>
      </c>
      <c r="FJ18" s="0" t="n">
        <f aca="false">FJ99</f>
        <v>0</v>
      </c>
      <c r="FK18" s="0" t="n">
        <f aca="false">FK99</f>
        <v>0</v>
      </c>
      <c r="FL18" s="0" t="n">
        <f aca="false">FL99</f>
        <v>0</v>
      </c>
      <c r="FM18" s="0" t="n">
        <f aca="false">FM99</f>
        <v>0</v>
      </c>
      <c r="FN18" s="0" t="n">
        <f aca="false">FN99</f>
        <v>0</v>
      </c>
      <c r="FO18" s="0" t="n">
        <f aca="false">FO99</f>
        <v>0</v>
      </c>
      <c r="FP18" s="0" t="n">
        <f aca="false">FP99</f>
        <v>0</v>
      </c>
      <c r="FQ18" s="0" t="n">
        <f aca="false">FQ99</f>
        <v>0</v>
      </c>
      <c r="FR18" s="0" t="n">
        <f aca="false">FR99</f>
        <v>0</v>
      </c>
      <c r="FS18" s="0" t="n">
        <f aca="false">FS99</f>
        <v>0</v>
      </c>
      <c r="FT18" s="0" t="n">
        <f aca="false">FT99</f>
        <v>0</v>
      </c>
      <c r="FU18" s="0" t="n">
        <f aca="false">FU99</f>
        <v>0</v>
      </c>
      <c r="FV18" s="0" t="n">
        <f aca="false">FV99</f>
        <v>0</v>
      </c>
      <c r="FW18" s="0" t="n">
        <f aca="false">FW99</f>
        <v>0</v>
      </c>
      <c r="FX18" s="0" t="n">
        <f aca="false">FX99</f>
        <v>0</v>
      </c>
      <c r="FY18" s="0" t="n">
        <f aca="false">FY99</f>
        <v>0</v>
      </c>
      <c r="FZ18" s="0" t="n">
        <f aca="false">FZ99</f>
        <v>0</v>
      </c>
      <c r="GA18" s="0" t="n">
        <f aca="false">GA99</f>
        <v>0</v>
      </c>
      <c r="GB18" s="0" t="n">
        <f aca="false">GB99</f>
        <v>0</v>
      </c>
      <c r="GC18" s="0" t="n">
        <f aca="false">GC99</f>
        <v>0</v>
      </c>
      <c r="GD18" s="0" t="n">
        <f aca="false">GD99</f>
        <v>0</v>
      </c>
      <c r="GE18" s="0" t="n">
        <f aca="false">GE99</f>
        <v>0</v>
      </c>
      <c r="GF18" s="0" t="n">
        <f aca="false">GF99</f>
        <v>0</v>
      </c>
      <c r="GG18" s="0" t="n">
        <f aca="false">GG99</f>
        <v>0</v>
      </c>
      <c r="GH18" s="0" t="n">
        <f aca="false">GH99</f>
        <v>0</v>
      </c>
      <c r="GI18" s="0" t="n">
        <f aca="false">GI99</f>
        <v>0</v>
      </c>
      <c r="GJ18" s="0" t="n">
        <f aca="false">GJ99</f>
        <v>0</v>
      </c>
      <c r="GK18" s="0" t="n">
        <f aca="false">GK99</f>
        <v>0</v>
      </c>
      <c r="GL18" s="0" t="n">
        <f aca="false">GL99</f>
        <v>0</v>
      </c>
      <c r="GM18" s="0" t="n">
        <f aca="false">GM99</f>
        <v>0</v>
      </c>
      <c r="GN18" s="0" t="n">
        <f aca="false">GN99</f>
        <v>0</v>
      </c>
      <c r="GO18" s="0" t="n">
        <f aca="false">GO99</f>
        <v>0</v>
      </c>
      <c r="GP18" s="0" t="n">
        <f aca="false">GP99</f>
        <v>0</v>
      </c>
      <c r="GQ18" s="0" t="n">
        <f aca="false">GQ99</f>
        <v>0</v>
      </c>
      <c r="GR18" s="0" t="n">
        <f aca="false">GR99</f>
        <v>0</v>
      </c>
      <c r="GS18" s="0" t="n">
        <f aca="false">GS99</f>
        <v>0</v>
      </c>
      <c r="GT18" s="0" t="n">
        <f aca="false">GT99</f>
        <v>0</v>
      </c>
      <c r="GU18" s="0" t="n">
        <f aca="false">GU99</f>
        <v>0</v>
      </c>
      <c r="GV18" s="0" t="n">
        <f aca="false">GV99</f>
        <v>0</v>
      </c>
      <c r="GW18" s="0" t="n">
        <f aca="false">GW99</f>
        <v>0</v>
      </c>
      <c r="GX18" s="0" t="n">
        <f aca="false">GX99</f>
        <v>0</v>
      </c>
    </row>
    <row r="20" customFormat="false" ht="12.75" hidden="false" customHeight="false" outlineLevel="0" collapsed="false">
      <c r="A20" s="0" t="n">
        <v>3</v>
      </c>
      <c r="B20" s="0" t="n">
        <v>1</v>
      </c>
      <c r="D20" s="0" t="n">
        <f aca="false">ROW(A69)</f>
        <v>69</v>
      </c>
      <c r="F20" s="0" t="s">
        <v>57</v>
      </c>
      <c r="G20" s="0" t="s">
        <v>58</v>
      </c>
      <c r="I20" s="0" t="n">
        <v>0</v>
      </c>
      <c r="K20" s="0" t="n">
        <v>0</v>
      </c>
      <c r="L20" s="0" t="s">
        <v>57</v>
      </c>
      <c r="S20" s="0" t="n">
        <v>0</v>
      </c>
      <c r="T20" s="0" t="n">
        <v>0</v>
      </c>
      <c r="U20" s="0" t="s">
        <v>58</v>
      </c>
      <c r="V20" s="0" t="n">
        <v>7</v>
      </c>
      <c r="BX20" s="0" t="n">
        <v>0</v>
      </c>
      <c r="CF20" s="0" t="n">
        <v>0</v>
      </c>
      <c r="CG20" s="0" t="n">
        <v>0</v>
      </c>
    </row>
    <row r="22" customFormat="false" ht="12.75" hidden="false" customHeight="false" outlineLevel="0" collapsed="false">
      <c r="A22" s="0" t="n">
        <v>52</v>
      </c>
      <c r="B22" s="0" t="n">
        <f aca="false">B69</f>
        <v>1</v>
      </c>
      <c r="C22" s="0" t="n">
        <f aca="false">C69</f>
        <v>3</v>
      </c>
      <c r="D22" s="0" t="n">
        <f aca="false">D69</f>
        <v>20</v>
      </c>
      <c r="E22" s="0" t="n">
        <f aca="false">E69</f>
        <v>0</v>
      </c>
      <c r="F22" s="0" t="str">
        <f aca="false">F69</f>
        <v>ЛС-07-01-01</v>
      </c>
      <c r="G22" s="0" t="str">
        <f aca="false">G69</f>
        <v>Благоустройство и озеленение: восстановление газона</v>
      </c>
      <c r="O22" s="0" t="n">
        <f aca="false">O69</f>
        <v>76161.85</v>
      </c>
      <c r="P22" s="0" t="n">
        <f aca="false">P69</f>
        <v>57019.13</v>
      </c>
      <c r="Q22" s="0" t="n">
        <f aca="false">Q69</f>
        <v>0</v>
      </c>
      <c r="R22" s="0" t="n">
        <f aca="false">R69</f>
        <v>0</v>
      </c>
      <c r="S22" s="0" t="n">
        <f aca="false">S69</f>
        <v>19142.72</v>
      </c>
      <c r="T22" s="0" t="n">
        <f aca="false">T69</f>
        <v>0</v>
      </c>
      <c r="U22" s="0" t="n">
        <f aca="false">U69</f>
        <v>1817.42758725</v>
      </c>
      <c r="V22" s="0" t="n">
        <f aca="false">V69</f>
        <v>0</v>
      </c>
      <c r="W22" s="0" t="n">
        <f aca="false">W69</f>
        <v>0</v>
      </c>
      <c r="X22" s="0" t="n">
        <f aca="false">X69</f>
        <v>17802.73</v>
      </c>
      <c r="Y22" s="0" t="n">
        <f aca="false">Y69</f>
        <v>11677.06</v>
      </c>
      <c r="Z22" s="0" t="n">
        <f aca="false">Z69</f>
        <v>0</v>
      </c>
      <c r="AA22" s="0" t="n">
        <f aca="false">AA69</f>
        <v>0</v>
      </c>
      <c r="AB22" s="0" t="n">
        <f aca="false">AB69</f>
        <v>0</v>
      </c>
      <c r="AC22" s="0" t="n">
        <f aca="false">AC69</f>
        <v>0</v>
      </c>
      <c r="AD22" s="0" t="n">
        <f aca="false">AD69</f>
        <v>0</v>
      </c>
      <c r="AE22" s="0" t="n">
        <f aca="false">AE69</f>
        <v>0</v>
      </c>
      <c r="AF22" s="0" t="n">
        <f aca="false">AF69</f>
        <v>0</v>
      </c>
      <c r="AG22" s="0" t="n">
        <f aca="false">AG69</f>
        <v>0</v>
      </c>
      <c r="AH22" s="0" t="n">
        <f aca="false">AH69</f>
        <v>0</v>
      </c>
      <c r="AI22" s="0" t="n">
        <f aca="false">AI69</f>
        <v>0</v>
      </c>
      <c r="AJ22" s="0" t="n">
        <f aca="false">AJ69</f>
        <v>0</v>
      </c>
      <c r="AK22" s="0" t="n">
        <f aca="false">AK69</f>
        <v>0</v>
      </c>
      <c r="AL22" s="0" t="n">
        <f aca="false">AL69</f>
        <v>0</v>
      </c>
      <c r="AM22" s="0" t="n">
        <f aca="false">AM69</f>
        <v>0</v>
      </c>
      <c r="AN22" s="0" t="n">
        <f aca="false">AN69</f>
        <v>0</v>
      </c>
      <c r="AO22" s="0" t="n">
        <f aca="false">AO69</f>
        <v>0</v>
      </c>
      <c r="AP22" s="0" t="n">
        <f aca="false">AP69</f>
        <v>0</v>
      </c>
      <c r="AQ22" s="0" t="n">
        <f aca="false">AQ69</f>
        <v>0</v>
      </c>
      <c r="AR22" s="0" t="n">
        <f aca="false">AR69</f>
        <v>105641.64</v>
      </c>
      <c r="AS22" s="0" t="n">
        <f aca="false">AS69</f>
        <v>105641.64</v>
      </c>
      <c r="AT22" s="0" t="n">
        <f aca="false">AT69</f>
        <v>0</v>
      </c>
      <c r="AU22" s="0" t="n">
        <f aca="false">AU69</f>
        <v>0</v>
      </c>
      <c r="AV22" s="0" t="n">
        <f aca="false">AV69</f>
        <v>57019.13</v>
      </c>
      <c r="AW22" s="0" t="n">
        <f aca="false">AW69</f>
        <v>57019.13</v>
      </c>
      <c r="AX22" s="0" t="n">
        <f aca="false">AX69</f>
        <v>0</v>
      </c>
      <c r="AY22" s="0" t="n">
        <f aca="false">AY69</f>
        <v>57019.13</v>
      </c>
      <c r="AZ22" s="0" t="n">
        <f aca="false">AZ69</f>
        <v>0</v>
      </c>
      <c r="BA22" s="0" t="n">
        <f aca="false">BA69</f>
        <v>0</v>
      </c>
      <c r="BB22" s="0" t="n">
        <f aca="false">BB69</f>
        <v>0</v>
      </c>
      <c r="BC22" s="0" t="n">
        <f aca="false">BC69</f>
        <v>0</v>
      </c>
      <c r="BD22" s="0" t="n">
        <f aca="false">BD69</f>
        <v>0</v>
      </c>
      <c r="BE22" s="0" t="n">
        <f aca="false">BE69</f>
        <v>0</v>
      </c>
      <c r="BF22" s="0" t="n">
        <f aca="false">BF69</f>
        <v>0</v>
      </c>
      <c r="BG22" s="0" t="n">
        <f aca="false">BG69</f>
        <v>0</v>
      </c>
      <c r="BH22" s="0" t="n">
        <f aca="false">BH69</f>
        <v>0</v>
      </c>
      <c r="BI22" s="0" t="n">
        <f aca="false">BI69</f>
        <v>0</v>
      </c>
      <c r="BJ22" s="0" t="n">
        <f aca="false">BJ69</f>
        <v>0</v>
      </c>
      <c r="BK22" s="0" t="n">
        <f aca="false">BK69</f>
        <v>0</v>
      </c>
      <c r="BL22" s="0" t="n">
        <f aca="false">BL69</f>
        <v>0</v>
      </c>
      <c r="BM22" s="0" t="n">
        <f aca="false">BM69</f>
        <v>0</v>
      </c>
      <c r="BN22" s="0" t="n">
        <f aca="false">BN69</f>
        <v>0</v>
      </c>
      <c r="BO22" s="0" t="n">
        <f aca="false">BO69</f>
        <v>0</v>
      </c>
      <c r="BP22" s="0" t="n">
        <f aca="false">BP69</f>
        <v>0</v>
      </c>
      <c r="BQ22" s="0" t="n">
        <f aca="false">BQ69</f>
        <v>0</v>
      </c>
      <c r="BR22" s="0" t="n">
        <f aca="false">BR69</f>
        <v>0</v>
      </c>
      <c r="BS22" s="0" t="n">
        <f aca="false">BS69</f>
        <v>0</v>
      </c>
      <c r="BT22" s="0" t="n">
        <f aca="false">BT69</f>
        <v>0</v>
      </c>
      <c r="BU22" s="0" t="n">
        <f aca="false">BU69</f>
        <v>0</v>
      </c>
      <c r="BV22" s="0" t="n">
        <f aca="false">BV69</f>
        <v>0</v>
      </c>
      <c r="BW22" s="0" t="n">
        <f aca="false">BW69</f>
        <v>0</v>
      </c>
      <c r="BX22" s="0" t="n">
        <f aca="false">BX69</f>
        <v>0</v>
      </c>
      <c r="BY22" s="0" t="n">
        <f aca="false">BY69</f>
        <v>0</v>
      </c>
      <c r="BZ22" s="0" t="n">
        <f aca="false">BZ69</f>
        <v>0</v>
      </c>
      <c r="CA22" s="0" t="n">
        <f aca="false">CA69</f>
        <v>0</v>
      </c>
      <c r="CB22" s="0" t="n">
        <f aca="false">CB69</f>
        <v>0</v>
      </c>
      <c r="CC22" s="0" t="n">
        <f aca="false">CC69</f>
        <v>0</v>
      </c>
      <c r="CD22" s="0" t="n">
        <f aca="false">CD69</f>
        <v>0</v>
      </c>
      <c r="CE22" s="0" t="n">
        <f aca="false">CE69</f>
        <v>0</v>
      </c>
      <c r="CF22" s="0" t="n">
        <f aca="false">CF69</f>
        <v>0</v>
      </c>
      <c r="CG22" s="0" t="n">
        <f aca="false">CG69</f>
        <v>0</v>
      </c>
      <c r="CH22" s="0" t="n">
        <f aca="false">CH69</f>
        <v>0</v>
      </c>
      <c r="CI22" s="0" t="n">
        <f aca="false">CI69</f>
        <v>0</v>
      </c>
      <c r="CJ22" s="0" t="n">
        <f aca="false">CJ69</f>
        <v>0</v>
      </c>
      <c r="CK22" s="0" t="n">
        <f aca="false">CK69</f>
        <v>0</v>
      </c>
      <c r="CL22" s="0" t="n">
        <f aca="false">CL69</f>
        <v>0</v>
      </c>
      <c r="CM22" s="0" t="n">
        <f aca="false">CM69</f>
        <v>0</v>
      </c>
      <c r="CN22" s="0" t="n">
        <f aca="false">CN69</f>
        <v>0</v>
      </c>
      <c r="CO22" s="0" t="n">
        <f aca="false">CO69</f>
        <v>0</v>
      </c>
      <c r="CP22" s="0" t="n">
        <f aca="false">CP69</f>
        <v>0</v>
      </c>
      <c r="CQ22" s="0" t="n">
        <f aca="false">CQ69</f>
        <v>0</v>
      </c>
      <c r="CR22" s="0" t="n">
        <f aca="false">CR69</f>
        <v>0</v>
      </c>
      <c r="CS22" s="0" t="n">
        <f aca="false">CS69</f>
        <v>0</v>
      </c>
      <c r="CT22" s="0" t="n">
        <f aca="false">CT69</f>
        <v>0</v>
      </c>
      <c r="CU22" s="0" t="n">
        <f aca="false">CU69</f>
        <v>0</v>
      </c>
      <c r="CV22" s="0" t="n">
        <f aca="false">CV69</f>
        <v>0</v>
      </c>
      <c r="CW22" s="0" t="n">
        <f aca="false">CW69</f>
        <v>0</v>
      </c>
      <c r="CX22" s="0" t="n">
        <f aca="false">CX69</f>
        <v>0</v>
      </c>
      <c r="CY22" s="0" t="n">
        <f aca="false">CY69</f>
        <v>0</v>
      </c>
      <c r="CZ22" s="0" t="n">
        <f aca="false">CZ69</f>
        <v>0</v>
      </c>
      <c r="DA22" s="0" t="n">
        <f aca="false">DA69</f>
        <v>0</v>
      </c>
      <c r="DB22" s="0" t="n">
        <f aca="false">DB69</f>
        <v>0</v>
      </c>
      <c r="DC22" s="0" t="n">
        <f aca="false">DC69</f>
        <v>0</v>
      </c>
      <c r="DD22" s="0" t="n">
        <f aca="false">DD69</f>
        <v>0</v>
      </c>
      <c r="DE22" s="0" t="n">
        <f aca="false">DE69</f>
        <v>0</v>
      </c>
      <c r="DF22" s="0" t="n">
        <f aca="false">DF69</f>
        <v>0</v>
      </c>
      <c r="DG22" s="0" t="n">
        <f aca="false">DG69</f>
        <v>1554142.98</v>
      </c>
      <c r="DH22" s="0" t="n">
        <f aca="false">DH69</f>
        <v>448459.46</v>
      </c>
      <c r="DI22" s="0" t="n">
        <f aca="false">DI69</f>
        <v>0</v>
      </c>
      <c r="DJ22" s="0" t="n">
        <f aca="false">DJ69</f>
        <v>0</v>
      </c>
      <c r="DK22" s="0" t="n">
        <f aca="false">DK69</f>
        <v>1105683.52</v>
      </c>
      <c r="DL22" s="0" t="n">
        <f aca="false">DL69</f>
        <v>0</v>
      </c>
      <c r="DM22" s="0" t="n">
        <f aca="false">DM69</f>
        <v>1817.42758725</v>
      </c>
      <c r="DN22" s="0" t="n">
        <f aca="false">DN69</f>
        <v>0</v>
      </c>
      <c r="DO22" s="0" t="n">
        <f aca="false">DO69</f>
        <v>0</v>
      </c>
      <c r="DP22" s="0" t="n">
        <f aca="false">DP69</f>
        <v>1028285.67</v>
      </c>
      <c r="DQ22" s="0" t="n">
        <f aca="false">DQ69</f>
        <v>674466.94</v>
      </c>
      <c r="DR22" s="0" t="n">
        <f aca="false">DR69</f>
        <v>0</v>
      </c>
      <c r="DS22" s="0" t="n">
        <f aca="false">DS69</f>
        <v>0</v>
      </c>
      <c r="DT22" s="0" t="n">
        <f aca="false">DT69</f>
        <v>0</v>
      </c>
      <c r="DU22" s="0" t="n">
        <f aca="false">DU69</f>
        <v>0</v>
      </c>
      <c r="DV22" s="0" t="n">
        <f aca="false">DV69</f>
        <v>0</v>
      </c>
      <c r="DW22" s="0" t="n">
        <f aca="false">DW69</f>
        <v>0</v>
      </c>
      <c r="DX22" s="0" t="n">
        <f aca="false">DX69</f>
        <v>0</v>
      </c>
      <c r="DY22" s="0" t="n">
        <f aca="false">DY69</f>
        <v>0</v>
      </c>
      <c r="DZ22" s="0" t="n">
        <f aca="false">DZ69</f>
        <v>0</v>
      </c>
      <c r="EA22" s="0" t="n">
        <f aca="false">EA69</f>
        <v>0</v>
      </c>
      <c r="EB22" s="0" t="n">
        <f aca="false">EB69</f>
        <v>0</v>
      </c>
      <c r="EC22" s="0" t="n">
        <f aca="false">EC69</f>
        <v>0</v>
      </c>
      <c r="ED22" s="0" t="n">
        <f aca="false">ED69</f>
        <v>0</v>
      </c>
      <c r="EE22" s="0" t="n">
        <f aca="false">EE69</f>
        <v>0</v>
      </c>
      <c r="EF22" s="0" t="n">
        <f aca="false">EF69</f>
        <v>0</v>
      </c>
      <c r="EG22" s="0" t="n">
        <f aca="false">EG69</f>
        <v>0</v>
      </c>
      <c r="EH22" s="0" t="n">
        <f aca="false">EH69</f>
        <v>0</v>
      </c>
      <c r="EI22" s="0" t="n">
        <f aca="false">EI69</f>
        <v>0</v>
      </c>
      <c r="EJ22" s="0" t="n">
        <f aca="false">EJ69</f>
        <v>3256895.59</v>
      </c>
      <c r="EK22" s="0" t="n">
        <f aca="false">EK69</f>
        <v>3256895.59</v>
      </c>
      <c r="EL22" s="0" t="n">
        <f aca="false">EL69</f>
        <v>0</v>
      </c>
      <c r="EM22" s="0" t="n">
        <f aca="false">EM69</f>
        <v>0</v>
      </c>
      <c r="EN22" s="0" t="n">
        <f aca="false">EN69</f>
        <v>448459.46</v>
      </c>
      <c r="EO22" s="0" t="n">
        <f aca="false">EO69</f>
        <v>448459.46</v>
      </c>
      <c r="EP22" s="0" t="n">
        <f aca="false">EP69</f>
        <v>0</v>
      </c>
      <c r="EQ22" s="0" t="n">
        <f aca="false">EQ69</f>
        <v>448459.46</v>
      </c>
      <c r="ER22" s="0" t="n">
        <f aca="false">ER69</f>
        <v>0</v>
      </c>
      <c r="ES22" s="0" t="n">
        <f aca="false">ES69</f>
        <v>0</v>
      </c>
      <c r="ET22" s="0" t="n">
        <f aca="false">ET69</f>
        <v>0</v>
      </c>
      <c r="EU22" s="0" t="n">
        <f aca="false">EU69</f>
        <v>0</v>
      </c>
      <c r="EV22" s="0" t="n">
        <f aca="false">EV69</f>
        <v>0</v>
      </c>
      <c r="EW22" s="0" t="n">
        <f aca="false">EW69</f>
        <v>0</v>
      </c>
      <c r="EX22" s="0" t="n">
        <f aca="false">EX69</f>
        <v>0</v>
      </c>
      <c r="EY22" s="0" t="n">
        <f aca="false">EY69</f>
        <v>0</v>
      </c>
      <c r="EZ22" s="0" t="n">
        <f aca="false">EZ69</f>
        <v>0</v>
      </c>
      <c r="FA22" s="0" t="n">
        <f aca="false">FA69</f>
        <v>0</v>
      </c>
      <c r="FB22" s="0" t="n">
        <f aca="false">FB69</f>
        <v>0</v>
      </c>
      <c r="FC22" s="0" t="n">
        <f aca="false">FC69</f>
        <v>0</v>
      </c>
      <c r="FD22" s="0" t="n">
        <f aca="false">FD69</f>
        <v>0</v>
      </c>
      <c r="FE22" s="0" t="n">
        <f aca="false">FE69</f>
        <v>0</v>
      </c>
      <c r="FF22" s="0" t="n">
        <f aca="false">FF69</f>
        <v>0</v>
      </c>
      <c r="FG22" s="0" t="n">
        <f aca="false">FG69</f>
        <v>0</v>
      </c>
      <c r="FH22" s="0" t="n">
        <f aca="false">FH69</f>
        <v>0</v>
      </c>
      <c r="FI22" s="0" t="n">
        <f aca="false">FI69</f>
        <v>0</v>
      </c>
      <c r="FJ22" s="0" t="n">
        <f aca="false">FJ69</f>
        <v>0</v>
      </c>
      <c r="FK22" s="0" t="n">
        <f aca="false">FK69</f>
        <v>0</v>
      </c>
      <c r="FL22" s="0" t="n">
        <f aca="false">FL69</f>
        <v>0</v>
      </c>
      <c r="FM22" s="0" t="n">
        <f aca="false">FM69</f>
        <v>0</v>
      </c>
      <c r="FN22" s="0" t="n">
        <f aca="false">FN69</f>
        <v>0</v>
      </c>
      <c r="FO22" s="0" t="n">
        <f aca="false">FO69</f>
        <v>0</v>
      </c>
      <c r="FP22" s="0" t="n">
        <f aca="false">FP69</f>
        <v>0</v>
      </c>
      <c r="FQ22" s="0" t="n">
        <f aca="false">FQ69</f>
        <v>0</v>
      </c>
      <c r="FR22" s="0" t="n">
        <f aca="false">FR69</f>
        <v>0</v>
      </c>
      <c r="FS22" s="0" t="n">
        <f aca="false">FS69</f>
        <v>0</v>
      </c>
      <c r="FT22" s="0" t="n">
        <f aca="false">FT69</f>
        <v>0</v>
      </c>
      <c r="FU22" s="0" t="n">
        <f aca="false">FU69</f>
        <v>0</v>
      </c>
      <c r="FV22" s="0" t="n">
        <f aca="false">FV69</f>
        <v>0</v>
      </c>
      <c r="FW22" s="0" t="n">
        <f aca="false">FW69</f>
        <v>0</v>
      </c>
      <c r="FX22" s="0" t="n">
        <f aca="false">FX69</f>
        <v>0</v>
      </c>
      <c r="FY22" s="0" t="n">
        <f aca="false">FY69</f>
        <v>0</v>
      </c>
      <c r="FZ22" s="0" t="n">
        <f aca="false">FZ69</f>
        <v>0</v>
      </c>
      <c r="GA22" s="0" t="n">
        <f aca="false">GA69</f>
        <v>0</v>
      </c>
      <c r="GB22" s="0" t="n">
        <f aca="false">GB69</f>
        <v>0</v>
      </c>
      <c r="GC22" s="0" t="n">
        <f aca="false">GC69</f>
        <v>0</v>
      </c>
      <c r="GD22" s="0" t="n">
        <f aca="false">GD69</f>
        <v>0</v>
      </c>
      <c r="GE22" s="0" t="n">
        <f aca="false">GE69</f>
        <v>0</v>
      </c>
      <c r="GF22" s="0" t="n">
        <f aca="false">GF69</f>
        <v>0</v>
      </c>
      <c r="GG22" s="0" t="n">
        <f aca="false">GG69</f>
        <v>0</v>
      </c>
      <c r="GH22" s="0" t="n">
        <f aca="false">GH69</f>
        <v>0</v>
      </c>
      <c r="GI22" s="0" t="n">
        <f aca="false">GI69</f>
        <v>0</v>
      </c>
      <c r="GJ22" s="0" t="n">
        <f aca="false">GJ69</f>
        <v>0</v>
      </c>
      <c r="GK22" s="0" t="n">
        <f aca="false">GK69</f>
        <v>0</v>
      </c>
      <c r="GL22" s="0" t="n">
        <f aca="false">GL69</f>
        <v>0</v>
      </c>
      <c r="GM22" s="0" t="n">
        <f aca="false">GM69</f>
        <v>0</v>
      </c>
      <c r="GN22" s="0" t="n">
        <f aca="false">GN69</f>
        <v>0</v>
      </c>
      <c r="GO22" s="0" t="n">
        <f aca="false">GO69</f>
        <v>0</v>
      </c>
      <c r="GP22" s="0" t="n">
        <f aca="false">GP69</f>
        <v>0</v>
      </c>
      <c r="GQ22" s="0" t="n">
        <f aca="false">GQ69</f>
        <v>0</v>
      </c>
      <c r="GR22" s="0" t="n">
        <f aca="false">GR69</f>
        <v>0</v>
      </c>
      <c r="GS22" s="0" t="n">
        <f aca="false">GS69</f>
        <v>0</v>
      </c>
      <c r="GT22" s="0" t="n">
        <f aca="false">GT69</f>
        <v>0</v>
      </c>
      <c r="GU22" s="0" t="n">
        <f aca="false">GU69</f>
        <v>0</v>
      </c>
      <c r="GV22" s="0" t="n">
        <f aca="false">GV69</f>
        <v>0</v>
      </c>
      <c r="GW22" s="0" t="n">
        <f aca="false">GW69</f>
        <v>0</v>
      </c>
      <c r="GX22" s="0" t="n">
        <f aca="false">GX69</f>
        <v>0</v>
      </c>
    </row>
    <row r="24" customFormat="false" ht="12.75" hidden="false" customHeight="false" outlineLevel="0" collapsed="false">
      <c r="A24" s="0" t="n">
        <v>4</v>
      </c>
      <c r="B24" s="0" t="n">
        <v>1</v>
      </c>
      <c r="D24" s="0" t="n">
        <f aca="false">ROW(A39)</f>
        <v>39</v>
      </c>
      <c r="F24" s="0" t="s">
        <v>68</v>
      </c>
      <c r="G24" s="0" t="s">
        <v>69</v>
      </c>
      <c r="I24" s="0" t="n">
        <v>0</v>
      </c>
      <c r="K24" s="0" t="n">
        <v>-1</v>
      </c>
      <c r="S24" s="0" t="n">
        <v>0</v>
      </c>
      <c r="T24" s="0" t="n">
        <v>0</v>
      </c>
      <c r="V24" s="0" t="n">
        <v>7</v>
      </c>
      <c r="BX24" s="0" t="n">
        <v>0</v>
      </c>
      <c r="CJ24" s="0" t="n">
        <v>0</v>
      </c>
    </row>
    <row r="26" customFormat="false" ht="12.75" hidden="false" customHeight="false" outlineLevel="0" collapsed="false">
      <c r="A26" s="0" t="n">
        <v>52</v>
      </c>
      <c r="B26" s="0" t="n">
        <f aca="false">B39</f>
        <v>1</v>
      </c>
      <c r="C26" s="0" t="n">
        <f aca="false">C39</f>
        <v>4</v>
      </c>
      <c r="D26" s="0" t="n">
        <f aca="false">D39</f>
        <v>24</v>
      </c>
      <c r="E26" s="0" t="n">
        <f aca="false">E39</f>
        <v>0</v>
      </c>
      <c r="F26" s="0" t="str">
        <f aca="false">F39</f>
        <v>1</v>
      </c>
      <c r="G26" s="0" t="str">
        <f aca="false">G39</f>
        <v>Восстановление газона</v>
      </c>
      <c r="O26" s="0" t="n">
        <f aca="false">O39</f>
        <v>76161.85</v>
      </c>
      <c r="P26" s="0" t="n">
        <f aca="false">P39</f>
        <v>57019.13</v>
      </c>
      <c r="Q26" s="0" t="n">
        <f aca="false">Q39</f>
        <v>0</v>
      </c>
      <c r="R26" s="0" t="n">
        <f aca="false">R39</f>
        <v>0</v>
      </c>
      <c r="S26" s="0" t="n">
        <f aca="false">S39</f>
        <v>19142.72</v>
      </c>
      <c r="T26" s="0" t="n">
        <f aca="false">T39</f>
        <v>0</v>
      </c>
      <c r="U26" s="0" t="n">
        <f aca="false">U39</f>
        <v>1817.42758725</v>
      </c>
      <c r="V26" s="0" t="n">
        <f aca="false">V39</f>
        <v>0</v>
      </c>
      <c r="W26" s="0" t="n">
        <f aca="false">W39</f>
        <v>0</v>
      </c>
      <c r="X26" s="0" t="n">
        <f aca="false">X39</f>
        <v>17802.73</v>
      </c>
      <c r="Y26" s="0" t="n">
        <f aca="false">Y39</f>
        <v>11677.06</v>
      </c>
      <c r="Z26" s="0" t="n">
        <f aca="false">Z39</f>
        <v>0</v>
      </c>
      <c r="AA26" s="0" t="n">
        <f aca="false">AA39</f>
        <v>0</v>
      </c>
      <c r="AB26" s="0" t="n">
        <f aca="false">AB39</f>
        <v>76161.85</v>
      </c>
      <c r="AC26" s="0" t="n">
        <f aca="false">AC39</f>
        <v>57019.13</v>
      </c>
      <c r="AD26" s="0" t="n">
        <f aca="false">AD39</f>
        <v>0</v>
      </c>
      <c r="AE26" s="0" t="n">
        <f aca="false">AE39</f>
        <v>0</v>
      </c>
      <c r="AF26" s="0" t="n">
        <f aca="false">AF39</f>
        <v>19142.72</v>
      </c>
      <c r="AG26" s="0" t="n">
        <f aca="false">AG39</f>
        <v>0</v>
      </c>
      <c r="AH26" s="0" t="n">
        <f aca="false">AH39</f>
        <v>1817.42758725</v>
      </c>
      <c r="AI26" s="0" t="n">
        <f aca="false">AI39</f>
        <v>0</v>
      </c>
      <c r="AJ26" s="0" t="n">
        <f aca="false">AJ39</f>
        <v>0</v>
      </c>
      <c r="AK26" s="0" t="n">
        <f aca="false">AK39</f>
        <v>17802.73</v>
      </c>
      <c r="AL26" s="0" t="n">
        <f aca="false">AL39</f>
        <v>11677.06</v>
      </c>
      <c r="AM26" s="0" t="n">
        <f aca="false">AM39</f>
        <v>0</v>
      </c>
      <c r="AN26" s="0" t="n">
        <f aca="false">AN39</f>
        <v>0</v>
      </c>
      <c r="AO26" s="0" t="n">
        <f aca="false">AO39</f>
        <v>0</v>
      </c>
      <c r="AP26" s="0" t="n">
        <f aca="false">AP39</f>
        <v>0</v>
      </c>
      <c r="AQ26" s="0" t="n">
        <f aca="false">AQ39</f>
        <v>0</v>
      </c>
      <c r="AR26" s="0" t="n">
        <f aca="false">AR39</f>
        <v>105641.64</v>
      </c>
      <c r="AS26" s="0" t="n">
        <f aca="false">AS39</f>
        <v>105641.64</v>
      </c>
      <c r="AT26" s="0" t="n">
        <f aca="false">AT39</f>
        <v>0</v>
      </c>
      <c r="AU26" s="0" t="n">
        <f aca="false">AU39</f>
        <v>0</v>
      </c>
      <c r="AV26" s="0" t="n">
        <f aca="false">AV39</f>
        <v>57019.13</v>
      </c>
      <c r="AW26" s="0" t="n">
        <f aca="false">AW39</f>
        <v>57019.13</v>
      </c>
      <c r="AX26" s="0" t="n">
        <f aca="false">AX39</f>
        <v>0</v>
      </c>
      <c r="AY26" s="0" t="n">
        <f aca="false">AY39</f>
        <v>57019.13</v>
      </c>
      <c r="AZ26" s="0" t="n">
        <f aca="false">AZ39</f>
        <v>0</v>
      </c>
      <c r="BA26" s="0" t="n">
        <f aca="false">BA39</f>
        <v>0</v>
      </c>
      <c r="BB26" s="0" t="n">
        <f aca="false">BB39</f>
        <v>0</v>
      </c>
      <c r="BC26" s="0" t="n">
        <f aca="false">BC39</f>
        <v>0</v>
      </c>
      <c r="BD26" s="0" t="n">
        <f aca="false">BD39</f>
        <v>0</v>
      </c>
      <c r="BE26" s="0" t="n">
        <f aca="false">BE39</f>
        <v>0</v>
      </c>
      <c r="BF26" s="0" t="n">
        <f aca="false">BF39</f>
        <v>0</v>
      </c>
      <c r="BG26" s="0" t="n">
        <f aca="false">BG39</f>
        <v>0</v>
      </c>
      <c r="BH26" s="0" t="n">
        <f aca="false">BH39</f>
        <v>0</v>
      </c>
      <c r="BI26" s="0" t="n">
        <f aca="false">BI39</f>
        <v>0</v>
      </c>
      <c r="BJ26" s="0" t="n">
        <f aca="false">BJ39</f>
        <v>0</v>
      </c>
      <c r="BK26" s="0" t="n">
        <f aca="false">BK39</f>
        <v>0</v>
      </c>
      <c r="BL26" s="0" t="n">
        <f aca="false">BL39</f>
        <v>0</v>
      </c>
      <c r="BM26" s="0" t="n">
        <f aca="false">BM39</f>
        <v>0</v>
      </c>
      <c r="BN26" s="0" t="n">
        <f aca="false">BN39</f>
        <v>0</v>
      </c>
      <c r="BO26" s="0" t="n">
        <f aca="false">BO39</f>
        <v>0</v>
      </c>
      <c r="BP26" s="0" t="n">
        <f aca="false">BP39</f>
        <v>0</v>
      </c>
      <c r="BQ26" s="0" t="n">
        <f aca="false">BQ39</f>
        <v>0</v>
      </c>
      <c r="BR26" s="0" t="n">
        <f aca="false">BR39</f>
        <v>0</v>
      </c>
      <c r="BS26" s="0" t="n">
        <f aca="false">BS39</f>
        <v>0</v>
      </c>
      <c r="BT26" s="0" t="n">
        <f aca="false">BT39</f>
        <v>0</v>
      </c>
      <c r="BU26" s="0" t="n">
        <f aca="false">BU39</f>
        <v>0</v>
      </c>
      <c r="BV26" s="0" t="n">
        <f aca="false">BV39</f>
        <v>0</v>
      </c>
      <c r="BW26" s="0" t="n">
        <f aca="false">BW39</f>
        <v>0</v>
      </c>
      <c r="BX26" s="0" t="n">
        <f aca="false">BX39</f>
        <v>0</v>
      </c>
      <c r="BY26" s="0" t="n">
        <f aca="false">BY39</f>
        <v>0</v>
      </c>
      <c r="BZ26" s="0" t="n">
        <f aca="false">BZ39</f>
        <v>0</v>
      </c>
      <c r="CA26" s="0" t="n">
        <f aca="false">CA39</f>
        <v>105641.64</v>
      </c>
      <c r="CB26" s="0" t="n">
        <f aca="false">CB39</f>
        <v>105641.64</v>
      </c>
      <c r="CC26" s="0" t="n">
        <f aca="false">CC39</f>
        <v>0</v>
      </c>
      <c r="CD26" s="0" t="n">
        <f aca="false">CD39</f>
        <v>0</v>
      </c>
      <c r="CE26" s="0" t="n">
        <f aca="false">CE39</f>
        <v>57019.13</v>
      </c>
      <c r="CF26" s="0" t="n">
        <f aca="false">CF39</f>
        <v>57019.13</v>
      </c>
      <c r="CG26" s="0" t="n">
        <f aca="false">CG39</f>
        <v>0</v>
      </c>
      <c r="CH26" s="0" t="n">
        <f aca="false">CH39</f>
        <v>57019.13</v>
      </c>
      <c r="CI26" s="0" t="n">
        <f aca="false">CI39</f>
        <v>0</v>
      </c>
      <c r="CJ26" s="0" t="n">
        <f aca="false">CJ39</f>
        <v>0</v>
      </c>
      <c r="CK26" s="0" t="n">
        <f aca="false">CK39</f>
        <v>0</v>
      </c>
      <c r="CL26" s="0" t="n">
        <f aca="false">CL39</f>
        <v>0</v>
      </c>
      <c r="CM26" s="0" t="n">
        <f aca="false">CM39</f>
        <v>0</v>
      </c>
      <c r="CN26" s="0" t="n">
        <f aca="false">CN39</f>
        <v>0</v>
      </c>
      <c r="CO26" s="0" t="n">
        <f aca="false">CO39</f>
        <v>0</v>
      </c>
      <c r="CP26" s="0" t="n">
        <f aca="false">CP39</f>
        <v>0</v>
      </c>
      <c r="CQ26" s="0" t="n">
        <f aca="false">CQ39</f>
        <v>0</v>
      </c>
      <c r="CR26" s="0" t="n">
        <f aca="false">CR39</f>
        <v>0</v>
      </c>
      <c r="CS26" s="0" t="n">
        <f aca="false">CS39</f>
        <v>0</v>
      </c>
      <c r="CT26" s="0" t="n">
        <f aca="false">CT39</f>
        <v>0</v>
      </c>
      <c r="CU26" s="0" t="n">
        <f aca="false">CU39</f>
        <v>0</v>
      </c>
      <c r="CV26" s="0" t="n">
        <f aca="false">CV39</f>
        <v>0</v>
      </c>
      <c r="CW26" s="0" t="n">
        <f aca="false">CW39</f>
        <v>0</v>
      </c>
      <c r="CX26" s="0" t="n">
        <f aca="false">CX39</f>
        <v>0</v>
      </c>
      <c r="CY26" s="0" t="n">
        <f aca="false">CY39</f>
        <v>0</v>
      </c>
      <c r="CZ26" s="0" t="n">
        <f aca="false">CZ39</f>
        <v>0</v>
      </c>
      <c r="DA26" s="0" t="n">
        <f aca="false">DA39</f>
        <v>0</v>
      </c>
      <c r="DB26" s="0" t="n">
        <f aca="false">DB39</f>
        <v>0</v>
      </c>
      <c r="DC26" s="0" t="n">
        <f aca="false">DC39</f>
        <v>0</v>
      </c>
      <c r="DD26" s="0" t="n">
        <f aca="false">DD39</f>
        <v>0</v>
      </c>
      <c r="DE26" s="0" t="n">
        <f aca="false">DE39</f>
        <v>0</v>
      </c>
      <c r="DF26" s="0" t="n">
        <f aca="false">DF39</f>
        <v>0</v>
      </c>
      <c r="DG26" s="0" t="n">
        <f aca="false">DG39</f>
        <v>1554142.98</v>
      </c>
      <c r="DH26" s="0" t="n">
        <f aca="false">DH39</f>
        <v>448459.46</v>
      </c>
      <c r="DI26" s="0" t="n">
        <f aca="false">DI39</f>
        <v>0</v>
      </c>
      <c r="DJ26" s="0" t="n">
        <f aca="false">DJ39</f>
        <v>0</v>
      </c>
      <c r="DK26" s="0" t="n">
        <f aca="false">DK39</f>
        <v>1105683.52</v>
      </c>
      <c r="DL26" s="0" t="n">
        <f aca="false">DL39</f>
        <v>0</v>
      </c>
      <c r="DM26" s="0" t="n">
        <f aca="false">DM39</f>
        <v>1817.42758725</v>
      </c>
      <c r="DN26" s="0" t="n">
        <f aca="false">DN39</f>
        <v>0</v>
      </c>
      <c r="DO26" s="0" t="n">
        <f aca="false">DO39</f>
        <v>0</v>
      </c>
      <c r="DP26" s="0" t="n">
        <f aca="false">DP39</f>
        <v>1028285.67</v>
      </c>
      <c r="DQ26" s="0" t="n">
        <f aca="false">DQ39</f>
        <v>674466.94</v>
      </c>
      <c r="DR26" s="0" t="n">
        <f aca="false">DR39</f>
        <v>0</v>
      </c>
      <c r="DS26" s="0" t="n">
        <f aca="false">DS39</f>
        <v>0</v>
      </c>
      <c r="DT26" s="0" t="n">
        <f aca="false">DT39</f>
        <v>1554142.98</v>
      </c>
      <c r="DU26" s="0" t="n">
        <f aca="false">DU39</f>
        <v>448459.46</v>
      </c>
      <c r="DV26" s="0" t="n">
        <f aca="false">DV39</f>
        <v>0</v>
      </c>
      <c r="DW26" s="0" t="n">
        <f aca="false">DW39</f>
        <v>0</v>
      </c>
      <c r="DX26" s="0" t="n">
        <f aca="false">DX39</f>
        <v>1105683.52</v>
      </c>
      <c r="DY26" s="0" t="n">
        <f aca="false">DY39</f>
        <v>0</v>
      </c>
      <c r="DZ26" s="0" t="n">
        <f aca="false">DZ39</f>
        <v>1817.42758725</v>
      </c>
      <c r="EA26" s="0" t="n">
        <f aca="false">EA39</f>
        <v>0</v>
      </c>
      <c r="EB26" s="0" t="n">
        <f aca="false">EB39</f>
        <v>0</v>
      </c>
      <c r="EC26" s="0" t="n">
        <f aca="false">EC39</f>
        <v>1028285.67</v>
      </c>
      <c r="ED26" s="0" t="n">
        <f aca="false">ED39</f>
        <v>674466.94</v>
      </c>
      <c r="EE26" s="0" t="n">
        <f aca="false">EE39</f>
        <v>0</v>
      </c>
      <c r="EF26" s="0" t="n">
        <f aca="false">EF39</f>
        <v>0</v>
      </c>
      <c r="EG26" s="0" t="n">
        <f aca="false">EG39</f>
        <v>0</v>
      </c>
      <c r="EH26" s="0" t="n">
        <f aca="false">EH39</f>
        <v>0</v>
      </c>
      <c r="EI26" s="0" t="n">
        <f aca="false">EI39</f>
        <v>0</v>
      </c>
      <c r="EJ26" s="0" t="n">
        <f aca="false">EJ39</f>
        <v>3256895.59</v>
      </c>
      <c r="EK26" s="0" t="n">
        <f aca="false">EK39</f>
        <v>3256895.59</v>
      </c>
      <c r="EL26" s="0" t="n">
        <f aca="false">EL39</f>
        <v>0</v>
      </c>
      <c r="EM26" s="0" t="n">
        <f aca="false">EM39</f>
        <v>0</v>
      </c>
      <c r="EN26" s="0" t="n">
        <f aca="false">EN39</f>
        <v>448459.46</v>
      </c>
      <c r="EO26" s="0" t="n">
        <f aca="false">EO39</f>
        <v>448459.46</v>
      </c>
      <c r="EP26" s="0" t="n">
        <f aca="false">EP39</f>
        <v>0</v>
      </c>
      <c r="EQ26" s="0" t="n">
        <f aca="false">EQ39</f>
        <v>448459.46</v>
      </c>
      <c r="ER26" s="0" t="n">
        <f aca="false">ER39</f>
        <v>0</v>
      </c>
      <c r="ES26" s="0" t="n">
        <f aca="false">ES39</f>
        <v>0</v>
      </c>
      <c r="ET26" s="0" t="n">
        <f aca="false">ET39</f>
        <v>0</v>
      </c>
      <c r="EU26" s="0" t="n">
        <f aca="false">EU39</f>
        <v>0</v>
      </c>
      <c r="EV26" s="0" t="n">
        <f aca="false">EV39</f>
        <v>0</v>
      </c>
      <c r="EW26" s="0" t="n">
        <f aca="false">EW39</f>
        <v>0</v>
      </c>
      <c r="EX26" s="0" t="n">
        <f aca="false">EX39</f>
        <v>0</v>
      </c>
      <c r="EY26" s="0" t="n">
        <f aca="false">EY39</f>
        <v>0</v>
      </c>
      <c r="EZ26" s="0" t="n">
        <f aca="false">EZ39</f>
        <v>0</v>
      </c>
      <c r="FA26" s="0" t="n">
        <f aca="false">FA39</f>
        <v>0</v>
      </c>
      <c r="FB26" s="0" t="n">
        <f aca="false">FB39</f>
        <v>0</v>
      </c>
      <c r="FC26" s="0" t="n">
        <f aca="false">FC39</f>
        <v>0</v>
      </c>
      <c r="FD26" s="0" t="n">
        <f aca="false">FD39</f>
        <v>0</v>
      </c>
      <c r="FE26" s="0" t="n">
        <f aca="false">FE39</f>
        <v>0</v>
      </c>
      <c r="FF26" s="0" t="n">
        <f aca="false">FF39</f>
        <v>0</v>
      </c>
      <c r="FG26" s="0" t="n">
        <f aca="false">FG39</f>
        <v>0</v>
      </c>
      <c r="FH26" s="0" t="n">
        <f aca="false">FH39</f>
        <v>0</v>
      </c>
      <c r="FI26" s="0" t="n">
        <f aca="false">FI39</f>
        <v>0</v>
      </c>
      <c r="FJ26" s="0" t="n">
        <f aca="false">FJ39</f>
        <v>0</v>
      </c>
      <c r="FK26" s="0" t="n">
        <f aca="false">FK39</f>
        <v>0</v>
      </c>
      <c r="FL26" s="0" t="n">
        <f aca="false">FL39</f>
        <v>0</v>
      </c>
      <c r="FM26" s="0" t="n">
        <f aca="false">FM39</f>
        <v>0</v>
      </c>
      <c r="FN26" s="0" t="n">
        <f aca="false">FN39</f>
        <v>0</v>
      </c>
      <c r="FO26" s="0" t="n">
        <f aca="false">FO39</f>
        <v>0</v>
      </c>
      <c r="FP26" s="0" t="n">
        <f aca="false">FP39</f>
        <v>0</v>
      </c>
      <c r="FQ26" s="0" t="n">
        <f aca="false">FQ39</f>
        <v>0</v>
      </c>
      <c r="FR26" s="0" t="n">
        <f aca="false">FR39</f>
        <v>0</v>
      </c>
      <c r="FS26" s="0" t="n">
        <f aca="false">FS39</f>
        <v>3256895.59</v>
      </c>
      <c r="FT26" s="0" t="n">
        <f aca="false">FT39</f>
        <v>3256895.59</v>
      </c>
      <c r="FU26" s="0" t="n">
        <f aca="false">FU39</f>
        <v>0</v>
      </c>
      <c r="FV26" s="0" t="n">
        <f aca="false">FV39</f>
        <v>0</v>
      </c>
      <c r="FW26" s="0" t="n">
        <f aca="false">FW39</f>
        <v>448459.46</v>
      </c>
      <c r="FX26" s="0" t="n">
        <f aca="false">FX39</f>
        <v>448459.46</v>
      </c>
      <c r="FY26" s="0" t="n">
        <f aca="false">FY39</f>
        <v>0</v>
      </c>
      <c r="FZ26" s="0" t="n">
        <f aca="false">FZ39</f>
        <v>448459.46</v>
      </c>
      <c r="GA26" s="0" t="n">
        <f aca="false">GA39</f>
        <v>0</v>
      </c>
      <c r="GB26" s="0" t="n">
        <f aca="false">GB39</f>
        <v>0</v>
      </c>
      <c r="GC26" s="0" t="n">
        <f aca="false">GC39</f>
        <v>0</v>
      </c>
      <c r="GD26" s="0" t="n">
        <f aca="false">GD39</f>
        <v>0</v>
      </c>
      <c r="GE26" s="0" t="n">
        <f aca="false">GE39</f>
        <v>0</v>
      </c>
      <c r="GF26" s="0" t="n">
        <f aca="false">GF39</f>
        <v>0</v>
      </c>
      <c r="GG26" s="0" t="n">
        <f aca="false">GG39</f>
        <v>0</v>
      </c>
      <c r="GH26" s="0" t="n">
        <f aca="false">GH39</f>
        <v>0</v>
      </c>
      <c r="GI26" s="0" t="n">
        <f aca="false">GI39</f>
        <v>0</v>
      </c>
      <c r="GJ26" s="0" t="n">
        <f aca="false">GJ39</f>
        <v>0</v>
      </c>
      <c r="GK26" s="0" t="n">
        <f aca="false">GK39</f>
        <v>0</v>
      </c>
      <c r="GL26" s="0" t="n">
        <f aca="false">GL39</f>
        <v>0</v>
      </c>
      <c r="GM26" s="0" t="n">
        <f aca="false">GM39</f>
        <v>0</v>
      </c>
      <c r="GN26" s="0" t="n">
        <f aca="false">GN39</f>
        <v>0</v>
      </c>
      <c r="GO26" s="0" t="n">
        <f aca="false">GO39</f>
        <v>0</v>
      </c>
      <c r="GP26" s="0" t="n">
        <f aca="false">GP39</f>
        <v>0</v>
      </c>
      <c r="GQ26" s="0" t="n">
        <f aca="false">GQ39</f>
        <v>0</v>
      </c>
      <c r="GR26" s="0" t="n">
        <f aca="false">GR39</f>
        <v>0</v>
      </c>
      <c r="GS26" s="0" t="n">
        <f aca="false">GS39</f>
        <v>0</v>
      </c>
      <c r="GT26" s="0" t="n">
        <f aca="false">GT39</f>
        <v>0</v>
      </c>
      <c r="GU26" s="0" t="n">
        <f aca="false">GU39</f>
        <v>0</v>
      </c>
      <c r="GV26" s="0" t="n">
        <f aca="false">GV39</f>
        <v>0</v>
      </c>
      <c r="GW26" s="0" t="n">
        <f aca="false">GW39</f>
        <v>0</v>
      </c>
      <c r="GX26" s="0" t="n">
        <f aca="false">GX39</f>
        <v>0</v>
      </c>
    </row>
    <row r="28" customFormat="false" ht="12.75" hidden="false" customHeight="false" outlineLevel="0" collapsed="false">
      <c r="A28" s="41" t="n">
        <v>17</v>
      </c>
      <c r="B28" s="41" t="n">
        <v>1</v>
      </c>
      <c r="C28" s="41" t="n">
        <f aca="false">ROW(SmtRes!A3)</f>
        <v>3</v>
      </c>
      <c r="D28" s="41" t="n">
        <f aca="false">ROW(EtalonRes!A3)</f>
        <v>3</v>
      </c>
      <c r="E28" s="41" t="s">
        <v>68</v>
      </c>
      <c r="F28" s="41" t="s">
        <v>70</v>
      </c>
      <c r="G28" s="41" t="s">
        <v>30</v>
      </c>
      <c r="H28" s="41" t="s">
        <v>71</v>
      </c>
      <c r="I28" s="41" t="n">
        <f aca="false">ROUND(4358.9/100,9)</f>
        <v>43.589</v>
      </c>
      <c r="J28" s="41" t="n">
        <v>0</v>
      </c>
      <c r="K28" s="41" t="n">
        <f aca="false">ROUND(4358.9/100,9)</f>
        <v>43.589</v>
      </c>
      <c r="L28" s="41"/>
      <c r="M28" s="41"/>
      <c r="N28" s="41"/>
      <c r="O28" s="41" t="n">
        <f aca="false">ROUND(CP28,2)</f>
        <v>6318.46</v>
      </c>
      <c r="P28" s="41" t="n">
        <f aca="false">ROUND(CQ28*I28,2)</f>
        <v>3081.74</v>
      </c>
      <c r="Q28" s="41" t="n">
        <f aca="false">ROUND(CR28*I28,2)</f>
        <v>0</v>
      </c>
      <c r="R28" s="41" t="n">
        <f aca="false">ROUND(CS28*I28,2)</f>
        <v>0</v>
      </c>
      <c r="S28" s="41" t="n">
        <f aca="false">ROUND(CT28*I28,2)</f>
        <v>3236.72</v>
      </c>
      <c r="T28" s="41" t="n">
        <f aca="false">ROUND(CU28*I28,2)</f>
        <v>0</v>
      </c>
      <c r="U28" s="41" t="n">
        <f aca="false">CV28*I28</f>
        <v>289.48544625</v>
      </c>
      <c r="V28" s="41" t="n">
        <f aca="false">CW28*I28</f>
        <v>0</v>
      </c>
      <c r="W28" s="41" t="n">
        <f aca="false">ROUND(CX28*I28,2)</f>
        <v>0</v>
      </c>
      <c r="X28" s="41" t="n">
        <f aca="false">ROUND(CY28,2)</f>
        <v>3010.15</v>
      </c>
      <c r="Y28" s="41" t="n">
        <f aca="false">ROUND(CZ28,2)</f>
        <v>1974.4</v>
      </c>
      <c r="Z28" s="41"/>
      <c r="AA28" s="41" t="n">
        <v>86516527</v>
      </c>
      <c r="AB28" s="41" t="n">
        <f aca="false">(AC28+AD28+AF28)</f>
        <v>144.9555</v>
      </c>
      <c r="AC28" s="41" t="n">
        <f aca="false">(ES28)</f>
        <v>70.7</v>
      </c>
      <c r="AD28" s="41" t="n">
        <f aca="false">((ET28*1.1*1.25))</f>
        <v>0</v>
      </c>
      <c r="AE28" s="41" t="n">
        <f aca="false">((EU28*1.1*1.25))</f>
        <v>0</v>
      </c>
      <c r="AF28" s="41" t="n">
        <f aca="false">((EV28*1.1*1.15))</f>
        <v>74.2555</v>
      </c>
      <c r="AG28" s="41" t="n">
        <f aca="false">(AP28)</f>
        <v>0</v>
      </c>
      <c r="AH28" s="41" t="n">
        <f aca="false">((EW28*1.1*1.15))</f>
        <v>6.64125</v>
      </c>
      <c r="AI28" s="41" t="n">
        <f aca="false">((EX28*1.1*1.25))</f>
        <v>0</v>
      </c>
      <c r="AJ28" s="41" t="n">
        <f aca="false">(AS28)</f>
        <v>0</v>
      </c>
      <c r="AK28" s="41" t="n">
        <v>0</v>
      </c>
      <c r="AL28" s="41" t="n">
        <v>70.7</v>
      </c>
      <c r="AM28" s="41" t="n">
        <v>0</v>
      </c>
      <c r="AN28" s="41" t="n">
        <v>0</v>
      </c>
      <c r="AO28" s="41" t="n">
        <v>58.7</v>
      </c>
      <c r="AP28" s="41" t="n">
        <v>0</v>
      </c>
      <c r="AQ28" s="41" t="n">
        <v>5.25</v>
      </c>
      <c r="AR28" s="41" t="n">
        <v>0</v>
      </c>
      <c r="AS28" s="41" t="n">
        <v>0</v>
      </c>
      <c r="AT28" s="41" t="n">
        <v>93</v>
      </c>
      <c r="AU28" s="41" t="n">
        <v>61</v>
      </c>
      <c r="AV28" s="41" t="n">
        <v>1</v>
      </c>
      <c r="AW28" s="41" t="n">
        <v>1</v>
      </c>
      <c r="AX28" s="41"/>
      <c r="AY28" s="41"/>
      <c r="AZ28" s="41" t="n">
        <v>1</v>
      </c>
      <c r="BA28" s="41" t="n">
        <v>1</v>
      </c>
      <c r="BB28" s="41" t="n">
        <v>1</v>
      </c>
      <c r="BC28" s="41" t="n">
        <v>1</v>
      </c>
      <c r="BD28" s="41"/>
      <c r="BE28" s="41"/>
      <c r="BF28" s="41"/>
      <c r="BG28" s="41"/>
      <c r="BH28" s="41" t="n">
        <v>0</v>
      </c>
      <c r="BI28" s="41" t="n">
        <v>1</v>
      </c>
      <c r="BJ28" s="41" t="s">
        <v>70</v>
      </c>
      <c r="BK28" s="41"/>
      <c r="BL28" s="41"/>
      <c r="BM28" s="41" t="n">
        <v>295</v>
      </c>
      <c r="BN28" s="41" t="n">
        <v>0</v>
      </c>
      <c r="BO28" s="41" t="s">
        <v>70</v>
      </c>
      <c r="BP28" s="41" t="n">
        <v>1</v>
      </c>
      <c r="BQ28" s="41" t="n">
        <v>30</v>
      </c>
      <c r="BR28" s="41" t="n">
        <v>0</v>
      </c>
      <c r="BS28" s="41" t="n">
        <v>1</v>
      </c>
      <c r="BT28" s="41" t="n">
        <v>1</v>
      </c>
      <c r="BU28" s="41" t="n">
        <v>1</v>
      </c>
      <c r="BV28" s="41" t="n">
        <v>1</v>
      </c>
      <c r="BW28" s="41" t="n">
        <v>1</v>
      </c>
      <c r="BX28" s="41" t="n">
        <v>1</v>
      </c>
      <c r="BY28" s="41"/>
      <c r="BZ28" s="41" t="n">
        <v>93</v>
      </c>
      <c r="CA28" s="41" t="n">
        <v>61</v>
      </c>
      <c r="CB28" s="41"/>
      <c r="CC28" s="41"/>
      <c r="CD28" s="41"/>
      <c r="CE28" s="41" t="n">
        <v>0</v>
      </c>
      <c r="CF28" s="41" t="n">
        <v>0</v>
      </c>
      <c r="CG28" s="41" t="n">
        <v>0</v>
      </c>
      <c r="CH28" s="41"/>
      <c r="CI28" s="41"/>
      <c r="CJ28" s="41"/>
      <c r="CK28" s="41"/>
      <c r="CL28" s="41"/>
      <c r="CM28" s="41" t="n">
        <v>0</v>
      </c>
      <c r="CN28" s="41" t="s">
        <v>72</v>
      </c>
      <c r="CO28" s="41" t="n">
        <v>0</v>
      </c>
      <c r="CP28" s="41" t="n">
        <f aca="false">(P28+Q28+S28)</f>
        <v>6318.46</v>
      </c>
      <c r="CQ28" s="41" t="n">
        <f aca="false">(AC28*BC28*AW28)</f>
        <v>70.7</v>
      </c>
      <c r="CR28" s="41" t="n">
        <f aca="false">(((ET28*1.1*1.25))*BB28*AV28)</f>
        <v>0</v>
      </c>
      <c r="CS28" s="41" t="n">
        <f aca="false">(AE28*BS28*AV28)</f>
        <v>0</v>
      </c>
      <c r="CT28" s="41" t="n">
        <f aca="false">(AF28*BA28*AV28)</f>
        <v>74.2555</v>
      </c>
      <c r="CU28" s="41" t="n">
        <f aca="false">AG28</f>
        <v>0</v>
      </c>
      <c r="CV28" s="41" t="n">
        <f aca="false">(AH28*AV28)</f>
        <v>6.64125</v>
      </c>
      <c r="CW28" s="41" t="n">
        <f aca="false">AI28</f>
        <v>0</v>
      </c>
      <c r="CX28" s="41" t="n">
        <f aca="false">AJ28</f>
        <v>0</v>
      </c>
      <c r="CY28" s="41" t="n">
        <f aca="false">(((S28+R28)*BZ28)/100)</f>
        <v>3010.1496</v>
      </c>
      <c r="CZ28" s="41" t="n">
        <f aca="false">(((S28+R28)*CA28)/100)</f>
        <v>1974.3992</v>
      </c>
      <c r="DA28" s="41"/>
      <c r="DB28" s="41"/>
      <c r="DC28" s="41"/>
      <c r="DD28" s="41"/>
      <c r="DE28" s="41" t="s">
        <v>73</v>
      </c>
      <c r="DF28" s="41" t="s">
        <v>73</v>
      </c>
      <c r="DG28" s="41" t="s">
        <v>74</v>
      </c>
      <c r="DH28" s="41"/>
      <c r="DI28" s="41" t="s">
        <v>74</v>
      </c>
      <c r="DJ28" s="41" t="s">
        <v>73</v>
      </c>
      <c r="DK28" s="41"/>
      <c r="DL28" s="41"/>
      <c r="DM28" s="41"/>
      <c r="DN28" s="41" t="n">
        <v>0</v>
      </c>
      <c r="DO28" s="41" t="n">
        <v>0</v>
      </c>
      <c r="DP28" s="41" t="n">
        <v>1</v>
      </c>
      <c r="DQ28" s="41" t="n">
        <v>1</v>
      </c>
      <c r="DR28" s="41"/>
      <c r="DS28" s="41"/>
      <c r="DT28" s="41"/>
      <c r="DU28" s="41" t="n">
        <v>1005</v>
      </c>
      <c r="DV28" s="41" t="s">
        <v>71</v>
      </c>
      <c r="DW28" s="41" t="s">
        <v>71</v>
      </c>
      <c r="DX28" s="41" t="n">
        <v>100</v>
      </c>
      <c r="DY28" s="41"/>
      <c r="DZ28" s="41"/>
      <c r="EA28" s="41"/>
      <c r="EB28" s="41"/>
      <c r="EC28" s="41"/>
      <c r="ED28" s="41"/>
      <c r="EE28" s="41" t="n">
        <v>86330923</v>
      </c>
      <c r="EF28" s="41" t="n">
        <v>30</v>
      </c>
      <c r="EG28" s="41" t="s">
        <v>8</v>
      </c>
      <c r="EH28" s="41" t="n">
        <v>0</v>
      </c>
      <c r="EI28" s="41"/>
      <c r="EJ28" s="41" t="n">
        <v>1</v>
      </c>
      <c r="EK28" s="41" t="n">
        <v>295</v>
      </c>
      <c r="EL28" s="41" t="s">
        <v>75</v>
      </c>
      <c r="EM28" s="41" t="s">
        <v>76</v>
      </c>
      <c r="EN28" s="41"/>
      <c r="EO28" s="41" t="s">
        <v>77</v>
      </c>
      <c r="EP28" s="41"/>
      <c r="EQ28" s="41" t="n">
        <v>0</v>
      </c>
      <c r="ER28" s="41" t="n">
        <v>0</v>
      </c>
      <c r="ES28" s="41" t="n">
        <v>70.7</v>
      </c>
      <c r="ET28" s="41" t="n">
        <v>0</v>
      </c>
      <c r="EU28" s="41" t="n">
        <v>0</v>
      </c>
      <c r="EV28" s="41" t="n">
        <v>58.7</v>
      </c>
      <c r="EW28" s="41" t="n">
        <v>5.25</v>
      </c>
      <c r="EX28" s="41" t="n">
        <v>0</v>
      </c>
      <c r="EY28" s="41" t="n">
        <v>0</v>
      </c>
      <c r="EZ28" s="41"/>
      <c r="FA28" s="41"/>
      <c r="FB28" s="41"/>
      <c r="FC28" s="41"/>
      <c r="FD28" s="41"/>
      <c r="FE28" s="41"/>
      <c r="FF28" s="41"/>
      <c r="FG28" s="41"/>
      <c r="FH28" s="41"/>
      <c r="FI28" s="41"/>
      <c r="FJ28" s="41"/>
      <c r="FK28" s="41"/>
      <c r="FL28" s="41"/>
      <c r="FM28" s="41"/>
      <c r="FN28" s="41"/>
      <c r="FO28" s="41"/>
      <c r="FP28" s="41"/>
      <c r="FQ28" s="41" t="n">
        <v>0</v>
      </c>
      <c r="FR28" s="41" t="n">
        <v>0</v>
      </c>
      <c r="FS28" s="41" t="n">
        <v>0</v>
      </c>
      <c r="FT28" s="41"/>
      <c r="FU28" s="41"/>
      <c r="FV28" s="41"/>
      <c r="FW28" s="41"/>
      <c r="FX28" s="41" t="n">
        <v>93</v>
      </c>
      <c r="FY28" s="41" t="n">
        <v>61</v>
      </c>
      <c r="FZ28" s="41"/>
      <c r="GA28" s="41"/>
      <c r="GB28" s="41"/>
      <c r="GC28" s="41"/>
      <c r="GD28" s="41" t="n">
        <v>1</v>
      </c>
      <c r="GE28" s="41"/>
      <c r="GF28" s="41" t="n">
        <v>1209770557</v>
      </c>
      <c r="GG28" s="41" t="n">
        <v>2</v>
      </c>
      <c r="GH28" s="41" t="n">
        <v>0</v>
      </c>
      <c r="GI28" s="41" t="n">
        <v>-2</v>
      </c>
      <c r="GJ28" s="41" t="n">
        <v>0</v>
      </c>
      <c r="GK28" s="41" t="n">
        <v>0</v>
      </c>
      <c r="GL28" s="41" t="n">
        <f aca="false">ROUND(IF(AND(BH28=3,BI28=3,FS28&lt;&gt;0),P28,0),2)</f>
        <v>0</v>
      </c>
      <c r="GM28" s="41" t="n">
        <f aca="false">ROUND(O28+X28+Y28,2)+GX28</f>
        <v>11303.01</v>
      </c>
      <c r="GN28" s="41" t="n">
        <f aca="false">IF(OR(BI28=0,BI28=1),GM28-GX28,0)</f>
        <v>11303.01</v>
      </c>
      <c r="GO28" s="41" t="n">
        <f aca="false">IF(BI28=2,GM28-GX28,0)</f>
        <v>0</v>
      </c>
      <c r="GP28" s="41" t="n">
        <f aca="false">IF(BI28=4,GM28-GX28,0)</f>
        <v>0</v>
      </c>
      <c r="GQ28" s="41"/>
      <c r="GR28" s="41" t="n">
        <v>0</v>
      </c>
      <c r="GS28" s="41" t="n">
        <v>3</v>
      </c>
      <c r="GT28" s="41" t="n">
        <v>0</v>
      </c>
      <c r="GU28" s="41"/>
      <c r="GV28" s="41" t="n">
        <f aca="false">(GT28)</f>
        <v>0</v>
      </c>
      <c r="GW28" s="41" t="n">
        <v>1</v>
      </c>
      <c r="GX28" s="41" t="n">
        <f aca="false">ROUND(HC28*I28,2)</f>
        <v>0</v>
      </c>
      <c r="GY28" s="41"/>
      <c r="GZ28" s="41"/>
      <c r="HA28" s="41" t="n">
        <v>0</v>
      </c>
      <c r="HB28" s="41" t="n">
        <v>0</v>
      </c>
      <c r="HC28" s="41" t="n">
        <f aca="false">GV28*GW28</f>
        <v>0</v>
      </c>
      <c r="HD28" s="41"/>
      <c r="HE28" s="41"/>
      <c r="HF28" s="41"/>
      <c r="HG28" s="41"/>
      <c r="HH28" s="41"/>
      <c r="HI28" s="41"/>
      <c r="HJ28" s="41"/>
      <c r="HK28" s="41"/>
      <c r="HL28" s="41"/>
      <c r="HM28" s="41"/>
      <c r="HN28" s="41"/>
      <c r="HO28" s="41"/>
      <c r="HP28" s="41"/>
      <c r="HQ28" s="41"/>
      <c r="HR28" s="41"/>
      <c r="HS28" s="41" t="n">
        <v>0</v>
      </c>
      <c r="HT28" s="41"/>
      <c r="HU28" s="41"/>
      <c r="HV28" s="41"/>
      <c r="HW28" s="41"/>
      <c r="HX28" s="41"/>
      <c r="HY28" s="41"/>
      <c r="HZ28" s="41"/>
      <c r="IA28" s="41"/>
      <c r="IB28" s="41"/>
      <c r="IC28" s="41"/>
      <c r="ID28" s="41"/>
      <c r="IE28" s="41"/>
      <c r="IF28" s="41"/>
      <c r="IG28" s="41"/>
      <c r="IH28" s="41"/>
      <c r="II28" s="41"/>
      <c r="IJ28" s="41"/>
      <c r="IK28" s="41" t="n">
        <v>0</v>
      </c>
      <c r="IL28" s="41"/>
      <c r="IM28" s="41"/>
      <c r="IN28" s="41"/>
      <c r="IO28" s="41"/>
      <c r="IP28" s="41"/>
      <c r="IQ28" s="41"/>
      <c r="IR28" s="41"/>
      <c r="IS28" s="41"/>
      <c r="IT28" s="41"/>
      <c r="IU28" s="41"/>
    </row>
    <row r="29" customFormat="false" ht="12.75" hidden="false" customHeight="false" outlineLevel="0" collapsed="false">
      <c r="A29" s="41" t="n">
        <v>17</v>
      </c>
      <c r="B29" s="41" t="n">
        <v>1</v>
      </c>
      <c r="C29" s="41" t="n">
        <f aca="false">ROW(SmtRes!A6)</f>
        <v>6</v>
      </c>
      <c r="D29" s="41" t="n">
        <f aca="false">ROW(EtalonRes!A6)</f>
        <v>6</v>
      </c>
      <c r="E29" s="41" t="s">
        <v>68</v>
      </c>
      <c r="F29" s="41" t="s">
        <v>70</v>
      </c>
      <c r="G29" s="41" t="s">
        <v>30</v>
      </c>
      <c r="H29" s="41" t="s">
        <v>71</v>
      </c>
      <c r="I29" s="41" t="n">
        <f aca="false">ROUND(4358.9/100,9)</f>
        <v>43.589</v>
      </c>
      <c r="J29" s="41" t="n">
        <v>0</v>
      </c>
      <c r="K29" s="41" t="n">
        <f aca="false">ROUND(4358.9/100,9)</f>
        <v>43.589</v>
      </c>
      <c r="L29" s="41"/>
      <c r="M29" s="41"/>
      <c r="N29" s="41"/>
      <c r="O29" s="41" t="n">
        <f aca="false">ROUND(CP29,2)</f>
        <v>210836.62</v>
      </c>
      <c r="P29" s="41" t="n">
        <f aca="false">ROUND(CQ29*I29,2)</f>
        <v>23883.5</v>
      </c>
      <c r="Q29" s="41" t="n">
        <f aca="false">ROUND(CR29*I29,2)</f>
        <v>0</v>
      </c>
      <c r="R29" s="41" t="n">
        <f aca="false">ROUND(CS29*I29,2)</f>
        <v>0</v>
      </c>
      <c r="S29" s="41" t="n">
        <f aca="false">ROUND(CT29*I29,2)</f>
        <v>186953.12</v>
      </c>
      <c r="T29" s="41" t="n">
        <f aca="false">ROUND(CU29*I29,2)</f>
        <v>0</v>
      </c>
      <c r="U29" s="41" t="n">
        <f aca="false">CV29*I29</f>
        <v>289.48544625</v>
      </c>
      <c r="V29" s="41" t="n">
        <f aca="false">CW29*I29</f>
        <v>0</v>
      </c>
      <c r="W29" s="41" t="n">
        <f aca="false">ROUND(CX29*I29,2)</f>
        <v>0</v>
      </c>
      <c r="X29" s="41" t="n">
        <f aca="false">ROUND(CY29,2)</f>
        <v>173866.4</v>
      </c>
      <c r="Y29" s="41" t="n">
        <f aca="false">ROUND(CZ29,2)</f>
        <v>114041.4</v>
      </c>
      <c r="Z29" s="41"/>
      <c r="AA29" s="41" t="n">
        <v>86516528</v>
      </c>
      <c r="AB29" s="41" t="n">
        <f aca="false">(AC29+AD29+AF29)</f>
        <v>144.9555</v>
      </c>
      <c r="AC29" s="41" t="n">
        <f aca="false">(ES29)</f>
        <v>70.7</v>
      </c>
      <c r="AD29" s="41" t="n">
        <f aca="false">((ET29*1.1*1.25))</f>
        <v>0</v>
      </c>
      <c r="AE29" s="41" t="n">
        <f aca="false">((EU29*1.1*1.25))</f>
        <v>0</v>
      </c>
      <c r="AF29" s="41" t="n">
        <f aca="false">((EV29*1.1*1.15))</f>
        <v>74.2555</v>
      </c>
      <c r="AG29" s="41" t="n">
        <f aca="false">(AP29)</f>
        <v>0</v>
      </c>
      <c r="AH29" s="41" t="n">
        <f aca="false">((EW29*1.1*1.15))</f>
        <v>6.64125</v>
      </c>
      <c r="AI29" s="41" t="n">
        <f aca="false">((EX29*1.1*1.25))</f>
        <v>0</v>
      </c>
      <c r="AJ29" s="41" t="n">
        <f aca="false">(AS29)</f>
        <v>0</v>
      </c>
      <c r="AK29" s="41" t="n">
        <v>0</v>
      </c>
      <c r="AL29" s="41" t="n">
        <v>70.7</v>
      </c>
      <c r="AM29" s="41" t="n">
        <v>0</v>
      </c>
      <c r="AN29" s="41" t="n">
        <v>0</v>
      </c>
      <c r="AO29" s="41" t="n">
        <v>58.7</v>
      </c>
      <c r="AP29" s="41" t="n">
        <v>0</v>
      </c>
      <c r="AQ29" s="41" t="n">
        <v>5.25</v>
      </c>
      <c r="AR29" s="41" t="n">
        <v>0</v>
      </c>
      <c r="AS29" s="41" t="n">
        <v>0</v>
      </c>
      <c r="AT29" s="41" t="n">
        <v>93</v>
      </c>
      <c r="AU29" s="41" t="n">
        <v>61</v>
      </c>
      <c r="AV29" s="41" t="n">
        <v>1</v>
      </c>
      <c r="AW29" s="41" t="n">
        <v>1</v>
      </c>
      <c r="AX29" s="41"/>
      <c r="AY29" s="41"/>
      <c r="AZ29" s="41" t="n">
        <v>1</v>
      </c>
      <c r="BA29" s="41" t="n">
        <v>57.76</v>
      </c>
      <c r="BB29" s="41" t="n">
        <v>1</v>
      </c>
      <c r="BC29" s="41" t="n">
        <v>7.75</v>
      </c>
      <c r="BD29" s="41"/>
      <c r="BE29" s="41"/>
      <c r="BF29" s="41"/>
      <c r="BG29" s="41"/>
      <c r="BH29" s="41" t="n">
        <v>0</v>
      </c>
      <c r="BI29" s="41" t="n">
        <v>1</v>
      </c>
      <c r="BJ29" s="41" t="s">
        <v>70</v>
      </c>
      <c r="BK29" s="41"/>
      <c r="BL29" s="41"/>
      <c r="BM29" s="41" t="n">
        <v>295</v>
      </c>
      <c r="BN29" s="41" t="n">
        <v>0</v>
      </c>
      <c r="BO29" s="41" t="s">
        <v>70</v>
      </c>
      <c r="BP29" s="41" t="n">
        <v>1</v>
      </c>
      <c r="BQ29" s="41" t="n">
        <v>30</v>
      </c>
      <c r="BR29" s="41" t="n">
        <v>0</v>
      </c>
      <c r="BS29" s="41" t="n">
        <v>57.76</v>
      </c>
      <c r="BT29" s="41" t="n">
        <v>1</v>
      </c>
      <c r="BU29" s="41" t="n">
        <v>1</v>
      </c>
      <c r="BV29" s="41" t="n">
        <v>1</v>
      </c>
      <c r="BW29" s="41" t="n">
        <v>1</v>
      </c>
      <c r="BX29" s="41" t="n">
        <v>1</v>
      </c>
      <c r="BY29" s="41"/>
      <c r="BZ29" s="41" t="n">
        <v>93</v>
      </c>
      <c r="CA29" s="41" t="n">
        <v>61</v>
      </c>
      <c r="CB29" s="41"/>
      <c r="CC29" s="41"/>
      <c r="CD29" s="41"/>
      <c r="CE29" s="41" t="n">
        <v>0</v>
      </c>
      <c r="CF29" s="41" t="n">
        <v>0</v>
      </c>
      <c r="CG29" s="41" t="n">
        <v>0</v>
      </c>
      <c r="CH29" s="41"/>
      <c r="CI29" s="41"/>
      <c r="CJ29" s="41"/>
      <c r="CK29" s="41"/>
      <c r="CL29" s="41"/>
      <c r="CM29" s="41" t="n">
        <v>0</v>
      </c>
      <c r="CN29" s="41" t="s">
        <v>72</v>
      </c>
      <c r="CO29" s="41" t="n">
        <v>0</v>
      </c>
      <c r="CP29" s="41" t="n">
        <f aca="false">(P29+Q29+S29)</f>
        <v>210836.62</v>
      </c>
      <c r="CQ29" s="41" t="n">
        <f aca="false">(AC29*BC29*AW29)</f>
        <v>547.925</v>
      </c>
      <c r="CR29" s="41" t="n">
        <f aca="false">(((ET29*1.1*1.25))*BB29*AV29)</f>
        <v>0</v>
      </c>
      <c r="CS29" s="41" t="n">
        <f aca="false">(AE29*BS29*AV29)</f>
        <v>0</v>
      </c>
      <c r="CT29" s="41" t="n">
        <f aca="false">(AF29*BA29*AV29)</f>
        <v>4288.99768</v>
      </c>
      <c r="CU29" s="41" t="n">
        <f aca="false">AG29</f>
        <v>0</v>
      </c>
      <c r="CV29" s="41" t="n">
        <f aca="false">(AH29*AV29)</f>
        <v>6.64125</v>
      </c>
      <c r="CW29" s="41" t="n">
        <f aca="false">AI29</f>
        <v>0</v>
      </c>
      <c r="CX29" s="41" t="n">
        <f aca="false">AJ29</f>
        <v>0</v>
      </c>
      <c r="CY29" s="41" t="n">
        <f aca="false">(S29+R29)*(BZ29/100)</f>
        <v>173866.4016</v>
      </c>
      <c r="CZ29" s="41" t="n">
        <f aca="false">(S29+R29)*(CA29/100)</f>
        <v>114041.4032</v>
      </c>
      <c r="DA29" s="41"/>
      <c r="DB29" s="41"/>
      <c r="DC29" s="41"/>
      <c r="DD29" s="41"/>
      <c r="DE29" s="41" t="s">
        <v>73</v>
      </c>
      <c r="DF29" s="41" t="s">
        <v>73</v>
      </c>
      <c r="DG29" s="41" t="s">
        <v>74</v>
      </c>
      <c r="DH29" s="41"/>
      <c r="DI29" s="41" t="s">
        <v>74</v>
      </c>
      <c r="DJ29" s="41" t="s">
        <v>73</v>
      </c>
      <c r="DK29" s="41"/>
      <c r="DL29" s="41"/>
      <c r="DM29" s="41"/>
      <c r="DN29" s="41" t="n">
        <v>93</v>
      </c>
      <c r="DO29" s="41" t="n">
        <v>61</v>
      </c>
      <c r="DP29" s="41" t="n">
        <v>1</v>
      </c>
      <c r="DQ29" s="41" t="n">
        <v>1</v>
      </c>
      <c r="DR29" s="41"/>
      <c r="DS29" s="41"/>
      <c r="DT29" s="41"/>
      <c r="DU29" s="41" t="n">
        <v>1005</v>
      </c>
      <c r="DV29" s="41" t="s">
        <v>71</v>
      </c>
      <c r="DW29" s="41" t="s">
        <v>71</v>
      </c>
      <c r="DX29" s="41" t="n">
        <v>100</v>
      </c>
      <c r="DY29" s="41"/>
      <c r="DZ29" s="41"/>
      <c r="EA29" s="41"/>
      <c r="EB29" s="41"/>
      <c r="EC29" s="41"/>
      <c r="ED29" s="41"/>
      <c r="EE29" s="41" t="n">
        <v>86330923</v>
      </c>
      <c r="EF29" s="41" t="n">
        <v>30</v>
      </c>
      <c r="EG29" s="41" t="s">
        <v>8</v>
      </c>
      <c r="EH29" s="41" t="n">
        <v>0</v>
      </c>
      <c r="EI29" s="41"/>
      <c r="EJ29" s="41" t="n">
        <v>1</v>
      </c>
      <c r="EK29" s="41" t="n">
        <v>295</v>
      </c>
      <c r="EL29" s="41" t="s">
        <v>75</v>
      </c>
      <c r="EM29" s="41" t="s">
        <v>76</v>
      </c>
      <c r="EN29" s="41"/>
      <c r="EO29" s="41" t="s">
        <v>77</v>
      </c>
      <c r="EP29" s="41"/>
      <c r="EQ29" s="41" t="n">
        <v>0</v>
      </c>
      <c r="ER29" s="41" t="n">
        <v>0</v>
      </c>
      <c r="ES29" s="41" t="n">
        <v>70.7</v>
      </c>
      <c r="ET29" s="41" t="n">
        <v>0</v>
      </c>
      <c r="EU29" s="41" t="n">
        <v>0</v>
      </c>
      <c r="EV29" s="41" t="n">
        <v>58.7</v>
      </c>
      <c r="EW29" s="41" t="n">
        <v>5.25</v>
      </c>
      <c r="EX29" s="41" t="n">
        <v>0</v>
      </c>
      <c r="EY29" s="41" t="n">
        <v>0</v>
      </c>
      <c r="EZ29" s="41"/>
      <c r="FA29" s="41"/>
      <c r="FB29" s="41"/>
      <c r="FC29" s="41"/>
      <c r="FD29" s="41"/>
      <c r="FE29" s="41"/>
      <c r="FF29" s="41"/>
      <c r="FG29" s="41"/>
      <c r="FH29" s="41"/>
      <c r="FI29" s="41"/>
      <c r="FJ29" s="41"/>
      <c r="FK29" s="41"/>
      <c r="FL29" s="41"/>
      <c r="FM29" s="41"/>
      <c r="FN29" s="41"/>
      <c r="FO29" s="41"/>
      <c r="FP29" s="41"/>
      <c r="FQ29" s="41" t="n">
        <v>0</v>
      </c>
      <c r="FR29" s="41" t="n">
        <v>0</v>
      </c>
      <c r="FS29" s="41" t="n">
        <v>0</v>
      </c>
      <c r="FT29" s="41"/>
      <c r="FU29" s="41"/>
      <c r="FV29" s="41"/>
      <c r="FW29" s="41"/>
      <c r="FX29" s="41" t="n">
        <v>93</v>
      </c>
      <c r="FY29" s="41" t="n">
        <v>61</v>
      </c>
      <c r="FZ29" s="41"/>
      <c r="GA29" s="41"/>
      <c r="GB29" s="41"/>
      <c r="GC29" s="41"/>
      <c r="GD29" s="41" t="n">
        <v>1</v>
      </c>
      <c r="GE29" s="41"/>
      <c r="GF29" s="41" t="n">
        <v>1209770557</v>
      </c>
      <c r="GG29" s="41" t="n">
        <v>2</v>
      </c>
      <c r="GH29" s="41" t="n">
        <v>0</v>
      </c>
      <c r="GI29" s="41" t="n">
        <v>-2</v>
      </c>
      <c r="GJ29" s="41" t="n">
        <v>0</v>
      </c>
      <c r="GK29" s="41" t="n">
        <v>0</v>
      </c>
      <c r="GL29" s="41" t="n">
        <f aca="false">ROUND(IF(AND(BH29=3,BI29=3,FS29&lt;&gt;0),P29,0),2)</f>
        <v>0</v>
      </c>
      <c r="GM29" s="41" t="n">
        <f aca="false">ROUND(O29+X29+Y29,2)+GX29</f>
        <v>498744.42</v>
      </c>
      <c r="GN29" s="41" t="n">
        <f aca="false">IF(OR(BI29=0,BI29=1),GM29-GX29,0)</f>
        <v>498744.42</v>
      </c>
      <c r="GO29" s="41" t="n">
        <f aca="false">IF(BI29=2,GM29-GX29,0)</f>
        <v>0</v>
      </c>
      <c r="GP29" s="41" t="n">
        <f aca="false">IF(BI29=4,GM29-GX29,0)</f>
        <v>0</v>
      </c>
      <c r="GQ29" s="41"/>
      <c r="GR29" s="41" t="n">
        <v>0</v>
      </c>
      <c r="GS29" s="41" t="n">
        <v>3</v>
      </c>
      <c r="GT29" s="41" t="n">
        <v>0</v>
      </c>
      <c r="GU29" s="41"/>
      <c r="GV29" s="41" t="n">
        <f aca="false">(GT29)</f>
        <v>0</v>
      </c>
      <c r="GW29" s="41" t="n">
        <v>7.75</v>
      </c>
      <c r="GX29" s="41" t="n">
        <f aca="false">ROUND(HC29*I29,2)</f>
        <v>0</v>
      </c>
      <c r="GY29" s="41"/>
      <c r="GZ29" s="41"/>
      <c r="HA29" s="41" t="n">
        <v>0</v>
      </c>
      <c r="HB29" s="41" t="n">
        <v>0</v>
      </c>
      <c r="HC29" s="41" t="n">
        <f aca="false">GV29*GW29</f>
        <v>0</v>
      </c>
      <c r="HD29" s="41"/>
      <c r="HE29" s="41"/>
      <c r="HF29" s="41"/>
      <c r="HG29" s="41"/>
      <c r="HH29" s="41"/>
      <c r="HI29" s="41"/>
      <c r="HJ29" s="41"/>
      <c r="HK29" s="41"/>
      <c r="HL29" s="41"/>
      <c r="HM29" s="41"/>
      <c r="HN29" s="41"/>
      <c r="HO29" s="41"/>
      <c r="HP29" s="41"/>
      <c r="HQ29" s="41"/>
      <c r="HR29" s="41"/>
      <c r="HS29" s="41" t="n">
        <v>0</v>
      </c>
      <c r="HT29" s="41"/>
      <c r="HU29" s="41"/>
      <c r="HV29" s="41"/>
      <c r="HW29" s="41"/>
      <c r="HX29" s="41"/>
      <c r="HY29" s="41"/>
      <c r="HZ29" s="41"/>
      <c r="IA29" s="41"/>
      <c r="IB29" s="41"/>
      <c r="IC29" s="41"/>
      <c r="ID29" s="41"/>
      <c r="IE29" s="41"/>
      <c r="IF29" s="41"/>
      <c r="IG29" s="41"/>
      <c r="IH29" s="41"/>
      <c r="II29" s="41"/>
      <c r="IJ29" s="41"/>
      <c r="IK29" s="41" t="n">
        <v>0</v>
      </c>
      <c r="IL29" s="41"/>
      <c r="IM29" s="41"/>
      <c r="IN29" s="41"/>
      <c r="IO29" s="41"/>
      <c r="IP29" s="41"/>
      <c r="IQ29" s="41"/>
      <c r="IR29" s="41"/>
      <c r="IS29" s="41"/>
      <c r="IT29" s="41"/>
      <c r="IU29" s="41"/>
    </row>
    <row r="30" customFormat="false" ht="12.75" hidden="false" customHeight="false" outlineLevel="0" collapsed="false">
      <c r="A30" s="41" t="n">
        <v>17</v>
      </c>
      <c r="B30" s="41" t="n">
        <v>1</v>
      </c>
      <c r="C30" s="41"/>
      <c r="D30" s="41"/>
      <c r="E30" s="41" t="s">
        <v>78</v>
      </c>
      <c r="F30" s="41" t="s">
        <v>79</v>
      </c>
      <c r="G30" s="41" t="s">
        <v>42</v>
      </c>
      <c r="H30" s="41" t="s">
        <v>80</v>
      </c>
      <c r="I30" s="41" t="n">
        <f aca="false">ROUND(174.356,9)</f>
        <v>174.356</v>
      </c>
      <c r="J30" s="41" t="n">
        <v>0</v>
      </c>
      <c r="K30" s="41" t="n">
        <f aca="false">ROUND(174.356,9)</f>
        <v>174.356</v>
      </c>
      <c r="L30" s="41"/>
      <c r="M30" s="41"/>
      <c r="N30" s="41"/>
      <c r="O30" s="41" t="n">
        <f aca="false">ROUND(CP30,2)</f>
        <v>10096.96</v>
      </c>
      <c r="P30" s="41" t="n">
        <f aca="false">ROUND(CQ30*I30,2)</f>
        <v>10096.96</v>
      </c>
      <c r="Q30" s="41" t="n">
        <f aca="false">ROUND(CR30*I30,2)</f>
        <v>0</v>
      </c>
      <c r="R30" s="41" t="n">
        <f aca="false">ROUND(CS30*I30,2)</f>
        <v>0</v>
      </c>
      <c r="S30" s="41" t="n">
        <f aca="false">ROUND(CT30*I30,2)</f>
        <v>0</v>
      </c>
      <c r="T30" s="41" t="n">
        <f aca="false">ROUND(CU30*I30,2)</f>
        <v>0</v>
      </c>
      <c r="U30" s="41" t="n">
        <f aca="false">CV30*I30</f>
        <v>0</v>
      </c>
      <c r="V30" s="41" t="n">
        <f aca="false">CW30*I30</f>
        <v>0</v>
      </c>
      <c r="W30" s="41" t="n">
        <f aca="false">ROUND(CX30*I30,2)</f>
        <v>0</v>
      </c>
      <c r="X30" s="41" t="n">
        <f aca="false">ROUND(CY30,2)</f>
        <v>0</v>
      </c>
      <c r="Y30" s="41" t="n">
        <f aca="false">ROUND(CZ30,2)</f>
        <v>0</v>
      </c>
      <c r="Z30" s="41"/>
      <c r="AA30" s="41" t="n">
        <v>86516527</v>
      </c>
      <c r="AB30" s="41" t="n">
        <f aca="false">(AC30+AD30+AF30)</f>
        <v>57.91</v>
      </c>
      <c r="AC30" s="41" t="n">
        <f aca="false">(ES30)</f>
        <v>57.91</v>
      </c>
      <c r="AD30" s="41" t="n">
        <f aca="false">(ET30)</f>
        <v>0</v>
      </c>
      <c r="AE30" s="41" t="n">
        <f aca="false">(EU30)</f>
        <v>0</v>
      </c>
      <c r="AF30" s="41" t="n">
        <f aca="false">(EV30)</f>
        <v>0</v>
      </c>
      <c r="AG30" s="41" t="n">
        <f aca="false">(AP30)</f>
        <v>0</v>
      </c>
      <c r="AH30" s="41" t="n">
        <f aca="false">(EW30)</f>
        <v>0</v>
      </c>
      <c r="AI30" s="41" t="n">
        <f aca="false">(EX30)</f>
        <v>0</v>
      </c>
      <c r="AJ30" s="41" t="n">
        <f aca="false">(AS30)</f>
        <v>0</v>
      </c>
      <c r="AK30" s="41" t="n">
        <v>0</v>
      </c>
      <c r="AL30" s="41" t="n">
        <v>57.91</v>
      </c>
      <c r="AM30" s="41" t="n">
        <v>0</v>
      </c>
      <c r="AN30" s="41" t="n">
        <v>0</v>
      </c>
      <c r="AO30" s="41" t="n">
        <v>0</v>
      </c>
      <c r="AP30" s="41" t="n">
        <v>0</v>
      </c>
      <c r="AQ30" s="41" t="n">
        <v>0</v>
      </c>
      <c r="AR30" s="41" t="n">
        <v>0</v>
      </c>
      <c r="AS30" s="41" t="n">
        <v>0</v>
      </c>
      <c r="AT30" s="41" t="n">
        <v>93</v>
      </c>
      <c r="AU30" s="41" t="n">
        <v>61</v>
      </c>
      <c r="AV30" s="41" t="n">
        <v>1</v>
      </c>
      <c r="AW30" s="41" t="n">
        <v>1</v>
      </c>
      <c r="AX30" s="41"/>
      <c r="AY30" s="41"/>
      <c r="AZ30" s="41" t="n">
        <v>1</v>
      </c>
      <c r="BA30" s="41" t="n">
        <v>1</v>
      </c>
      <c r="BB30" s="41" t="n">
        <v>1</v>
      </c>
      <c r="BC30" s="41" t="n">
        <v>1</v>
      </c>
      <c r="BD30" s="41"/>
      <c r="BE30" s="41"/>
      <c r="BF30" s="41"/>
      <c r="BG30" s="41"/>
      <c r="BH30" s="41" t="n">
        <v>0</v>
      </c>
      <c r="BI30" s="41" t="n">
        <v>1</v>
      </c>
      <c r="BJ30" s="41" t="s">
        <v>79</v>
      </c>
      <c r="BK30" s="41"/>
      <c r="BL30" s="41"/>
      <c r="BM30" s="41" t="n">
        <v>1617</v>
      </c>
      <c r="BN30" s="41" t="n">
        <v>0</v>
      </c>
      <c r="BO30" s="41" t="s">
        <v>79</v>
      </c>
      <c r="BP30" s="41" t="n">
        <v>1</v>
      </c>
      <c r="BQ30" s="41" t="n">
        <v>200</v>
      </c>
      <c r="BR30" s="41" t="n">
        <v>0</v>
      </c>
      <c r="BS30" s="41" t="n">
        <v>1</v>
      </c>
      <c r="BT30" s="41" t="n">
        <v>1</v>
      </c>
      <c r="BU30" s="41" t="n">
        <v>1</v>
      </c>
      <c r="BV30" s="41" t="n">
        <v>1</v>
      </c>
      <c r="BW30" s="41" t="n">
        <v>1</v>
      </c>
      <c r="BX30" s="41" t="n">
        <v>1</v>
      </c>
      <c r="BY30" s="41"/>
      <c r="BZ30" s="41" t="n">
        <v>93</v>
      </c>
      <c r="CA30" s="41" t="n">
        <v>61</v>
      </c>
      <c r="CB30" s="41"/>
      <c r="CC30" s="41"/>
      <c r="CD30" s="41"/>
      <c r="CE30" s="41" t="n">
        <v>0</v>
      </c>
      <c r="CF30" s="41" t="n">
        <v>0</v>
      </c>
      <c r="CG30" s="41" t="n">
        <v>0</v>
      </c>
      <c r="CH30" s="41"/>
      <c r="CI30" s="41"/>
      <c r="CJ30" s="41"/>
      <c r="CK30" s="41"/>
      <c r="CL30" s="41"/>
      <c r="CM30" s="41" t="n">
        <v>0</v>
      </c>
      <c r="CN30" s="41"/>
      <c r="CO30" s="41" t="n">
        <v>0</v>
      </c>
      <c r="CP30" s="41" t="n">
        <f aca="false">(P30+Q30+S30)</f>
        <v>10096.96</v>
      </c>
      <c r="CQ30" s="41" t="n">
        <f aca="false">(AC30*BC30*AW30)</f>
        <v>57.91</v>
      </c>
      <c r="CR30" s="41" t="n">
        <f aca="false">((ET30)*BB30*AV30)</f>
        <v>0</v>
      </c>
      <c r="CS30" s="41" t="n">
        <f aca="false">(AE30*BS30*AV30)</f>
        <v>0</v>
      </c>
      <c r="CT30" s="41" t="n">
        <f aca="false">(AF30*BA30*AV30)</f>
        <v>0</v>
      </c>
      <c r="CU30" s="41" t="n">
        <f aca="false">AG30</f>
        <v>0</v>
      </c>
      <c r="CV30" s="41" t="n">
        <f aca="false">(AH30*AV30)</f>
        <v>0</v>
      </c>
      <c r="CW30" s="41" t="n">
        <f aca="false">AI30</f>
        <v>0</v>
      </c>
      <c r="CX30" s="41" t="n">
        <f aca="false">AJ30</f>
        <v>0</v>
      </c>
      <c r="CY30" s="41" t="n">
        <f aca="false">(((S30+R30)*BZ30)/100)</f>
        <v>0</v>
      </c>
      <c r="CZ30" s="41" t="n">
        <f aca="false">(((S30+R30)*CA30)/100)</f>
        <v>0</v>
      </c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 t="n">
        <v>0</v>
      </c>
      <c r="DO30" s="41" t="n">
        <v>0</v>
      </c>
      <c r="DP30" s="41" t="n">
        <v>1</v>
      </c>
      <c r="DQ30" s="41" t="n">
        <v>1</v>
      </c>
      <c r="DR30" s="41"/>
      <c r="DS30" s="41"/>
      <c r="DT30" s="41"/>
      <c r="DU30" s="41" t="n">
        <v>1009</v>
      </c>
      <c r="DV30" s="41" t="s">
        <v>80</v>
      </c>
      <c r="DW30" s="41" t="s">
        <v>80</v>
      </c>
      <c r="DX30" s="41" t="n">
        <v>1</v>
      </c>
      <c r="DY30" s="41"/>
      <c r="DZ30" s="41"/>
      <c r="EA30" s="41"/>
      <c r="EB30" s="41"/>
      <c r="EC30" s="41"/>
      <c r="ED30" s="41"/>
      <c r="EE30" s="41" t="n">
        <v>86332245</v>
      </c>
      <c r="EF30" s="41" t="n">
        <v>200</v>
      </c>
      <c r="EG30" s="41" t="s">
        <v>81</v>
      </c>
      <c r="EH30" s="41" t="n">
        <v>0</v>
      </c>
      <c r="EI30" s="41"/>
      <c r="EJ30" s="41" t="n">
        <v>1</v>
      </c>
      <c r="EK30" s="41" t="n">
        <v>1617</v>
      </c>
      <c r="EL30" s="41" t="s">
        <v>82</v>
      </c>
      <c r="EM30" s="41" t="s">
        <v>83</v>
      </c>
      <c r="EN30" s="41"/>
      <c r="EO30" s="41"/>
      <c r="EP30" s="41"/>
      <c r="EQ30" s="41" t="n">
        <v>0</v>
      </c>
      <c r="ER30" s="41" t="n">
        <v>0</v>
      </c>
      <c r="ES30" s="41" t="n">
        <v>57.91</v>
      </c>
      <c r="ET30" s="41" t="n">
        <v>0</v>
      </c>
      <c r="EU30" s="41" t="n">
        <v>0</v>
      </c>
      <c r="EV30" s="41" t="n">
        <v>0</v>
      </c>
      <c r="EW30" s="41" t="n">
        <v>0</v>
      </c>
      <c r="EX30" s="41" t="n">
        <v>0</v>
      </c>
      <c r="EY30" s="41" t="n">
        <v>0</v>
      </c>
      <c r="EZ30" s="41"/>
      <c r="FA30" s="41"/>
      <c r="FB30" s="41"/>
      <c r="FC30" s="41"/>
      <c r="FD30" s="41"/>
      <c r="FE30" s="41"/>
      <c r="FF30" s="41"/>
      <c r="FG30" s="41"/>
      <c r="FH30" s="41"/>
      <c r="FI30" s="41"/>
      <c r="FJ30" s="41"/>
      <c r="FK30" s="41"/>
      <c r="FL30" s="41"/>
      <c r="FM30" s="41"/>
      <c r="FN30" s="41"/>
      <c r="FO30" s="41"/>
      <c r="FP30" s="41"/>
      <c r="FQ30" s="41" t="n">
        <v>0</v>
      </c>
      <c r="FR30" s="41" t="n">
        <v>0</v>
      </c>
      <c r="FS30" s="41" t="n">
        <v>0</v>
      </c>
      <c r="FT30" s="41"/>
      <c r="FU30" s="41"/>
      <c r="FV30" s="41"/>
      <c r="FW30" s="41"/>
      <c r="FX30" s="41" t="n">
        <v>93</v>
      </c>
      <c r="FY30" s="41" t="n">
        <v>61</v>
      </c>
      <c r="FZ30" s="41"/>
      <c r="GA30" s="41"/>
      <c r="GB30" s="41"/>
      <c r="GC30" s="41"/>
      <c r="GD30" s="41" t="n">
        <v>1</v>
      </c>
      <c r="GE30" s="41"/>
      <c r="GF30" s="41" t="n">
        <v>-1695456437</v>
      </c>
      <c r="GG30" s="41" t="n">
        <v>2</v>
      </c>
      <c r="GH30" s="41" t="n">
        <v>0</v>
      </c>
      <c r="GI30" s="41" t="n">
        <v>-2</v>
      </c>
      <c r="GJ30" s="41" t="n">
        <v>0</v>
      </c>
      <c r="GK30" s="41" t="n">
        <v>0</v>
      </c>
      <c r="GL30" s="41" t="n">
        <f aca="false">ROUND(IF(AND(BH30=3,BI30=3,FS30&lt;&gt;0),P30,0),2)</f>
        <v>0</v>
      </c>
      <c r="GM30" s="41" t="n">
        <f aca="false">ROUND(O30+X30+Y30,2)+GX30</f>
        <v>10096.96</v>
      </c>
      <c r="GN30" s="41" t="n">
        <f aca="false">IF(OR(BI30=0,BI30=1),GM30-GX30,0)</f>
        <v>10096.96</v>
      </c>
      <c r="GO30" s="41" t="n">
        <f aca="false">IF(BI30=2,GM30-GX30,0)</f>
        <v>0</v>
      </c>
      <c r="GP30" s="41" t="n">
        <f aca="false">IF(BI30=4,GM30-GX30,0)</f>
        <v>0</v>
      </c>
      <c r="GQ30" s="41"/>
      <c r="GR30" s="41" t="n">
        <v>0</v>
      </c>
      <c r="GS30" s="41" t="n">
        <v>3</v>
      </c>
      <c r="GT30" s="41" t="n">
        <v>0</v>
      </c>
      <c r="GU30" s="41"/>
      <c r="GV30" s="41" t="n">
        <f aca="false">(GT30)</f>
        <v>0</v>
      </c>
      <c r="GW30" s="41" t="n">
        <v>1</v>
      </c>
      <c r="GX30" s="41" t="n">
        <f aca="false">ROUND(HC30*I30,2)</f>
        <v>0</v>
      </c>
      <c r="GY30" s="41"/>
      <c r="GZ30" s="41"/>
      <c r="HA30" s="41" t="n">
        <v>0</v>
      </c>
      <c r="HB30" s="41" t="n">
        <v>0</v>
      </c>
      <c r="HC30" s="41" t="n">
        <f aca="false">GV30*GW30</f>
        <v>0</v>
      </c>
      <c r="HD30" s="41"/>
      <c r="HE30" s="41"/>
      <c r="HF30" s="41"/>
      <c r="HG30" s="41"/>
      <c r="HH30" s="41"/>
      <c r="HI30" s="41"/>
      <c r="HJ30" s="41"/>
      <c r="HK30" s="41"/>
      <c r="HL30" s="41"/>
      <c r="HM30" s="41"/>
      <c r="HN30" s="41"/>
      <c r="HO30" s="41"/>
      <c r="HP30" s="41"/>
      <c r="HQ30" s="41"/>
      <c r="HR30" s="41"/>
      <c r="HS30" s="41" t="n">
        <v>0</v>
      </c>
      <c r="HT30" s="41"/>
      <c r="HU30" s="41"/>
      <c r="HV30" s="41"/>
      <c r="HW30" s="41"/>
      <c r="HX30" s="41"/>
      <c r="HY30" s="41"/>
      <c r="HZ30" s="41"/>
      <c r="IA30" s="41"/>
      <c r="IB30" s="41"/>
      <c r="IC30" s="41"/>
      <c r="ID30" s="41"/>
      <c r="IE30" s="41"/>
      <c r="IF30" s="41"/>
      <c r="IG30" s="41"/>
      <c r="IH30" s="41"/>
      <c r="II30" s="41"/>
      <c r="IJ30" s="41"/>
      <c r="IK30" s="41" t="n">
        <v>0</v>
      </c>
      <c r="IL30" s="41"/>
      <c r="IM30" s="41"/>
      <c r="IN30" s="41"/>
      <c r="IO30" s="41"/>
      <c r="IP30" s="41"/>
      <c r="IQ30" s="41"/>
      <c r="IR30" s="41"/>
      <c r="IS30" s="41"/>
      <c r="IT30" s="41"/>
      <c r="IU30" s="41"/>
    </row>
    <row r="31" customFormat="false" ht="12.75" hidden="false" customHeight="false" outlineLevel="0" collapsed="false">
      <c r="A31" s="41" t="n">
        <v>17</v>
      </c>
      <c r="B31" s="41" t="n">
        <v>1</v>
      </c>
      <c r="C31" s="41"/>
      <c r="D31" s="41"/>
      <c r="E31" s="41" t="s">
        <v>78</v>
      </c>
      <c r="F31" s="41" t="s">
        <v>79</v>
      </c>
      <c r="G31" s="41" t="s">
        <v>42</v>
      </c>
      <c r="H31" s="41" t="s">
        <v>80</v>
      </c>
      <c r="I31" s="41" t="n">
        <f aca="false">ROUND(174.356,9)</f>
        <v>174.356</v>
      </c>
      <c r="J31" s="41" t="n">
        <v>0</v>
      </c>
      <c r="K31" s="41" t="n">
        <f aca="false">ROUND(174.356,9)</f>
        <v>174.356</v>
      </c>
      <c r="L31" s="41"/>
      <c r="M31" s="41"/>
      <c r="N31" s="41"/>
      <c r="O31" s="41" t="n">
        <f aca="false">ROUND(CP31,2)</f>
        <v>34834.5</v>
      </c>
      <c r="P31" s="41" t="n">
        <f aca="false">ROUND(CQ31*I31,2)</f>
        <v>34834.5</v>
      </c>
      <c r="Q31" s="41" t="n">
        <f aca="false">ROUND(CR31*I31,2)</f>
        <v>0</v>
      </c>
      <c r="R31" s="41" t="n">
        <f aca="false">ROUND(CS31*I31,2)</f>
        <v>0</v>
      </c>
      <c r="S31" s="41" t="n">
        <f aca="false">ROUND(CT31*I31,2)</f>
        <v>0</v>
      </c>
      <c r="T31" s="41" t="n">
        <f aca="false">ROUND(CU31*I31,2)</f>
        <v>0</v>
      </c>
      <c r="U31" s="41" t="n">
        <f aca="false">CV31*I31</f>
        <v>0</v>
      </c>
      <c r="V31" s="41" t="n">
        <f aca="false">CW31*I31</f>
        <v>0</v>
      </c>
      <c r="W31" s="41" t="n">
        <f aca="false">ROUND(CX31*I31,2)</f>
        <v>0</v>
      </c>
      <c r="X31" s="41" t="n">
        <f aca="false">ROUND(CY31,2)</f>
        <v>0</v>
      </c>
      <c r="Y31" s="41" t="n">
        <f aca="false">ROUND(CZ31,2)</f>
        <v>0</v>
      </c>
      <c r="Z31" s="41"/>
      <c r="AA31" s="41" t="n">
        <v>86516528</v>
      </c>
      <c r="AB31" s="41" t="n">
        <f aca="false">(AC31+AD31+AF31)</f>
        <v>57.91</v>
      </c>
      <c r="AC31" s="41" t="n">
        <f aca="false">(ES31)</f>
        <v>57.91</v>
      </c>
      <c r="AD31" s="41" t="n">
        <f aca="false">(ET31)</f>
        <v>0</v>
      </c>
      <c r="AE31" s="41" t="n">
        <f aca="false">(EU31)</f>
        <v>0</v>
      </c>
      <c r="AF31" s="41" t="n">
        <f aca="false">(EV31)</f>
        <v>0</v>
      </c>
      <c r="AG31" s="41" t="n">
        <f aca="false">(AP31)</f>
        <v>0</v>
      </c>
      <c r="AH31" s="41" t="n">
        <f aca="false">(EW31)</f>
        <v>0</v>
      </c>
      <c r="AI31" s="41" t="n">
        <f aca="false">(EX31)</f>
        <v>0</v>
      </c>
      <c r="AJ31" s="41" t="n">
        <f aca="false">(AS31)</f>
        <v>0</v>
      </c>
      <c r="AK31" s="41" t="n">
        <v>0</v>
      </c>
      <c r="AL31" s="41" t="n">
        <v>57.91</v>
      </c>
      <c r="AM31" s="41" t="n">
        <v>0</v>
      </c>
      <c r="AN31" s="41" t="n">
        <v>0</v>
      </c>
      <c r="AO31" s="41" t="n">
        <v>0</v>
      </c>
      <c r="AP31" s="41" t="n">
        <v>0</v>
      </c>
      <c r="AQ31" s="41" t="n">
        <v>0</v>
      </c>
      <c r="AR31" s="41" t="n">
        <v>0</v>
      </c>
      <c r="AS31" s="41" t="n">
        <v>0</v>
      </c>
      <c r="AT31" s="41" t="n">
        <v>93</v>
      </c>
      <c r="AU31" s="41" t="n">
        <v>61</v>
      </c>
      <c r="AV31" s="41" t="n">
        <v>1</v>
      </c>
      <c r="AW31" s="41" t="n">
        <v>1</v>
      </c>
      <c r="AX31" s="41"/>
      <c r="AY31" s="41"/>
      <c r="AZ31" s="41" t="n">
        <v>1</v>
      </c>
      <c r="BA31" s="41" t="n">
        <v>1</v>
      </c>
      <c r="BB31" s="41" t="n">
        <v>1</v>
      </c>
      <c r="BC31" s="41" t="n">
        <v>3.45</v>
      </c>
      <c r="BD31" s="41"/>
      <c r="BE31" s="41"/>
      <c r="BF31" s="41"/>
      <c r="BG31" s="41"/>
      <c r="BH31" s="41" t="n">
        <v>0</v>
      </c>
      <c r="BI31" s="41" t="n">
        <v>1</v>
      </c>
      <c r="BJ31" s="41" t="s">
        <v>79</v>
      </c>
      <c r="BK31" s="41"/>
      <c r="BL31" s="41"/>
      <c r="BM31" s="41" t="n">
        <v>1617</v>
      </c>
      <c r="BN31" s="41" t="n">
        <v>0</v>
      </c>
      <c r="BO31" s="41" t="s">
        <v>79</v>
      </c>
      <c r="BP31" s="41" t="n">
        <v>1</v>
      </c>
      <c r="BQ31" s="41" t="n">
        <v>200</v>
      </c>
      <c r="BR31" s="41" t="n">
        <v>0</v>
      </c>
      <c r="BS31" s="41" t="n">
        <v>1</v>
      </c>
      <c r="BT31" s="41" t="n">
        <v>1</v>
      </c>
      <c r="BU31" s="41" t="n">
        <v>1</v>
      </c>
      <c r="BV31" s="41" t="n">
        <v>1</v>
      </c>
      <c r="BW31" s="41" t="n">
        <v>1</v>
      </c>
      <c r="BX31" s="41" t="n">
        <v>1</v>
      </c>
      <c r="BY31" s="41"/>
      <c r="BZ31" s="41" t="n">
        <v>93</v>
      </c>
      <c r="CA31" s="41" t="n">
        <v>61</v>
      </c>
      <c r="CB31" s="41"/>
      <c r="CC31" s="41"/>
      <c r="CD31" s="41"/>
      <c r="CE31" s="41" t="n">
        <v>0</v>
      </c>
      <c r="CF31" s="41" t="n">
        <v>0</v>
      </c>
      <c r="CG31" s="41" t="n">
        <v>0</v>
      </c>
      <c r="CH31" s="41"/>
      <c r="CI31" s="41"/>
      <c r="CJ31" s="41"/>
      <c r="CK31" s="41"/>
      <c r="CL31" s="41"/>
      <c r="CM31" s="41" t="n">
        <v>0</v>
      </c>
      <c r="CN31" s="41"/>
      <c r="CO31" s="41" t="n">
        <v>0</v>
      </c>
      <c r="CP31" s="41" t="n">
        <f aca="false">(P31+Q31+S31)</f>
        <v>34834.5</v>
      </c>
      <c r="CQ31" s="41" t="n">
        <f aca="false">(AC31*BC31*AW31)</f>
        <v>199.7895</v>
      </c>
      <c r="CR31" s="41" t="n">
        <f aca="false">((ET31)*BB31*AV31)</f>
        <v>0</v>
      </c>
      <c r="CS31" s="41" t="n">
        <f aca="false">(AE31*BS31*AV31)</f>
        <v>0</v>
      </c>
      <c r="CT31" s="41" t="n">
        <f aca="false">(AF31*BA31*AV31)</f>
        <v>0</v>
      </c>
      <c r="CU31" s="41" t="n">
        <f aca="false">AG31</f>
        <v>0</v>
      </c>
      <c r="CV31" s="41" t="n">
        <f aca="false">(AH31*AV31)</f>
        <v>0</v>
      </c>
      <c r="CW31" s="41" t="n">
        <f aca="false">AI31</f>
        <v>0</v>
      </c>
      <c r="CX31" s="41" t="n">
        <f aca="false">AJ31</f>
        <v>0</v>
      </c>
      <c r="CY31" s="41" t="n">
        <f aca="false">(S31+R31)*(BZ31/100)</f>
        <v>0</v>
      </c>
      <c r="CZ31" s="41" t="n">
        <f aca="false">(S31+R31)*(CA31/100)</f>
        <v>0</v>
      </c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 t="n">
        <v>93</v>
      </c>
      <c r="DO31" s="41" t="n">
        <v>61</v>
      </c>
      <c r="DP31" s="41" t="n">
        <v>1</v>
      </c>
      <c r="DQ31" s="41" t="n">
        <v>1</v>
      </c>
      <c r="DR31" s="41"/>
      <c r="DS31" s="41"/>
      <c r="DT31" s="41"/>
      <c r="DU31" s="41" t="n">
        <v>1009</v>
      </c>
      <c r="DV31" s="41" t="s">
        <v>80</v>
      </c>
      <c r="DW31" s="41" t="s">
        <v>80</v>
      </c>
      <c r="DX31" s="41" t="n">
        <v>1</v>
      </c>
      <c r="DY31" s="41"/>
      <c r="DZ31" s="41"/>
      <c r="EA31" s="41"/>
      <c r="EB31" s="41"/>
      <c r="EC31" s="41"/>
      <c r="ED31" s="41"/>
      <c r="EE31" s="41" t="n">
        <v>86332245</v>
      </c>
      <c r="EF31" s="41" t="n">
        <v>200</v>
      </c>
      <c r="EG31" s="41" t="s">
        <v>81</v>
      </c>
      <c r="EH31" s="41" t="n">
        <v>0</v>
      </c>
      <c r="EI31" s="41"/>
      <c r="EJ31" s="41" t="n">
        <v>1</v>
      </c>
      <c r="EK31" s="41" t="n">
        <v>1617</v>
      </c>
      <c r="EL31" s="41" t="s">
        <v>82</v>
      </c>
      <c r="EM31" s="41" t="s">
        <v>83</v>
      </c>
      <c r="EN31" s="41"/>
      <c r="EO31" s="41"/>
      <c r="EP31" s="41"/>
      <c r="EQ31" s="41" t="n">
        <v>0</v>
      </c>
      <c r="ER31" s="41" t="n">
        <v>0</v>
      </c>
      <c r="ES31" s="41" t="n">
        <v>57.91</v>
      </c>
      <c r="ET31" s="41" t="n">
        <v>0</v>
      </c>
      <c r="EU31" s="41" t="n">
        <v>0</v>
      </c>
      <c r="EV31" s="41" t="n">
        <v>0</v>
      </c>
      <c r="EW31" s="41" t="n">
        <v>0</v>
      </c>
      <c r="EX31" s="41" t="n">
        <v>0</v>
      </c>
      <c r="EY31" s="41" t="n">
        <v>0</v>
      </c>
      <c r="EZ31" s="41"/>
      <c r="FA31" s="41"/>
      <c r="FB31" s="41"/>
      <c r="FC31" s="41"/>
      <c r="FD31" s="41"/>
      <c r="FE31" s="41"/>
      <c r="FF31" s="41"/>
      <c r="FG31" s="41"/>
      <c r="FH31" s="41"/>
      <c r="FI31" s="41"/>
      <c r="FJ31" s="41"/>
      <c r="FK31" s="41"/>
      <c r="FL31" s="41"/>
      <c r="FM31" s="41"/>
      <c r="FN31" s="41"/>
      <c r="FO31" s="41"/>
      <c r="FP31" s="41"/>
      <c r="FQ31" s="41" t="n">
        <v>0</v>
      </c>
      <c r="FR31" s="41" t="n">
        <v>0</v>
      </c>
      <c r="FS31" s="41" t="n">
        <v>0</v>
      </c>
      <c r="FT31" s="41"/>
      <c r="FU31" s="41"/>
      <c r="FV31" s="41"/>
      <c r="FW31" s="41"/>
      <c r="FX31" s="41" t="n">
        <v>93</v>
      </c>
      <c r="FY31" s="41" t="n">
        <v>61</v>
      </c>
      <c r="FZ31" s="41"/>
      <c r="GA31" s="41"/>
      <c r="GB31" s="41"/>
      <c r="GC31" s="41"/>
      <c r="GD31" s="41" t="n">
        <v>1</v>
      </c>
      <c r="GE31" s="41"/>
      <c r="GF31" s="41" t="n">
        <v>-1695456437</v>
      </c>
      <c r="GG31" s="41" t="n">
        <v>2</v>
      </c>
      <c r="GH31" s="41" t="n">
        <v>0</v>
      </c>
      <c r="GI31" s="41" t="n">
        <v>-2</v>
      </c>
      <c r="GJ31" s="41" t="n">
        <v>0</v>
      </c>
      <c r="GK31" s="41" t="n">
        <v>0</v>
      </c>
      <c r="GL31" s="41" t="n">
        <f aca="false">ROUND(IF(AND(BH31=3,BI31=3,FS31&lt;&gt;0),P31,0),2)</f>
        <v>0</v>
      </c>
      <c r="GM31" s="41" t="n">
        <f aca="false">ROUND(O31+X31+Y31,2)+GX31</f>
        <v>34834.5</v>
      </c>
      <c r="GN31" s="41" t="n">
        <f aca="false">IF(OR(BI31=0,BI31=1),GM31-GX31,0)</f>
        <v>34834.5</v>
      </c>
      <c r="GO31" s="41" t="n">
        <f aca="false">IF(BI31=2,GM31-GX31,0)</f>
        <v>0</v>
      </c>
      <c r="GP31" s="41" t="n">
        <f aca="false">IF(BI31=4,GM31-GX31,0)</f>
        <v>0</v>
      </c>
      <c r="GQ31" s="41"/>
      <c r="GR31" s="41" t="n">
        <v>0</v>
      </c>
      <c r="GS31" s="41" t="n">
        <v>3</v>
      </c>
      <c r="GT31" s="41" t="n">
        <v>0</v>
      </c>
      <c r="GU31" s="41"/>
      <c r="GV31" s="41" t="n">
        <f aca="false">(GT31)</f>
        <v>0</v>
      </c>
      <c r="GW31" s="41" t="n">
        <v>3.45</v>
      </c>
      <c r="GX31" s="41" t="n">
        <f aca="false">ROUND(HC31*I31,2)</f>
        <v>0</v>
      </c>
      <c r="GY31" s="41"/>
      <c r="GZ31" s="41"/>
      <c r="HA31" s="41" t="n">
        <v>0</v>
      </c>
      <c r="HB31" s="41" t="n">
        <v>0</v>
      </c>
      <c r="HC31" s="41" t="n">
        <f aca="false">GV31*GW31</f>
        <v>0</v>
      </c>
      <c r="HD31" s="41"/>
      <c r="HE31" s="41"/>
      <c r="HF31" s="41"/>
      <c r="HG31" s="41"/>
      <c r="HH31" s="41"/>
      <c r="HI31" s="41"/>
      <c r="HJ31" s="41"/>
      <c r="HK31" s="41"/>
      <c r="HL31" s="41"/>
      <c r="HM31" s="41"/>
      <c r="HN31" s="41"/>
      <c r="HO31" s="41"/>
      <c r="HP31" s="41"/>
      <c r="HQ31" s="41"/>
      <c r="HR31" s="41"/>
      <c r="HS31" s="41" t="n">
        <v>0</v>
      </c>
      <c r="HT31" s="41"/>
      <c r="HU31" s="41"/>
      <c r="HV31" s="41"/>
      <c r="HW31" s="41"/>
      <c r="HX31" s="41"/>
      <c r="HY31" s="41"/>
      <c r="HZ31" s="41"/>
      <c r="IA31" s="41"/>
      <c r="IB31" s="41"/>
      <c r="IC31" s="41"/>
      <c r="ID31" s="41"/>
      <c r="IE31" s="41"/>
      <c r="IF31" s="41"/>
      <c r="IG31" s="41"/>
      <c r="IH31" s="41"/>
      <c r="II31" s="41"/>
      <c r="IJ31" s="41"/>
      <c r="IK31" s="41" t="n">
        <v>0</v>
      </c>
      <c r="IL31" s="41"/>
      <c r="IM31" s="41"/>
      <c r="IN31" s="41"/>
      <c r="IO31" s="41"/>
      <c r="IP31" s="41"/>
      <c r="IQ31" s="41"/>
      <c r="IR31" s="41"/>
      <c r="IS31" s="41"/>
      <c r="IT31" s="41"/>
      <c r="IU31" s="41"/>
    </row>
    <row r="32" customFormat="false" ht="12.75" hidden="false" customHeight="false" outlineLevel="0" collapsed="false">
      <c r="A32" s="41" t="n">
        <v>17</v>
      </c>
      <c r="B32" s="41" t="n">
        <v>1</v>
      </c>
      <c r="C32" s="41" t="n">
        <f aca="false">ROW(SmtRes!A8)</f>
        <v>8</v>
      </c>
      <c r="D32" s="41" t="n">
        <f aca="false">ROW(EtalonRes!A8)</f>
        <v>8</v>
      </c>
      <c r="E32" s="41" t="s">
        <v>84</v>
      </c>
      <c r="F32" s="41" t="s">
        <v>85</v>
      </c>
      <c r="G32" s="41" t="s">
        <v>43</v>
      </c>
      <c r="H32" s="41" t="s">
        <v>71</v>
      </c>
      <c r="I32" s="41" t="n">
        <f aca="false">ROUND(3498/100,9)</f>
        <v>34.98</v>
      </c>
      <c r="J32" s="41" t="n">
        <v>0</v>
      </c>
      <c r="K32" s="41" t="n">
        <f aca="false">ROUND(3498/100,9)</f>
        <v>34.98</v>
      </c>
      <c r="L32" s="41"/>
      <c r="M32" s="41"/>
      <c r="N32" s="41"/>
      <c r="O32" s="41" t="n">
        <f aca="false">ROUND(CP32,2)</f>
        <v>18425.58</v>
      </c>
      <c r="P32" s="41" t="n">
        <f aca="false">ROUND(CQ32*I32,2)</f>
        <v>0</v>
      </c>
      <c r="Q32" s="41" t="n">
        <f aca="false">ROUND(CR32*I32,2)</f>
        <v>0</v>
      </c>
      <c r="R32" s="41" t="n">
        <f aca="false">ROUND(CS32*I32,2)</f>
        <v>0</v>
      </c>
      <c r="S32" s="41" t="n">
        <f aca="false">ROUND(CT32*I32,2)</f>
        <v>18425.58</v>
      </c>
      <c r="T32" s="41" t="n">
        <f aca="false">ROUND(CU32*I32,2)</f>
        <v>0</v>
      </c>
      <c r="U32" s="41" t="n">
        <f aca="false">CV32*I32</f>
        <v>1769.988</v>
      </c>
      <c r="V32" s="41" t="n">
        <f aca="false">CW32*I32</f>
        <v>0</v>
      </c>
      <c r="W32" s="41" t="n">
        <f aca="false">ROUND(CX32*I32,2)</f>
        <v>0</v>
      </c>
      <c r="X32" s="41" t="n">
        <f aca="false">ROUND(CY32,2)</f>
        <v>17135.79</v>
      </c>
      <c r="Y32" s="41" t="n">
        <f aca="false">ROUND(CZ32,2)</f>
        <v>11239.6</v>
      </c>
      <c r="Z32" s="41"/>
      <c r="AA32" s="41" t="n">
        <v>86516527</v>
      </c>
      <c r="AB32" s="41" t="n">
        <f aca="false">(AC32+AD32+AF32)</f>
        <v>526.746</v>
      </c>
      <c r="AC32" s="41" t="n">
        <f aca="false">(ES32)</f>
        <v>0</v>
      </c>
      <c r="AD32" s="41" t="n">
        <f aca="false">((ET32*1.1*1.25))</f>
        <v>0</v>
      </c>
      <c r="AE32" s="41" t="n">
        <f aca="false">((EU32*1.1*1.25))</f>
        <v>0</v>
      </c>
      <c r="AF32" s="41" t="n">
        <f aca="false">((EV32*1.1*1.15))</f>
        <v>526.746</v>
      </c>
      <c r="AG32" s="41" t="n">
        <f aca="false">(AP32)</f>
        <v>0</v>
      </c>
      <c r="AH32" s="41" t="n">
        <f aca="false">((EW32*1.1*1.15))</f>
        <v>50.6</v>
      </c>
      <c r="AI32" s="41" t="n">
        <f aca="false">((EX32*1.1*1.25))</f>
        <v>0</v>
      </c>
      <c r="AJ32" s="41" t="n">
        <f aca="false">(AS32)</f>
        <v>0</v>
      </c>
      <c r="AK32" s="41" t="n">
        <v>0</v>
      </c>
      <c r="AL32" s="41" t="n">
        <v>0</v>
      </c>
      <c r="AM32" s="41" t="n">
        <v>0</v>
      </c>
      <c r="AN32" s="41" t="n">
        <v>0</v>
      </c>
      <c r="AO32" s="41" t="n">
        <v>416.4</v>
      </c>
      <c r="AP32" s="41" t="n">
        <v>0</v>
      </c>
      <c r="AQ32" s="41" t="n">
        <v>40</v>
      </c>
      <c r="AR32" s="41" t="n">
        <v>0</v>
      </c>
      <c r="AS32" s="41" t="n">
        <v>0</v>
      </c>
      <c r="AT32" s="41" t="n">
        <v>93</v>
      </c>
      <c r="AU32" s="41" t="n">
        <v>61</v>
      </c>
      <c r="AV32" s="41" t="n">
        <v>1</v>
      </c>
      <c r="AW32" s="41" t="n">
        <v>1</v>
      </c>
      <c r="AX32" s="41"/>
      <c r="AY32" s="41"/>
      <c r="AZ32" s="41" t="n">
        <v>1</v>
      </c>
      <c r="BA32" s="41" t="n">
        <v>1</v>
      </c>
      <c r="BB32" s="41" t="n">
        <v>1</v>
      </c>
      <c r="BC32" s="41" t="n">
        <v>1</v>
      </c>
      <c r="BD32" s="41"/>
      <c r="BE32" s="41"/>
      <c r="BF32" s="41"/>
      <c r="BG32" s="41"/>
      <c r="BH32" s="41" t="n">
        <v>0</v>
      </c>
      <c r="BI32" s="41" t="n">
        <v>1</v>
      </c>
      <c r="BJ32" s="41" t="s">
        <v>85</v>
      </c>
      <c r="BK32" s="41"/>
      <c r="BL32" s="41"/>
      <c r="BM32" s="41" t="n">
        <v>295</v>
      </c>
      <c r="BN32" s="41" t="n">
        <v>0</v>
      </c>
      <c r="BO32" s="41" t="s">
        <v>85</v>
      </c>
      <c r="BP32" s="41" t="n">
        <v>1</v>
      </c>
      <c r="BQ32" s="41" t="n">
        <v>30</v>
      </c>
      <c r="BR32" s="41" t="n">
        <v>0</v>
      </c>
      <c r="BS32" s="41" t="n">
        <v>1</v>
      </c>
      <c r="BT32" s="41" t="n">
        <v>1</v>
      </c>
      <c r="BU32" s="41" t="n">
        <v>1</v>
      </c>
      <c r="BV32" s="41" t="n">
        <v>1</v>
      </c>
      <c r="BW32" s="41" t="n">
        <v>1</v>
      </c>
      <c r="BX32" s="41" t="n">
        <v>1</v>
      </c>
      <c r="BY32" s="41"/>
      <c r="BZ32" s="41" t="n">
        <v>93</v>
      </c>
      <c r="CA32" s="41" t="n">
        <v>61</v>
      </c>
      <c r="CB32" s="41"/>
      <c r="CC32" s="41"/>
      <c r="CD32" s="41"/>
      <c r="CE32" s="41" t="n">
        <v>0</v>
      </c>
      <c r="CF32" s="41" t="n">
        <v>0</v>
      </c>
      <c r="CG32" s="41" t="n">
        <v>0</v>
      </c>
      <c r="CH32" s="41"/>
      <c r="CI32" s="41"/>
      <c r="CJ32" s="41"/>
      <c r="CK32" s="41"/>
      <c r="CL32" s="41"/>
      <c r="CM32" s="41" t="n">
        <v>0</v>
      </c>
      <c r="CN32" s="41" t="s">
        <v>72</v>
      </c>
      <c r="CO32" s="41" t="n">
        <v>0</v>
      </c>
      <c r="CP32" s="41" t="n">
        <f aca="false">(P32+Q32+S32)</f>
        <v>18425.58</v>
      </c>
      <c r="CQ32" s="41" t="n">
        <f aca="false">(AC32*BC32*AW32)</f>
        <v>0</v>
      </c>
      <c r="CR32" s="41" t="n">
        <f aca="false">(((ET32*1.1*1.25))*BB32*AV32)</f>
        <v>0</v>
      </c>
      <c r="CS32" s="41" t="n">
        <f aca="false">(AE32*BS32*AV32)</f>
        <v>0</v>
      </c>
      <c r="CT32" s="41" t="n">
        <f aca="false">(AF32*BA32*AV32)</f>
        <v>526.746</v>
      </c>
      <c r="CU32" s="41" t="n">
        <f aca="false">AG32</f>
        <v>0</v>
      </c>
      <c r="CV32" s="41" t="n">
        <f aca="false">(AH32*AV32)</f>
        <v>50.6</v>
      </c>
      <c r="CW32" s="41" t="n">
        <f aca="false">AI32</f>
        <v>0</v>
      </c>
      <c r="CX32" s="41" t="n">
        <f aca="false">AJ32</f>
        <v>0</v>
      </c>
      <c r="CY32" s="41" t="n">
        <f aca="false">(((S32+R32)*BZ32)/100)</f>
        <v>17135.7894</v>
      </c>
      <c r="CZ32" s="41" t="n">
        <f aca="false">(((S32+R32)*CA32)/100)</f>
        <v>11239.6038</v>
      </c>
      <c r="DA32" s="41"/>
      <c r="DB32" s="41"/>
      <c r="DC32" s="41"/>
      <c r="DD32" s="41"/>
      <c r="DE32" s="41" t="s">
        <v>73</v>
      </c>
      <c r="DF32" s="41" t="s">
        <v>73</v>
      </c>
      <c r="DG32" s="41" t="s">
        <v>74</v>
      </c>
      <c r="DH32" s="41"/>
      <c r="DI32" s="41" t="s">
        <v>74</v>
      </c>
      <c r="DJ32" s="41" t="s">
        <v>73</v>
      </c>
      <c r="DK32" s="41"/>
      <c r="DL32" s="41"/>
      <c r="DM32" s="41"/>
      <c r="DN32" s="41" t="n">
        <v>0</v>
      </c>
      <c r="DO32" s="41" t="n">
        <v>0</v>
      </c>
      <c r="DP32" s="41" t="n">
        <v>1</v>
      </c>
      <c r="DQ32" s="41" t="n">
        <v>1</v>
      </c>
      <c r="DR32" s="41"/>
      <c r="DS32" s="41"/>
      <c r="DT32" s="41"/>
      <c r="DU32" s="41" t="n">
        <v>1005</v>
      </c>
      <c r="DV32" s="41" t="s">
        <v>71</v>
      </c>
      <c r="DW32" s="41" t="s">
        <v>71</v>
      </c>
      <c r="DX32" s="41" t="n">
        <v>100</v>
      </c>
      <c r="DY32" s="41"/>
      <c r="DZ32" s="41"/>
      <c r="EA32" s="41"/>
      <c r="EB32" s="41"/>
      <c r="EC32" s="41"/>
      <c r="ED32" s="41"/>
      <c r="EE32" s="41" t="n">
        <v>86330923</v>
      </c>
      <c r="EF32" s="41" t="n">
        <v>30</v>
      </c>
      <c r="EG32" s="41" t="s">
        <v>8</v>
      </c>
      <c r="EH32" s="41" t="n">
        <v>0</v>
      </c>
      <c r="EI32" s="41"/>
      <c r="EJ32" s="41" t="n">
        <v>1</v>
      </c>
      <c r="EK32" s="41" t="n">
        <v>295</v>
      </c>
      <c r="EL32" s="41" t="s">
        <v>75</v>
      </c>
      <c r="EM32" s="41" t="s">
        <v>76</v>
      </c>
      <c r="EN32" s="41"/>
      <c r="EO32" s="41" t="s">
        <v>77</v>
      </c>
      <c r="EP32" s="41"/>
      <c r="EQ32" s="41" t="n">
        <v>0</v>
      </c>
      <c r="ER32" s="41" t="n">
        <v>0</v>
      </c>
      <c r="ES32" s="41" t="n">
        <v>0</v>
      </c>
      <c r="ET32" s="41" t="n">
        <v>0</v>
      </c>
      <c r="EU32" s="41" t="n">
        <v>0</v>
      </c>
      <c r="EV32" s="41" t="n">
        <v>416.4</v>
      </c>
      <c r="EW32" s="41" t="n">
        <v>40</v>
      </c>
      <c r="EX32" s="41" t="n">
        <v>0</v>
      </c>
      <c r="EY32" s="41" t="n">
        <v>0</v>
      </c>
      <c r="EZ32" s="41"/>
      <c r="FA32" s="41"/>
      <c r="FB32" s="41"/>
      <c r="FC32" s="41"/>
      <c r="FD32" s="41"/>
      <c r="FE32" s="41"/>
      <c r="FF32" s="41"/>
      <c r="FG32" s="41"/>
      <c r="FH32" s="41"/>
      <c r="FI32" s="41"/>
      <c r="FJ32" s="41"/>
      <c r="FK32" s="41"/>
      <c r="FL32" s="41"/>
      <c r="FM32" s="41"/>
      <c r="FN32" s="41"/>
      <c r="FO32" s="41"/>
      <c r="FP32" s="41"/>
      <c r="FQ32" s="41" t="n">
        <v>0</v>
      </c>
      <c r="FR32" s="41" t="n">
        <v>0</v>
      </c>
      <c r="FS32" s="41" t="n">
        <v>0</v>
      </c>
      <c r="FT32" s="41"/>
      <c r="FU32" s="41"/>
      <c r="FV32" s="41"/>
      <c r="FW32" s="41"/>
      <c r="FX32" s="41" t="n">
        <v>93</v>
      </c>
      <c r="FY32" s="41" t="n">
        <v>61</v>
      </c>
      <c r="FZ32" s="41"/>
      <c r="GA32" s="41"/>
      <c r="GB32" s="41"/>
      <c r="GC32" s="41"/>
      <c r="GD32" s="41" t="n">
        <v>1</v>
      </c>
      <c r="GE32" s="41"/>
      <c r="GF32" s="41" t="n">
        <v>115185341</v>
      </c>
      <c r="GG32" s="41" t="n">
        <v>2</v>
      </c>
      <c r="GH32" s="41" t="n">
        <v>0</v>
      </c>
      <c r="GI32" s="41" t="n">
        <v>-2</v>
      </c>
      <c r="GJ32" s="41" t="n">
        <v>0</v>
      </c>
      <c r="GK32" s="41" t="n">
        <v>0</v>
      </c>
      <c r="GL32" s="41" t="n">
        <f aca="false">ROUND(IF(AND(BH32=3,BI32=3,FS32&lt;&gt;0),P32,0),2)</f>
        <v>0</v>
      </c>
      <c r="GM32" s="41" t="n">
        <f aca="false">ROUND(O32+X32+Y32,2)+GX32</f>
        <v>46800.97</v>
      </c>
      <c r="GN32" s="41" t="n">
        <f aca="false">IF(OR(BI32=0,BI32=1),GM32-GX32,0)</f>
        <v>46800.97</v>
      </c>
      <c r="GO32" s="41" t="n">
        <f aca="false">IF(BI32=2,GM32-GX32,0)</f>
        <v>0</v>
      </c>
      <c r="GP32" s="41" t="n">
        <f aca="false">IF(BI32=4,GM32-GX32,0)</f>
        <v>0</v>
      </c>
      <c r="GQ32" s="41"/>
      <c r="GR32" s="41" t="n">
        <v>0</v>
      </c>
      <c r="GS32" s="41" t="n">
        <v>3</v>
      </c>
      <c r="GT32" s="41" t="n">
        <v>0</v>
      </c>
      <c r="GU32" s="41"/>
      <c r="GV32" s="41" t="n">
        <f aca="false">(GT32)</f>
        <v>0</v>
      </c>
      <c r="GW32" s="41" t="n">
        <v>1</v>
      </c>
      <c r="GX32" s="41" t="n">
        <f aca="false">ROUND(HC32*I32,2)</f>
        <v>0</v>
      </c>
      <c r="GY32" s="41"/>
      <c r="GZ32" s="41"/>
      <c r="HA32" s="41" t="n">
        <v>0</v>
      </c>
      <c r="HB32" s="41" t="n">
        <v>0</v>
      </c>
      <c r="HC32" s="41" t="n">
        <f aca="false">GV32*GW32</f>
        <v>0</v>
      </c>
      <c r="HD32" s="41"/>
      <c r="HE32" s="41"/>
      <c r="HF32" s="41"/>
      <c r="HG32" s="41"/>
      <c r="HH32" s="41"/>
      <c r="HI32" s="41"/>
      <c r="HJ32" s="41"/>
      <c r="HK32" s="41"/>
      <c r="HL32" s="41"/>
      <c r="HM32" s="41"/>
      <c r="HN32" s="41"/>
      <c r="HO32" s="41"/>
      <c r="HP32" s="41"/>
      <c r="HQ32" s="41"/>
      <c r="HR32" s="41"/>
      <c r="HS32" s="41" t="n">
        <v>0</v>
      </c>
      <c r="HT32" s="41"/>
      <c r="HU32" s="41"/>
      <c r="HV32" s="41"/>
      <c r="HW32" s="41"/>
      <c r="HX32" s="41"/>
      <c r="HY32" s="41"/>
      <c r="HZ32" s="41"/>
      <c r="IA32" s="41"/>
      <c r="IB32" s="41"/>
      <c r="IC32" s="41"/>
      <c r="ID32" s="41"/>
      <c r="IE32" s="41"/>
      <c r="IF32" s="41"/>
      <c r="IG32" s="41"/>
      <c r="IH32" s="41"/>
      <c r="II32" s="41"/>
      <c r="IJ32" s="41"/>
      <c r="IK32" s="41" t="n">
        <v>0</v>
      </c>
      <c r="IL32" s="41"/>
      <c r="IM32" s="41"/>
      <c r="IN32" s="41"/>
      <c r="IO32" s="41"/>
      <c r="IP32" s="41"/>
      <c r="IQ32" s="41"/>
      <c r="IR32" s="41"/>
      <c r="IS32" s="41"/>
      <c r="IT32" s="41"/>
      <c r="IU32" s="41"/>
    </row>
    <row r="33" customFormat="false" ht="12.75" hidden="false" customHeight="false" outlineLevel="0" collapsed="false">
      <c r="A33" s="41" t="n">
        <v>17</v>
      </c>
      <c r="B33" s="41" t="n">
        <v>1</v>
      </c>
      <c r="C33" s="41" t="n">
        <f aca="false">ROW(SmtRes!A10)</f>
        <v>10</v>
      </c>
      <c r="D33" s="41" t="n">
        <f aca="false">ROW(EtalonRes!A10)</f>
        <v>10</v>
      </c>
      <c r="E33" s="41" t="s">
        <v>84</v>
      </c>
      <c r="F33" s="41" t="s">
        <v>85</v>
      </c>
      <c r="G33" s="41" t="s">
        <v>43</v>
      </c>
      <c r="H33" s="41" t="s">
        <v>71</v>
      </c>
      <c r="I33" s="41" t="n">
        <f aca="false">ROUND(3498/100,9)</f>
        <v>34.98</v>
      </c>
      <c r="J33" s="41" t="n">
        <v>0</v>
      </c>
      <c r="K33" s="41" t="n">
        <f aca="false">ROUND(3498/100,9)</f>
        <v>34.98</v>
      </c>
      <c r="L33" s="41"/>
      <c r="M33" s="41"/>
      <c r="N33" s="41"/>
      <c r="O33" s="41" t="n">
        <f aca="false">ROUND(CP33,2)</f>
        <v>1064261.22</v>
      </c>
      <c r="P33" s="41" t="n">
        <f aca="false">ROUND(CQ33*I33,2)</f>
        <v>0</v>
      </c>
      <c r="Q33" s="41" t="n">
        <f aca="false">ROUND(CR33*I33,2)</f>
        <v>0</v>
      </c>
      <c r="R33" s="41" t="n">
        <f aca="false">ROUND(CS33*I33,2)</f>
        <v>0</v>
      </c>
      <c r="S33" s="41" t="n">
        <f aca="false">ROUND(CT33*I33,2)</f>
        <v>1064261.22</v>
      </c>
      <c r="T33" s="41" t="n">
        <f aca="false">ROUND(CU33*I33,2)</f>
        <v>0</v>
      </c>
      <c r="U33" s="41" t="n">
        <f aca="false">CV33*I33</f>
        <v>1769.988</v>
      </c>
      <c r="V33" s="41" t="n">
        <f aca="false">CW33*I33</f>
        <v>0</v>
      </c>
      <c r="W33" s="41" t="n">
        <f aca="false">ROUND(CX33*I33,2)</f>
        <v>0</v>
      </c>
      <c r="X33" s="41" t="n">
        <f aca="false">ROUND(CY33,2)</f>
        <v>989762.93</v>
      </c>
      <c r="Y33" s="41" t="n">
        <f aca="false">ROUND(CZ33,2)</f>
        <v>649199.34</v>
      </c>
      <c r="Z33" s="41"/>
      <c r="AA33" s="41" t="n">
        <v>86516528</v>
      </c>
      <c r="AB33" s="41" t="n">
        <f aca="false">(AC33+AD33+AF33)</f>
        <v>526.746</v>
      </c>
      <c r="AC33" s="41" t="n">
        <f aca="false">(ES33)</f>
        <v>0</v>
      </c>
      <c r="AD33" s="41" t="n">
        <f aca="false">((ET33*1.1*1.25))</f>
        <v>0</v>
      </c>
      <c r="AE33" s="41" t="n">
        <f aca="false">((EU33*1.1*1.25))</f>
        <v>0</v>
      </c>
      <c r="AF33" s="41" t="n">
        <f aca="false">((EV33*1.1*1.15))</f>
        <v>526.746</v>
      </c>
      <c r="AG33" s="41" t="n">
        <f aca="false">(AP33)</f>
        <v>0</v>
      </c>
      <c r="AH33" s="41" t="n">
        <f aca="false">((EW33*1.1*1.15))</f>
        <v>50.6</v>
      </c>
      <c r="AI33" s="41" t="n">
        <f aca="false">((EX33*1.1*1.25))</f>
        <v>0</v>
      </c>
      <c r="AJ33" s="41" t="n">
        <f aca="false">(AS33)</f>
        <v>0</v>
      </c>
      <c r="AK33" s="41" t="n">
        <v>0</v>
      </c>
      <c r="AL33" s="41" t="n">
        <v>0</v>
      </c>
      <c r="AM33" s="41" t="n">
        <v>0</v>
      </c>
      <c r="AN33" s="41" t="n">
        <v>0</v>
      </c>
      <c r="AO33" s="41" t="n">
        <v>416.4</v>
      </c>
      <c r="AP33" s="41" t="n">
        <v>0</v>
      </c>
      <c r="AQ33" s="41" t="n">
        <v>40</v>
      </c>
      <c r="AR33" s="41" t="n">
        <v>0</v>
      </c>
      <c r="AS33" s="41" t="n">
        <v>0</v>
      </c>
      <c r="AT33" s="41" t="n">
        <v>93</v>
      </c>
      <c r="AU33" s="41" t="n">
        <v>61</v>
      </c>
      <c r="AV33" s="41" t="n">
        <v>1</v>
      </c>
      <c r="AW33" s="41" t="n">
        <v>1</v>
      </c>
      <c r="AX33" s="41"/>
      <c r="AY33" s="41"/>
      <c r="AZ33" s="41" t="n">
        <v>1</v>
      </c>
      <c r="BA33" s="41" t="n">
        <v>57.76</v>
      </c>
      <c r="BB33" s="41" t="n">
        <v>1</v>
      </c>
      <c r="BC33" s="41" t="n">
        <v>1</v>
      </c>
      <c r="BD33" s="41"/>
      <c r="BE33" s="41"/>
      <c r="BF33" s="41"/>
      <c r="BG33" s="41"/>
      <c r="BH33" s="41" t="n">
        <v>0</v>
      </c>
      <c r="BI33" s="41" t="n">
        <v>1</v>
      </c>
      <c r="BJ33" s="41" t="s">
        <v>85</v>
      </c>
      <c r="BK33" s="41"/>
      <c r="BL33" s="41"/>
      <c r="BM33" s="41" t="n">
        <v>295</v>
      </c>
      <c r="BN33" s="41" t="n">
        <v>0</v>
      </c>
      <c r="BO33" s="41" t="s">
        <v>85</v>
      </c>
      <c r="BP33" s="41" t="n">
        <v>1</v>
      </c>
      <c r="BQ33" s="41" t="n">
        <v>30</v>
      </c>
      <c r="BR33" s="41" t="n">
        <v>0</v>
      </c>
      <c r="BS33" s="41" t="n">
        <v>57.76</v>
      </c>
      <c r="BT33" s="41" t="n">
        <v>1</v>
      </c>
      <c r="BU33" s="41" t="n">
        <v>1</v>
      </c>
      <c r="BV33" s="41" t="n">
        <v>1</v>
      </c>
      <c r="BW33" s="41" t="n">
        <v>1</v>
      </c>
      <c r="BX33" s="41" t="n">
        <v>1</v>
      </c>
      <c r="BY33" s="41"/>
      <c r="BZ33" s="41" t="n">
        <v>93</v>
      </c>
      <c r="CA33" s="41" t="n">
        <v>61</v>
      </c>
      <c r="CB33" s="41"/>
      <c r="CC33" s="41"/>
      <c r="CD33" s="41"/>
      <c r="CE33" s="41" t="n">
        <v>0</v>
      </c>
      <c r="CF33" s="41" t="n">
        <v>0</v>
      </c>
      <c r="CG33" s="41" t="n">
        <v>0</v>
      </c>
      <c r="CH33" s="41"/>
      <c r="CI33" s="41"/>
      <c r="CJ33" s="41"/>
      <c r="CK33" s="41"/>
      <c r="CL33" s="41"/>
      <c r="CM33" s="41" t="n">
        <v>0</v>
      </c>
      <c r="CN33" s="41" t="s">
        <v>72</v>
      </c>
      <c r="CO33" s="41" t="n">
        <v>0</v>
      </c>
      <c r="CP33" s="41" t="n">
        <f aca="false">(P33+Q33+S33)</f>
        <v>1064261.22</v>
      </c>
      <c r="CQ33" s="41" t="n">
        <f aca="false">(AC33*BC33*AW33)</f>
        <v>0</v>
      </c>
      <c r="CR33" s="41" t="n">
        <f aca="false">(((ET33*1.1*1.25))*BB33*AV33)</f>
        <v>0</v>
      </c>
      <c r="CS33" s="41" t="n">
        <f aca="false">(AE33*BS33*AV33)</f>
        <v>0</v>
      </c>
      <c r="CT33" s="41" t="n">
        <f aca="false">(AF33*BA33*AV33)</f>
        <v>30424.84896</v>
      </c>
      <c r="CU33" s="41" t="n">
        <f aca="false">AG33</f>
        <v>0</v>
      </c>
      <c r="CV33" s="41" t="n">
        <f aca="false">(AH33*AV33)</f>
        <v>50.6</v>
      </c>
      <c r="CW33" s="41" t="n">
        <f aca="false">AI33</f>
        <v>0</v>
      </c>
      <c r="CX33" s="41" t="n">
        <f aca="false">AJ33</f>
        <v>0</v>
      </c>
      <c r="CY33" s="41" t="n">
        <f aca="false">(S33+R33)*(BZ33/100)</f>
        <v>989762.9346</v>
      </c>
      <c r="CZ33" s="41" t="n">
        <f aca="false">(S33+R33)*(CA33/100)</f>
        <v>649199.3442</v>
      </c>
      <c r="DA33" s="41"/>
      <c r="DB33" s="41"/>
      <c r="DC33" s="41"/>
      <c r="DD33" s="41"/>
      <c r="DE33" s="41" t="s">
        <v>73</v>
      </c>
      <c r="DF33" s="41" t="s">
        <v>73</v>
      </c>
      <c r="DG33" s="41" t="s">
        <v>74</v>
      </c>
      <c r="DH33" s="41"/>
      <c r="DI33" s="41" t="s">
        <v>74</v>
      </c>
      <c r="DJ33" s="41" t="s">
        <v>73</v>
      </c>
      <c r="DK33" s="41"/>
      <c r="DL33" s="41"/>
      <c r="DM33" s="41"/>
      <c r="DN33" s="41" t="n">
        <v>93</v>
      </c>
      <c r="DO33" s="41" t="n">
        <v>61</v>
      </c>
      <c r="DP33" s="41" t="n">
        <v>1</v>
      </c>
      <c r="DQ33" s="41" t="n">
        <v>1</v>
      </c>
      <c r="DR33" s="41"/>
      <c r="DS33" s="41"/>
      <c r="DT33" s="41"/>
      <c r="DU33" s="41" t="n">
        <v>1005</v>
      </c>
      <c r="DV33" s="41" t="s">
        <v>71</v>
      </c>
      <c r="DW33" s="41" t="s">
        <v>71</v>
      </c>
      <c r="DX33" s="41" t="n">
        <v>100</v>
      </c>
      <c r="DY33" s="41"/>
      <c r="DZ33" s="41"/>
      <c r="EA33" s="41"/>
      <c r="EB33" s="41"/>
      <c r="EC33" s="41"/>
      <c r="ED33" s="41"/>
      <c r="EE33" s="41" t="n">
        <v>86330923</v>
      </c>
      <c r="EF33" s="41" t="n">
        <v>30</v>
      </c>
      <c r="EG33" s="41" t="s">
        <v>8</v>
      </c>
      <c r="EH33" s="41" t="n">
        <v>0</v>
      </c>
      <c r="EI33" s="41"/>
      <c r="EJ33" s="41" t="n">
        <v>1</v>
      </c>
      <c r="EK33" s="41" t="n">
        <v>295</v>
      </c>
      <c r="EL33" s="41" t="s">
        <v>75</v>
      </c>
      <c r="EM33" s="41" t="s">
        <v>76</v>
      </c>
      <c r="EN33" s="41"/>
      <c r="EO33" s="41" t="s">
        <v>77</v>
      </c>
      <c r="EP33" s="41"/>
      <c r="EQ33" s="41" t="n">
        <v>0</v>
      </c>
      <c r="ER33" s="41" t="n">
        <v>0</v>
      </c>
      <c r="ES33" s="41" t="n">
        <v>0</v>
      </c>
      <c r="ET33" s="41" t="n">
        <v>0</v>
      </c>
      <c r="EU33" s="41" t="n">
        <v>0</v>
      </c>
      <c r="EV33" s="41" t="n">
        <v>416.4</v>
      </c>
      <c r="EW33" s="41" t="n">
        <v>40</v>
      </c>
      <c r="EX33" s="41" t="n">
        <v>0</v>
      </c>
      <c r="EY33" s="41" t="n">
        <v>0</v>
      </c>
      <c r="EZ33" s="41"/>
      <c r="FA33" s="41"/>
      <c r="FB33" s="41"/>
      <c r="FC33" s="41"/>
      <c r="FD33" s="41"/>
      <c r="FE33" s="41"/>
      <c r="FF33" s="41"/>
      <c r="FG33" s="41"/>
      <c r="FH33" s="41"/>
      <c r="FI33" s="41"/>
      <c r="FJ33" s="41"/>
      <c r="FK33" s="41"/>
      <c r="FL33" s="41"/>
      <c r="FM33" s="41"/>
      <c r="FN33" s="41"/>
      <c r="FO33" s="41"/>
      <c r="FP33" s="41"/>
      <c r="FQ33" s="41" t="n">
        <v>0</v>
      </c>
      <c r="FR33" s="41" t="n">
        <v>0</v>
      </c>
      <c r="FS33" s="41" t="n">
        <v>0</v>
      </c>
      <c r="FT33" s="41"/>
      <c r="FU33" s="41"/>
      <c r="FV33" s="41"/>
      <c r="FW33" s="41"/>
      <c r="FX33" s="41" t="n">
        <v>93</v>
      </c>
      <c r="FY33" s="41" t="n">
        <v>61</v>
      </c>
      <c r="FZ33" s="41"/>
      <c r="GA33" s="41"/>
      <c r="GB33" s="41"/>
      <c r="GC33" s="41"/>
      <c r="GD33" s="41" t="n">
        <v>1</v>
      </c>
      <c r="GE33" s="41"/>
      <c r="GF33" s="41" t="n">
        <v>115185341</v>
      </c>
      <c r="GG33" s="41" t="n">
        <v>2</v>
      </c>
      <c r="GH33" s="41" t="n">
        <v>0</v>
      </c>
      <c r="GI33" s="41" t="n">
        <v>-2</v>
      </c>
      <c r="GJ33" s="41" t="n">
        <v>0</v>
      </c>
      <c r="GK33" s="41" t="n">
        <v>0</v>
      </c>
      <c r="GL33" s="41" t="n">
        <f aca="false">ROUND(IF(AND(BH33=3,BI33=3,FS33&lt;&gt;0),P33,0),2)</f>
        <v>0</v>
      </c>
      <c r="GM33" s="41" t="n">
        <f aca="false">ROUND(O33+X33+Y33,2)+GX33</f>
        <v>2703223.49</v>
      </c>
      <c r="GN33" s="41" t="n">
        <f aca="false">IF(OR(BI33=0,BI33=1),GM33-GX33,0)</f>
        <v>2703223.49</v>
      </c>
      <c r="GO33" s="41" t="n">
        <f aca="false">IF(BI33=2,GM33-GX33,0)</f>
        <v>0</v>
      </c>
      <c r="GP33" s="41" t="n">
        <f aca="false">IF(BI33=4,GM33-GX33,0)</f>
        <v>0</v>
      </c>
      <c r="GQ33" s="41"/>
      <c r="GR33" s="41" t="n">
        <v>0</v>
      </c>
      <c r="GS33" s="41" t="n">
        <v>3</v>
      </c>
      <c r="GT33" s="41" t="n">
        <v>0</v>
      </c>
      <c r="GU33" s="41"/>
      <c r="GV33" s="41" t="n">
        <f aca="false">(GT33)</f>
        <v>0</v>
      </c>
      <c r="GW33" s="41" t="n">
        <v>1</v>
      </c>
      <c r="GX33" s="41" t="n">
        <f aca="false">ROUND(HC33*I33,2)</f>
        <v>0</v>
      </c>
      <c r="GY33" s="41"/>
      <c r="GZ33" s="41"/>
      <c r="HA33" s="41" t="n">
        <v>0</v>
      </c>
      <c r="HB33" s="41" t="n">
        <v>0</v>
      </c>
      <c r="HC33" s="41" t="n">
        <f aca="false">GV33*GW33</f>
        <v>0</v>
      </c>
      <c r="HD33" s="41"/>
      <c r="HE33" s="41"/>
      <c r="HF33" s="41"/>
      <c r="HG33" s="41"/>
      <c r="HH33" s="41"/>
      <c r="HI33" s="41"/>
      <c r="HJ33" s="41"/>
      <c r="HK33" s="41"/>
      <c r="HL33" s="41"/>
      <c r="HM33" s="41"/>
      <c r="HN33" s="41"/>
      <c r="HO33" s="41"/>
      <c r="HP33" s="41"/>
      <c r="HQ33" s="41"/>
      <c r="HR33" s="41"/>
      <c r="HS33" s="41" t="n">
        <v>0</v>
      </c>
      <c r="HT33" s="41"/>
      <c r="HU33" s="41"/>
      <c r="HV33" s="41"/>
      <c r="HW33" s="41"/>
      <c r="HX33" s="41"/>
      <c r="HY33" s="41"/>
      <c r="HZ33" s="41"/>
      <c r="IA33" s="41"/>
      <c r="IB33" s="41"/>
      <c r="IC33" s="41"/>
      <c r="ID33" s="41"/>
      <c r="IE33" s="41"/>
      <c r="IF33" s="41"/>
      <c r="IG33" s="41"/>
      <c r="IH33" s="41"/>
      <c r="II33" s="41"/>
      <c r="IJ33" s="41"/>
      <c r="IK33" s="41" t="n">
        <v>0</v>
      </c>
      <c r="IL33" s="41"/>
      <c r="IM33" s="41"/>
      <c r="IN33" s="41"/>
      <c r="IO33" s="41"/>
      <c r="IP33" s="41"/>
      <c r="IQ33" s="41"/>
      <c r="IR33" s="41"/>
      <c r="IS33" s="41"/>
      <c r="IT33" s="41"/>
      <c r="IU33" s="41"/>
    </row>
    <row r="34" customFormat="false" ht="12.75" hidden="false" customHeight="false" outlineLevel="0" collapsed="false">
      <c r="A34" s="41" t="n">
        <v>17</v>
      </c>
      <c r="B34" s="41" t="n">
        <v>1</v>
      </c>
      <c r="C34" s="41" t="n">
        <f aca="false">ROW(SmtRes!A12)</f>
        <v>12</v>
      </c>
      <c r="D34" s="41" t="n">
        <f aca="false">ROW(EtalonRes!A12)</f>
        <v>12</v>
      </c>
      <c r="E34" s="41" t="s">
        <v>86</v>
      </c>
      <c r="F34" s="41" t="s">
        <v>87</v>
      </c>
      <c r="G34" s="41" t="s">
        <v>44</v>
      </c>
      <c r="H34" s="41" t="s">
        <v>71</v>
      </c>
      <c r="I34" s="41" t="n">
        <f aca="false">ROUND(-3498/100,9)</f>
        <v>-34.98</v>
      </c>
      <c r="J34" s="41" t="n">
        <v>0</v>
      </c>
      <c r="K34" s="41" t="n">
        <f aca="false">ROUND(-3498/100,9)</f>
        <v>-34.98</v>
      </c>
      <c r="L34" s="41"/>
      <c r="M34" s="41"/>
      <c r="N34" s="41"/>
      <c r="O34" s="41" t="n">
        <f aca="false">ROUND(CP34,2)</f>
        <v>-2519.58</v>
      </c>
      <c r="P34" s="41" t="n">
        <f aca="false">ROUND(CQ34*I34,2)</f>
        <v>-0</v>
      </c>
      <c r="Q34" s="41" t="n">
        <f aca="false">ROUND(CR34*I34,2)</f>
        <v>-0</v>
      </c>
      <c r="R34" s="41" t="n">
        <f aca="false">ROUND(CS34*I34,2)</f>
        <v>-0</v>
      </c>
      <c r="S34" s="41" t="n">
        <f aca="false">ROUND(CT34*I34,2)</f>
        <v>-2519.58</v>
      </c>
      <c r="T34" s="41" t="n">
        <f aca="false">ROUND(CU34*I34,2)</f>
        <v>-0</v>
      </c>
      <c r="U34" s="41" t="n">
        <f aca="false">CV34*I34</f>
        <v>-242.045859</v>
      </c>
      <c r="V34" s="41" t="n">
        <f aca="false">CW34*I34</f>
        <v>-0</v>
      </c>
      <c r="W34" s="41" t="n">
        <f aca="false">ROUND(CX34*I34,2)</f>
        <v>-0</v>
      </c>
      <c r="X34" s="41" t="n">
        <f aca="false">ROUND(CY34,2)</f>
        <v>-2343.21</v>
      </c>
      <c r="Y34" s="41" t="n">
        <f aca="false">ROUND(CZ34,2)</f>
        <v>-1536.94</v>
      </c>
      <c r="Z34" s="41"/>
      <c r="AA34" s="41" t="n">
        <v>86516527</v>
      </c>
      <c r="AB34" s="41" t="n">
        <f aca="false">(AC34+AD34+AF34)</f>
        <v>72.0291</v>
      </c>
      <c r="AC34" s="41" t="n">
        <f aca="false">(ES34)</f>
        <v>0</v>
      </c>
      <c r="AD34" s="41" t="n">
        <f aca="false">((ET34*1.1*1.25))</f>
        <v>0</v>
      </c>
      <c r="AE34" s="41" t="n">
        <f aca="false">((EU34*1.1*1.25))</f>
        <v>0</v>
      </c>
      <c r="AF34" s="41" t="n">
        <f aca="false">((EV34*1.1*1.15))</f>
        <v>72.0291</v>
      </c>
      <c r="AG34" s="41" t="n">
        <f aca="false">(AP34)</f>
        <v>0</v>
      </c>
      <c r="AH34" s="41" t="n">
        <f aca="false">((EW34*1.1*1.15))</f>
        <v>6.91955</v>
      </c>
      <c r="AI34" s="41" t="n">
        <f aca="false">((EX34*1.1*1.25))</f>
        <v>0</v>
      </c>
      <c r="AJ34" s="41" t="n">
        <f aca="false">(AS34)</f>
        <v>0</v>
      </c>
      <c r="AK34" s="41" t="n">
        <v>0</v>
      </c>
      <c r="AL34" s="41" t="n">
        <v>0</v>
      </c>
      <c r="AM34" s="41" t="n">
        <v>0</v>
      </c>
      <c r="AN34" s="41" t="n">
        <v>0</v>
      </c>
      <c r="AO34" s="41" t="n">
        <v>56.94</v>
      </c>
      <c r="AP34" s="41" t="n">
        <v>0</v>
      </c>
      <c r="AQ34" s="41" t="n">
        <v>5.47</v>
      </c>
      <c r="AR34" s="41" t="n">
        <v>0</v>
      </c>
      <c r="AS34" s="41" t="n">
        <v>0</v>
      </c>
      <c r="AT34" s="41" t="n">
        <v>93</v>
      </c>
      <c r="AU34" s="41" t="n">
        <v>61</v>
      </c>
      <c r="AV34" s="41" t="n">
        <v>1</v>
      </c>
      <c r="AW34" s="41" t="n">
        <v>1</v>
      </c>
      <c r="AX34" s="41"/>
      <c r="AY34" s="41"/>
      <c r="AZ34" s="41" t="n">
        <v>1</v>
      </c>
      <c r="BA34" s="41" t="n">
        <v>1</v>
      </c>
      <c r="BB34" s="41" t="n">
        <v>1</v>
      </c>
      <c r="BC34" s="41" t="n">
        <v>1</v>
      </c>
      <c r="BD34" s="41"/>
      <c r="BE34" s="41"/>
      <c r="BF34" s="41"/>
      <c r="BG34" s="41"/>
      <c r="BH34" s="41" t="n">
        <v>0</v>
      </c>
      <c r="BI34" s="41" t="n">
        <v>1</v>
      </c>
      <c r="BJ34" s="41" t="s">
        <v>87</v>
      </c>
      <c r="BK34" s="41"/>
      <c r="BL34" s="41"/>
      <c r="BM34" s="41" t="n">
        <v>295</v>
      </c>
      <c r="BN34" s="41" t="n">
        <v>0</v>
      </c>
      <c r="BO34" s="41" t="s">
        <v>87</v>
      </c>
      <c r="BP34" s="41" t="n">
        <v>1</v>
      </c>
      <c r="BQ34" s="41" t="n">
        <v>30</v>
      </c>
      <c r="BR34" s="41" t="n">
        <v>0</v>
      </c>
      <c r="BS34" s="41" t="n">
        <v>1</v>
      </c>
      <c r="BT34" s="41" t="n">
        <v>1</v>
      </c>
      <c r="BU34" s="41" t="n">
        <v>1</v>
      </c>
      <c r="BV34" s="41" t="n">
        <v>1</v>
      </c>
      <c r="BW34" s="41" t="n">
        <v>1</v>
      </c>
      <c r="BX34" s="41" t="n">
        <v>1</v>
      </c>
      <c r="BY34" s="41"/>
      <c r="BZ34" s="41" t="n">
        <v>93</v>
      </c>
      <c r="CA34" s="41" t="n">
        <v>61</v>
      </c>
      <c r="CB34" s="41"/>
      <c r="CC34" s="41"/>
      <c r="CD34" s="41"/>
      <c r="CE34" s="41" t="n">
        <v>0</v>
      </c>
      <c r="CF34" s="41" t="n">
        <v>0</v>
      </c>
      <c r="CG34" s="41" t="n">
        <v>0</v>
      </c>
      <c r="CH34" s="41"/>
      <c r="CI34" s="41"/>
      <c r="CJ34" s="41"/>
      <c r="CK34" s="41"/>
      <c r="CL34" s="41"/>
      <c r="CM34" s="41" t="n">
        <v>0</v>
      </c>
      <c r="CN34" s="41" t="s">
        <v>72</v>
      </c>
      <c r="CO34" s="41" t="n">
        <v>0</v>
      </c>
      <c r="CP34" s="41" t="n">
        <f aca="false">(P34+Q34+S34)</f>
        <v>-2519.58</v>
      </c>
      <c r="CQ34" s="41" t="n">
        <f aca="false">(AC34*BC34*AW34)</f>
        <v>0</v>
      </c>
      <c r="CR34" s="41" t="n">
        <f aca="false">(((ET34*1.1*1.25))*BB34*AV34)</f>
        <v>0</v>
      </c>
      <c r="CS34" s="41" t="n">
        <f aca="false">(AE34*BS34*AV34)</f>
        <v>0</v>
      </c>
      <c r="CT34" s="41" t="n">
        <f aca="false">(AF34*BA34*AV34)</f>
        <v>72.0291</v>
      </c>
      <c r="CU34" s="41" t="n">
        <f aca="false">AG34</f>
        <v>0</v>
      </c>
      <c r="CV34" s="41" t="n">
        <f aca="false">(AH34*AV34)</f>
        <v>6.91955</v>
      </c>
      <c r="CW34" s="41" t="n">
        <f aca="false">AI34</f>
        <v>0</v>
      </c>
      <c r="CX34" s="41" t="n">
        <f aca="false">AJ34</f>
        <v>0</v>
      </c>
      <c r="CY34" s="41" t="n">
        <f aca="false">(((S34+R34)*BZ34)/100)</f>
        <v>-2343.2094</v>
      </c>
      <c r="CZ34" s="41" t="n">
        <f aca="false">(((S34+R34)*CA34)/100)</f>
        <v>-1536.9438</v>
      </c>
      <c r="DA34" s="41"/>
      <c r="DB34" s="41"/>
      <c r="DC34" s="41"/>
      <c r="DD34" s="41"/>
      <c r="DE34" s="41" t="s">
        <v>73</v>
      </c>
      <c r="DF34" s="41" t="s">
        <v>73</v>
      </c>
      <c r="DG34" s="41" t="s">
        <v>74</v>
      </c>
      <c r="DH34" s="41"/>
      <c r="DI34" s="41" t="s">
        <v>74</v>
      </c>
      <c r="DJ34" s="41" t="s">
        <v>73</v>
      </c>
      <c r="DK34" s="41"/>
      <c r="DL34" s="41"/>
      <c r="DM34" s="41"/>
      <c r="DN34" s="41" t="n">
        <v>0</v>
      </c>
      <c r="DO34" s="41" t="n">
        <v>0</v>
      </c>
      <c r="DP34" s="41" t="n">
        <v>1</v>
      </c>
      <c r="DQ34" s="41" t="n">
        <v>1</v>
      </c>
      <c r="DR34" s="41"/>
      <c r="DS34" s="41"/>
      <c r="DT34" s="41"/>
      <c r="DU34" s="41" t="n">
        <v>1005</v>
      </c>
      <c r="DV34" s="41" t="s">
        <v>71</v>
      </c>
      <c r="DW34" s="41" t="s">
        <v>71</v>
      </c>
      <c r="DX34" s="41" t="n">
        <v>100</v>
      </c>
      <c r="DY34" s="41"/>
      <c r="DZ34" s="41"/>
      <c r="EA34" s="41"/>
      <c r="EB34" s="41"/>
      <c r="EC34" s="41"/>
      <c r="ED34" s="41"/>
      <c r="EE34" s="41" t="n">
        <v>86330923</v>
      </c>
      <c r="EF34" s="41" t="n">
        <v>30</v>
      </c>
      <c r="EG34" s="41" t="s">
        <v>8</v>
      </c>
      <c r="EH34" s="41" t="n">
        <v>0</v>
      </c>
      <c r="EI34" s="41"/>
      <c r="EJ34" s="41" t="n">
        <v>1</v>
      </c>
      <c r="EK34" s="41" t="n">
        <v>295</v>
      </c>
      <c r="EL34" s="41" t="s">
        <v>75</v>
      </c>
      <c r="EM34" s="41" t="s">
        <v>76</v>
      </c>
      <c r="EN34" s="41"/>
      <c r="EO34" s="41" t="s">
        <v>77</v>
      </c>
      <c r="EP34" s="41"/>
      <c r="EQ34" s="41" t="n">
        <v>0</v>
      </c>
      <c r="ER34" s="41" t="n">
        <v>0</v>
      </c>
      <c r="ES34" s="41" t="n">
        <v>0</v>
      </c>
      <c r="ET34" s="41" t="n">
        <v>0</v>
      </c>
      <c r="EU34" s="41" t="n">
        <v>0</v>
      </c>
      <c r="EV34" s="41" t="n">
        <v>56.94</v>
      </c>
      <c r="EW34" s="41" t="n">
        <v>5.47</v>
      </c>
      <c r="EX34" s="41" t="n">
        <v>0</v>
      </c>
      <c r="EY34" s="41" t="n">
        <v>0</v>
      </c>
      <c r="EZ34" s="41"/>
      <c r="FA34" s="41"/>
      <c r="FB34" s="41"/>
      <c r="FC34" s="41"/>
      <c r="FD34" s="41"/>
      <c r="FE34" s="41"/>
      <c r="FF34" s="41"/>
      <c r="FG34" s="41"/>
      <c r="FH34" s="41"/>
      <c r="FI34" s="41"/>
      <c r="FJ34" s="41"/>
      <c r="FK34" s="41"/>
      <c r="FL34" s="41"/>
      <c r="FM34" s="41"/>
      <c r="FN34" s="41"/>
      <c r="FO34" s="41"/>
      <c r="FP34" s="41"/>
      <c r="FQ34" s="41" t="n">
        <v>0</v>
      </c>
      <c r="FR34" s="41" t="n">
        <v>0</v>
      </c>
      <c r="FS34" s="41" t="n">
        <v>0</v>
      </c>
      <c r="FT34" s="41"/>
      <c r="FU34" s="41"/>
      <c r="FV34" s="41"/>
      <c r="FW34" s="41"/>
      <c r="FX34" s="41" t="n">
        <v>93</v>
      </c>
      <c r="FY34" s="41" t="n">
        <v>61</v>
      </c>
      <c r="FZ34" s="41"/>
      <c r="GA34" s="41"/>
      <c r="GB34" s="41"/>
      <c r="GC34" s="41"/>
      <c r="GD34" s="41" t="n">
        <v>1</v>
      </c>
      <c r="GE34" s="41"/>
      <c r="GF34" s="41" t="n">
        <v>-1343161247</v>
      </c>
      <c r="GG34" s="41" t="n">
        <v>2</v>
      </c>
      <c r="GH34" s="41" t="n">
        <v>0</v>
      </c>
      <c r="GI34" s="41" t="n">
        <v>-2</v>
      </c>
      <c r="GJ34" s="41" t="n">
        <v>0</v>
      </c>
      <c r="GK34" s="41" t="n">
        <v>0</v>
      </c>
      <c r="GL34" s="41" t="n">
        <f aca="false">ROUND(IF(AND(BH34=3,BI34=3,FS34&lt;&gt;0),P34,0),2)</f>
        <v>0</v>
      </c>
      <c r="GM34" s="41" t="n">
        <f aca="false">ROUND(O34+X34+Y34,2)+GX34</f>
        <v>-6399.73</v>
      </c>
      <c r="GN34" s="41" t="n">
        <f aca="false">IF(OR(BI34=0,BI34=1),GM34-GX34,0)</f>
        <v>-6399.73</v>
      </c>
      <c r="GO34" s="41" t="n">
        <f aca="false">IF(BI34=2,GM34-GX34,0)</f>
        <v>0</v>
      </c>
      <c r="GP34" s="41" t="n">
        <f aca="false">IF(BI34=4,GM34-GX34,0)</f>
        <v>0</v>
      </c>
      <c r="GQ34" s="41"/>
      <c r="GR34" s="41" t="n">
        <v>0</v>
      </c>
      <c r="GS34" s="41" t="n">
        <v>3</v>
      </c>
      <c r="GT34" s="41" t="n">
        <v>0</v>
      </c>
      <c r="GU34" s="41"/>
      <c r="GV34" s="41" t="n">
        <f aca="false">(GT34)</f>
        <v>0</v>
      </c>
      <c r="GW34" s="41" t="n">
        <v>1</v>
      </c>
      <c r="GX34" s="41" t="n">
        <f aca="false">ROUND(HC34*I34,2)</f>
        <v>-0</v>
      </c>
      <c r="GY34" s="41"/>
      <c r="GZ34" s="41"/>
      <c r="HA34" s="41" t="n">
        <v>0</v>
      </c>
      <c r="HB34" s="41" t="n">
        <v>0</v>
      </c>
      <c r="HC34" s="41" t="n">
        <f aca="false">GV34*GW34</f>
        <v>0</v>
      </c>
      <c r="HD34" s="41"/>
      <c r="HE34" s="41"/>
      <c r="HF34" s="41"/>
      <c r="HG34" s="41"/>
      <c r="HH34" s="41"/>
      <c r="HI34" s="41"/>
      <c r="HJ34" s="41"/>
      <c r="HK34" s="41"/>
      <c r="HL34" s="41"/>
      <c r="HM34" s="41"/>
      <c r="HN34" s="41"/>
      <c r="HO34" s="41"/>
      <c r="HP34" s="41"/>
      <c r="HQ34" s="41"/>
      <c r="HR34" s="41"/>
      <c r="HS34" s="41" t="n">
        <v>0</v>
      </c>
      <c r="HT34" s="41"/>
      <c r="HU34" s="41"/>
      <c r="HV34" s="41"/>
      <c r="HW34" s="41"/>
      <c r="HX34" s="41"/>
      <c r="HY34" s="41"/>
      <c r="HZ34" s="41"/>
      <c r="IA34" s="41"/>
      <c r="IB34" s="41"/>
      <c r="IC34" s="41"/>
      <c r="ID34" s="41"/>
      <c r="IE34" s="41"/>
      <c r="IF34" s="41"/>
      <c r="IG34" s="41"/>
      <c r="IH34" s="41"/>
      <c r="II34" s="41"/>
      <c r="IJ34" s="41"/>
      <c r="IK34" s="41" t="n">
        <v>0</v>
      </c>
      <c r="IL34" s="41"/>
      <c r="IM34" s="41"/>
      <c r="IN34" s="41"/>
      <c r="IO34" s="41"/>
      <c r="IP34" s="41"/>
      <c r="IQ34" s="41"/>
      <c r="IR34" s="41"/>
      <c r="IS34" s="41"/>
      <c r="IT34" s="41"/>
      <c r="IU34" s="41"/>
    </row>
    <row r="35" customFormat="false" ht="12.75" hidden="false" customHeight="false" outlineLevel="0" collapsed="false">
      <c r="A35" s="41" t="n">
        <v>17</v>
      </c>
      <c r="B35" s="41" t="n">
        <v>1</v>
      </c>
      <c r="C35" s="41" t="n">
        <f aca="false">ROW(SmtRes!A14)</f>
        <v>14</v>
      </c>
      <c r="D35" s="41" t="n">
        <f aca="false">ROW(EtalonRes!A14)</f>
        <v>14</v>
      </c>
      <c r="E35" s="41" t="s">
        <v>86</v>
      </c>
      <c r="F35" s="41" t="s">
        <v>87</v>
      </c>
      <c r="G35" s="41" t="s">
        <v>44</v>
      </c>
      <c r="H35" s="41" t="s">
        <v>71</v>
      </c>
      <c r="I35" s="41" t="n">
        <f aca="false">ROUND(-3498/100,9)</f>
        <v>-34.98</v>
      </c>
      <c r="J35" s="41" t="n">
        <v>0</v>
      </c>
      <c r="K35" s="41" t="n">
        <f aca="false">ROUND(-3498/100,9)</f>
        <v>-34.98</v>
      </c>
      <c r="L35" s="41"/>
      <c r="M35" s="41"/>
      <c r="N35" s="41"/>
      <c r="O35" s="41" t="n">
        <f aca="false">ROUND(CP35,2)</f>
        <v>-145530.82</v>
      </c>
      <c r="P35" s="41" t="n">
        <f aca="false">ROUND(CQ35*I35,2)</f>
        <v>-0</v>
      </c>
      <c r="Q35" s="41" t="n">
        <f aca="false">ROUND(CR35*I35,2)</f>
        <v>-0</v>
      </c>
      <c r="R35" s="41" t="n">
        <f aca="false">ROUND(CS35*I35,2)</f>
        <v>-0</v>
      </c>
      <c r="S35" s="41" t="n">
        <f aca="false">ROUND(CT35*I35,2)</f>
        <v>-145530.82</v>
      </c>
      <c r="T35" s="41" t="n">
        <f aca="false">ROUND(CU35*I35,2)</f>
        <v>-0</v>
      </c>
      <c r="U35" s="41" t="n">
        <f aca="false">CV35*I35</f>
        <v>-242.045859</v>
      </c>
      <c r="V35" s="41" t="n">
        <f aca="false">CW35*I35</f>
        <v>-0</v>
      </c>
      <c r="W35" s="41" t="n">
        <f aca="false">ROUND(CX35*I35,2)</f>
        <v>-0</v>
      </c>
      <c r="X35" s="41" t="n">
        <f aca="false">ROUND(CY35,2)</f>
        <v>-135343.66</v>
      </c>
      <c r="Y35" s="41" t="n">
        <f aca="false">ROUND(CZ35,2)</f>
        <v>-88773.8</v>
      </c>
      <c r="Z35" s="41"/>
      <c r="AA35" s="41" t="n">
        <v>86516528</v>
      </c>
      <c r="AB35" s="41" t="n">
        <f aca="false">(AC35+AD35+AF35)</f>
        <v>72.0291</v>
      </c>
      <c r="AC35" s="41" t="n">
        <f aca="false">(ES35)</f>
        <v>0</v>
      </c>
      <c r="AD35" s="41" t="n">
        <f aca="false">((ET35*1.1*1.25))</f>
        <v>0</v>
      </c>
      <c r="AE35" s="41" t="n">
        <f aca="false">((EU35*1.1*1.25))</f>
        <v>0</v>
      </c>
      <c r="AF35" s="41" t="n">
        <f aca="false">((EV35*1.1*1.15))</f>
        <v>72.0291</v>
      </c>
      <c r="AG35" s="41" t="n">
        <f aca="false">(AP35)</f>
        <v>0</v>
      </c>
      <c r="AH35" s="41" t="n">
        <f aca="false">((EW35*1.1*1.15))</f>
        <v>6.91955</v>
      </c>
      <c r="AI35" s="41" t="n">
        <f aca="false">((EX35*1.1*1.25))</f>
        <v>0</v>
      </c>
      <c r="AJ35" s="41" t="n">
        <f aca="false">(AS35)</f>
        <v>0</v>
      </c>
      <c r="AK35" s="41" t="n">
        <v>0</v>
      </c>
      <c r="AL35" s="41" t="n">
        <v>0</v>
      </c>
      <c r="AM35" s="41" t="n">
        <v>0</v>
      </c>
      <c r="AN35" s="41" t="n">
        <v>0</v>
      </c>
      <c r="AO35" s="41" t="n">
        <v>56.94</v>
      </c>
      <c r="AP35" s="41" t="n">
        <v>0</v>
      </c>
      <c r="AQ35" s="41" t="n">
        <v>5.47</v>
      </c>
      <c r="AR35" s="41" t="n">
        <v>0</v>
      </c>
      <c r="AS35" s="41" t="n">
        <v>0</v>
      </c>
      <c r="AT35" s="41" t="n">
        <v>93</v>
      </c>
      <c r="AU35" s="41" t="n">
        <v>61</v>
      </c>
      <c r="AV35" s="41" t="n">
        <v>1</v>
      </c>
      <c r="AW35" s="41" t="n">
        <v>1</v>
      </c>
      <c r="AX35" s="41"/>
      <c r="AY35" s="41"/>
      <c r="AZ35" s="41" t="n">
        <v>1</v>
      </c>
      <c r="BA35" s="41" t="n">
        <v>57.76</v>
      </c>
      <c r="BB35" s="41" t="n">
        <v>1</v>
      </c>
      <c r="BC35" s="41" t="n">
        <v>1</v>
      </c>
      <c r="BD35" s="41"/>
      <c r="BE35" s="41"/>
      <c r="BF35" s="41"/>
      <c r="BG35" s="41"/>
      <c r="BH35" s="41" t="n">
        <v>0</v>
      </c>
      <c r="BI35" s="41" t="n">
        <v>1</v>
      </c>
      <c r="BJ35" s="41" t="s">
        <v>87</v>
      </c>
      <c r="BK35" s="41"/>
      <c r="BL35" s="41"/>
      <c r="BM35" s="41" t="n">
        <v>295</v>
      </c>
      <c r="BN35" s="41" t="n">
        <v>0</v>
      </c>
      <c r="BO35" s="41" t="s">
        <v>87</v>
      </c>
      <c r="BP35" s="41" t="n">
        <v>1</v>
      </c>
      <c r="BQ35" s="41" t="n">
        <v>30</v>
      </c>
      <c r="BR35" s="41" t="n">
        <v>0</v>
      </c>
      <c r="BS35" s="41" t="n">
        <v>57.76</v>
      </c>
      <c r="BT35" s="41" t="n">
        <v>1</v>
      </c>
      <c r="BU35" s="41" t="n">
        <v>1</v>
      </c>
      <c r="BV35" s="41" t="n">
        <v>1</v>
      </c>
      <c r="BW35" s="41" t="n">
        <v>1</v>
      </c>
      <c r="BX35" s="41" t="n">
        <v>1</v>
      </c>
      <c r="BY35" s="41"/>
      <c r="BZ35" s="41" t="n">
        <v>93</v>
      </c>
      <c r="CA35" s="41" t="n">
        <v>61</v>
      </c>
      <c r="CB35" s="41"/>
      <c r="CC35" s="41"/>
      <c r="CD35" s="41"/>
      <c r="CE35" s="41" t="n">
        <v>0</v>
      </c>
      <c r="CF35" s="41" t="n">
        <v>0</v>
      </c>
      <c r="CG35" s="41" t="n">
        <v>0</v>
      </c>
      <c r="CH35" s="41"/>
      <c r="CI35" s="41"/>
      <c r="CJ35" s="41"/>
      <c r="CK35" s="41"/>
      <c r="CL35" s="41"/>
      <c r="CM35" s="41" t="n">
        <v>0</v>
      </c>
      <c r="CN35" s="41" t="s">
        <v>72</v>
      </c>
      <c r="CO35" s="41" t="n">
        <v>0</v>
      </c>
      <c r="CP35" s="41" t="n">
        <f aca="false">(P35+Q35+S35)</f>
        <v>-145530.82</v>
      </c>
      <c r="CQ35" s="41" t="n">
        <f aca="false">(AC35*BC35*AW35)</f>
        <v>0</v>
      </c>
      <c r="CR35" s="41" t="n">
        <f aca="false">(((ET35*1.1*1.25))*BB35*AV35)</f>
        <v>0</v>
      </c>
      <c r="CS35" s="41" t="n">
        <f aca="false">(AE35*BS35*AV35)</f>
        <v>0</v>
      </c>
      <c r="CT35" s="41" t="n">
        <f aca="false">(AF35*BA35*AV35)</f>
        <v>4160.400816</v>
      </c>
      <c r="CU35" s="41" t="n">
        <f aca="false">AG35</f>
        <v>0</v>
      </c>
      <c r="CV35" s="41" t="n">
        <f aca="false">(AH35*AV35)</f>
        <v>6.91955</v>
      </c>
      <c r="CW35" s="41" t="n">
        <f aca="false">AI35</f>
        <v>0</v>
      </c>
      <c r="CX35" s="41" t="n">
        <f aca="false">AJ35</f>
        <v>0</v>
      </c>
      <c r="CY35" s="41" t="n">
        <f aca="false">(S35+R35)*(BZ35/100)</f>
        <v>-135343.6626</v>
      </c>
      <c r="CZ35" s="41" t="n">
        <f aca="false">(S35+R35)*(CA35/100)</f>
        <v>-88773.8002</v>
      </c>
      <c r="DA35" s="41"/>
      <c r="DB35" s="41"/>
      <c r="DC35" s="41"/>
      <c r="DD35" s="41"/>
      <c r="DE35" s="41" t="s">
        <v>73</v>
      </c>
      <c r="DF35" s="41" t="s">
        <v>73</v>
      </c>
      <c r="DG35" s="41" t="s">
        <v>74</v>
      </c>
      <c r="DH35" s="41"/>
      <c r="DI35" s="41" t="s">
        <v>74</v>
      </c>
      <c r="DJ35" s="41" t="s">
        <v>73</v>
      </c>
      <c r="DK35" s="41"/>
      <c r="DL35" s="41"/>
      <c r="DM35" s="41"/>
      <c r="DN35" s="41" t="n">
        <v>93</v>
      </c>
      <c r="DO35" s="41" t="n">
        <v>61</v>
      </c>
      <c r="DP35" s="41" t="n">
        <v>1</v>
      </c>
      <c r="DQ35" s="41" t="n">
        <v>1</v>
      </c>
      <c r="DR35" s="41"/>
      <c r="DS35" s="41"/>
      <c r="DT35" s="41"/>
      <c r="DU35" s="41" t="n">
        <v>1005</v>
      </c>
      <c r="DV35" s="41" t="s">
        <v>71</v>
      </c>
      <c r="DW35" s="41" t="s">
        <v>71</v>
      </c>
      <c r="DX35" s="41" t="n">
        <v>100</v>
      </c>
      <c r="DY35" s="41"/>
      <c r="DZ35" s="41"/>
      <c r="EA35" s="41"/>
      <c r="EB35" s="41"/>
      <c r="EC35" s="41"/>
      <c r="ED35" s="41"/>
      <c r="EE35" s="41" t="n">
        <v>86330923</v>
      </c>
      <c r="EF35" s="41" t="n">
        <v>30</v>
      </c>
      <c r="EG35" s="41" t="s">
        <v>8</v>
      </c>
      <c r="EH35" s="41" t="n">
        <v>0</v>
      </c>
      <c r="EI35" s="41"/>
      <c r="EJ35" s="41" t="n">
        <v>1</v>
      </c>
      <c r="EK35" s="41" t="n">
        <v>295</v>
      </c>
      <c r="EL35" s="41" t="s">
        <v>75</v>
      </c>
      <c r="EM35" s="41" t="s">
        <v>76</v>
      </c>
      <c r="EN35" s="41"/>
      <c r="EO35" s="41" t="s">
        <v>77</v>
      </c>
      <c r="EP35" s="41"/>
      <c r="EQ35" s="41" t="n">
        <v>0</v>
      </c>
      <c r="ER35" s="41" t="n">
        <v>0</v>
      </c>
      <c r="ES35" s="41" t="n">
        <v>0</v>
      </c>
      <c r="ET35" s="41" t="n">
        <v>0</v>
      </c>
      <c r="EU35" s="41" t="n">
        <v>0</v>
      </c>
      <c r="EV35" s="41" t="n">
        <v>56.94</v>
      </c>
      <c r="EW35" s="41" t="n">
        <v>5.47</v>
      </c>
      <c r="EX35" s="41" t="n">
        <v>0</v>
      </c>
      <c r="EY35" s="41" t="n">
        <v>0</v>
      </c>
      <c r="EZ35" s="41"/>
      <c r="FA35" s="41"/>
      <c r="FB35" s="41"/>
      <c r="FC35" s="41"/>
      <c r="FD35" s="41"/>
      <c r="FE35" s="41"/>
      <c r="FF35" s="41"/>
      <c r="FG35" s="41"/>
      <c r="FH35" s="41"/>
      <c r="FI35" s="41"/>
      <c r="FJ35" s="41"/>
      <c r="FK35" s="41"/>
      <c r="FL35" s="41"/>
      <c r="FM35" s="41"/>
      <c r="FN35" s="41"/>
      <c r="FO35" s="41"/>
      <c r="FP35" s="41"/>
      <c r="FQ35" s="41" t="n">
        <v>0</v>
      </c>
      <c r="FR35" s="41" t="n">
        <v>0</v>
      </c>
      <c r="FS35" s="41" t="n">
        <v>0</v>
      </c>
      <c r="FT35" s="41"/>
      <c r="FU35" s="41"/>
      <c r="FV35" s="41"/>
      <c r="FW35" s="41"/>
      <c r="FX35" s="41" t="n">
        <v>93</v>
      </c>
      <c r="FY35" s="41" t="n">
        <v>61</v>
      </c>
      <c r="FZ35" s="41"/>
      <c r="GA35" s="41"/>
      <c r="GB35" s="41"/>
      <c r="GC35" s="41"/>
      <c r="GD35" s="41" t="n">
        <v>1</v>
      </c>
      <c r="GE35" s="41"/>
      <c r="GF35" s="41" t="n">
        <v>-1343161247</v>
      </c>
      <c r="GG35" s="41" t="n">
        <v>2</v>
      </c>
      <c r="GH35" s="41" t="n">
        <v>0</v>
      </c>
      <c r="GI35" s="41" t="n">
        <v>-2</v>
      </c>
      <c r="GJ35" s="41" t="n">
        <v>0</v>
      </c>
      <c r="GK35" s="41" t="n">
        <v>0</v>
      </c>
      <c r="GL35" s="41" t="n">
        <f aca="false">ROUND(IF(AND(BH35=3,BI35=3,FS35&lt;&gt;0),P35,0),2)</f>
        <v>0</v>
      </c>
      <c r="GM35" s="41" t="n">
        <f aca="false">ROUND(O35+X35+Y35,2)+GX35</f>
        <v>-369648.28</v>
      </c>
      <c r="GN35" s="41" t="n">
        <f aca="false">IF(OR(BI35=0,BI35=1),GM35-GX35,0)</f>
        <v>-369648.28</v>
      </c>
      <c r="GO35" s="41" t="n">
        <f aca="false">IF(BI35=2,GM35-GX35,0)</f>
        <v>0</v>
      </c>
      <c r="GP35" s="41" t="n">
        <f aca="false">IF(BI35=4,GM35-GX35,0)</f>
        <v>0</v>
      </c>
      <c r="GQ35" s="41"/>
      <c r="GR35" s="41" t="n">
        <v>0</v>
      </c>
      <c r="GS35" s="41" t="n">
        <v>3</v>
      </c>
      <c r="GT35" s="41" t="n">
        <v>0</v>
      </c>
      <c r="GU35" s="41"/>
      <c r="GV35" s="41" t="n">
        <f aca="false">(GT35)</f>
        <v>0</v>
      </c>
      <c r="GW35" s="41" t="n">
        <v>1</v>
      </c>
      <c r="GX35" s="41" t="n">
        <f aca="false">ROUND(HC35*I35,2)</f>
        <v>-0</v>
      </c>
      <c r="GY35" s="41"/>
      <c r="GZ35" s="41"/>
      <c r="HA35" s="41" t="n">
        <v>0</v>
      </c>
      <c r="HB35" s="41" t="n">
        <v>0</v>
      </c>
      <c r="HC35" s="41" t="n">
        <f aca="false">GV35*GW35</f>
        <v>0</v>
      </c>
      <c r="HD35" s="41"/>
      <c r="HE35" s="41"/>
      <c r="HF35" s="41"/>
      <c r="HG35" s="41"/>
      <c r="HH35" s="41"/>
      <c r="HI35" s="41"/>
      <c r="HJ35" s="41"/>
      <c r="HK35" s="41"/>
      <c r="HL35" s="41"/>
      <c r="HM35" s="41"/>
      <c r="HN35" s="41"/>
      <c r="HO35" s="41"/>
      <c r="HP35" s="41"/>
      <c r="HQ35" s="41"/>
      <c r="HR35" s="41"/>
      <c r="HS35" s="41" t="n">
        <v>0</v>
      </c>
      <c r="HT35" s="41"/>
      <c r="HU35" s="41"/>
      <c r="HV35" s="41"/>
      <c r="HW35" s="41"/>
      <c r="HX35" s="41"/>
      <c r="HY35" s="41"/>
      <c r="HZ35" s="41"/>
      <c r="IA35" s="41"/>
      <c r="IB35" s="41"/>
      <c r="IC35" s="41"/>
      <c r="ID35" s="41"/>
      <c r="IE35" s="41"/>
      <c r="IF35" s="41"/>
      <c r="IG35" s="41"/>
      <c r="IH35" s="41"/>
      <c r="II35" s="41"/>
      <c r="IJ35" s="41"/>
      <c r="IK35" s="41" t="n">
        <v>0</v>
      </c>
      <c r="IL35" s="41"/>
      <c r="IM35" s="41"/>
      <c r="IN35" s="41"/>
      <c r="IO35" s="41"/>
      <c r="IP35" s="41"/>
      <c r="IQ35" s="41"/>
      <c r="IR35" s="41"/>
      <c r="IS35" s="41"/>
      <c r="IT35" s="41"/>
      <c r="IU35" s="41"/>
    </row>
    <row r="36" customFormat="false" ht="12.75" hidden="false" customHeight="false" outlineLevel="0" collapsed="false">
      <c r="A36" s="41" t="n">
        <v>17</v>
      </c>
      <c r="B36" s="41" t="n">
        <v>1</v>
      </c>
      <c r="C36" s="41"/>
      <c r="D36" s="41"/>
      <c r="E36" s="41" t="s">
        <v>88</v>
      </c>
      <c r="F36" s="41" t="s">
        <v>89</v>
      </c>
      <c r="G36" s="41" t="s">
        <v>45</v>
      </c>
      <c r="H36" s="41" t="s">
        <v>90</v>
      </c>
      <c r="I36" s="41" t="n">
        <f aca="false">ROUND(349.8,9)</f>
        <v>349.8</v>
      </c>
      <c r="J36" s="41" t="n">
        <v>0</v>
      </c>
      <c r="K36" s="41" t="n">
        <f aca="false">ROUND(349.8,9)</f>
        <v>349.8</v>
      </c>
      <c r="L36" s="41"/>
      <c r="M36" s="41"/>
      <c r="N36" s="41"/>
      <c r="O36" s="41" t="n">
        <f aca="false">ROUND(CP36,2)</f>
        <v>43840.43</v>
      </c>
      <c r="P36" s="41" t="n">
        <f aca="false">ROUND(CQ36*I36,2)</f>
        <v>43840.43</v>
      </c>
      <c r="Q36" s="41" t="n">
        <f aca="false">ROUND(CR36*I36,2)</f>
        <v>0</v>
      </c>
      <c r="R36" s="41" t="n">
        <f aca="false">ROUND(CS36*I36,2)</f>
        <v>0</v>
      </c>
      <c r="S36" s="41" t="n">
        <f aca="false">ROUND(CT36*I36,2)</f>
        <v>0</v>
      </c>
      <c r="T36" s="41" t="n">
        <f aca="false">ROUND(CU36*I36,2)</f>
        <v>0</v>
      </c>
      <c r="U36" s="41" t="n">
        <f aca="false">CV36*I36</f>
        <v>0</v>
      </c>
      <c r="V36" s="41" t="n">
        <f aca="false">CW36*I36</f>
        <v>0</v>
      </c>
      <c r="W36" s="41" t="n">
        <f aca="false">ROUND(CX36*I36,2)</f>
        <v>0</v>
      </c>
      <c r="X36" s="41" t="n">
        <f aca="false">ROUND(CY36,2)</f>
        <v>0</v>
      </c>
      <c r="Y36" s="41" t="n">
        <f aca="false">ROUND(CZ36,2)</f>
        <v>0</v>
      </c>
      <c r="Z36" s="41"/>
      <c r="AA36" s="41" t="n">
        <v>86516527</v>
      </c>
      <c r="AB36" s="41" t="n">
        <f aca="false">(AC36+AD36+AF36)</f>
        <v>125.33</v>
      </c>
      <c r="AC36" s="41" t="n">
        <f aca="false">(ES36)</f>
        <v>125.33</v>
      </c>
      <c r="AD36" s="41" t="n">
        <f aca="false">(ET36)</f>
        <v>0</v>
      </c>
      <c r="AE36" s="41" t="n">
        <f aca="false">(EU36)</f>
        <v>0</v>
      </c>
      <c r="AF36" s="41" t="n">
        <f aca="false">(EV36)</f>
        <v>0</v>
      </c>
      <c r="AG36" s="41" t="n">
        <f aca="false">(AP36)</f>
        <v>0</v>
      </c>
      <c r="AH36" s="41" t="n">
        <f aca="false">(EW36)</f>
        <v>0</v>
      </c>
      <c r="AI36" s="41" t="n">
        <f aca="false">(EX36)</f>
        <v>0</v>
      </c>
      <c r="AJ36" s="41" t="n">
        <f aca="false">(AS36)</f>
        <v>0</v>
      </c>
      <c r="AK36" s="41" t="n">
        <v>0</v>
      </c>
      <c r="AL36" s="41" t="n">
        <v>125.33</v>
      </c>
      <c r="AM36" s="41" t="n">
        <v>0</v>
      </c>
      <c r="AN36" s="41" t="n">
        <v>0</v>
      </c>
      <c r="AO36" s="41" t="n">
        <v>0</v>
      </c>
      <c r="AP36" s="41" t="n">
        <v>0</v>
      </c>
      <c r="AQ36" s="41" t="n">
        <v>0</v>
      </c>
      <c r="AR36" s="41" t="n">
        <v>0</v>
      </c>
      <c r="AS36" s="41" t="n">
        <v>0</v>
      </c>
      <c r="AT36" s="41" t="n">
        <v>93</v>
      </c>
      <c r="AU36" s="41" t="n">
        <v>61</v>
      </c>
      <c r="AV36" s="41" t="n">
        <v>1</v>
      </c>
      <c r="AW36" s="41" t="n">
        <v>1</v>
      </c>
      <c r="AX36" s="41"/>
      <c r="AY36" s="41"/>
      <c r="AZ36" s="41" t="n">
        <v>1</v>
      </c>
      <c r="BA36" s="41" t="n">
        <v>1</v>
      </c>
      <c r="BB36" s="41" t="n">
        <v>1</v>
      </c>
      <c r="BC36" s="41" t="n">
        <v>1</v>
      </c>
      <c r="BD36" s="41"/>
      <c r="BE36" s="41"/>
      <c r="BF36" s="41"/>
      <c r="BG36" s="41"/>
      <c r="BH36" s="41" t="n">
        <v>0</v>
      </c>
      <c r="BI36" s="41" t="n">
        <v>1</v>
      </c>
      <c r="BJ36" s="41" t="s">
        <v>89</v>
      </c>
      <c r="BK36" s="41"/>
      <c r="BL36" s="41"/>
      <c r="BM36" s="41" t="n">
        <v>1617</v>
      </c>
      <c r="BN36" s="41" t="n">
        <v>0</v>
      </c>
      <c r="BO36" s="41" t="s">
        <v>89</v>
      </c>
      <c r="BP36" s="41" t="n">
        <v>1</v>
      </c>
      <c r="BQ36" s="41" t="n">
        <v>200</v>
      </c>
      <c r="BR36" s="41" t="n">
        <v>0</v>
      </c>
      <c r="BS36" s="41" t="n">
        <v>1</v>
      </c>
      <c r="BT36" s="41" t="n">
        <v>1</v>
      </c>
      <c r="BU36" s="41" t="n">
        <v>1</v>
      </c>
      <c r="BV36" s="41" t="n">
        <v>1</v>
      </c>
      <c r="BW36" s="41" t="n">
        <v>1</v>
      </c>
      <c r="BX36" s="41" t="n">
        <v>1</v>
      </c>
      <c r="BY36" s="41"/>
      <c r="BZ36" s="41" t="n">
        <v>93</v>
      </c>
      <c r="CA36" s="41" t="n">
        <v>61</v>
      </c>
      <c r="CB36" s="41"/>
      <c r="CC36" s="41"/>
      <c r="CD36" s="41"/>
      <c r="CE36" s="41" t="n">
        <v>0</v>
      </c>
      <c r="CF36" s="41" t="n">
        <v>0</v>
      </c>
      <c r="CG36" s="41" t="n">
        <v>0</v>
      </c>
      <c r="CH36" s="41"/>
      <c r="CI36" s="41"/>
      <c r="CJ36" s="41"/>
      <c r="CK36" s="41"/>
      <c r="CL36" s="41"/>
      <c r="CM36" s="41" t="n">
        <v>0</v>
      </c>
      <c r="CN36" s="41"/>
      <c r="CO36" s="41" t="n">
        <v>0</v>
      </c>
      <c r="CP36" s="41" t="n">
        <f aca="false">(P36+Q36+S36)</f>
        <v>43840.43</v>
      </c>
      <c r="CQ36" s="41" t="n">
        <f aca="false">(AC36*BC36*AW36)</f>
        <v>125.33</v>
      </c>
      <c r="CR36" s="41" t="n">
        <f aca="false">((ET36)*BB36*AV36)</f>
        <v>0</v>
      </c>
      <c r="CS36" s="41" t="n">
        <f aca="false">(AE36*BS36*AV36)</f>
        <v>0</v>
      </c>
      <c r="CT36" s="41" t="n">
        <f aca="false">(AF36*BA36*AV36)</f>
        <v>0</v>
      </c>
      <c r="CU36" s="41" t="n">
        <f aca="false">AG36</f>
        <v>0</v>
      </c>
      <c r="CV36" s="41" t="n">
        <f aca="false">(AH36*AV36)</f>
        <v>0</v>
      </c>
      <c r="CW36" s="41" t="n">
        <f aca="false">AI36</f>
        <v>0</v>
      </c>
      <c r="CX36" s="41" t="n">
        <f aca="false">AJ36</f>
        <v>0</v>
      </c>
      <c r="CY36" s="41" t="n">
        <f aca="false">(((S36+R36)*BZ36)/100)</f>
        <v>0</v>
      </c>
      <c r="CZ36" s="41" t="n">
        <f aca="false">(((S36+R36)*CA36)/100)</f>
        <v>0</v>
      </c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 t="n">
        <v>0</v>
      </c>
      <c r="DO36" s="41" t="n">
        <v>0</v>
      </c>
      <c r="DP36" s="41" t="n">
        <v>1</v>
      </c>
      <c r="DQ36" s="41" t="n">
        <v>1</v>
      </c>
      <c r="DR36" s="41"/>
      <c r="DS36" s="41"/>
      <c r="DT36" s="41"/>
      <c r="DU36" s="41" t="n">
        <v>1007</v>
      </c>
      <c r="DV36" s="41" t="s">
        <v>90</v>
      </c>
      <c r="DW36" s="41" t="s">
        <v>90</v>
      </c>
      <c r="DX36" s="41" t="n">
        <v>1</v>
      </c>
      <c r="DY36" s="41"/>
      <c r="DZ36" s="41"/>
      <c r="EA36" s="41"/>
      <c r="EB36" s="41"/>
      <c r="EC36" s="41"/>
      <c r="ED36" s="41"/>
      <c r="EE36" s="41" t="n">
        <v>86332245</v>
      </c>
      <c r="EF36" s="41" t="n">
        <v>200</v>
      </c>
      <c r="EG36" s="41" t="s">
        <v>81</v>
      </c>
      <c r="EH36" s="41" t="n">
        <v>0</v>
      </c>
      <c r="EI36" s="41"/>
      <c r="EJ36" s="41" t="n">
        <v>1</v>
      </c>
      <c r="EK36" s="41" t="n">
        <v>1617</v>
      </c>
      <c r="EL36" s="41" t="s">
        <v>82</v>
      </c>
      <c r="EM36" s="41" t="s">
        <v>83</v>
      </c>
      <c r="EN36" s="41"/>
      <c r="EO36" s="41"/>
      <c r="EP36" s="41"/>
      <c r="EQ36" s="41" t="n">
        <v>0</v>
      </c>
      <c r="ER36" s="41" t="n">
        <v>0</v>
      </c>
      <c r="ES36" s="41" t="n">
        <v>125.33</v>
      </c>
      <c r="ET36" s="41" t="n">
        <v>0</v>
      </c>
      <c r="EU36" s="41" t="n">
        <v>0</v>
      </c>
      <c r="EV36" s="41" t="n">
        <v>0</v>
      </c>
      <c r="EW36" s="41" t="n">
        <v>0</v>
      </c>
      <c r="EX36" s="41" t="n">
        <v>0</v>
      </c>
      <c r="EY36" s="41" t="n">
        <v>0</v>
      </c>
      <c r="EZ36" s="41"/>
      <c r="FA36" s="41"/>
      <c r="FB36" s="41"/>
      <c r="FC36" s="41"/>
      <c r="FD36" s="41"/>
      <c r="FE36" s="41"/>
      <c r="FF36" s="41"/>
      <c r="FG36" s="41"/>
      <c r="FH36" s="41"/>
      <c r="FI36" s="41"/>
      <c r="FJ36" s="41"/>
      <c r="FK36" s="41"/>
      <c r="FL36" s="41"/>
      <c r="FM36" s="41"/>
      <c r="FN36" s="41"/>
      <c r="FO36" s="41"/>
      <c r="FP36" s="41"/>
      <c r="FQ36" s="41" t="n">
        <v>0</v>
      </c>
      <c r="FR36" s="41" t="n">
        <v>0</v>
      </c>
      <c r="FS36" s="41" t="n">
        <v>0</v>
      </c>
      <c r="FT36" s="41"/>
      <c r="FU36" s="41"/>
      <c r="FV36" s="41"/>
      <c r="FW36" s="41"/>
      <c r="FX36" s="41" t="n">
        <v>93</v>
      </c>
      <c r="FY36" s="41" t="n">
        <v>61</v>
      </c>
      <c r="FZ36" s="41"/>
      <c r="GA36" s="41"/>
      <c r="GB36" s="41"/>
      <c r="GC36" s="41"/>
      <c r="GD36" s="41" t="n">
        <v>1</v>
      </c>
      <c r="GE36" s="41"/>
      <c r="GF36" s="41" t="n">
        <v>-1341050472</v>
      </c>
      <c r="GG36" s="41" t="n">
        <v>2</v>
      </c>
      <c r="GH36" s="41" t="n">
        <v>0</v>
      </c>
      <c r="GI36" s="41" t="n">
        <v>-2</v>
      </c>
      <c r="GJ36" s="41" t="n">
        <v>0</v>
      </c>
      <c r="GK36" s="41" t="n">
        <v>0</v>
      </c>
      <c r="GL36" s="41" t="n">
        <f aca="false">ROUND(IF(AND(BH36=3,BI36=3,FS36&lt;&gt;0),P36,0),2)</f>
        <v>0</v>
      </c>
      <c r="GM36" s="41" t="n">
        <f aca="false">ROUND(O36+X36+Y36,2)+GX36</f>
        <v>43840.43</v>
      </c>
      <c r="GN36" s="41" t="n">
        <f aca="false">IF(OR(BI36=0,BI36=1),GM36-GX36,0)</f>
        <v>43840.43</v>
      </c>
      <c r="GO36" s="41" t="n">
        <f aca="false">IF(BI36=2,GM36-GX36,0)</f>
        <v>0</v>
      </c>
      <c r="GP36" s="41" t="n">
        <f aca="false">IF(BI36=4,GM36-GX36,0)</f>
        <v>0</v>
      </c>
      <c r="GQ36" s="41"/>
      <c r="GR36" s="41" t="n">
        <v>0</v>
      </c>
      <c r="GS36" s="41" t="n">
        <v>3</v>
      </c>
      <c r="GT36" s="41" t="n">
        <v>0</v>
      </c>
      <c r="GU36" s="41"/>
      <c r="GV36" s="41" t="n">
        <f aca="false">(GT36)</f>
        <v>0</v>
      </c>
      <c r="GW36" s="41" t="n">
        <v>1</v>
      </c>
      <c r="GX36" s="41" t="n">
        <f aca="false">ROUND(HC36*I36,2)</f>
        <v>0</v>
      </c>
      <c r="GY36" s="41"/>
      <c r="GZ36" s="41"/>
      <c r="HA36" s="41" t="n">
        <v>0</v>
      </c>
      <c r="HB36" s="41" t="n">
        <v>0</v>
      </c>
      <c r="HC36" s="41" t="n">
        <f aca="false">GV36*GW36</f>
        <v>0</v>
      </c>
      <c r="HD36" s="41"/>
      <c r="HE36" s="41"/>
      <c r="HF36" s="41"/>
      <c r="HG36" s="41"/>
      <c r="HH36" s="41"/>
      <c r="HI36" s="41"/>
      <c r="HJ36" s="41"/>
      <c r="HK36" s="41"/>
      <c r="HL36" s="41"/>
      <c r="HM36" s="41"/>
      <c r="HN36" s="41"/>
      <c r="HO36" s="41"/>
      <c r="HP36" s="41"/>
      <c r="HQ36" s="41"/>
      <c r="HR36" s="41"/>
      <c r="HS36" s="41" t="n">
        <v>0</v>
      </c>
      <c r="HT36" s="41"/>
      <c r="HU36" s="41"/>
      <c r="HV36" s="41"/>
      <c r="HW36" s="41"/>
      <c r="HX36" s="41"/>
      <c r="HY36" s="41"/>
      <c r="HZ36" s="41"/>
      <c r="IA36" s="41"/>
      <c r="IB36" s="41"/>
      <c r="IC36" s="41"/>
      <c r="ID36" s="41"/>
      <c r="IE36" s="41"/>
      <c r="IF36" s="41"/>
      <c r="IG36" s="41"/>
      <c r="IH36" s="41"/>
      <c r="II36" s="41"/>
      <c r="IJ36" s="41"/>
      <c r="IK36" s="41" t="n">
        <v>0</v>
      </c>
      <c r="IL36" s="41"/>
      <c r="IM36" s="41"/>
      <c r="IN36" s="41"/>
      <c r="IO36" s="41"/>
      <c r="IP36" s="41"/>
      <c r="IQ36" s="41"/>
      <c r="IR36" s="41"/>
      <c r="IS36" s="41"/>
      <c r="IT36" s="41"/>
      <c r="IU36" s="41"/>
    </row>
    <row r="37" customFormat="false" ht="12.75" hidden="false" customHeight="false" outlineLevel="0" collapsed="false">
      <c r="A37" s="41" t="n">
        <v>17</v>
      </c>
      <c r="B37" s="41" t="n">
        <v>1</v>
      </c>
      <c r="C37" s="41"/>
      <c r="D37" s="41"/>
      <c r="E37" s="41" t="s">
        <v>88</v>
      </c>
      <c r="F37" s="41" t="s">
        <v>89</v>
      </c>
      <c r="G37" s="41" t="s">
        <v>45</v>
      </c>
      <c r="H37" s="41" t="s">
        <v>90</v>
      </c>
      <c r="I37" s="41" t="n">
        <f aca="false">ROUND(349.8,9)</f>
        <v>349.8</v>
      </c>
      <c r="J37" s="41" t="n">
        <v>0</v>
      </c>
      <c r="K37" s="41" t="n">
        <f aca="false">ROUND(349.8,9)</f>
        <v>349.8</v>
      </c>
      <c r="L37" s="41"/>
      <c r="M37" s="41"/>
      <c r="N37" s="41"/>
      <c r="O37" s="41" t="n">
        <f aca="false">ROUND(CP37,2)</f>
        <v>389741.46</v>
      </c>
      <c r="P37" s="41" t="n">
        <f aca="false">ROUND(CQ37*I37,2)</f>
        <v>389741.46</v>
      </c>
      <c r="Q37" s="41" t="n">
        <f aca="false">ROUND(CR37*I37,2)</f>
        <v>0</v>
      </c>
      <c r="R37" s="41" t="n">
        <f aca="false">ROUND(CS37*I37,2)</f>
        <v>0</v>
      </c>
      <c r="S37" s="41" t="n">
        <f aca="false">ROUND(CT37*I37,2)</f>
        <v>0</v>
      </c>
      <c r="T37" s="41" t="n">
        <f aca="false">ROUND(CU37*I37,2)</f>
        <v>0</v>
      </c>
      <c r="U37" s="41" t="n">
        <f aca="false">CV37*I37</f>
        <v>0</v>
      </c>
      <c r="V37" s="41" t="n">
        <f aca="false">CW37*I37</f>
        <v>0</v>
      </c>
      <c r="W37" s="41" t="n">
        <f aca="false">ROUND(CX37*I37,2)</f>
        <v>0</v>
      </c>
      <c r="X37" s="41" t="n">
        <f aca="false">ROUND(CY37,2)</f>
        <v>0</v>
      </c>
      <c r="Y37" s="41" t="n">
        <f aca="false">ROUND(CZ37,2)</f>
        <v>0</v>
      </c>
      <c r="Z37" s="41"/>
      <c r="AA37" s="41" t="n">
        <v>86516528</v>
      </c>
      <c r="AB37" s="41" t="n">
        <f aca="false">(AC37+AD37+AF37)</f>
        <v>125.33</v>
      </c>
      <c r="AC37" s="41" t="n">
        <f aca="false">(ES37)</f>
        <v>125.33</v>
      </c>
      <c r="AD37" s="41" t="n">
        <f aca="false">(ET37)</f>
        <v>0</v>
      </c>
      <c r="AE37" s="41" t="n">
        <f aca="false">(EU37)</f>
        <v>0</v>
      </c>
      <c r="AF37" s="41" t="n">
        <f aca="false">(EV37)</f>
        <v>0</v>
      </c>
      <c r="AG37" s="41" t="n">
        <f aca="false">(AP37)</f>
        <v>0</v>
      </c>
      <c r="AH37" s="41" t="n">
        <f aca="false">(EW37)</f>
        <v>0</v>
      </c>
      <c r="AI37" s="41" t="n">
        <f aca="false">(EX37)</f>
        <v>0</v>
      </c>
      <c r="AJ37" s="41" t="n">
        <f aca="false">(AS37)</f>
        <v>0</v>
      </c>
      <c r="AK37" s="41" t="n">
        <v>0</v>
      </c>
      <c r="AL37" s="41" t="n">
        <v>125.33</v>
      </c>
      <c r="AM37" s="41" t="n">
        <v>0</v>
      </c>
      <c r="AN37" s="41" t="n">
        <v>0</v>
      </c>
      <c r="AO37" s="41" t="n">
        <v>0</v>
      </c>
      <c r="AP37" s="41" t="n">
        <v>0</v>
      </c>
      <c r="AQ37" s="41" t="n">
        <v>0</v>
      </c>
      <c r="AR37" s="41" t="n">
        <v>0</v>
      </c>
      <c r="AS37" s="41" t="n">
        <v>0</v>
      </c>
      <c r="AT37" s="41" t="n">
        <v>93</v>
      </c>
      <c r="AU37" s="41" t="n">
        <v>61</v>
      </c>
      <c r="AV37" s="41" t="n">
        <v>1</v>
      </c>
      <c r="AW37" s="41" t="n">
        <v>1</v>
      </c>
      <c r="AX37" s="41"/>
      <c r="AY37" s="41"/>
      <c r="AZ37" s="41" t="n">
        <v>1</v>
      </c>
      <c r="BA37" s="41" t="n">
        <v>1</v>
      </c>
      <c r="BB37" s="41" t="n">
        <v>1</v>
      </c>
      <c r="BC37" s="41" t="n">
        <v>8.89</v>
      </c>
      <c r="BD37" s="41"/>
      <c r="BE37" s="41"/>
      <c r="BF37" s="41"/>
      <c r="BG37" s="41"/>
      <c r="BH37" s="41" t="n">
        <v>0</v>
      </c>
      <c r="BI37" s="41" t="n">
        <v>1</v>
      </c>
      <c r="BJ37" s="41" t="s">
        <v>89</v>
      </c>
      <c r="BK37" s="41"/>
      <c r="BL37" s="41"/>
      <c r="BM37" s="41" t="n">
        <v>1617</v>
      </c>
      <c r="BN37" s="41" t="n">
        <v>0</v>
      </c>
      <c r="BO37" s="41" t="s">
        <v>89</v>
      </c>
      <c r="BP37" s="41" t="n">
        <v>1</v>
      </c>
      <c r="BQ37" s="41" t="n">
        <v>200</v>
      </c>
      <c r="BR37" s="41" t="n">
        <v>0</v>
      </c>
      <c r="BS37" s="41" t="n">
        <v>1</v>
      </c>
      <c r="BT37" s="41" t="n">
        <v>1</v>
      </c>
      <c r="BU37" s="41" t="n">
        <v>1</v>
      </c>
      <c r="BV37" s="41" t="n">
        <v>1</v>
      </c>
      <c r="BW37" s="41" t="n">
        <v>1</v>
      </c>
      <c r="BX37" s="41" t="n">
        <v>1</v>
      </c>
      <c r="BY37" s="41"/>
      <c r="BZ37" s="41" t="n">
        <v>93</v>
      </c>
      <c r="CA37" s="41" t="n">
        <v>61</v>
      </c>
      <c r="CB37" s="41"/>
      <c r="CC37" s="41"/>
      <c r="CD37" s="41"/>
      <c r="CE37" s="41" t="n">
        <v>0</v>
      </c>
      <c r="CF37" s="41" t="n">
        <v>0</v>
      </c>
      <c r="CG37" s="41" t="n">
        <v>0</v>
      </c>
      <c r="CH37" s="41"/>
      <c r="CI37" s="41"/>
      <c r="CJ37" s="41"/>
      <c r="CK37" s="41"/>
      <c r="CL37" s="41"/>
      <c r="CM37" s="41" t="n">
        <v>0</v>
      </c>
      <c r="CN37" s="41"/>
      <c r="CO37" s="41" t="n">
        <v>0</v>
      </c>
      <c r="CP37" s="41" t="n">
        <f aca="false">(P37+Q37+S37)</f>
        <v>389741.46</v>
      </c>
      <c r="CQ37" s="41" t="n">
        <f aca="false">(AC37*BC37*AW37)</f>
        <v>1114.1837</v>
      </c>
      <c r="CR37" s="41" t="n">
        <f aca="false">((ET37)*BB37*AV37)</f>
        <v>0</v>
      </c>
      <c r="CS37" s="41" t="n">
        <f aca="false">(AE37*BS37*AV37)</f>
        <v>0</v>
      </c>
      <c r="CT37" s="41" t="n">
        <f aca="false">(AF37*BA37*AV37)</f>
        <v>0</v>
      </c>
      <c r="CU37" s="41" t="n">
        <f aca="false">AG37</f>
        <v>0</v>
      </c>
      <c r="CV37" s="41" t="n">
        <f aca="false">(AH37*AV37)</f>
        <v>0</v>
      </c>
      <c r="CW37" s="41" t="n">
        <f aca="false">AI37</f>
        <v>0</v>
      </c>
      <c r="CX37" s="41" t="n">
        <f aca="false">AJ37</f>
        <v>0</v>
      </c>
      <c r="CY37" s="41" t="n">
        <f aca="false">(S37+R37)*(BZ37/100)</f>
        <v>0</v>
      </c>
      <c r="CZ37" s="41" t="n">
        <f aca="false">(S37+R37)*(CA37/100)</f>
        <v>0</v>
      </c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41"/>
      <c r="DL37" s="41"/>
      <c r="DM37" s="41"/>
      <c r="DN37" s="41" t="n">
        <v>93</v>
      </c>
      <c r="DO37" s="41" t="n">
        <v>61</v>
      </c>
      <c r="DP37" s="41" t="n">
        <v>1</v>
      </c>
      <c r="DQ37" s="41" t="n">
        <v>1</v>
      </c>
      <c r="DR37" s="41"/>
      <c r="DS37" s="41"/>
      <c r="DT37" s="41"/>
      <c r="DU37" s="41" t="n">
        <v>1007</v>
      </c>
      <c r="DV37" s="41" t="s">
        <v>90</v>
      </c>
      <c r="DW37" s="41" t="s">
        <v>90</v>
      </c>
      <c r="DX37" s="41" t="n">
        <v>1</v>
      </c>
      <c r="DY37" s="41"/>
      <c r="DZ37" s="41"/>
      <c r="EA37" s="41"/>
      <c r="EB37" s="41"/>
      <c r="EC37" s="41"/>
      <c r="ED37" s="41"/>
      <c r="EE37" s="41" t="n">
        <v>86332245</v>
      </c>
      <c r="EF37" s="41" t="n">
        <v>200</v>
      </c>
      <c r="EG37" s="41" t="s">
        <v>81</v>
      </c>
      <c r="EH37" s="41" t="n">
        <v>0</v>
      </c>
      <c r="EI37" s="41"/>
      <c r="EJ37" s="41" t="n">
        <v>1</v>
      </c>
      <c r="EK37" s="41" t="n">
        <v>1617</v>
      </c>
      <c r="EL37" s="41" t="s">
        <v>82</v>
      </c>
      <c r="EM37" s="41" t="s">
        <v>83</v>
      </c>
      <c r="EN37" s="41"/>
      <c r="EO37" s="41"/>
      <c r="EP37" s="41"/>
      <c r="EQ37" s="41" t="n">
        <v>0</v>
      </c>
      <c r="ER37" s="41" t="n">
        <v>0</v>
      </c>
      <c r="ES37" s="41" t="n">
        <v>125.33</v>
      </c>
      <c r="ET37" s="41" t="n">
        <v>0</v>
      </c>
      <c r="EU37" s="41" t="n">
        <v>0</v>
      </c>
      <c r="EV37" s="41" t="n">
        <v>0</v>
      </c>
      <c r="EW37" s="41" t="n">
        <v>0</v>
      </c>
      <c r="EX37" s="41" t="n">
        <v>0</v>
      </c>
      <c r="EY37" s="41" t="n">
        <v>0</v>
      </c>
      <c r="EZ37" s="41"/>
      <c r="FA37" s="41"/>
      <c r="FB37" s="41"/>
      <c r="FC37" s="41"/>
      <c r="FD37" s="41"/>
      <c r="FE37" s="41"/>
      <c r="FF37" s="41"/>
      <c r="FG37" s="41"/>
      <c r="FH37" s="41"/>
      <c r="FI37" s="41"/>
      <c r="FJ37" s="41"/>
      <c r="FK37" s="41"/>
      <c r="FL37" s="41"/>
      <c r="FM37" s="41"/>
      <c r="FN37" s="41"/>
      <c r="FO37" s="41"/>
      <c r="FP37" s="41"/>
      <c r="FQ37" s="41" t="n">
        <v>0</v>
      </c>
      <c r="FR37" s="41" t="n">
        <v>0</v>
      </c>
      <c r="FS37" s="41" t="n">
        <v>0</v>
      </c>
      <c r="FT37" s="41"/>
      <c r="FU37" s="41"/>
      <c r="FV37" s="41"/>
      <c r="FW37" s="41"/>
      <c r="FX37" s="41" t="n">
        <v>93</v>
      </c>
      <c r="FY37" s="41" t="n">
        <v>61</v>
      </c>
      <c r="FZ37" s="41"/>
      <c r="GA37" s="41"/>
      <c r="GB37" s="41"/>
      <c r="GC37" s="41"/>
      <c r="GD37" s="41" t="n">
        <v>1</v>
      </c>
      <c r="GE37" s="41"/>
      <c r="GF37" s="41" t="n">
        <v>-1341050472</v>
      </c>
      <c r="GG37" s="41" t="n">
        <v>2</v>
      </c>
      <c r="GH37" s="41" t="n">
        <v>0</v>
      </c>
      <c r="GI37" s="41" t="n">
        <v>-2</v>
      </c>
      <c r="GJ37" s="41" t="n">
        <v>0</v>
      </c>
      <c r="GK37" s="41" t="n">
        <v>0</v>
      </c>
      <c r="GL37" s="41" t="n">
        <f aca="false">ROUND(IF(AND(BH37=3,BI37=3,FS37&lt;&gt;0),P37,0),2)</f>
        <v>0</v>
      </c>
      <c r="GM37" s="41" t="n">
        <f aca="false">ROUND(O37+X37+Y37,2)+GX37</f>
        <v>389741.46</v>
      </c>
      <c r="GN37" s="41" t="n">
        <f aca="false">IF(OR(BI37=0,BI37=1),GM37-GX37,0)</f>
        <v>389741.46</v>
      </c>
      <c r="GO37" s="41" t="n">
        <f aca="false">IF(BI37=2,GM37-GX37,0)</f>
        <v>0</v>
      </c>
      <c r="GP37" s="41" t="n">
        <f aca="false">IF(BI37=4,GM37-GX37,0)</f>
        <v>0</v>
      </c>
      <c r="GQ37" s="41"/>
      <c r="GR37" s="41" t="n">
        <v>0</v>
      </c>
      <c r="GS37" s="41" t="n">
        <v>3</v>
      </c>
      <c r="GT37" s="41" t="n">
        <v>0</v>
      </c>
      <c r="GU37" s="41"/>
      <c r="GV37" s="41" t="n">
        <f aca="false">(GT37)</f>
        <v>0</v>
      </c>
      <c r="GW37" s="41" t="n">
        <v>8.89</v>
      </c>
      <c r="GX37" s="41" t="n">
        <f aca="false">ROUND(HC37*I37,2)</f>
        <v>0</v>
      </c>
      <c r="GY37" s="41"/>
      <c r="GZ37" s="41"/>
      <c r="HA37" s="41" t="n">
        <v>0</v>
      </c>
      <c r="HB37" s="41" t="n">
        <v>0</v>
      </c>
      <c r="HC37" s="41" t="n">
        <f aca="false">GV37*GW37</f>
        <v>0</v>
      </c>
      <c r="HD37" s="41"/>
      <c r="HE37" s="41"/>
      <c r="HF37" s="41"/>
      <c r="HG37" s="41"/>
      <c r="HH37" s="41"/>
      <c r="HI37" s="41"/>
      <c r="HJ37" s="41"/>
      <c r="HK37" s="41"/>
      <c r="HL37" s="41"/>
      <c r="HM37" s="41"/>
      <c r="HN37" s="41"/>
      <c r="HO37" s="41"/>
      <c r="HP37" s="41"/>
      <c r="HQ37" s="41"/>
      <c r="HR37" s="41"/>
      <c r="HS37" s="41" t="n">
        <v>0</v>
      </c>
      <c r="HT37" s="41"/>
      <c r="HU37" s="41"/>
      <c r="HV37" s="41"/>
      <c r="HW37" s="41"/>
      <c r="HX37" s="41"/>
      <c r="HY37" s="41"/>
      <c r="HZ37" s="41"/>
      <c r="IA37" s="41"/>
      <c r="IB37" s="41"/>
      <c r="IC37" s="41"/>
      <c r="ID37" s="41"/>
      <c r="IE37" s="41"/>
      <c r="IF37" s="41"/>
      <c r="IG37" s="41"/>
      <c r="IH37" s="41"/>
      <c r="II37" s="41"/>
      <c r="IJ37" s="41"/>
      <c r="IK37" s="41" t="n">
        <v>0</v>
      </c>
      <c r="IL37" s="41"/>
      <c r="IM37" s="41"/>
      <c r="IN37" s="41"/>
      <c r="IO37" s="41"/>
      <c r="IP37" s="41"/>
      <c r="IQ37" s="41"/>
      <c r="IR37" s="41"/>
      <c r="IS37" s="41"/>
      <c r="IT37" s="41"/>
      <c r="IU37" s="41"/>
    </row>
    <row r="39" customFormat="false" ht="12.75" hidden="false" customHeight="false" outlineLevel="0" collapsed="false">
      <c r="A39" s="0" t="n">
        <v>51</v>
      </c>
      <c r="B39" s="0" t="n">
        <f aca="false">B24</f>
        <v>1</v>
      </c>
      <c r="C39" s="0" t="n">
        <f aca="false">A24</f>
        <v>4</v>
      </c>
      <c r="D39" s="0" t="n">
        <f aca="false">ROW(A24)</f>
        <v>24</v>
      </c>
      <c r="F39" s="0" t="str">
        <f aca="false">IF(F24&lt;&gt;"",F24,"")</f>
        <v>1</v>
      </c>
      <c r="G39" s="0" t="str">
        <f aca="false">IF(G24&lt;&gt;"",G24,"")</f>
        <v>Восстановление газона</v>
      </c>
      <c r="H39" s="0" t="n">
        <v>0</v>
      </c>
      <c r="O39" s="0" t="n">
        <f aca="false">ROUND(AB39,2)</f>
        <v>76161.85</v>
      </c>
      <c r="P39" s="0" t="n">
        <f aca="false">ROUND(AC39,2)</f>
        <v>57019.13</v>
      </c>
      <c r="Q39" s="0" t="n">
        <f aca="false">ROUND(AD39,2)</f>
        <v>0</v>
      </c>
      <c r="R39" s="0" t="n">
        <f aca="false">ROUND(AE39,2)</f>
        <v>0</v>
      </c>
      <c r="S39" s="0" t="n">
        <f aca="false">ROUND(AF39,2)</f>
        <v>19142.72</v>
      </c>
      <c r="T39" s="0" t="n">
        <f aca="false">ROUND(AG39,2)</f>
        <v>0</v>
      </c>
      <c r="U39" s="0" t="n">
        <f aca="false">AH39</f>
        <v>1817.42758725</v>
      </c>
      <c r="V39" s="0" t="n">
        <f aca="false">AI39</f>
        <v>0</v>
      </c>
      <c r="W39" s="0" t="n">
        <f aca="false">ROUND(AJ39,2)</f>
        <v>0</v>
      </c>
      <c r="X39" s="0" t="n">
        <f aca="false">ROUND(AK39,2)</f>
        <v>17802.73</v>
      </c>
      <c r="Y39" s="0" t="n">
        <f aca="false">ROUND(AL39,2)</f>
        <v>11677.06</v>
      </c>
      <c r="AB39" s="0" t="n">
        <f aca="false">ROUND(SUMIF(AA28:AA37,"=86516527",O28:O37),2)</f>
        <v>76161.85</v>
      </c>
      <c r="AC39" s="0" t="n">
        <f aca="false">ROUND(SUMIF(AA28:AA37,"=86516527",P28:P37),2)</f>
        <v>57019.13</v>
      </c>
      <c r="AD39" s="0" t="n">
        <f aca="false">ROUND(SUMIF(AA28:AA37,"=86516527",Q28:Q37),2)</f>
        <v>0</v>
      </c>
      <c r="AE39" s="0" t="n">
        <f aca="false">ROUND(SUMIF(AA28:AA37,"=86516527",R28:R37),2)</f>
        <v>0</v>
      </c>
      <c r="AF39" s="0" t="n">
        <f aca="false">ROUND(SUMIF(AA28:AA37,"=86516527",S28:S37),2)</f>
        <v>19142.72</v>
      </c>
      <c r="AG39" s="0" t="n">
        <f aca="false">ROUND(SUMIF(AA28:AA37,"=86516527",T28:T37),2)</f>
        <v>0</v>
      </c>
      <c r="AH39" s="0" t="n">
        <f aca="false">SUMIF(AA28:AA37,"=86516527",U28:U37)</f>
        <v>1817.42758725</v>
      </c>
      <c r="AI39" s="0" t="n">
        <f aca="false">SUMIF(AA28:AA37,"=86516527",V28:V37)</f>
        <v>0</v>
      </c>
      <c r="AJ39" s="0" t="n">
        <f aca="false">ROUND(SUMIF(AA28:AA37,"=86516527",W28:W37),2)</f>
        <v>0</v>
      </c>
      <c r="AK39" s="0" t="n">
        <f aca="false">ROUND(SUMIF(AA28:AA37,"=86516527",X28:X37),2)</f>
        <v>17802.73</v>
      </c>
      <c r="AL39" s="0" t="n">
        <f aca="false">ROUND(SUMIF(AA28:AA37,"=86516527",Y28:Y37),2)</f>
        <v>11677.06</v>
      </c>
      <c r="AO39" s="0" t="n">
        <f aca="false">ROUND(BX39,2)</f>
        <v>0</v>
      </c>
      <c r="AP39" s="0" t="n">
        <f aca="false">ROUND(BY39,2)</f>
        <v>0</v>
      </c>
      <c r="AQ39" s="0" t="n">
        <f aca="false">ROUND(BZ39,2)</f>
        <v>0</v>
      </c>
      <c r="AR39" s="0" t="n">
        <f aca="false">ROUND(CA39,2)</f>
        <v>105641.64</v>
      </c>
      <c r="AS39" s="0" t="n">
        <f aca="false">ROUND(CB39,2)</f>
        <v>105641.64</v>
      </c>
      <c r="AT39" s="0" t="n">
        <f aca="false">ROUND(CC39,2)</f>
        <v>0</v>
      </c>
      <c r="AU39" s="0" t="n">
        <f aca="false">ROUND(CD39,2)</f>
        <v>0</v>
      </c>
      <c r="AV39" s="0" t="n">
        <f aca="false">ROUND(CE39,2)</f>
        <v>57019.13</v>
      </c>
      <c r="AW39" s="0" t="n">
        <f aca="false">ROUND(CF39,2)</f>
        <v>57019.13</v>
      </c>
      <c r="AX39" s="0" t="n">
        <f aca="false">ROUND(CG39,2)</f>
        <v>0</v>
      </c>
      <c r="AY39" s="0" t="n">
        <f aca="false">ROUND(CH39,2)</f>
        <v>57019.13</v>
      </c>
      <c r="AZ39" s="0" t="n">
        <f aca="false">ROUND(CI39,2)</f>
        <v>0</v>
      </c>
      <c r="BA39" s="0" t="n">
        <f aca="false">ROUND(CJ39,2)</f>
        <v>0</v>
      </c>
      <c r="BB39" s="0" t="n">
        <f aca="false">ROUND(CK39,2)</f>
        <v>0</v>
      </c>
      <c r="BC39" s="0" t="n">
        <f aca="false">ROUND(CL39,2)</f>
        <v>0</v>
      </c>
      <c r="BD39" s="0" t="n">
        <f aca="false">ROUND(CM39,2)</f>
        <v>0</v>
      </c>
      <c r="BX39" s="0" t="n">
        <f aca="false">ROUND(SUMIF(AA28:AA37,"=86516527",FQ28:FQ37),2)</f>
        <v>0</v>
      </c>
      <c r="BY39" s="0" t="n">
        <f aca="false">ROUND(SUMIF(AA28:AA37,"=86516527",FR28:FR37),2)</f>
        <v>0</v>
      </c>
      <c r="BZ39" s="0" t="n">
        <f aca="false">ROUND(SUMIF(AA28:AA37,"=86516527",GL28:GL37),2)</f>
        <v>0</v>
      </c>
      <c r="CA39" s="0" t="n">
        <f aca="false">ROUND(SUMIF(AA28:AA37,"=86516527",GM28:GM37),2)</f>
        <v>105641.64</v>
      </c>
      <c r="CB39" s="0" t="n">
        <f aca="false">ROUND(SUMIF(AA28:AA37,"=86516527",GN28:GN37),2)</f>
        <v>105641.64</v>
      </c>
      <c r="CC39" s="0" t="n">
        <f aca="false">ROUND(SUMIF(AA28:AA37,"=86516527",GO28:GO37),2)</f>
        <v>0</v>
      </c>
      <c r="CD39" s="0" t="n">
        <f aca="false">ROUND(SUMIF(AA28:AA37,"=86516527",GP28:GP37),2)</f>
        <v>0</v>
      </c>
      <c r="CE39" s="0" t="n">
        <f aca="false">AC39-BX39</f>
        <v>57019.13</v>
      </c>
      <c r="CF39" s="0" t="n">
        <f aca="false">AC39-BY39</f>
        <v>57019.13</v>
      </c>
      <c r="CG39" s="0" t="n">
        <f aca="false">BX39-BZ39</f>
        <v>0</v>
      </c>
      <c r="CH39" s="0" t="n">
        <f aca="false">AC39-BX39-BY39+BZ39</f>
        <v>57019.13</v>
      </c>
      <c r="CI39" s="0" t="n">
        <f aca="false">BY39-BZ39</f>
        <v>0</v>
      </c>
      <c r="CJ39" s="0" t="n">
        <f aca="false">ROUND(SUMIF(AA28:AA37,"=86516527",GX28:GX37),2)</f>
        <v>0</v>
      </c>
      <c r="CK39" s="0" t="n">
        <f aca="false">ROUND(SUMIF(AA28:AA37,"=86516527",GY28:GY37),2)</f>
        <v>0</v>
      </c>
      <c r="CL39" s="0" t="n">
        <f aca="false">ROUND(SUMIF(AA28:AA37,"=86516527",GZ28:GZ37),2)</f>
        <v>0</v>
      </c>
      <c r="CM39" s="0" t="n">
        <f aca="false">ROUND(SUMIF(AA28:AA37,"=86516527",HD28:HD37),2)</f>
        <v>0</v>
      </c>
      <c r="DG39" s="0" t="n">
        <f aca="false">ROUND(DT39,2)</f>
        <v>1554142.98</v>
      </c>
      <c r="DH39" s="0" t="n">
        <f aca="false">ROUND(DU39,2)</f>
        <v>448459.46</v>
      </c>
      <c r="DI39" s="0" t="n">
        <f aca="false">ROUND(DV39,2)</f>
        <v>0</v>
      </c>
      <c r="DJ39" s="0" t="n">
        <f aca="false">ROUND(DW39,2)</f>
        <v>0</v>
      </c>
      <c r="DK39" s="0" t="n">
        <f aca="false">ROUND(DX39,2)</f>
        <v>1105683.52</v>
      </c>
      <c r="DL39" s="0" t="n">
        <f aca="false">ROUND(DY39,2)</f>
        <v>0</v>
      </c>
      <c r="DM39" s="0" t="n">
        <f aca="false">DZ39</f>
        <v>1817.42758725</v>
      </c>
      <c r="DN39" s="0" t="n">
        <f aca="false">EA39</f>
        <v>0</v>
      </c>
      <c r="DO39" s="0" t="n">
        <f aca="false">ROUND(EB39,2)</f>
        <v>0</v>
      </c>
      <c r="DP39" s="0" t="n">
        <f aca="false">ROUND(EC39,2)</f>
        <v>1028285.67</v>
      </c>
      <c r="DQ39" s="0" t="n">
        <f aca="false">ROUND(ED39,2)</f>
        <v>674466.94</v>
      </c>
      <c r="DT39" s="0" t="n">
        <f aca="false">ROUND(SUMIF(AA28:AA37,"=86516528",O28:O37),2)</f>
        <v>1554142.98</v>
      </c>
      <c r="DU39" s="0" t="n">
        <f aca="false">ROUND(SUMIF(AA28:AA37,"=86516528",P28:P37),2)</f>
        <v>448459.46</v>
      </c>
      <c r="DV39" s="0" t="n">
        <f aca="false">ROUND(SUMIF(AA28:AA37,"=86516528",Q28:Q37),2)</f>
        <v>0</v>
      </c>
      <c r="DW39" s="0" t="n">
        <f aca="false">ROUND(SUMIF(AA28:AA37,"=86516528",R28:R37),2)</f>
        <v>0</v>
      </c>
      <c r="DX39" s="0" t="n">
        <f aca="false">ROUND(SUMIF(AA28:AA37,"=86516528",S28:S37),2)</f>
        <v>1105683.52</v>
      </c>
      <c r="DY39" s="0" t="n">
        <f aca="false">ROUND(SUMIF(AA28:AA37,"=86516528",T28:T37),2)</f>
        <v>0</v>
      </c>
      <c r="DZ39" s="0" t="n">
        <f aca="false">SUMIF(AA28:AA37,"=86516528",U28:U37)</f>
        <v>1817.42758725</v>
      </c>
      <c r="EA39" s="0" t="n">
        <f aca="false">SUMIF(AA28:AA37,"=86516528",V28:V37)</f>
        <v>0</v>
      </c>
      <c r="EB39" s="0" t="n">
        <f aca="false">ROUND(SUMIF(AA28:AA37,"=86516528",W28:W37),2)</f>
        <v>0</v>
      </c>
      <c r="EC39" s="0" t="n">
        <f aca="false">ROUND(SUMIF(AA28:AA37,"=86516528",X28:X37),2)</f>
        <v>1028285.67</v>
      </c>
      <c r="ED39" s="0" t="n">
        <f aca="false">ROUND(SUMIF(AA28:AA37,"=86516528",Y28:Y37),2)</f>
        <v>674466.94</v>
      </c>
      <c r="EG39" s="0" t="n">
        <f aca="false">ROUND(FP39,2)</f>
        <v>0</v>
      </c>
      <c r="EH39" s="0" t="n">
        <f aca="false">ROUND(FQ39,2)</f>
        <v>0</v>
      </c>
      <c r="EI39" s="0" t="n">
        <f aca="false">ROUND(FR39,2)</f>
        <v>0</v>
      </c>
      <c r="EJ39" s="0" t="n">
        <f aca="false">ROUND(FS39,2)</f>
        <v>3256895.59</v>
      </c>
      <c r="EK39" s="0" t="n">
        <f aca="false">ROUND(FT39,2)</f>
        <v>3256895.59</v>
      </c>
      <c r="EL39" s="0" t="n">
        <f aca="false">ROUND(FU39,2)</f>
        <v>0</v>
      </c>
      <c r="EM39" s="0" t="n">
        <f aca="false">ROUND(FV39,2)</f>
        <v>0</v>
      </c>
      <c r="EN39" s="0" t="n">
        <f aca="false">ROUND(FW39,2)</f>
        <v>448459.46</v>
      </c>
      <c r="EO39" s="0" t="n">
        <f aca="false">ROUND(FX39,2)</f>
        <v>448459.46</v>
      </c>
      <c r="EP39" s="0" t="n">
        <f aca="false">ROUND(FY39,2)</f>
        <v>0</v>
      </c>
      <c r="EQ39" s="0" t="n">
        <f aca="false">ROUND(FZ39,2)</f>
        <v>448459.46</v>
      </c>
      <c r="ER39" s="0" t="n">
        <f aca="false">ROUND(GA39,2)</f>
        <v>0</v>
      </c>
      <c r="ES39" s="0" t="n">
        <f aca="false">ROUND(GB39,2)</f>
        <v>0</v>
      </c>
      <c r="ET39" s="0" t="n">
        <f aca="false">ROUND(GC39,2)</f>
        <v>0</v>
      </c>
      <c r="EU39" s="0" t="n">
        <f aca="false">ROUND(GD39,2)</f>
        <v>0</v>
      </c>
      <c r="EV39" s="0" t="n">
        <f aca="false">ROUND(GE39,2)</f>
        <v>0</v>
      </c>
      <c r="FP39" s="0" t="n">
        <f aca="false">ROUND(SUMIF(AA28:AA37,"=86516528",FQ28:FQ37),2)</f>
        <v>0</v>
      </c>
      <c r="FQ39" s="0" t="n">
        <f aca="false">ROUND(SUMIF(AA28:AA37,"=86516528",FR28:FR37),2)</f>
        <v>0</v>
      </c>
      <c r="FR39" s="0" t="n">
        <f aca="false">ROUND(SUMIF(AA28:AA37,"=86516528",GL28:GL37),2)</f>
        <v>0</v>
      </c>
      <c r="FS39" s="0" t="n">
        <f aca="false">ROUND(SUMIF(AA28:AA37,"=86516528",GM28:GM37),2)</f>
        <v>3256895.59</v>
      </c>
      <c r="FT39" s="0" t="n">
        <f aca="false">ROUND(SUMIF(AA28:AA37,"=86516528",GN28:GN37),2)</f>
        <v>3256895.59</v>
      </c>
      <c r="FU39" s="0" t="n">
        <f aca="false">ROUND(SUMIF(AA28:AA37,"=86516528",GO28:GO37),2)</f>
        <v>0</v>
      </c>
      <c r="FV39" s="0" t="n">
        <f aca="false">ROUND(SUMIF(AA28:AA37,"=86516528",GP28:GP37),2)</f>
        <v>0</v>
      </c>
      <c r="FW39" s="0" t="n">
        <f aca="false">DU39-FP39</f>
        <v>448459.46</v>
      </c>
      <c r="FX39" s="0" t="n">
        <f aca="false">DU39-FQ39</f>
        <v>448459.46</v>
      </c>
      <c r="FY39" s="0" t="n">
        <f aca="false">FP39-FR39</f>
        <v>0</v>
      </c>
      <c r="FZ39" s="0" t="n">
        <f aca="false">DU39-FP39-FQ39+FR39</f>
        <v>448459.46</v>
      </c>
      <c r="GA39" s="0" t="n">
        <f aca="false">FQ39-FR39</f>
        <v>0</v>
      </c>
      <c r="GB39" s="0" t="n">
        <f aca="false">ROUND(SUMIF(AA28:AA37,"=86516528",GX28:GX37),2)</f>
        <v>0</v>
      </c>
      <c r="GC39" s="0" t="n">
        <f aca="false">ROUND(SUMIF(AA28:AA37,"=86516528",GY28:GY37),2)</f>
        <v>0</v>
      </c>
      <c r="GD39" s="0" t="n">
        <f aca="false">ROUND(SUMIF(AA28:AA37,"=86516528",GZ28:GZ37),2)</f>
        <v>0</v>
      </c>
      <c r="GE39" s="0" t="n">
        <f aca="false">ROUND(SUMIF(AA28:AA37,"=86516528",HD28:HD37),2)</f>
        <v>0</v>
      </c>
      <c r="GX39" s="0" t="n">
        <v>0</v>
      </c>
    </row>
    <row r="41" customFormat="false" ht="12.75" hidden="false" customHeight="false" outlineLevel="0" collapsed="false">
      <c r="A41" s="0" t="n">
        <v>50</v>
      </c>
      <c r="B41" s="0" t="n">
        <v>0</v>
      </c>
      <c r="C41" s="0" t="n">
        <v>0</v>
      </c>
      <c r="D41" s="0" t="n">
        <v>1</v>
      </c>
      <c r="E41" s="0" t="n">
        <v>201</v>
      </c>
      <c r="F41" s="0" t="n">
        <f aca="false">ROUND(Source!O39,O41)</f>
        <v>76161.85</v>
      </c>
      <c r="G41" s="0" t="s">
        <v>91</v>
      </c>
      <c r="H41" s="0" t="s">
        <v>92</v>
      </c>
      <c r="K41" s="0" t="n">
        <v>201</v>
      </c>
      <c r="L41" s="0" t="n">
        <v>1</v>
      </c>
      <c r="M41" s="0" t="n">
        <v>3</v>
      </c>
      <c r="O41" s="0" t="n">
        <v>2</v>
      </c>
      <c r="P41" s="0" t="n">
        <f aca="false">ROUND(Source!DG39,O41)</f>
        <v>1554142.98</v>
      </c>
      <c r="W41" s="0" t="n">
        <v>76161.85</v>
      </c>
      <c r="X41" s="0" t="n">
        <v>1</v>
      </c>
      <c r="Y41" s="0" t="n">
        <v>76161.85</v>
      </c>
      <c r="Z41" s="0" t="n">
        <v>1554142.98</v>
      </c>
      <c r="AA41" s="0" t="n">
        <v>1</v>
      </c>
      <c r="AB41" s="0" t="n">
        <v>1554142.98</v>
      </c>
    </row>
    <row r="42" customFormat="false" ht="12.75" hidden="false" customHeight="false" outlineLevel="0" collapsed="false">
      <c r="A42" s="0" t="n">
        <v>50</v>
      </c>
      <c r="B42" s="0" t="n">
        <v>0</v>
      </c>
      <c r="C42" s="0" t="n">
        <v>0</v>
      </c>
      <c r="D42" s="0" t="n">
        <v>1</v>
      </c>
      <c r="E42" s="0" t="n">
        <v>202</v>
      </c>
      <c r="F42" s="0" t="n">
        <f aca="false">ROUND(Source!P39,O42)</f>
        <v>57019.13</v>
      </c>
      <c r="G42" s="0" t="s">
        <v>93</v>
      </c>
      <c r="H42" s="0" t="s">
        <v>94</v>
      </c>
      <c r="K42" s="0" t="n">
        <v>202</v>
      </c>
      <c r="L42" s="0" t="n">
        <v>2</v>
      </c>
      <c r="M42" s="0" t="n">
        <v>3</v>
      </c>
      <c r="O42" s="0" t="n">
        <v>2</v>
      </c>
      <c r="P42" s="0" t="n">
        <f aca="false">ROUND(Source!DH39,O42)</f>
        <v>448459.46</v>
      </c>
      <c r="W42" s="0" t="n">
        <v>57019.13</v>
      </c>
      <c r="X42" s="0" t="n">
        <v>1</v>
      </c>
      <c r="Y42" s="0" t="n">
        <v>57019.13</v>
      </c>
      <c r="Z42" s="0" t="n">
        <v>448459.46</v>
      </c>
      <c r="AA42" s="0" t="n">
        <v>1</v>
      </c>
      <c r="AB42" s="0" t="n">
        <v>448459.46</v>
      </c>
    </row>
    <row r="43" customFormat="false" ht="12.75" hidden="false" customHeight="false" outlineLevel="0" collapsed="false">
      <c r="A43" s="0" t="n">
        <v>50</v>
      </c>
      <c r="B43" s="0" t="n">
        <v>0</v>
      </c>
      <c r="C43" s="0" t="n">
        <v>0</v>
      </c>
      <c r="D43" s="0" t="n">
        <v>1</v>
      </c>
      <c r="E43" s="0" t="n">
        <v>222</v>
      </c>
      <c r="F43" s="0" t="n">
        <f aca="false">ROUND(Source!AO39,O43)</f>
        <v>0</v>
      </c>
      <c r="G43" s="0" t="s">
        <v>95</v>
      </c>
      <c r="H43" s="0" t="s">
        <v>96</v>
      </c>
      <c r="K43" s="0" t="n">
        <v>222</v>
      </c>
      <c r="L43" s="0" t="n">
        <v>3</v>
      </c>
      <c r="M43" s="0" t="n">
        <v>3</v>
      </c>
      <c r="O43" s="0" t="n">
        <v>2</v>
      </c>
      <c r="P43" s="0" t="n">
        <f aca="false">ROUND(Source!EG39,O43)</f>
        <v>0</v>
      </c>
      <c r="W43" s="0" t="n">
        <v>0</v>
      </c>
      <c r="X43" s="0" t="n">
        <v>1</v>
      </c>
      <c r="Y43" s="0" t="n">
        <v>0</v>
      </c>
      <c r="Z43" s="0" t="n">
        <v>0</v>
      </c>
      <c r="AA43" s="0" t="n">
        <v>1</v>
      </c>
      <c r="AB43" s="0" t="n">
        <v>0</v>
      </c>
    </row>
    <row r="44" customFormat="false" ht="12.75" hidden="false" customHeight="false" outlineLevel="0" collapsed="false">
      <c r="A44" s="0" t="n">
        <v>50</v>
      </c>
      <c r="B44" s="0" t="n">
        <v>0</v>
      </c>
      <c r="C44" s="0" t="n">
        <v>0</v>
      </c>
      <c r="D44" s="0" t="n">
        <v>1</v>
      </c>
      <c r="E44" s="0" t="n">
        <v>225</v>
      </c>
      <c r="F44" s="0" t="n">
        <f aca="false">ROUND(Source!AV39,O44)</f>
        <v>57019.13</v>
      </c>
      <c r="G44" s="0" t="s">
        <v>97</v>
      </c>
      <c r="H44" s="0" t="s">
        <v>98</v>
      </c>
      <c r="K44" s="0" t="n">
        <v>225</v>
      </c>
      <c r="L44" s="0" t="n">
        <v>4</v>
      </c>
      <c r="M44" s="0" t="n">
        <v>3</v>
      </c>
      <c r="O44" s="0" t="n">
        <v>2</v>
      </c>
      <c r="P44" s="0" t="n">
        <f aca="false">ROUND(Source!EN39,O44)</f>
        <v>448459.46</v>
      </c>
      <c r="W44" s="0" t="n">
        <v>57019.13</v>
      </c>
      <c r="X44" s="0" t="n">
        <v>1</v>
      </c>
      <c r="Y44" s="0" t="n">
        <v>57019.13</v>
      </c>
      <c r="Z44" s="0" t="n">
        <v>448459.46</v>
      </c>
      <c r="AA44" s="0" t="n">
        <v>1</v>
      </c>
      <c r="AB44" s="0" t="n">
        <v>448459.46</v>
      </c>
    </row>
    <row r="45" customFormat="false" ht="12.75" hidden="false" customHeight="false" outlineLevel="0" collapsed="false">
      <c r="A45" s="0" t="n">
        <v>50</v>
      </c>
      <c r="B45" s="0" t="n">
        <v>0</v>
      </c>
      <c r="C45" s="0" t="n">
        <v>0</v>
      </c>
      <c r="D45" s="0" t="n">
        <v>1</v>
      </c>
      <c r="E45" s="0" t="n">
        <v>226</v>
      </c>
      <c r="F45" s="0" t="n">
        <f aca="false">ROUND(Source!AW39,O45)</f>
        <v>57019.13</v>
      </c>
      <c r="G45" s="0" t="s">
        <v>99</v>
      </c>
      <c r="H45" s="0" t="s">
        <v>100</v>
      </c>
      <c r="K45" s="0" t="n">
        <v>226</v>
      </c>
      <c r="L45" s="0" t="n">
        <v>5</v>
      </c>
      <c r="M45" s="0" t="n">
        <v>3</v>
      </c>
      <c r="O45" s="0" t="n">
        <v>2</v>
      </c>
      <c r="P45" s="0" t="n">
        <f aca="false">ROUND(Source!EO39,O45)</f>
        <v>448459.46</v>
      </c>
      <c r="W45" s="0" t="n">
        <v>57019.13</v>
      </c>
      <c r="X45" s="0" t="n">
        <v>1</v>
      </c>
      <c r="Y45" s="0" t="n">
        <v>57019.13</v>
      </c>
      <c r="Z45" s="0" t="n">
        <v>448459.46</v>
      </c>
      <c r="AA45" s="0" t="n">
        <v>1</v>
      </c>
      <c r="AB45" s="0" t="n">
        <v>448459.46</v>
      </c>
    </row>
    <row r="46" customFormat="false" ht="12.75" hidden="false" customHeight="false" outlineLevel="0" collapsed="false">
      <c r="A46" s="0" t="n">
        <v>50</v>
      </c>
      <c r="B46" s="0" t="n">
        <v>0</v>
      </c>
      <c r="C46" s="0" t="n">
        <v>0</v>
      </c>
      <c r="D46" s="0" t="n">
        <v>1</v>
      </c>
      <c r="E46" s="0" t="n">
        <v>227</v>
      </c>
      <c r="F46" s="0" t="n">
        <f aca="false">ROUND(Source!AX39,O46)</f>
        <v>0</v>
      </c>
      <c r="G46" s="0" t="s">
        <v>101</v>
      </c>
      <c r="H46" s="0" t="s">
        <v>102</v>
      </c>
      <c r="K46" s="0" t="n">
        <v>227</v>
      </c>
      <c r="L46" s="0" t="n">
        <v>6</v>
      </c>
      <c r="M46" s="0" t="n">
        <v>3</v>
      </c>
      <c r="O46" s="0" t="n">
        <v>2</v>
      </c>
      <c r="P46" s="0" t="n">
        <f aca="false">ROUND(Source!EP39,O46)</f>
        <v>0</v>
      </c>
      <c r="W46" s="0" t="n">
        <v>0</v>
      </c>
      <c r="X46" s="0" t="n">
        <v>1</v>
      </c>
      <c r="Y46" s="0" t="n">
        <v>0</v>
      </c>
      <c r="Z46" s="0" t="n">
        <v>0</v>
      </c>
      <c r="AA46" s="0" t="n">
        <v>1</v>
      </c>
      <c r="AB46" s="0" t="n">
        <v>0</v>
      </c>
    </row>
    <row r="47" customFormat="false" ht="12.75" hidden="false" customHeight="false" outlineLevel="0" collapsed="false">
      <c r="A47" s="0" t="n">
        <v>50</v>
      </c>
      <c r="B47" s="0" t="n">
        <v>0</v>
      </c>
      <c r="C47" s="0" t="n">
        <v>0</v>
      </c>
      <c r="D47" s="0" t="n">
        <v>1</v>
      </c>
      <c r="E47" s="0" t="n">
        <v>228</v>
      </c>
      <c r="F47" s="0" t="n">
        <f aca="false">ROUND(Source!AY39,O47)</f>
        <v>57019.13</v>
      </c>
      <c r="G47" s="0" t="s">
        <v>103</v>
      </c>
      <c r="H47" s="0" t="s">
        <v>104</v>
      </c>
      <c r="K47" s="0" t="n">
        <v>228</v>
      </c>
      <c r="L47" s="0" t="n">
        <v>7</v>
      </c>
      <c r="M47" s="0" t="n">
        <v>3</v>
      </c>
      <c r="O47" s="0" t="n">
        <v>2</v>
      </c>
      <c r="P47" s="0" t="n">
        <f aca="false">ROUND(Source!EQ39,O47)</f>
        <v>448459.46</v>
      </c>
      <c r="W47" s="0" t="n">
        <v>57019.13</v>
      </c>
      <c r="X47" s="0" t="n">
        <v>1</v>
      </c>
      <c r="Y47" s="0" t="n">
        <v>57019.13</v>
      </c>
      <c r="Z47" s="0" t="n">
        <v>448459.46</v>
      </c>
      <c r="AA47" s="0" t="n">
        <v>1</v>
      </c>
      <c r="AB47" s="0" t="n">
        <v>448459.46</v>
      </c>
    </row>
    <row r="48" customFormat="false" ht="12.75" hidden="false" customHeight="false" outlineLevel="0" collapsed="false">
      <c r="A48" s="0" t="n">
        <v>50</v>
      </c>
      <c r="B48" s="0" t="n">
        <v>0</v>
      </c>
      <c r="C48" s="0" t="n">
        <v>0</v>
      </c>
      <c r="D48" s="0" t="n">
        <v>1</v>
      </c>
      <c r="E48" s="0" t="n">
        <v>216</v>
      </c>
      <c r="F48" s="0" t="n">
        <f aca="false">ROUND(Source!AP39,O48)</f>
        <v>0</v>
      </c>
      <c r="G48" s="0" t="s">
        <v>105</v>
      </c>
      <c r="H48" s="0" t="s">
        <v>106</v>
      </c>
      <c r="K48" s="0" t="n">
        <v>216</v>
      </c>
      <c r="L48" s="0" t="n">
        <v>8</v>
      </c>
      <c r="M48" s="0" t="n">
        <v>3</v>
      </c>
      <c r="O48" s="0" t="n">
        <v>2</v>
      </c>
      <c r="P48" s="0" t="n">
        <f aca="false">ROUND(Source!EH39,O48)</f>
        <v>0</v>
      </c>
      <c r="W48" s="0" t="n">
        <v>0</v>
      </c>
      <c r="X48" s="0" t="n">
        <v>1</v>
      </c>
      <c r="Y48" s="0" t="n">
        <v>0</v>
      </c>
      <c r="Z48" s="0" t="n">
        <v>0</v>
      </c>
      <c r="AA48" s="0" t="n">
        <v>1</v>
      </c>
      <c r="AB48" s="0" t="n">
        <v>0</v>
      </c>
    </row>
    <row r="49" customFormat="false" ht="12.75" hidden="false" customHeight="false" outlineLevel="0" collapsed="false">
      <c r="A49" s="0" t="n">
        <v>50</v>
      </c>
      <c r="B49" s="0" t="n">
        <v>0</v>
      </c>
      <c r="C49" s="0" t="n">
        <v>0</v>
      </c>
      <c r="D49" s="0" t="n">
        <v>1</v>
      </c>
      <c r="E49" s="0" t="n">
        <v>223</v>
      </c>
      <c r="F49" s="0" t="n">
        <f aca="false">ROUND(Source!AQ39,O49)</f>
        <v>0</v>
      </c>
      <c r="G49" s="0" t="s">
        <v>107</v>
      </c>
      <c r="H49" s="0" t="s">
        <v>108</v>
      </c>
      <c r="K49" s="0" t="n">
        <v>223</v>
      </c>
      <c r="L49" s="0" t="n">
        <v>9</v>
      </c>
      <c r="M49" s="0" t="n">
        <v>3</v>
      </c>
      <c r="O49" s="0" t="n">
        <v>2</v>
      </c>
      <c r="P49" s="0" t="n">
        <f aca="false">ROUND(Source!EI39,O49)</f>
        <v>0</v>
      </c>
      <c r="W49" s="0" t="n">
        <v>0</v>
      </c>
      <c r="X49" s="0" t="n">
        <v>1</v>
      </c>
      <c r="Y49" s="0" t="n">
        <v>0</v>
      </c>
      <c r="Z49" s="0" t="n">
        <v>0</v>
      </c>
      <c r="AA49" s="0" t="n">
        <v>1</v>
      </c>
      <c r="AB49" s="0" t="n">
        <v>0</v>
      </c>
    </row>
    <row r="50" customFormat="false" ht="12.75" hidden="false" customHeight="false" outlineLevel="0" collapsed="false">
      <c r="A50" s="0" t="n">
        <v>50</v>
      </c>
      <c r="B50" s="0" t="n">
        <v>0</v>
      </c>
      <c r="C50" s="0" t="n">
        <v>0</v>
      </c>
      <c r="D50" s="0" t="n">
        <v>1</v>
      </c>
      <c r="E50" s="0" t="n">
        <v>229</v>
      </c>
      <c r="F50" s="0" t="n">
        <f aca="false">ROUND(Source!AZ39,O50)</f>
        <v>0</v>
      </c>
      <c r="G50" s="0" t="s">
        <v>109</v>
      </c>
      <c r="H50" s="0" t="s">
        <v>110</v>
      </c>
      <c r="K50" s="0" t="n">
        <v>229</v>
      </c>
      <c r="L50" s="0" t="n">
        <v>10</v>
      </c>
      <c r="M50" s="0" t="n">
        <v>3</v>
      </c>
      <c r="O50" s="0" t="n">
        <v>2</v>
      </c>
      <c r="P50" s="0" t="n">
        <f aca="false">ROUND(Source!ER39,O50)</f>
        <v>0</v>
      </c>
      <c r="W50" s="0" t="n">
        <v>0</v>
      </c>
      <c r="X50" s="0" t="n">
        <v>1</v>
      </c>
      <c r="Y50" s="0" t="n">
        <v>0</v>
      </c>
      <c r="Z50" s="0" t="n">
        <v>0</v>
      </c>
      <c r="AA50" s="0" t="n">
        <v>1</v>
      </c>
      <c r="AB50" s="0" t="n">
        <v>0</v>
      </c>
    </row>
    <row r="51" customFormat="false" ht="12.75" hidden="false" customHeight="false" outlineLevel="0" collapsed="false">
      <c r="A51" s="0" t="n">
        <v>50</v>
      </c>
      <c r="B51" s="0" t="n">
        <v>0</v>
      </c>
      <c r="C51" s="0" t="n">
        <v>0</v>
      </c>
      <c r="D51" s="0" t="n">
        <v>1</v>
      </c>
      <c r="E51" s="0" t="n">
        <v>203</v>
      </c>
      <c r="F51" s="0" t="n">
        <f aca="false">ROUND(Source!Q39,O51)</f>
        <v>0</v>
      </c>
      <c r="G51" s="0" t="s">
        <v>111</v>
      </c>
      <c r="H51" s="0" t="s">
        <v>112</v>
      </c>
      <c r="K51" s="0" t="n">
        <v>203</v>
      </c>
      <c r="L51" s="0" t="n">
        <v>11</v>
      </c>
      <c r="M51" s="0" t="n">
        <v>3</v>
      </c>
      <c r="O51" s="0" t="n">
        <v>2</v>
      </c>
      <c r="P51" s="0" t="n">
        <f aca="false">ROUND(Source!DI39,O51)</f>
        <v>0</v>
      </c>
      <c r="W51" s="0" t="n">
        <v>0</v>
      </c>
      <c r="X51" s="0" t="n">
        <v>1</v>
      </c>
      <c r="Y51" s="0" t="n">
        <v>0</v>
      </c>
      <c r="Z51" s="0" t="n">
        <v>0</v>
      </c>
      <c r="AA51" s="0" t="n">
        <v>1</v>
      </c>
      <c r="AB51" s="0" t="n">
        <v>0</v>
      </c>
    </row>
    <row r="52" customFormat="false" ht="12.75" hidden="false" customHeight="false" outlineLevel="0" collapsed="false">
      <c r="A52" s="0" t="n">
        <v>50</v>
      </c>
      <c r="B52" s="0" t="n">
        <v>0</v>
      </c>
      <c r="C52" s="0" t="n">
        <v>0</v>
      </c>
      <c r="D52" s="0" t="n">
        <v>1</v>
      </c>
      <c r="E52" s="0" t="n">
        <v>231</v>
      </c>
      <c r="F52" s="0" t="n">
        <f aca="false">ROUND(Source!BB39,O52)</f>
        <v>0</v>
      </c>
      <c r="G52" s="0" t="s">
        <v>113</v>
      </c>
      <c r="H52" s="0" t="s">
        <v>114</v>
      </c>
      <c r="K52" s="0" t="n">
        <v>231</v>
      </c>
      <c r="L52" s="0" t="n">
        <v>12</v>
      </c>
      <c r="M52" s="0" t="n">
        <v>3</v>
      </c>
      <c r="O52" s="0" t="n">
        <v>2</v>
      </c>
      <c r="P52" s="0" t="n">
        <f aca="false">ROUND(Source!ET39,O52)</f>
        <v>0</v>
      </c>
      <c r="W52" s="0" t="n">
        <v>0</v>
      </c>
      <c r="X52" s="0" t="n">
        <v>1</v>
      </c>
      <c r="Y52" s="0" t="n">
        <v>0</v>
      </c>
      <c r="Z52" s="0" t="n">
        <v>0</v>
      </c>
      <c r="AA52" s="0" t="n">
        <v>1</v>
      </c>
      <c r="AB52" s="0" t="n">
        <v>0</v>
      </c>
    </row>
    <row r="53" customFormat="false" ht="12.75" hidden="false" customHeight="false" outlineLevel="0" collapsed="false">
      <c r="A53" s="0" t="n">
        <v>50</v>
      </c>
      <c r="B53" s="0" t="n">
        <v>0</v>
      </c>
      <c r="C53" s="0" t="n">
        <v>0</v>
      </c>
      <c r="D53" s="0" t="n">
        <v>1</v>
      </c>
      <c r="E53" s="0" t="n">
        <v>204</v>
      </c>
      <c r="F53" s="0" t="n">
        <f aca="false">ROUND(Source!R39,O53)</f>
        <v>0</v>
      </c>
      <c r="G53" s="0" t="s">
        <v>115</v>
      </c>
      <c r="H53" s="0" t="s">
        <v>116</v>
      </c>
      <c r="K53" s="0" t="n">
        <v>204</v>
      </c>
      <c r="L53" s="0" t="n">
        <v>13</v>
      </c>
      <c r="M53" s="0" t="n">
        <v>3</v>
      </c>
      <c r="O53" s="0" t="n">
        <v>2</v>
      </c>
      <c r="P53" s="0" t="n">
        <f aca="false">ROUND(Source!DJ39,O53)</f>
        <v>0</v>
      </c>
      <c r="W53" s="0" t="n">
        <v>0</v>
      </c>
      <c r="X53" s="0" t="n">
        <v>1</v>
      </c>
      <c r="Y53" s="0" t="n">
        <v>0</v>
      </c>
      <c r="Z53" s="0" t="n">
        <v>0</v>
      </c>
      <c r="AA53" s="0" t="n">
        <v>1</v>
      </c>
      <c r="AB53" s="0" t="n">
        <v>0</v>
      </c>
    </row>
    <row r="54" customFormat="false" ht="12.75" hidden="false" customHeight="false" outlineLevel="0" collapsed="false">
      <c r="A54" s="0" t="n">
        <v>50</v>
      </c>
      <c r="B54" s="0" t="n">
        <v>0</v>
      </c>
      <c r="C54" s="0" t="n">
        <v>0</v>
      </c>
      <c r="D54" s="0" t="n">
        <v>1</v>
      </c>
      <c r="E54" s="0" t="n">
        <v>205</v>
      </c>
      <c r="F54" s="0" t="n">
        <f aca="false">ROUND(Source!S39,O54)</f>
        <v>19142.72</v>
      </c>
      <c r="G54" s="0" t="s">
        <v>117</v>
      </c>
      <c r="H54" s="0" t="s">
        <v>118</v>
      </c>
      <c r="K54" s="0" t="n">
        <v>205</v>
      </c>
      <c r="L54" s="0" t="n">
        <v>14</v>
      </c>
      <c r="M54" s="0" t="n">
        <v>3</v>
      </c>
      <c r="O54" s="0" t="n">
        <v>2</v>
      </c>
      <c r="P54" s="0" t="n">
        <f aca="false">ROUND(Source!DK39,O54)</f>
        <v>1105683.52</v>
      </c>
      <c r="W54" s="0" t="n">
        <v>19142.72</v>
      </c>
      <c r="X54" s="0" t="n">
        <v>1</v>
      </c>
      <c r="Y54" s="0" t="n">
        <v>19142.72</v>
      </c>
      <c r="Z54" s="0" t="n">
        <v>1105683.52</v>
      </c>
      <c r="AA54" s="0" t="n">
        <v>1</v>
      </c>
      <c r="AB54" s="0" t="n">
        <v>1105683.52</v>
      </c>
    </row>
    <row r="55" customFormat="false" ht="12.75" hidden="false" customHeight="false" outlineLevel="0" collapsed="false">
      <c r="A55" s="0" t="n">
        <v>50</v>
      </c>
      <c r="B55" s="0" t="n">
        <v>0</v>
      </c>
      <c r="C55" s="0" t="n">
        <v>0</v>
      </c>
      <c r="D55" s="0" t="n">
        <v>1</v>
      </c>
      <c r="E55" s="0" t="n">
        <v>232</v>
      </c>
      <c r="F55" s="0" t="n">
        <f aca="false">ROUND(Source!BC39,O55)</f>
        <v>0</v>
      </c>
      <c r="G55" s="0" t="s">
        <v>119</v>
      </c>
      <c r="H55" s="0" t="s">
        <v>120</v>
      </c>
      <c r="K55" s="0" t="n">
        <v>232</v>
      </c>
      <c r="L55" s="0" t="n">
        <v>15</v>
      </c>
      <c r="M55" s="0" t="n">
        <v>3</v>
      </c>
      <c r="O55" s="0" t="n">
        <v>2</v>
      </c>
      <c r="P55" s="0" t="n">
        <f aca="false">ROUND(Source!EU39,O55)</f>
        <v>0</v>
      </c>
      <c r="W55" s="0" t="n">
        <v>0</v>
      </c>
      <c r="X55" s="0" t="n">
        <v>1</v>
      </c>
      <c r="Y55" s="0" t="n">
        <v>0</v>
      </c>
      <c r="Z55" s="0" t="n">
        <v>0</v>
      </c>
      <c r="AA55" s="0" t="n">
        <v>1</v>
      </c>
      <c r="AB55" s="0" t="n">
        <v>0</v>
      </c>
    </row>
    <row r="56" customFormat="false" ht="12.75" hidden="false" customHeight="false" outlineLevel="0" collapsed="false">
      <c r="A56" s="0" t="n">
        <v>50</v>
      </c>
      <c r="B56" s="0" t="n">
        <v>0</v>
      </c>
      <c r="C56" s="0" t="n">
        <v>0</v>
      </c>
      <c r="D56" s="0" t="n">
        <v>1</v>
      </c>
      <c r="E56" s="0" t="n">
        <v>214</v>
      </c>
      <c r="F56" s="0" t="n">
        <f aca="false">ROUND(Source!AS39,O56)</f>
        <v>105641.64</v>
      </c>
      <c r="G56" s="0" t="s">
        <v>121</v>
      </c>
      <c r="H56" s="0" t="s">
        <v>122</v>
      </c>
      <c r="K56" s="0" t="n">
        <v>214</v>
      </c>
      <c r="L56" s="0" t="n">
        <v>16</v>
      </c>
      <c r="M56" s="0" t="n">
        <v>3</v>
      </c>
      <c r="O56" s="0" t="n">
        <v>2</v>
      </c>
      <c r="P56" s="0" t="n">
        <f aca="false">ROUND(Source!EK39,O56)</f>
        <v>3256895.59</v>
      </c>
      <c r="W56" s="0" t="n">
        <v>105641.64</v>
      </c>
      <c r="X56" s="0" t="n">
        <v>1</v>
      </c>
      <c r="Y56" s="0" t="n">
        <v>105641.64</v>
      </c>
      <c r="Z56" s="0" t="n">
        <v>3256895.59</v>
      </c>
      <c r="AA56" s="0" t="n">
        <v>1</v>
      </c>
      <c r="AB56" s="0" t="n">
        <v>3256895.59</v>
      </c>
    </row>
    <row r="57" customFormat="false" ht="12.75" hidden="false" customHeight="false" outlineLevel="0" collapsed="false">
      <c r="A57" s="0" t="n">
        <v>50</v>
      </c>
      <c r="B57" s="0" t="n">
        <v>0</v>
      </c>
      <c r="C57" s="0" t="n">
        <v>0</v>
      </c>
      <c r="D57" s="0" t="n">
        <v>1</v>
      </c>
      <c r="E57" s="0" t="n">
        <v>215</v>
      </c>
      <c r="F57" s="0" t="n">
        <f aca="false">ROUND(Source!AT39,O57)</f>
        <v>0</v>
      </c>
      <c r="G57" s="0" t="s">
        <v>123</v>
      </c>
      <c r="H57" s="0" t="s">
        <v>124</v>
      </c>
      <c r="K57" s="0" t="n">
        <v>215</v>
      </c>
      <c r="L57" s="0" t="n">
        <v>17</v>
      </c>
      <c r="M57" s="0" t="n">
        <v>3</v>
      </c>
      <c r="O57" s="0" t="n">
        <v>2</v>
      </c>
      <c r="P57" s="0" t="n">
        <f aca="false">ROUND(Source!EL39,O57)</f>
        <v>0</v>
      </c>
      <c r="W57" s="0" t="n">
        <v>0</v>
      </c>
      <c r="X57" s="0" t="n">
        <v>1</v>
      </c>
      <c r="Y57" s="0" t="n">
        <v>0</v>
      </c>
      <c r="Z57" s="0" t="n">
        <v>0</v>
      </c>
      <c r="AA57" s="0" t="n">
        <v>1</v>
      </c>
      <c r="AB57" s="0" t="n">
        <v>0</v>
      </c>
    </row>
    <row r="58" customFormat="false" ht="12.75" hidden="false" customHeight="false" outlineLevel="0" collapsed="false">
      <c r="A58" s="0" t="n">
        <v>50</v>
      </c>
      <c r="B58" s="0" t="n">
        <v>0</v>
      </c>
      <c r="C58" s="0" t="n">
        <v>0</v>
      </c>
      <c r="D58" s="0" t="n">
        <v>1</v>
      </c>
      <c r="E58" s="0" t="n">
        <v>217</v>
      </c>
      <c r="F58" s="0" t="n">
        <f aca="false">ROUND(Source!AU39,O58)</f>
        <v>0</v>
      </c>
      <c r="G58" s="0" t="s">
        <v>125</v>
      </c>
      <c r="H58" s="0" t="s">
        <v>126</v>
      </c>
      <c r="K58" s="0" t="n">
        <v>217</v>
      </c>
      <c r="L58" s="0" t="n">
        <v>18</v>
      </c>
      <c r="M58" s="0" t="n">
        <v>3</v>
      </c>
      <c r="O58" s="0" t="n">
        <v>2</v>
      </c>
      <c r="P58" s="0" t="n">
        <f aca="false">ROUND(Source!EM39,O58)</f>
        <v>0</v>
      </c>
      <c r="W58" s="0" t="n">
        <v>0</v>
      </c>
      <c r="X58" s="0" t="n">
        <v>1</v>
      </c>
      <c r="Y58" s="0" t="n">
        <v>0</v>
      </c>
      <c r="Z58" s="0" t="n">
        <v>0</v>
      </c>
      <c r="AA58" s="0" t="n">
        <v>1</v>
      </c>
      <c r="AB58" s="0" t="n">
        <v>0</v>
      </c>
    </row>
    <row r="59" customFormat="false" ht="12.75" hidden="false" customHeight="false" outlineLevel="0" collapsed="false">
      <c r="A59" s="0" t="n">
        <v>50</v>
      </c>
      <c r="B59" s="0" t="n">
        <v>0</v>
      </c>
      <c r="C59" s="0" t="n">
        <v>0</v>
      </c>
      <c r="D59" s="0" t="n">
        <v>1</v>
      </c>
      <c r="E59" s="0" t="n">
        <v>230</v>
      </c>
      <c r="F59" s="0" t="n">
        <f aca="false">ROUND(Source!BA39,O59)</f>
        <v>0</v>
      </c>
      <c r="G59" s="0" t="s">
        <v>127</v>
      </c>
      <c r="H59" s="0" t="s">
        <v>128</v>
      </c>
      <c r="K59" s="0" t="n">
        <v>230</v>
      </c>
      <c r="L59" s="0" t="n">
        <v>19</v>
      </c>
      <c r="M59" s="0" t="n">
        <v>3</v>
      </c>
      <c r="O59" s="0" t="n">
        <v>2</v>
      </c>
      <c r="P59" s="0" t="n">
        <f aca="false">ROUND(Source!ES39,O59)</f>
        <v>0</v>
      </c>
      <c r="W59" s="0" t="n">
        <v>0</v>
      </c>
      <c r="X59" s="0" t="n">
        <v>1</v>
      </c>
      <c r="Y59" s="0" t="n">
        <v>0</v>
      </c>
      <c r="Z59" s="0" t="n">
        <v>0</v>
      </c>
      <c r="AA59" s="0" t="n">
        <v>1</v>
      </c>
      <c r="AB59" s="0" t="n">
        <v>0</v>
      </c>
    </row>
    <row r="60" customFormat="false" ht="12.75" hidden="false" customHeight="false" outlineLevel="0" collapsed="false">
      <c r="A60" s="0" t="n">
        <v>50</v>
      </c>
      <c r="B60" s="0" t="n">
        <v>0</v>
      </c>
      <c r="C60" s="0" t="n">
        <v>0</v>
      </c>
      <c r="D60" s="0" t="n">
        <v>1</v>
      </c>
      <c r="E60" s="0" t="n">
        <v>206</v>
      </c>
      <c r="F60" s="0" t="n">
        <f aca="false">ROUND(Source!T39,O60)</f>
        <v>0</v>
      </c>
      <c r="G60" s="0" t="s">
        <v>129</v>
      </c>
      <c r="H60" s="0" t="s">
        <v>16</v>
      </c>
      <c r="K60" s="0" t="n">
        <v>206</v>
      </c>
      <c r="L60" s="0" t="n">
        <v>20</v>
      </c>
      <c r="M60" s="0" t="n">
        <v>3</v>
      </c>
      <c r="O60" s="0" t="n">
        <v>2</v>
      </c>
      <c r="P60" s="0" t="n">
        <f aca="false">ROUND(Source!DL39,O60)</f>
        <v>0</v>
      </c>
      <c r="W60" s="0" t="n">
        <v>0</v>
      </c>
      <c r="X60" s="0" t="n">
        <v>1</v>
      </c>
      <c r="Y60" s="0" t="n">
        <v>0</v>
      </c>
      <c r="Z60" s="0" t="n">
        <v>0</v>
      </c>
      <c r="AA60" s="0" t="n">
        <v>1</v>
      </c>
      <c r="AB60" s="0" t="n">
        <v>0</v>
      </c>
    </row>
    <row r="61" customFormat="false" ht="12.75" hidden="false" customHeight="false" outlineLevel="0" collapsed="false">
      <c r="A61" s="0" t="n">
        <v>50</v>
      </c>
      <c r="B61" s="0" t="n">
        <v>0</v>
      </c>
      <c r="C61" s="0" t="n">
        <v>0</v>
      </c>
      <c r="D61" s="0" t="n">
        <v>1</v>
      </c>
      <c r="E61" s="0" t="n">
        <v>207</v>
      </c>
      <c r="F61" s="0" t="n">
        <f aca="false">Source!U39</f>
        <v>1817.42758725</v>
      </c>
      <c r="G61" s="0" t="s">
        <v>130</v>
      </c>
      <c r="H61" s="0" t="s">
        <v>131</v>
      </c>
      <c r="K61" s="0" t="n">
        <v>207</v>
      </c>
      <c r="L61" s="0" t="n">
        <v>21</v>
      </c>
      <c r="M61" s="0" t="n">
        <v>3</v>
      </c>
      <c r="O61" s="0" t="n">
        <v>-1</v>
      </c>
      <c r="P61" s="0" t="n">
        <f aca="false">Source!DM39</f>
        <v>1817.42758725</v>
      </c>
      <c r="W61" s="0" t="n">
        <v>1817.42758725</v>
      </c>
      <c r="X61" s="0" t="n">
        <v>1</v>
      </c>
      <c r="Y61" s="0" t="n">
        <v>1817.42758725</v>
      </c>
      <c r="Z61" s="0" t="n">
        <v>1817.42758725</v>
      </c>
      <c r="AA61" s="0" t="n">
        <v>1</v>
      </c>
      <c r="AB61" s="0" t="n">
        <v>1817.42758725</v>
      </c>
    </row>
    <row r="62" customFormat="false" ht="12.75" hidden="false" customHeight="false" outlineLevel="0" collapsed="false">
      <c r="A62" s="0" t="n">
        <v>50</v>
      </c>
      <c r="B62" s="0" t="n">
        <v>0</v>
      </c>
      <c r="C62" s="0" t="n">
        <v>0</v>
      </c>
      <c r="D62" s="0" t="n">
        <v>1</v>
      </c>
      <c r="E62" s="0" t="n">
        <v>208</v>
      </c>
      <c r="F62" s="0" t="n">
        <f aca="false">Source!V39</f>
        <v>0</v>
      </c>
      <c r="G62" s="0" t="s">
        <v>132</v>
      </c>
      <c r="H62" s="0" t="s">
        <v>133</v>
      </c>
      <c r="K62" s="0" t="n">
        <v>208</v>
      </c>
      <c r="L62" s="0" t="n">
        <v>22</v>
      </c>
      <c r="M62" s="0" t="n">
        <v>3</v>
      </c>
      <c r="O62" s="0" t="n">
        <v>-1</v>
      </c>
      <c r="P62" s="0" t="n">
        <f aca="false">Source!DN39</f>
        <v>0</v>
      </c>
      <c r="W62" s="0" t="n">
        <v>0</v>
      </c>
      <c r="X62" s="0" t="n">
        <v>1</v>
      </c>
      <c r="Y62" s="0" t="n">
        <v>0</v>
      </c>
      <c r="Z62" s="0" t="n">
        <v>0</v>
      </c>
      <c r="AA62" s="0" t="n">
        <v>1</v>
      </c>
      <c r="AB62" s="0" t="n">
        <v>0</v>
      </c>
    </row>
    <row r="63" customFormat="false" ht="12.75" hidden="false" customHeight="false" outlineLevel="0" collapsed="false">
      <c r="A63" s="0" t="n">
        <v>50</v>
      </c>
      <c r="B63" s="0" t="n">
        <v>0</v>
      </c>
      <c r="C63" s="0" t="n">
        <v>0</v>
      </c>
      <c r="D63" s="0" t="n">
        <v>1</v>
      </c>
      <c r="E63" s="0" t="n">
        <v>209</v>
      </c>
      <c r="F63" s="0" t="n">
        <f aca="false">ROUND(Source!W39,O63)</f>
        <v>0</v>
      </c>
      <c r="G63" s="0" t="s">
        <v>134</v>
      </c>
      <c r="H63" s="0" t="s">
        <v>135</v>
      </c>
      <c r="K63" s="0" t="n">
        <v>209</v>
      </c>
      <c r="L63" s="0" t="n">
        <v>23</v>
      </c>
      <c r="M63" s="0" t="n">
        <v>3</v>
      </c>
      <c r="O63" s="0" t="n">
        <v>2</v>
      </c>
      <c r="P63" s="0" t="n">
        <f aca="false">ROUND(Source!DO39,O63)</f>
        <v>0</v>
      </c>
      <c r="W63" s="0" t="n">
        <v>0</v>
      </c>
      <c r="X63" s="0" t="n">
        <v>1</v>
      </c>
      <c r="Y63" s="0" t="n">
        <v>0</v>
      </c>
      <c r="Z63" s="0" t="n">
        <v>0</v>
      </c>
      <c r="AA63" s="0" t="n">
        <v>1</v>
      </c>
      <c r="AB63" s="0" t="n">
        <v>0</v>
      </c>
    </row>
    <row r="64" customFormat="false" ht="12.75" hidden="false" customHeight="false" outlineLevel="0" collapsed="false">
      <c r="A64" s="0" t="n">
        <v>50</v>
      </c>
      <c r="B64" s="0" t="n">
        <v>0</v>
      </c>
      <c r="C64" s="0" t="n">
        <v>0</v>
      </c>
      <c r="D64" s="0" t="n">
        <v>1</v>
      </c>
      <c r="E64" s="0" t="n">
        <v>233</v>
      </c>
      <c r="F64" s="0" t="n">
        <f aca="false">ROUND(Source!BD39,O64)</f>
        <v>0</v>
      </c>
      <c r="G64" s="0" t="s">
        <v>136</v>
      </c>
      <c r="H64" s="0" t="s">
        <v>137</v>
      </c>
      <c r="K64" s="0" t="n">
        <v>233</v>
      </c>
      <c r="L64" s="0" t="n">
        <v>24</v>
      </c>
      <c r="M64" s="0" t="n">
        <v>3</v>
      </c>
      <c r="O64" s="0" t="n">
        <v>2</v>
      </c>
      <c r="P64" s="0" t="n">
        <f aca="false">ROUND(Source!EV39,O64)</f>
        <v>0</v>
      </c>
      <c r="W64" s="0" t="n">
        <v>0</v>
      </c>
      <c r="X64" s="0" t="n">
        <v>1</v>
      </c>
      <c r="Y64" s="0" t="n">
        <v>0</v>
      </c>
      <c r="Z64" s="0" t="n">
        <v>0</v>
      </c>
      <c r="AA64" s="0" t="n">
        <v>1</v>
      </c>
      <c r="AB64" s="0" t="n">
        <v>0</v>
      </c>
    </row>
    <row r="65" customFormat="false" ht="12.75" hidden="false" customHeight="false" outlineLevel="0" collapsed="false">
      <c r="A65" s="0" t="n">
        <v>50</v>
      </c>
      <c r="B65" s="0" t="n">
        <v>0</v>
      </c>
      <c r="C65" s="0" t="n">
        <v>0</v>
      </c>
      <c r="D65" s="0" t="n">
        <v>1</v>
      </c>
      <c r="E65" s="0" t="n">
        <v>210</v>
      </c>
      <c r="F65" s="0" t="n">
        <f aca="false">ROUND(Source!X39,O65)</f>
        <v>17802.73</v>
      </c>
      <c r="G65" s="0" t="s">
        <v>138</v>
      </c>
      <c r="H65" s="0" t="s">
        <v>139</v>
      </c>
      <c r="K65" s="0" t="n">
        <v>210</v>
      </c>
      <c r="L65" s="0" t="n">
        <v>25</v>
      </c>
      <c r="M65" s="0" t="n">
        <v>3</v>
      </c>
      <c r="O65" s="0" t="n">
        <v>2</v>
      </c>
      <c r="P65" s="0" t="n">
        <f aca="false">ROUND(Source!DP39,O65)</f>
        <v>1028285.67</v>
      </c>
      <c r="W65" s="0" t="n">
        <v>17802.73</v>
      </c>
      <c r="X65" s="0" t="n">
        <v>1</v>
      </c>
      <c r="Y65" s="0" t="n">
        <v>17802.73</v>
      </c>
      <c r="Z65" s="0" t="n">
        <v>1028285.67</v>
      </c>
      <c r="AA65" s="0" t="n">
        <v>1</v>
      </c>
      <c r="AB65" s="0" t="n">
        <v>1028285.67</v>
      </c>
    </row>
    <row r="66" customFormat="false" ht="12.75" hidden="false" customHeight="false" outlineLevel="0" collapsed="false">
      <c r="A66" s="0" t="n">
        <v>50</v>
      </c>
      <c r="B66" s="0" t="n">
        <v>0</v>
      </c>
      <c r="C66" s="0" t="n">
        <v>0</v>
      </c>
      <c r="D66" s="0" t="n">
        <v>1</v>
      </c>
      <c r="E66" s="0" t="n">
        <v>211</v>
      </c>
      <c r="F66" s="0" t="n">
        <f aca="false">ROUND(Source!Y39,O66)</f>
        <v>11677.06</v>
      </c>
      <c r="G66" s="0" t="s">
        <v>140</v>
      </c>
      <c r="H66" s="0" t="s">
        <v>141</v>
      </c>
      <c r="K66" s="0" t="n">
        <v>211</v>
      </c>
      <c r="L66" s="0" t="n">
        <v>26</v>
      </c>
      <c r="M66" s="0" t="n">
        <v>3</v>
      </c>
      <c r="O66" s="0" t="n">
        <v>2</v>
      </c>
      <c r="P66" s="0" t="n">
        <f aca="false">ROUND(Source!DQ39,O66)</f>
        <v>674466.94</v>
      </c>
      <c r="W66" s="0" t="n">
        <v>11677.06</v>
      </c>
      <c r="X66" s="0" t="n">
        <v>1</v>
      </c>
      <c r="Y66" s="0" t="n">
        <v>11677.06</v>
      </c>
      <c r="Z66" s="0" t="n">
        <v>674466.94</v>
      </c>
      <c r="AA66" s="0" t="n">
        <v>1</v>
      </c>
      <c r="AB66" s="0" t="n">
        <v>674466.94</v>
      </c>
    </row>
    <row r="67" customFormat="false" ht="12.75" hidden="false" customHeight="false" outlineLevel="0" collapsed="false">
      <c r="A67" s="0" t="n">
        <v>50</v>
      </c>
      <c r="B67" s="0" t="n">
        <v>0</v>
      </c>
      <c r="C67" s="0" t="n">
        <v>0</v>
      </c>
      <c r="D67" s="0" t="n">
        <v>1</v>
      </c>
      <c r="E67" s="0" t="n">
        <v>224</v>
      </c>
      <c r="F67" s="0" t="n">
        <f aca="false">ROUND(Source!AR39,O67)</f>
        <v>105641.64</v>
      </c>
      <c r="G67" s="0" t="s">
        <v>142</v>
      </c>
      <c r="H67" s="0" t="s">
        <v>143</v>
      </c>
      <c r="K67" s="0" t="n">
        <v>224</v>
      </c>
      <c r="L67" s="0" t="n">
        <v>27</v>
      </c>
      <c r="M67" s="0" t="n">
        <v>3</v>
      </c>
      <c r="O67" s="0" t="n">
        <v>2</v>
      </c>
      <c r="P67" s="0" t="n">
        <f aca="false">ROUND(Source!EJ39,O67)</f>
        <v>3256895.59</v>
      </c>
      <c r="W67" s="0" t="n">
        <v>105641.64</v>
      </c>
      <c r="X67" s="0" t="n">
        <v>1</v>
      </c>
      <c r="Y67" s="0" t="n">
        <v>105641.64</v>
      </c>
      <c r="Z67" s="0" t="n">
        <v>3256895.59</v>
      </c>
      <c r="AA67" s="0" t="n">
        <v>1</v>
      </c>
      <c r="AB67" s="0" t="n">
        <v>3256895.59</v>
      </c>
    </row>
    <row r="69" customFormat="false" ht="12.75" hidden="false" customHeight="false" outlineLevel="0" collapsed="false">
      <c r="A69" s="0" t="n">
        <v>51</v>
      </c>
      <c r="B69" s="0" t="n">
        <f aca="false">B20</f>
        <v>1</v>
      </c>
      <c r="C69" s="0" t="n">
        <f aca="false">A20</f>
        <v>3</v>
      </c>
      <c r="D69" s="0" t="n">
        <f aca="false">ROW(A20)</f>
        <v>20</v>
      </c>
      <c r="F69" s="0" t="str">
        <f aca="false">IF(F20&lt;&gt;"",F20,"")</f>
        <v>ЛС-07-01-01</v>
      </c>
      <c r="G69" s="0" t="str">
        <f aca="false">IF(G20&lt;&gt;"",G20,"")</f>
        <v>Благоустройство и озеленение: восстановление газона</v>
      </c>
      <c r="H69" s="0" t="n">
        <v>0</v>
      </c>
      <c r="O69" s="0" t="n">
        <f aca="false">ROUND(O39+AB69,2)</f>
        <v>76161.85</v>
      </c>
      <c r="P69" s="0" t="n">
        <f aca="false">ROUND(P39+AC69,2)</f>
        <v>57019.13</v>
      </c>
      <c r="Q69" s="0" t="n">
        <f aca="false">ROUND(Q39+AD69,2)</f>
        <v>0</v>
      </c>
      <c r="R69" s="0" t="n">
        <f aca="false">ROUND(R39+AE69,2)</f>
        <v>0</v>
      </c>
      <c r="S69" s="0" t="n">
        <f aca="false">ROUND(S39+AF69,2)</f>
        <v>19142.72</v>
      </c>
      <c r="T69" s="0" t="n">
        <f aca="false">ROUND(T39+AG69,2)</f>
        <v>0</v>
      </c>
      <c r="U69" s="0" t="n">
        <f aca="false">U39+AH69</f>
        <v>1817.42758725</v>
      </c>
      <c r="V69" s="0" t="n">
        <f aca="false">V39+AI69</f>
        <v>0</v>
      </c>
      <c r="W69" s="0" t="n">
        <f aca="false">ROUND(W39+AJ69,2)</f>
        <v>0</v>
      </c>
      <c r="X69" s="0" t="n">
        <f aca="false">ROUND(X39+AK69,2)</f>
        <v>17802.73</v>
      </c>
      <c r="Y69" s="0" t="n">
        <f aca="false">ROUND(Y39+AL69,2)</f>
        <v>11677.06</v>
      </c>
      <c r="AO69" s="0" t="n">
        <f aca="false">ROUND(AO39+BX69,2)</f>
        <v>0</v>
      </c>
      <c r="AP69" s="0" t="n">
        <f aca="false">ROUND(AP39+BY69,2)</f>
        <v>0</v>
      </c>
      <c r="AQ69" s="0" t="n">
        <f aca="false">ROUND(AQ39+BZ69,2)</f>
        <v>0</v>
      </c>
      <c r="AR69" s="0" t="n">
        <f aca="false">ROUND(AR39+CA69,2)</f>
        <v>105641.64</v>
      </c>
      <c r="AS69" s="0" t="n">
        <f aca="false">ROUND(AS39+CB69,2)</f>
        <v>105641.64</v>
      </c>
      <c r="AT69" s="0" t="n">
        <f aca="false">ROUND(AT39+CC69,2)</f>
        <v>0</v>
      </c>
      <c r="AU69" s="0" t="n">
        <f aca="false">ROUND(AU39+CD69,2)</f>
        <v>0</v>
      </c>
      <c r="AV69" s="0" t="n">
        <f aca="false">ROUND(AV39+CE69,2)</f>
        <v>57019.13</v>
      </c>
      <c r="AW69" s="0" t="n">
        <f aca="false">ROUND(AW39+CF69,2)</f>
        <v>57019.13</v>
      </c>
      <c r="AX69" s="0" t="n">
        <f aca="false">ROUND(AX39+CG69,2)</f>
        <v>0</v>
      </c>
      <c r="AY69" s="0" t="n">
        <f aca="false">ROUND(AY39+CH69,2)</f>
        <v>57019.13</v>
      </c>
      <c r="AZ69" s="0" t="n">
        <f aca="false">ROUND(AZ39+CI69,2)</f>
        <v>0</v>
      </c>
      <c r="BA69" s="0" t="n">
        <f aca="false">ROUND(BA39+CJ69,2)</f>
        <v>0</v>
      </c>
      <c r="BB69" s="0" t="n">
        <f aca="false">ROUND(BB39+CK69,2)</f>
        <v>0</v>
      </c>
      <c r="BC69" s="0" t="n">
        <f aca="false">ROUND(BC39+CL69,2)</f>
        <v>0</v>
      </c>
      <c r="BD69" s="0" t="n">
        <f aca="false">ROUND(BD39+CM69,2)</f>
        <v>0</v>
      </c>
      <c r="DG69" s="0" t="n">
        <f aca="false">ROUND(DG39+DT69,2)</f>
        <v>1554142.98</v>
      </c>
      <c r="DH69" s="0" t="n">
        <f aca="false">ROUND(DH39+DU69,2)</f>
        <v>448459.46</v>
      </c>
      <c r="DI69" s="0" t="n">
        <f aca="false">ROUND(DI39+DV69,2)</f>
        <v>0</v>
      </c>
      <c r="DJ69" s="0" t="n">
        <f aca="false">ROUND(DJ39+DW69,2)</f>
        <v>0</v>
      </c>
      <c r="DK69" s="0" t="n">
        <f aca="false">ROUND(DK39+DX69,2)</f>
        <v>1105683.52</v>
      </c>
      <c r="DL69" s="0" t="n">
        <f aca="false">ROUND(DL39+DY69,2)</f>
        <v>0</v>
      </c>
      <c r="DM69" s="0" t="n">
        <f aca="false">DM39+DZ69</f>
        <v>1817.42758725</v>
      </c>
      <c r="DN69" s="0" t="n">
        <f aca="false">DN39+EA69</f>
        <v>0</v>
      </c>
      <c r="DO69" s="0" t="n">
        <f aca="false">ROUND(DO39+EB69,2)</f>
        <v>0</v>
      </c>
      <c r="DP69" s="0" t="n">
        <f aca="false">ROUND(DP39+EC69,2)</f>
        <v>1028285.67</v>
      </c>
      <c r="DQ69" s="0" t="n">
        <f aca="false">ROUND(DQ39+ED69,2)</f>
        <v>674466.94</v>
      </c>
      <c r="EG69" s="0" t="n">
        <f aca="false">ROUND(EG39+FP69,2)</f>
        <v>0</v>
      </c>
      <c r="EH69" s="0" t="n">
        <f aca="false">ROUND(EH39+FQ69,2)</f>
        <v>0</v>
      </c>
      <c r="EI69" s="0" t="n">
        <f aca="false">ROUND(EI39+FR69,2)</f>
        <v>0</v>
      </c>
      <c r="EJ69" s="0" t="n">
        <f aca="false">ROUND(EJ39+FS69,2)</f>
        <v>3256895.59</v>
      </c>
      <c r="EK69" s="0" t="n">
        <f aca="false">ROUND(EK39+FT69,2)</f>
        <v>3256895.59</v>
      </c>
      <c r="EL69" s="0" t="n">
        <f aca="false">ROUND(EL39+FU69,2)</f>
        <v>0</v>
      </c>
      <c r="EM69" s="0" t="n">
        <f aca="false">ROUND(EM39+FV69,2)</f>
        <v>0</v>
      </c>
      <c r="EN69" s="0" t="n">
        <f aca="false">ROUND(EN39+FW69,2)</f>
        <v>448459.46</v>
      </c>
      <c r="EO69" s="0" t="n">
        <f aca="false">ROUND(EO39+FX69,2)</f>
        <v>448459.46</v>
      </c>
      <c r="EP69" s="0" t="n">
        <f aca="false">ROUND(EP39+FY69,2)</f>
        <v>0</v>
      </c>
      <c r="EQ69" s="0" t="n">
        <f aca="false">ROUND(EQ39+FZ69,2)</f>
        <v>448459.46</v>
      </c>
      <c r="ER69" s="0" t="n">
        <f aca="false">ROUND(ER39+GA69,2)</f>
        <v>0</v>
      </c>
      <c r="ES69" s="0" t="n">
        <f aca="false">ROUND(ES39+GB69,2)</f>
        <v>0</v>
      </c>
      <c r="ET69" s="0" t="n">
        <f aca="false">ROUND(ET39+GC69,2)</f>
        <v>0</v>
      </c>
      <c r="EU69" s="0" t="n">
        <f aca="false">ROUND(EU39+GD69,2)</f>
        <v>0</v>
      </c>
      <c r="EV69" s="0" t="n">
        <f aca="false">ROUND(EV39+GE69,2)</f>
        <v>0</v>
      </c>
      <c r="GX69" s="0" t="n">
        <v>0</v>
      </c>
    </row>
    <row r="71" customFormat="false" ht="12.75" hidden="false" customHeight="false" outlineLevel="0" collapsed="false">
      <c r="A71" s="0" t="n">
        <v>50</v>
      </c>
      <c r="B71" s="0" t="n">
        <v>0</v>
      </c>
      <c r="C71" s="0" t="n">
        <v>0</v>
      </c>
      <c r="D71" s="0" t="n">
        <v>1</v>
      </c>
      <c r="E71" s="0" t="n">
        <v>201</v>
      </c>
      <c r="F71" s="0" t="n">
        <f aca="false">ROUND(Source!O69,O71)</f>
        <v>76161.85</v>
      </c>
      <c r="G71" s="0" t="s">
        <v>91</v>
      </c>
      <c r="H71" s="0" t="s">
        <v>92</v>
      </c>
      <c r="K71" s="0" t="n">
        <v>201</v>
      </c>
      <c r="L71" s="0" t="n">
        <v>1</v>
      </c>
      <c r="M71" s="0" t="n">
        <v>3</v>
      </c>
      <c r="O71" s="0" t="n">
        <v>2</v>
      </c>
      <c r="P71" s="0" t="n">
        <f aca="false">ROUND(Source!DG69,O71)</f>
        <v>1554142.98</v>
      </c>
      <c r="W71" s="0" t="n">
        <v>76161.85</v>
      </c>
      <c r="X71" s="0" t="n">
        <v>1</v>
      </c>
      <c r="Y71" s="0" t="n">
        <v>76161.85</v>
      </c>
      <c r="Z71" s="0" t="n">
        <v>1554142.98</v>
      </c>
      <c r="AA71" s="0" t="n">
        <v>1</v>
      </c>
      <c r="AB71" s="0" t="n">
        <v>1554142.98</v>
      </c>
    </row>
    <row r="72" customFormat="false" ht="12.75" hidden="false" customHeight="false" outlineLevel="0" collapsed="false">
      <c r="A72" s="0" t="n">
        <v>50</v>
      </c>
      <c r="B72" s="0" t="n">
        <v>0</v>
      </c>
      <c r="C72" s="0" t="n">
        <v>0</v>
      </c>
      <c r="D72" s="0" t="n">
        <v>1</v>
      </c>
      <c r="E72" s="0" t="n">
        <v>202</v>
      </c>
      <c r="F72" s="0" t="n">
        <f aca="false">ROUND(Source!P69,O72)</f>
        <v>57019.13</v>
      </c>
      <c r="G72" s="0" t="s">
        <v>93</v>
      </c>
      <c r="H72" s="0" t="s">
        <v>94</v>
      </c>
      <c r="K72" s="0" t="n">
        <v>202</v>
      </c>
      <c r="L72" s="0" t="n">
        <v>2</v>
      </c>
      <c r="M72" s="0" t="n">
        <v>3</v>
      </c>
      <c r="O72" s="0" t="n">
        <v>2</v>
      </c>
      <c r="P72" s="0" t="n">
        <f aca="false">ROUND(Source!DH69,O72)</f>
        <v>448459.46</v>
      </c>
      <c r="W72" s="0" t="n">
        <v>57019.13</v>
      </c>
      <c r="X72" s="0" t="n">
        <v>1</v>
      </c>
      <c r="Y72" s="0" t="n">
        <v>57019.13</v>
      </c>
      <c r="Z72" s="0" t="n">
        <v>448459.46</v>
      </c>
      <c r="AA72" s="0" t="n">
        <v>1</v>
      </c>
      <c r="AB72" s="0" t="n">
        <v>448459.46</v>
      </c>
    </row>
    <row r="73" customFormat="false" ht="12.75" hidden="false" customHeight="false" outlineLevel="0" collapsed="false">
      <c r="A73" s="0" t="n">
        <v>50</v>
      </c>
      <c r="B73" s="0" t="n">
        <v>0</v>
      </c>
      <c r="C73" s="0" t="n">
        <v>0</v>
      </c>
      <c r="D73" s="0" t="n">
        <v>1</v>
      </c>
      <c r="E73" s="0" t="n">
        <v>222</v>
      </c>
      <c r="F73" s="0" t="n">
        <f aca="false">ROUND(Source!AO69,O73)</f>
        <v>0</v>
      </c>
      <c r="G73" s="0" t="s">
        <v>95</v>
      </c>
      <c r="H73" s="0" t="s">
        <v>96</v>
      </c>
      <c r="K73" s="0" t="n">
        <v>222</v>
      </c>
      <c r="L73" s="0" t="n">
        <v>3</v>
      </c>
      <c r="M73" s="0" t="n">
        <v>3</v>
      </c>
      <c r="O73" s="0" t="n">
        <v>2</v>
      </c>
      <c r="P73" s="0" t="n">
        <f aca="false">ROUND(Source!EG69,O73)</f>
        <v>0</v>
      </c>
      <c r="W73" s="0" t="n">
        <v>0</v>
      </c>
      <c r="X73" s="0" t="n">
        <v>1</v>
      </c>
      <c r="Y73" s="0" t="n">
        <v>0</v>
      </c>
      <c r="Z73" s="0" t="n">
        <v>0</v>
      </c>
      <c r="AA73" s="0" t="n">
        <v>1</v>
      </c>
      <c r="AB73" s="0" t="n">
        <v>0</v>
      </c>
    </row>
    <row r="74" customFormat="false" ht="12.75" hidden="false" customHeight="false" outlineLevel="0" collapsed="false">
      <c r="A74" s="0" t="n">
        <v>50</v>
      </c>
      <c r="B74" s="0" t="n">
        <v>0</v>
      </c>
      <c r="C74" s="0" t="n">
        <v>0</v>
      </c>
      <c r="D74" s="0" t="n">
        <v>1</v>
      </c>
      <c r="E74" s="0" t="n">
        <v>225</v>
      </c>
      <c r="F74" s="0" t="n">
        <f aca="false">ROUND(Source!AV69,O74)</f>
        <v>57019.13</v>
      </c>
      <c r="G74" s="0" t="s">
        <v>97</v>
      </c>
      <c r="H74" s="0" t="s">
        <v>98</v>
      </c>
      <c r="K74" s="0" t="n">
        <v>225</v>
      </c>
      <c r="L74" s="0" t="n">
        <v>4</v>
      </c>
      <c r="M74" s="0" t="n">
        <v>3</v>
      </c>
      <c r="O74" s="0" t="n">
        <v>2</v>
      </c>
      <c r="P74" s="0" t="n">
        <f aca="false">ROUND(Source!EN69,O74)</f>
        <v>448459.46</v>
      </c>
      <c r="W74" s="0" t="n">
        <v>57019.13</v>
      </c>
      <c r="X74" s="0" t="n">
        <v>1</v>
      </c>
      <c r="Y74" s="0" t="n">
        <v>57019.13</v>
      </c>
      <c r="Z74" s="0" t="n">
        <v>448459.46</v>
      </c>
      <c r="AA74" s="0" t="n">
        <v>1</v>
      </c>
      <c r="AB74" s="0" t="n">
        <v>448459.46</v>
      </c>
    </row>
    <row r="75" customFormat="false" ht="12.75" hidden="false" customHeight="false" outlineLevel="0" collapsed="false">
      <c r="A75" s="0" t="n">
        <v>50</v>
      </c>
      <c r="B75" s="0" t="n">
        <v>0</v>
      </c>
      <c r="C75" s="0" t="n">
        <v>0</v>
      </c>
      <c r="D75" s="0" t="n">
        <v>1</v>
      </c>
      <c r="E75" s="0" t="n">
        <v>226</v>
      </c>
      <c r="F75" s="0" t="n">
        <f aca="false">ROUND(Source!AW69,O75)</f>
        <v>57019.13</v>
      </c>
      <c r="G75" s="0" t="s">
        <v>99</v>
      </c>
      <c r="H75" s="0" t="s">
        <v>100</v>
      </c>
      <c r="K75" s="0" t="n">
        <v>226</v>
      </c>
      <c r="L75" s="0" t="n">
        <v>5</v>
      </c>
      <c r="M75" s="0" t="n">
        <v>3</v>
      </c>
      <c r="O75" s="0" t="n">
        <v>2</v>
      </c>
      <c r="P75" s="0" t="n">
        <f aca="false">ROUND(Source!EO69,O75)</f>
        <v>448459.46</v>
      </c>
      <c r="W75" s="0" t="n">
        <v>57019.13</v>
      </c>
      <c r="X75" s="0" t="n">
        <v>1</v>
      </c>
      <c r="Y75" s="0" t="n">
        <v>57019.13</v>
      </c>
      <c r="Z75" s="0" t="n">
        <v>448459.46</v>
      </c>
      <c r="AA75" s="0" t="n">
        <v>1</v>
      </c>
      <c r="AB75" s="0" t="n">
        <v>448459.46</v>
      </c>
    </row>
    <row r="76" customFormat="false" ht="12.75" hidden="false" customHeight="false" outlineLevel="0" collapsed="false">
      <c r="A76" s="0" t="n">
        <v>50</v>
      </c>
      <c r="B76" s="0" t="n">
        <v>0</v>
      </c>
      <c r="C76" s="0" t="n">
        <v>0</v>
      </c>
      <c r="D76" s="0" t="n">
        <v>1</v>
      </c>
      <c r="E76" s="0" t="n">
        <v>227</v>
      </c>
      <c r="F76" s="0" t="n">
        <f aca="false">ROUND(Source!AX69,O76)</f>
        <v>0</v>
      </c>
      <c r="G76" s="0" t="s">
        <v>101</v>
      </c>
      <c r="H76" s="0" t="s">
        <v>102</v>
      </c>
      <c r="K76" s="0" t="n">
        <v>227</v>
      </c>
      <c r="L76" s="0" t="n">
        <v>6</v>
      </c>
      <c r="M76" s="0" t="n">
        <v>3</v>
      </c>
      <c r="O76" s="0" t="n">
        <v>2</v>
      </c>
      <c r="P76" s="0" t="n">
        <f aca="false">ROUND(Source!EP69,O76)</f>
        <v>0</v>
      </c>
      <c r="W76" s="0" t="n">
        <v>0</v>
      </c>
      <c r="X76" s="0" t="n">
        <v>1</v>
      </c>
      <c r="Y76" s="0" t="n">
        <v>0</v>
      </c>
      <c r="Z76" s="0" t="n">
        <v>0</v>
      </c>
      <c r="AA76" s="0" t="n">
        <v>1</v>
      </c>
      <c r="AB76" s="0" t="n">
        <v>0</v>
      </c>
    </row>
    <row r="77" customFormat="false" ht="12.75" hidden="false" customHeight="false" outlineLevel="0" collapsed="false">
      <c r="A77" s="0" t="n">
        <v>50</v>
      </c>
      <c r="B77" s="0" t="n">
        <v>0</v>
      </c>
      <c r="C77" s="0" t="n">
        <v>0</v>
      </c>
      <c r="D77" s="0" t="n">
        <v>1</v>
      </c>
      <c r="E77" s="0" t="n">
        <v>228</v>
      </c>
      <c r="F77" s="0" t="n">
        <f aca="false">ROUND(Source!AY69,O77)</f>
        <v>57019.13</v>
      </c>
      <c r="G77" s="0" t="s">
        <v>103</v>
      </c>
      <c r="H77" s="0" t="s">
        <v>104</v>
      </c>
      <c r="K77" s="0" t="n">
        <v>228</v>
      </c>
      <c r="L77" s="0" t="n">
        <v>7</v>
      </c>
      <c r="M77" s="0" t="n">
        <v>3</v>
      </c>
      <c r="O77" s="0" t="n">
        <v>2</v>
      </c>
      <c r="P77" s="0" t="n">
        <f aca="false">ROUND(Source!EQ69,O77)</f>
        <v>448459.46</v>
      </c>
      <c r="W77" s="0" t="n">
        <v>57019.13</v>
      </c>
      <c r="X77" s="0" t="n">
        <v>1</v>
      </c>
      <c r="Y77" s="0" t="n">
        <v>57019.13</v>
      </c>
      <c r="Z77" s="0" t="n">
        <v>448459.46</v>
      </c>
      <c r="AA77" s="0" t="n">
        <v>1</v>
      </c>
      <c r="AB77" s="0" t="n">
        <v>448459.46</v>
      </c>
    </row>
    <row r="78" customFormat="false" ht="12.75" hidden="false" customHeight="false" outlineLevel="0" collapsed="false">
      <c r="A78" s="0" t="n">
        <v>50</v>
      </c>
      <c r="B78" s="0" t="n">
        <v>0</v>
      </c>
      <c r="C78" s="0" t="n">
        <v>0</v>
      </c>
      <c r="D78" s="0" t="n">
        <v>1</v>
      </c>
      <c r="E78" s="0" t="n">
        <v>216</v>
      </c>
      <c r="F78" s="0" t="n">
        <f aca="false">ROUND(Source!AP69,O78)</f>
        <v>0</v>
      </c>
      <c r="G78" s="0" t="s">
        <v>105</v>
      </c>
      <c r="H78" s="0" t="s">
        <v>106</v>
      </c>
      <c r="K78" s="0" t="n">
        <v>216</v>
      </c>
      <c r="L78" s="0" t="n">
        <v>8</v>
      </c>
      <c r="M78" s="0" t="n">
        <v>3</v>
      </c>
      <c r="O78" s="0" t="n">
        <v>2</v>
      </c>
      <c r="P78" s="0" t="n">
        <f aca="false">ROUND(Source!EH69,O78)</f>
        <v>0</v>
      </c>
      <c r="W78" s="0" t="n">
        <v>0</v>
      </c>
      <c r="X78" s="0" t="n">
        <v>1</v>
      </c>
      <c r="Y78" s="0" t="n">
        <v>0</v>
      </c>
      <c r="Z78" s="0" t="n">
        <v>0</v>
      </c>
      <c r="AA78" s="0" t="n">
        <v>1</v>
      </c>
      <c r="AB78" s="0" t="n">
        <v>0</v>
      </c>
    </row>
    <row r="79" customFormat="false" ht="12.75" hidden="false" customHeight="false" outlineLevel="0" collapsed="false">
      <c r="A79" s="0" t="n">
        <v>50</v>
      </c>
      <c r="B79" s="0" t="n">
        <v>1</v>
      </c>
      <c r="C79" s="0" t="n">
        <v>0</v>
      </c>
      <c r="D79" s="0" t="n">
        <v>1</v>
      </c>
      <c r="E79" s="0" t="n">
        <v>223</v>
      </c>
      <c r="F79" s="0" t="n">
        <f aca="false">ROUND(Source!AQ69,O79)</f>
        <v>0</v>
      </c>
      <c r="G79" s="0" t="s">
        <v>107</v>
      </c>
      <c r="H79" s="0" t="s">
        <v>108</v>
      </c>
      <c r="K79" s="0" t="n">
        <v>223</v>
      </c>
      <c r="L79" s="0" t="n">
        <v>9</v>
      </c>
      <c r="M79" s="0" t="n">
        <v>0</v>
      </c>
      <c r="O79" s="0" t="n">
        <v>2</v>
      </c>
      <c r="P79" s="0" t="n">
        <f aca="false">ROUND(Source!EI69,O79)</f>
        <v>0</v>
      </c>
      <c r="W79" s="0" t="n">
        <v>0</v>
      </c>
      <c r="X79" s="0" t="n">
        <v>1</v>
      </c>
      <c r="Y79" s="0" t="n">
        <v>0</v>
      </c>
      <c r="Z79" s="0" t="n">
        <v>0</v>
      </c>
      <c r="AA79" s="0" t="n">
        <v>1</v>
      </c>
      <c r="AB79" s="0" t="n">
        <v>0</v>
      </c>
    </row>
    <row r="80" customFormat="false" ht="12.75" hidden="false" customHeight="false" outlineLevel="0" collapsed="false">
      <c r="A80" s="0" t="n">
        <v>50</v>
      </c>
      <c r="B80" s="0" t="n">
        <v>0</v>
      </c>
      <c r="C80" s="0" t="n">
        <v>0</v>
      </c>
      <c r="D80" s="0" t="n">
        <v>1</v>
      </c>
      <c r="E80" s="0" t="n">
        <v>229</v>
      </c>
      <c r="F80" s="0" t="n">
        <f aca="false">ROUND(Source!AZ69,O80)</f>
        <v>0</v>
      </c>
      <c r="G80" s="0" t="s">
        <v>109</v>
      </c>
      <c r="H80" s="0" t="s">
        <v>110</v>
      </c>
      <c r="K80" s="0" t="n">
        <v>229</v>
      </c>
      <c r="L80" s="0" t="n">
        <v>10</v>
      </c>
      <c r="M80" s="0" t="n">
        <v>3</v>
      </c>
      <c r="O80" s="0" t="n">
        <v>2</v>
      </c>
      <c r="P80" s="0" t="n">
        <f aca="false">ROUND(Source!ER69,O80)</f>
        <v>0</v>
      </c>
      <c r="W80" s="0" t="n">
        <v>0</v>
      </c>
      <c r="X80" s="0" t="n">
        <v>1</v>
      </c>
      <c r="Y80" s="0" t="n">
        <v>0</v>
      </c>
      <c r="Z80" s="0" t="n">
        <v>0</v>
      </c>
      <c r="AA80" s="0" t="n">
        <v>1</v>
      </c>
      <c r="AB80" s="0" t="n">
        <v>0</v>
      </c>
    </row>
    <row r="81" customFormat="false" ht="12.75" hidden="false" customHeight="false" outlineLevel="0" collapsed="false">
      <c r="A81" s="0" t="n">
        <v>50</v>
      </c>
      <c r="B81" s="0" t="n">
        <v>0</v>
      </c>
      <c r="C81" s="0" t="n">
        <v>0</v>
      </c>
      <c r="D81" s="0" t="n">
        <v>1</v>
      </c>
      <c r="E81" s="0" t="n">
        <v>203</v>
      </c>
      <c r="F81" s="0" t="n">
        <f aca="false">ROUND(Source!Q69,O81)</f>
        <v>0</v>
      </c>
      <c r="G81" s="0" t="s">
        <v>111</v>
      </c>
      <c r="H81" s="0" t="s">
        <v>112</v>
      </c>
      <c r="K81" s="0" t="n">
        <v>203</v>
      </c>
      <c r="L81" s="0" t="n">
        <v>11</v>
      </c>
      <c r="M81" s="0" t="n">
        <v>3</v>
      </c>
      <c r="O81" s="0" t="n">
        <v>2</v>
      </c>
      <c r="P81" s="0" t="n">
        <f aca="false">ROUND(Source!DI69,O81)</f>
        <v>0</v>
      </c>
      <c r="W81" s="0" t="n">
        <v>0</v>
      </c>
      <c r="X81" s="0" t="n">
        <v>1</v>
      </c>
      <c r="Y81" s="0" t="n">
        <v>0</v>
      </c>
      <c r="Z81" s="0" t="n">
        <v>0</v>
      </c>
      <c r="AA81" s="0" t="n">
        <v>1</v>
      </c>
      <c r="AB81" s="0" t="n">
        <v>0</v>
      </c>
    </row>
    <row r="82" customFormat="false" ht="12.75" hidden="false" customHeight="false" outlineLevel="0" collapsed="false">
      <c r="A82" s="0" t="n">
        <v>50</v>
      </c>
      <c r="B82" s="0" t="n">
        <v>0</v>
      </c>
      <c r="C82" s="0" t="n">
        <v>0</v>
      </c>
      <c r="D82" s="0" t="n">
        <v>1</v>
      </c>
      <c r="E82" s="0" t="n">
        <v>231</v>
      </c>
      <c r="F82" s="0" t="n">
        <f aca="false">ROUND(Source!BB69,O82)</f>
        <v>0</v>
      </c>
      <c r="G82" s="0" t="s">
        <v>113</v>
      </c>
      <c r="H82" s="0" t="s">
        <v>114</v>
      </c>
      <c r="K82" s="0" t="n">
        <v>231</v>
      </c>
      <c r="L82" s="0" t="n">
        <v>12</v>
      </c>
      <c r="M82" s="0" t="n">
        <v>3</v>
      </c>
      <c r="O82" s="0" t="n">
        <v>2</v>
      </c>
      <c r="P82" s="0" t="n">
        <f aca="false">ROUND(Source!ET69,O82)</f>
        <v>0</v>
      </c>
      <c r="W82" s="0" t="n">
        <v>0</v>
      </c>
      <c r="X82" s="0" t="n">
        <v>1</v>
      </c>
      <c r="Y82" s="0" t="n">
        <v>0</v>
      </c>
      <c r="Z82" s="0" t="n">
        <v>0</v>
      </c>
      <c r="AA82" s="0" t="n">
        <v>1</v>
      </c>
      <c r="AB82" s="0" t="n">
        <v>0</v>
      </c>
    </row>
    <row r="83" customFormat="false" ht="12.75" hidden="false" customHeight="false" outlineLevel="0" collapsed="false">
      <c r="A83" s="0" t="n">
        <v>50</v>
      </c>
      <c r="B83" s="0" t="n">
        <v>0</v>
      </c>
      <c r="C83" s="0" t="n">
        <v>0</v>
      </c>
      <c r="D83" s="0" t="n">
        <v>1</v>
      </c>
      <c r="E83" s="0" t="n">
        <v>204</v>
      </c>
      <c r="F83" s="0" t="n">
        <f aca="false">ROUND(Source!R69,O83)</f>
        <v>0</v>
      </c>
      <c r="G83" s="0" t="s">
        <v>115</v>
      </c>
      <c r="H83" s="0" t="s">
        <v>116</v>
      </c>
      <c r="K83" s="0" t="n">
        <v>204</v>
      </c>
      <c r="L83" s="0" t="n">
        <v>13</v>
      </c>
      <c r="M83" s="0" t="n">
        <v>3</v>
      </c>
      <c r="O83" s="0" t="n">
        <v>2</v>
      </c>
      <c r="P83" s="0" t="n">
        <f aca="false">ROUND(Source!DJ69,O83)</f>
        <v>0</v>
      </c>
      <c r="W83" s="0" t="n">
        <v>0</v>
      </c>
      <c r="X83" s="0" t="n">
        <v>1</v>
      </c>
      <c r="Y83" s="0" t="n">
        <v>0</v>
      </c>
      <c r="Z83" s="0" t="n">
        <v>0</v>
      </c>
      <c r="AA83" s="0" t="n">
        <v>1</v>
      </c>
      <c r="AB83" s="0" t="n">
        <v>0</v>
      </c>
    </row>
    <row r="84" customFormat="false" ht="12.75" hidden="false" customHeight="false" outlineLevel="0" collapsed="false">
      <c r="A84" s="0" t="n">
        <v>50</v>
      </c>
      <c r="B84" s="0" t="n">
        <v>0</v>
      </c>
      <c r="C84" s="0" t="n">
        <v>0</v>
      </c>
      <c r="D84" s="0" t="n">
        <v>1</v>
      </c>
      <c r="E84" s="0" t="n">
        <v>205</v>
      </c>
      <c r="F84" s="0" t="n">
        <f aca="false">ROUND(Source!S69,O84)</f>
        <v>19142.72</v>
      </c>
      <c r="G84" s="0" t="s">
        <v>117</v>
      </c>
      <c r="H84" s="0" t="s">
        <v>118</v>
      </c>
      <c r="K84" s="0" t="n">
        <v>205</v>
      </c>
      <c r="L84" s="0" t="n">
        <v>14</v>
      </c>
      <c r="M84" s="0" t="n">
        <v>3</v>
      </c>
      <c r="O84" s="0" t="n">
        <v>2</v>
      </c>
      <c r="P84" s="0" t="n">
        <f aca="false">ROUND(Source!DK69,O84)</f>
        <v>1105683.52</v>
      </c>
      <c r="W84" s="0" t="n">
        <v>19142.72</v>
      </c>
      <c r="X84" s="0" t="n">
        <v>1</v>
      </c>
      <c r="Y84" s="0" t="n">
        <v>19142.72</v>
      </c>
      <c r="Z84" s="0" t="n">
        <v>1105683.52</v>
      </c>
      <c r="AA84" s="0" t="n">
        <v>1</v>
      </c>
      <c r="AB84" s="0" t="n">
        <v>1105683.52</v>
      </c>
    </row>
    <row r="85" customFormat="false" ht="12.75" hidden="false" customHeight="false" outlineLevel="0" collapsed="false">
      <c r="A85" s="0" t="n">
        <v>50</v>
      </c>
      <c r="B85" s="0" t="n">
        <v>0</v>
      </c>
      <c r="C85" s="0" t="n">
        <v>0</v>
      </c>
      <c r="D85" s="0" t="n">
        <v>1</v>
      </c>
      <c r="E85" s="0" t="n">
        <v>214</v>
      </c>
      <c r="F85" s="0" t="n">
        <f aca="false">ROUND(Source!AS69,O85)</f>
        <v>105641.64</v>
      </c>
      <c r="G85" s="0" t="s">
        <v>121</v>
      </c>
      <c r="H85" s="0" t="s">
        <v>122</v>
      </c>
      <c r="K85" s="0" t="n">
        <v>214</v>
      </c>
      <c r="L85" s="0" t="n">
        <v>15</v>
      </c>
      <c r="M85" s="0" t="n">
        <v>3</v>
      </c>
      <c r="O85" s="0" t="n">
        <v>2</v>
      </c>
      <c r="P85" s="0" t="n">
        <f aca="false">ROUND(Source!EK69,O85)</f>
        <v>3256895.59</v>
      </c>
      <c r="W85" s="0" t="n">
        <v>105641.64</v>
      </c>
      <c r="X85" s="0" t="n">
        <v>1</v>
      </c>
      <c r="Y85" s="0" t="n">
        <v>105641.64</v>
      </c>
      <c r="Z85" s="0" t="n">
        <v>3256895.59</v>
      </c>
      <c r="AA85" s="0" t="n">
        <v>1</v>
      </c>
      <c r="AB85" s="0" t="n">
        <v>3256895.59</v>
      </c>
    </row>
    <row r="86" customFormat="false" ht="12.75" hidden="false" customHeight="false" outlineLevel="0" collapsed="false">
      <c r="A86" s="0" t="n">
        <v>50</v>
      </c>
      <c r="B86" s="0" t="n">
        <v>0</v>
      </c>
      <c r="C86" s="0" t="n">
        <v>0</v>
      </c>
      <c r="D86" s="0" t="n">
        <v>1</v>
      </c>
      <c r="E86" s="0" t="n">
        <v>232</v>
      </c>
      <c r="F86" s="0" t="n">
        <f aca="false">ROUND(Source!BC69,O86)</f>
        <v>0</v>
      </c>
      <c r="G86" s="0" t="s">
        <v>119</v>
      </c>
      <c r="H86" s="0" t="s">
        <v>120</v>
      </c>
      <c r="K86" s="0" t="n">
        <v>232</v>
      </c>
      <c r="L86" s="0" t="n">
        <v>16</v>
      </c>
      <c r="M86" s="0" t="n">
        <v>3</v>
      </c>
      <c r="O86" s="0" t="n">
        <v>2</v>
      </c>
      <c r="P86" s="0" t="n">
        <f aca="false">ROUND(Source!EU69,O86)</f>
        <v>0</v>
      </c>
      <c r="W86" s="0" t="n">
        <v>0</v>
      </c>
      <c r="X86" s="0" t="n">
        <v>1</v>
      </c>
      <c r="Y86" s="0" t="n">
        <v>0</v>
      </c>
      <c r="Z86" s="0" t="n">
        <v>0</v>
      </c>
      <c r="AA86" s="0" t="n">
        <v>1</v>
      </c>
      <c r="AB86" s="0" t="n">
        <v>0</v>
      </c>
    </row>
    <row r="87" customFormat="false" ht="12.75" hidden="false" customHeight="false" outlineLevel="0" collapsed="false">
      <c r="A87" s="0" t="n">
        <v>50</v>
      </c>
      <c r="B87" s="0" t="n">
        <v>0</v>
      </c>
      <c r="C87" s="0" t="n">
        <v>0</v>
      </c>
      <c r="D87" s="0" t="n">
        <v>1</v>
      </c>
      <c r="E87" s="0" t="n">
        <v>215</v>
      </c>
      <c r="F87" s="0" t="n">
        <f aca="false">ROUND(Source!AT69,O87)</f>
        <v>0</v>
      </c>
      <c r="G87" s="0" t="s">
        <v>123</v>
      </c>
      <c r="H87" s="0" t="s">
        <v>124</v>
      </c>
      <c r="K87" s="0" t="n">
        <v>215</v>
      </c>
      <c r="L87" s="0" t="n">
        <v>17</v>
      </c>
      <c r="M87" s="0" t="n">
        <v>3</v>
      </c>
      <c r="O87" s="0" t="n">
        <v>2</v>
      </c>
      <c r="P87" s="0" t="n">
        <f aca="false">ROUND(Source!EL69,O87)</f>
        <v>0</v>
      </c>
      <c r="W87" s="0" t="n">
        <v>0</v>
      </c>
      <c r="X87" s="0" t="n">
        <v>1</v>
      </c>
      <c r="Y87" s="0" t="n">
        <v>0</v>
      </c>
      <c r="Z87" s="0" t="n">
        <v>0</v>
      </c>
      <c r="AA87" s="0" t="n">
        <v>1</v>
      </c>
      <c r="AB87" s="0" t="n">
        <v>0</v>
      </c>
    </row>
    <row r="88" customFormat="false" ht="12.75" hidden="false" customHeight="false" outlineLevel="0" collapsed="false">
      <c r="A88" s="0" t="n">
        <v>50</v>
      </c>
      <c r="B88" s="0" t="n">
        <v>0</v>
      </c>
      <c r="C88" s="0" t="n">
        <v>0</v>
      </c>
      <c r="D88" s="0" t="n">
        <v>1</v>
      </c>
      <c r="E88" s="0" t="n">
        <v>217</v>
      </c>
      <c r="F88" s="0" t="n">
        <f aca="false">ROUND(Source!AU69,O88)</f>
        <v>0</v>
      </c>
      <c r="G88" s="0" t="s">
        <v>125</v>
      </c>
      <c r="H88" s="0" t="s">
        <v>126</v>
      </c>
      <c r="K88" s="0" t="n">
        <v>217</v>
      </c>
      <c r="L88" s="0" t="n">
        <v>18</v>
      </c>
      <c r="M88" s="0" t="n">
        <v>3</v>
      </c>
      <c r="O88" s="0" t="n">
        <v>2</v>
      </c>
      <c r="P88" s="0" t="n">
        <f aca="false">ROUND(Source!EM69,O88)</f>
        <v>0</v>
      </c>
      <c r="W88" s="0" t="n">
        <v>0</v>
      </c>
      <c r="X88" s="0" t="n">
        <v>1</v>
      </c>
      <c r="Y88" s="0" t="n">
        <v>0</v>
      </c>
      <c r="Z88" s="0" t="n">
        <v>0</v>
      </c>
      <c r="AA88" s="0" t="n">
        <v>1</v>
      </c>
      <c r="AB88" s="0" t="n">
        <v>0</v>
      </c>
    </row>
    <row r="89" customFormat="false" ht="12.75" hidden="false" customHeight="false" outlineLevel="0" collapsed="false">
      <c r="A89" s="0" t="n">
        <v>50</v>
      </c>
      <c r="B89" s="0" t="n">
        <v>0</v>
      </c>
      <c r="C89" s="0" t="n">
        <v>0</v>
      </c>
      <c r="D89" s="0" t="n">
        <v>1</v>
      </c>
      <c r="E89" s="0" t="n">
        <v>230</v>
      </c>
      <c r="F89" s="0" t="n">
        <f aca="false">ROUND(Source!BA69,O89)</f>
        <v>0</v>
      </c>
      <c r="G89" s="0" t="s">
        <v>127</v>
      </c>
      <c r="H89" s="0" t="s">
        <v>128</v>
      </c>
      <c r="K89" s="0" t="n">
        <v>230</v>
      </c>
      <c r="L89" s="0" t="n">
        <v>19</v>
      </c>
      <c r="M89" s="0" t="n">
        <v>3</v>
      </c>
      <c r="O89" s="0" t="n">
        <v>2</v>
      </c>
      <c r="P89" s="0" t="n">
        <f aca="false">ROUND(Source!ES69,O89)</f>
        <v>0</v>
      </c>
      <c r="W89" s="0" t="n">
        <v>0</v>
      </c>
      <c r="X89" s="0" t="n">
        <v>1</v>
      </c>
      <c r="Y89" s="0" t="n">
        <v>0</v>
      </c>
      <c r="Z89" s="0" t="n">
        <v>0</v>
      </c>
      <c r="AA89" s="0" t="n">
        <v>1</v>
      </c>
      <c r="AB89" s="0" t="n">
        <v>0</v>
      </c>
    </row>
    <row r="90" customFormat="false" ht="12.75" hidden="false" customHeight="false" outlineLevel="0" collapsed="false">
      <c r="A90" s="0" t="n">
        <v>50</v>
      </c>
      <c r="B90" s="0" t="n">
        <v>0</v>
      </c>
      <c r="C90" s="0" t="n">
        <v>0</v>
      </c>
      <c r="D90" s="0" t="n">
        <v>1</v>
      </c>
      <c r="E90" s="0" t="n">
        <v>206</v>
      </c>
      <c r="F90" s="0" t="n">
        <f aca="false">ROUND(Source!T69,O90)</f>
        <v>0</v>
      </c>
      <c r="G90" s="0" t="s">
        <v>129</v>
      </c>
      <c r="H90" s="0" t="s">
        <v>16</v>
      </c>
      <c r="K90" s="0" t="n">
        <v>206</v>
      </c>
      <c r="L90" s="0" t="n">
        <v>20</v>
      </c>
      <c r="M90" s="0" t="n">
        <v>3</v>
      </c>
      <c r="O90" s="0" t="n">
        <v>2</v>
      </c>
      <c r="P90" s="0" t="n">
        <f aca="false">ROUND(Source!DL69,O90)</f>
        <v>0</v>
      </c>
      <c r="W90" s="0" t="n">
        <v>0</v>
      </c>
      <c r="X90" s="0" t="n">
        <v>1</v>
      </c>
      <c r="Y90" s="0" t="n">
        <v>0</v>
      </c>
      <c r="Z90" s="0" t="n">
        <v>0</v>
      </c>
      <c r="AA90" s="0" t="n">
        <v>1</v>
      </c>
      <c r="AB90" s="0" t="n">
        <v>0</v>
      </c>
    </row>
    <row r="91" customFormat="false" ht="12.75" hidden="false" customHeight="false" outlineLevel="0" collapsed="false">
      <c r="A91" s="0" t="n">
        <v>50</v>
      </c>
      <c r="B91" s="0" t="n">
        <v>0</v>
      </c>
      <c r="C91" s="0" t="n">
        <v>0</v>
      </c>
      <c r="D91" s="0" t="n">
        <v>1</v>
      </c>
      <c r="E91" s="0" t="n">
        <v>207</v>
      </c>
      <c r="F91" s="0" t="n">
        <f aca="false">Source!U69</f>
        <v>1817.42758725</v>
      </c>
      <c r="G91" s="0" t="s">
        <v>130</v>
      </c>
      <c r="H91" s="0" t="s">
        <v>131</v>
      </c>
      <c r="K91" s="0" t="n">
        <v>207</v>
      </c>
      <c r="L91" s="0" t="n">
        <v>21</v>
      </c>
      <c r="M91" s="0" t="n">
        <v>3</v>
      </c>
      <c r="O91" s="0" t="n">
        <v>-1</v>
      </c>
      <c r="P91" s="0" t="n">
        <f aca="false">Source!DM69</f>
        <v>1817.42758725</v>
      </c>
      <c r="W91" s="0" t="n">
        <v>1817.42758725</v>
      </c>
      <c r="X91" s="0" t="n">
        <v>1</v>
      </c>
      <c r="Y91" s="0" t="n">
        <v>1817.42758725</v>
      </c>
      <c r="Z91" s="0" t="n">
        <v>1817.42758725</v>
      </c>
      <c r="AA91" s="0" t="n">
        <v>1</v>
      </c>
      <c r="AB91" s="0" t="n">
        <v>1817.42758725</v>
      </c>
    </row>
    <row r="92" customFormat="false" ht="12.75" hidden="false" customHeight="false" outlineLevel="0" collapsed="false">
      <c r="A92" s="0" t="n">
        <v>50</v>
      </c>
      <c r="B92" s="0" t="n">
        <v>0</v>
      </c>
      <c r="C92" s="0" t="n">
        <v>0</v>
      </c>
      <c r="D92" s="0" t="n">
        <v>1</v>
      </c>
      <c r="E92" s="0" t="n">
        <v>208</v>
      </c>
      <c r="F92" s="0" t="n">
        <f aca="false">Source!V69</f>
        <v>0</v>
      </c>
      <c r="G92" s="0" t="s">
        <v>132</v>
      </c>
      <c r="H92" s="0" t="s">
        <v>133</v>
      </c>
      <c r="K92" s="0" t="n">
        <v>208</v>
      </c>
      <c r="L92" s="0" t="n">
        <v>22</v>
      </c>
      <c r="M92" s="0" t="n">
        <v>3</v>
      </c>
      <c r="O92" s="0" t="n">
        <v>-1</v>
      </c>
      <c r="P92" s="0" t="n">
        <f aca="false">Source!DN69</f>
        <v>0</v>
      </c>
      <c r="W92" s="0" t="n">
        <v>0</v>
      </c>
      <c r="X92" s="0" t="n">
        <v>1</v>
      </c>
      <c r="Y92" s="0" t="n">
        <v>0</v>
      </c>
      <c r="Z92" s="0" t="n">
        <v>0</v>
      </c>
      <c r="AA92" s="0" t="n">
        <v>1</v>
      </c>
      <c r="AB92" s="0" t="n">
        <v>0</v>
      </c>
    </row>
    <row r="93" customFormat="false" ht="12.75" hidden="false" customHeight="false" outlineLevel="0" collapsed="false">
      <c r="A93" s="0" t="n">
        <v>50</v>
      </c>
      <c r="B93" s="0" t="n">
        <v>0</v>
      </c>
      <c r="C93" s="0" t="n">
        <v>0</v>
      </c>
      <c r="D93" s="0" t="n">
        <v>1</v>
      </c>
      <c r="E93" s="0" t="n">
        <v>209</v>
      </c>
      <c r="F93" s="0" t="n">
        <f aca="false">ROUND(Source!W69,O93)</f>
        <v>0</v>
      </c>
      <c r="G93" s="0" t="s">
        <v>134</v>
      </c>
      <c r="H93" s="0" t="s">
        <v>135</v>
      </c>
      <c r="K93" s="0" t="n">
        <v>209</v>
      </c>
      <c r="L93" s="0" t="n">
        <v>23</v>
      </c>
      <c r="M93" s="0" t="n">
        <v>3</v>
      </c>
      <c r="O93" s="0" t="n">
        <v>2</v>
      </c>
      <c r="P93" s="0" t="n">
        <f aca="false">ROUND(Source!DO69,O93)</f>
        <v>0</v>
      </c>
      <c r="W93" s="0" t="n">
        <v>0</v>
      </c>
      <c r="X93" s="0" t="n">
        <v>1</v>
      </c>
      <c r="Y93" s="0" t="n">
        <v>0</v>
      </c>
      <c r="Z93" s="0" t="n">
        <v>0</v>
      </c>
      <c r="AA93" s="0" t="n">
        <v>1</v>
      </c>
      <c r="AB93" s="0" t="n">
        <v>0</v>
      </c>
    </row>
    <row r="94" customFormat="false" ht="12.75" hidden="false" customHeight="false" outlineLevel="0" collapsed="false">
      <c r="A94" s="0" t="n">
        <v>50</v>
      </c>
      <c r="B94" s="0" t="n">
        <v>0</v>
      </c>
      <c r="C94" s="0" t="n">
        <v>0</v>
      </c>
      <c r="D94" s="0" t="n">
        <v>1</v>
      </c>
      <c r="E94" s="0" t="n">
        <v>233</v>
      </c>
      <c r="F94" s="0" t="n">
        <f aca="false">ROUND(Source!BD69,O94)</f>
        <v>0</v>
      </c>
      <c r="G94" s="0" t="s">
        <v>136</v>
      </c>
      <c r="H94" s="0" t="s">
        <v>137</v>
      </c>
      <c r="K94" s="0" t="n">
        <v>233</v>
      </c>
      <c r="L94" s="0" t="n">
        <v>24</v>
      </c>
      <c r="M94" s="0" t="n">
        <v>3</v>
      </c>
      <c r="O94" s="0" t="n">
        <v>2</v>
      </c>
      <c r="P94" s="0" t="n">
        <f aca="false">ROUND(Source!EV69,O94)</f>
        <v>0</v>
      </c>
      <c r="W94" s="0" t="n">
        <v>0</v>
      </c>
      <c r="X94" s="0" t="n">
        <v>1</v>
      </c>
      <c r="Y94" s="0" t="n">
        <v>0</v>
      </c>
      <c r="Z94" s="0" t="n">
        <v>0</v>
      </c>
      <c r="AA94" s="0" t="n">
        <v>1</v>
      </c>
      <c r="AB94" s="0" t="n">
        <v>0</v>
      </c>
    </row>
    <row r="95" customFormat="false" ht="12.75" hidden="false" customHeight="false" outlineLevel="0" collapsed="false">
      <c r="A95" s="0" t="n">
        <v>50</v>
      </c>
      <c r="B95" s="0" t="n">
        <v>0</v>
      </c>
      <c r="C95" s="0" t="n">
        <v>0</v>
      </c>
      <c r="D95" s="0" t="n">
        <v>1</v>
      </c>
      <c r="E95" s="0" t="n">
        <v>210</v>
      </c>
      <c r="F95" s="0" t="n">
        <f aca="false">ROUND(Source!X69,O95)</f>
        <v>17802.73</v>
      </c>
      <c r="G95" s="0" t="s">
        <v>138</v>
      </c>
      <c r="H95" s="0" t="s">
        <v>139</v>
      </c>
      <c r="K95" s="0" t="n">
        <v>210</v>
      </c>
      <c r="L95" s="0" t="n">
        <v>25</v>
      </c>
      <c r="M95" s="0" t="n">
        <v>3</v>
      </c>
      <c r="O95" s="0" t="n">
        <v>2</v>
      </c>
      <c r="P95" s="0" t="n">
        <f aca="false">ROUND(Source!DP69,O95)</f>
        <v>1028285.67</v>
      </c>
      <c r="W95" s="0" t="n">
        <v>17802.73</v>
      </c>
      <c r="X95" s="0" t="n">
        <v>1</v>
      </c>
      <c r="Y95" s="0" t="n">
        <v>17802.73</v>
      </c>
      <c r="Z95" s="0" t="n">
        <v>1028285.67</v>
      </c>
      <c r="AA95" s="0" t="n">
        <v>1</v>
      </c>
      <c r="AB95" s="0" t="n">
        <v>1028285.67</v>
      </c>
    </row>
    <row r="96" customFormat="false" ht="12.75" hidden="false" customHeight="false" outlineLevel="0" collapsed="false">
      <c r="A96" s="0" t="n">
        <v>50</v>
      </c>
      <c r="B96" s="0" t="n">
        <v>0</v>
      </c>
      <c r="C96" s="0" t="n">
        <v>0</v>
      </c>
      <c r="D96" s="0" t="n">
        <v>1</v>
      </c>
      <c r="E96" s="0" t="n">
        <v>211</v>
      </c>
      <c r="F96" s="0" t="n">
        <f aca="false">ROUND(Source!Y69,O96)</f>
        <v>11677.06</v>
      </c>
      <c r="G96" s="0" t="s">
        <v>140</v>
      </c>
      <c r="H96" s="0" t="s">
        <v>141</v>
      </c>
      <c r="K96" s="0" t="n">
        <v>211</v>
      </c>
      <c r="L96" s="0" t="n">
        <v>26</v>
      </c>
      <c r="M96" s="0" t="n">
        <v>3</v>
      </c>
      <c r="O96" s="0" t="n">
        <v>2</v>
      </c>
      <c r="P96" s="0" t="n">
        <f aca="false">ROUND(Source!DQ69,O96)</f>
        <v>674466.94</v>
      </c>
      <c r="W96" s="0" t="n">
        <v>11677.06</v>
      </c>
      <c r="X96" s="0" t="n">
        <v>1</v>
      </c>
      <c r="Y96" s="0" t="n">
        <v>11677.06</v>
      </c>
      <c r="Z96" s="0" t="n">
        <v>674466.94</v>
      </c>
      <c r="AA96" s="0" t="n">
        <v>1</v>
      </c>
      <c r="AB96" s="0" t="n">
        <v>674466.94</v>
      </c>
    </row>
    <row r="97" customFormat="false" ht="12.75" hidden="false" customHeight="false" outlineLevel="0" collapsed="false">
      <c r="A97" s="0" t="n">
        <v>50</v>
      </c>
      <c r="B97" s="0" t="n">
        <v>0</v>
      </c>
      <c r="C97" s="0" t="n">
        <v>0</v>
      </c>
      <c r="D97" s="0" t="n">
        <v>1</v>
      </c>
      <c r="E97" s="0" t="n">
        <v>224</v>
      </c>
      <c r="F97" s="0" t="n">
        <f aca="false">ROUND(Source!AR69,O97)</f>
        <v>105641.64</v>
      </c>
      <c r="G97" s="0" t="s">
        <v>142</v>
      </c>
      <c r="H97" s="0" t="s">
        <v>143</v>
      </c>
      <c r="K97" s="0" t="n">
        <v>224</v>
      </c>
      <c r="L97" s="0" t="n">
        <v>27</v>
      </c>
      <c r="M97" s="0" t="n">
        <v>3</v>
      </c>
      <c r="O97" s="0" t="n">
        <v>2</v>
      </c>
      <c r="P97" s="0" t="n">
        <f aca="false">ROUND(Source!EJ69,O97)</f>
        <v>3256895.59</v>
      </c>
      <c r="W97" s="0" t="n">
        <v>105641.64</v>
      </c>
      <c r="X97" s="0" t="n">
        <v>1</v>
      </c>
      <c r="Y97" s="0" t="n">
        <v>105641.64</v>
      </c>
      <c r="Z97" s="0" t="n">
        <v>3256895.59</v>
      </c>
      <c r="AA97" s="0" t="n">
        <v>1</v>
      </c>
      <c r="AB97" s="0" t="n">
        <v>3256895.59</v>
      </c>
    </row>
    <row r="99" customFormat="false" ht="12.75" hidden="false" customHeight="false" outlineLevel="0" collapsed="false">
      <c r="A99" s="0" t="n">
        <v>51</v>
      </c>
      <c r="B99" s="0" t="n">
        <f aca="false">B12</f>
        <v>134</v>
      </c>
      <c r="C99" s="0" t="n">
        <f aca="false">A12</f>
        <v>1</v>
      </c>
      <c r="D99" s="0" t="n">
        <f aca="false">ROW(A12)</f>
        <v>12</v>
      </c>
      <c r="F99" s="0" t="str">
        <f aca="false">IF(F12&lt;&gt;"",F12,"")</f>
        <v>ЛС-07-01-01</v>
      </c>
      <c r="G99" s="0" t="str">
        <f aca="false">IF(G12&lt;&gt;"",G12,"")</f>
        <v>Благоустройство и озеленение: восстановление газона</v>
      </c>
      <c r="H99" s="0" t="n">
        <v>0</v>
      </c>
      <c r="O99" s="0" t="n">
        <f aca="false">ROUND(O69,2)</f>
        <v>76161.85</v>
      </c>
      <c r="P99" s="0" t="n">
        <f aca="false">ROUND(P69,2)</f>
        <v>57019.13</v>
      </c>
      <c r="Q99" s="0" t="n">
        <f aca="false">ROUND(Q69,2)</f>
        <v>0</v>
      </c>
      <c r="R99" s="0" t="n">
        <f aca="false">ROUND(R69,2)</f>
        <v>0</v>
      </c>
      <c r="S99" s="0" t="n">
        <f aca="false">ROUND(S69,2)</f>
        <v>19142.72</v>
      </c>
      <c r="T99" s="0" t="n">
        <f aca="false">ROUND(T69,2)</f>
        <v>0</v>
      </c>
      <c r="U99" s="0" t="n">
        <f aca="false">U69</f>
        <v>1817.42758725</v>
      </c>
      <c r="V99" s="0" t="n">
        <f aca="false">V69</f>
        <v>0</v>
      </c>
      <c r="W99" s="0" t="n">
        <f aca="false">ROUND(W69,2)</f>
        <v>0</v>
      </c>
      <c r="X99" s="0" t="n">
        <f aca="false">ROUND(X69,2)</f>
        <v>17802.73</v>
      </c>
      <c r="Y99" s="0" t="n">
        <f aca="false">ROUND(Y69,2)</f>
        <v>11677.06</v>
      </c>
      <c r="AO99" s="0" t="n">
        <f aca="false">ROUND(AO69,2)</f>
        <v>0</v>
      </c>
      <c r="AP99" s="0" t="n">
        <f aca="false">ROUND(AP69,2)</f>
        <v>0</v>
      </c>
      <c r="AQ99" s="0" t="n">
        <f aca="false">ROUND(AQ69,2)</f>
        <v>0</v>
      </c>
      <c r="AR99" s="0" t="n">
        <f aca="false">ROUND(AR69,2)</f>
        <v>105641.64</v>
      </c>
      <c r="AS99" s="0" t="n">
        <f aca="false">ROUND(AS69,2)</f>
        <v>105641.64</v>
      </c>
      <c r="AT99" s="0" t="n">
        <f aca="false">ROUND(AT69,2)</f>
        <v>0</v>
      </c>
      <c r="AU99" s="0" t="n">
        <f aca="false">ROUND(AU69,2)</f>
        <v>0</v>
      </c>
      <c r="AV99" s="0" t="n">
        <f aca="false">ROUND(AV69,2)</f>
        <v>57019.13</v>
      </c>
      <c r="AW99" s="0" t="n">
        <f aca="false">ROUND(AW69,2)</f>
        <v>57019.13</v>
      </c>
      <c r="AX99" s="0" t="n">
        <f aca="false">ROUND(AX69,2)</f>
        <v>0</v>
      </c>
      <c r="AY99" s="0" t="n">
        <f aca="false">ROUND(AY69,2)</f>
        <v>57019.13</v>
      </c>
      <c r="AZ99" s="0" t="n">
        <f aca="false">ROUND(AZ69,2)</f>
        <v>0</v>
      </c>
      <c r="BA99" s="0" t="n">
        <f aca="false">ROUND(BA69,2)</f>
        <v>0</v>
      </c>
      <c r="BB99" s="0" t="n">
        <f aca="false">ROUND(BB69,2)</f>
        <v>0</v>
      </c>
      <c r="BC99" s="0" t="n">
        <f aca="false">ROUND(BC69,2)</f>
        <v>0</v>
      </c>
      <c r="BD99" s="0" t="n">
        <f aca="false">ROUND(BD69,2)</f>
        <v>0</v>
      </c>
      <c r="DG99" s="0" t="n">
        <f aca="false">ROUND(DG69,2)</f>
        <v>1554142.98</v>
      </c>
      <c r="DH99" s="0" t="n">
        <f aca="false">ROUND(DH69,2)</f>
        <v>448459.46</v>
      </c>
      <c r="DI99" s="0" t="n">
        <f aca="false">ROUND(DI69,2)</f>
        <v>0</v>
      </c>
      <c r="DJ99" s="0" t="n">
        <f aca="false">ROUND(DJ69,2)</f>
        <v>0</v>
      </c>
      <c r="DK99" s="0" t="n">
        <f aca="false">ROUND(DK69,2)</f>
        <v>1105683.52</v>
      </c>
      <c r="DL99" s="0" t="n">
        <f aca="false">ROUND(DL69,2)</f>
        <v>0</v>
      </c>
      <c r="DM99" s="0" t="n">
        <f aca="false">DM69</f>
        <v>1817.42758725</v>
      </c>
      <c r="DN99" s="0" t="n">
        <f aca="false">DN69</f>
        <v>0</v>
      </c>
      <c r="DO99" s="0" t="n">
        <f aca="false">ROUND(DO69,2)</f>
        <v>0</v>
      </c>
      <c r="DP99" s="0" t="n">
        <f aca="false">ROUND(DP69,2)</f>
        <v>1028285.67</v>
      </c>
      <c r="DQ99" s="0" t="n">
        <f aca="false">ROUND(DQ69,2)</f>
        <v>674466.94</v>
      </c>
      <c r="EG99" s="0" t="n">
        <f aca="false">ROUND(EG69,2)</f>
        <v>0</v>
      </c>
      <c r="EH99" s="0" t="n">
        <f aca="false">ROUND(EH69,2)</f>
        <v>0</v>
      </c>
      <c r="EI99" s="0" t="n">
        <f aca="false">ROUND(EI69,2)</f>
        <v>0</v>
      </c>
      <c r="EJ99" s="0" t="n">
        <f aca="false">ROUND(EJ69,2)</f>
        <v>3256895.59</v>
      </c>
      <c r="EK99" s="0" t="n">
        <f aca="false">ROUND(EK69,2)</f>
        <v>3256895.59</v>
      </c>
      <c r="EL99" s="0" t="n">
        <f aca="false">ROUND(EL69,2)</f>
        <v>0</v>
      </c>
      <c r="EM99" s="0" t="n">
        <f aca="false">ROUND(EM69,2)</f>
        <v>0</v>
      </c>
      <c r="EN99" s="0" t="n">
        <f aca="false">ROUND(EN69,2)</f>
        <v>448459.46</v>
      </c>
      <c r="EO99" s="0" t="n">
        <f aca="false">ROUND(EO69,2)</f>
        <v>448459.46</v>
      </c>
      <c r="EP99" s="0" t="n">
        <f aca="false">ROUND(EP69,2)</f>
        <v>0</v>
      </c>
      <c r="EQ99" s="0" t="n">
        <f aca="false">ROUND(EQ69,2)</f>
        <v>448459.46</v>
      </c>
      <c r="ER99" s="0" t="n">
        <f aca="false">ROUND(ER69,2)</f>
        <v>0</v>
      </c>
      <c r="ES99" s="0" t="n">
        <f aca="false">ROUND(ES69,2)</f>
        <v>0</v>
      </c>
      <c r="ET99" s="0" t="n">
        <f aca="false">ROUND(ET69,2)</f>
        <v>0</v>
      </c>
      <c r="EU99" s="0" t="n">
        <f aca="false">ROUND(EU69,2)</f>
        <v>0</v>
      </c>
      <c r="EV99" s="0" t="n">
        <f aca="false">ROUND(EV69,2)</f>
        <v>0</v>
      </c>
      <c r="GX99" s="0" t="n">
        <v>0</v>
      </c>
    </row>
    <row r="101" customFormat="false" ht="12.75" hidden="false" customHeight="false" outlineLevel="0" collapsed="false">
      <c r="A101" s="0" t="n">
        <v>50</v>
      </c>
      <c r="B101" s="0" t="n">
        <v>0</v>
      </c>
      <c r="C101" s="0" t="n">
        <v>0</v>
      </c>
      <c r="D101" s="0" t="n">
        <v>1</v>
      </c>
      <c r="E101" s="0" t="n">
        <v>201</v>
      </c>
      <c r="F101" s="0" t="n">
        <f aca="false">ROUND(Source!O99,O101)</f>
        <v>76161.85</v>
      </c>
      <c r="G101" s="0" t="s">
        <v>91</v>
      </c>
      <c r="H101" s="0" t="s">
        <v>92</v>
      </c>
      <c r="K101" s="0" t="n">
        <v>201</v>
      </c>
      <c r="L101" s="0" t="n">
        <v>1</v>
      </c>
      <c r="M101" s="0" t="n">
        <v>3</v>
      </c>
      <c r="O101" s="0" t="n">
        <v>2</v>
      </c>
      <c r="P101" s="0" t="n">
        <f aca="false">ROUND(Source!DG99,O101)</f>
        <v>1554142.98</v>
      </c>
      <c r="W101" s="0" t="n">
        <v>76161.85</v>
      </c>
      <c r="X101" s="0" t="n">
        <v>1</v>
      </c>
      <c r="Y101" s="0" t="n">
        <v>76161.85</v>
      </c>
      <c r="Z101" s="0" t="n">
        <v>1554142.98</v>
      </c>
      <c r="AA101" s="0" t="n">
        <v>1</v>
      </c>
      <c r="AB101" s="0" t="n">
        <v>1554142.98</v>
      </c>
    </row>
    <row r="102" customFormat="false" ht="12.75" hidden="false" customHeight="false" outlineLevel="0" collapsed="false">
      <c r="A102" s="0" t="n">
        <v>50</v>
      </c>
      <c r="B102" s="0" t="n">
        <v>0</v>
      </c>
      <c r="C102" s="0" t="n">
        <v>0</v>
      </c>
      <c r="D102" s="0" t="n">
        <v>1</v>
      </c>
      <c r="E102" s="0" t="n">
        <v>202</v>
      </c>
      <c r="F102" s="0" t="n">
        <f aca="false">ROUND(Source!P99,O102)</f>
        <v>57019.13</v>
      </c>
      <c r="G102" s="0" t="s">
        <v>93</v>
      </c>
      <c r="H102" s="0" t="s">
        <v>94</v>
      </c>
      <c r="K102" s="0" t="n">
        <v>202</v>
      </c>
      <c r="L102" s="0" t="n">
        <v>2</v>
      </c>
      <c r="M102" s="0" t="n">
        <v>3</v>
      </c>
      <c r="O102" s="0" t="n">
        <v>2</v>
      </c>
      <c r="P102" s="0" t="n">
        <f aca="false">ROUND(Source!DH99,O102)</f>
        <v>448459.46</v>
      </c>
      <c r="W102" s="0" t="n">
        <v>57019.13</v>
      </c>
      <c r="X102" s="0" t="n">
        <v>1</v>
      </c>
      <c r="Y102" s="0" t="n">
        <v>57019.13</v>
      </c>
      <c r="Z102" s="0" t="n">
        <v>448459.46</v>
      </c>
      <c r="AA102" s="0" t="n">
        <v>1</v>
      </c>
      <c r="AB102" s="0" t="n">
        <v>448459.46</v>
      </c>
    </row>
    <row r="103" customFormat="false" ht="12.75" hidden="false" customHeight="false" outlineLevel="0" collapsed="false">
      <c r="A103" s="0" t="n">
        <v>50</v>
      </c>
      <c r="B103" s="0" t="n">
        <v>0</v>
      </c>
      <c r="C103" s="0" t="n">
        <v>0</v>
      </c>
      <c r="D103" s="0" t="n">
        <v>1</v>
      </c>
      <c r="E103" s="0" t="n">
        <v>222</v>
      </c>
      <c r="F103" s="0" t="n">
        <f aca="false">ROUND(Source!AO99,O103)</f>
        <v>0</v>
      </c>
      <c r="G103" s="0" t="s">
        <v>95</v>
      </c>
      <c r="H103" s="0" t="s">
        <v>96</v>
      </c>
      <c r="K103" s="0" t="n">
        <v>222</v>
      </c>
      <c r="L103" s="0" t="n">
        <v>3</v>
      </c>
      <c r="M103" s="0" t="n">
        <v>3</v>
      </c>
      <c r="O103" s="0" t="n">
        <v>2</v>
      </c>
      <c r="P103" s="0" t="n">
        <f aca="false">ROUND(Source!EG99,O103)</f>
        <v>0</v>
      </c>
      <c r="W103" s="0" t="n">
        <v>0</v>
      </c>
      <c r="X103" s="0" t="n">
        <v>1</v>
      </c>
      <c r="Y103" s="0" t="n">
        <v>0</v>
      </c>
      <c r="Z103" s="0" t="n">
        <v>0</v>
      </c>
      <c r="AA103" s="0" t="n">
        <v>1</v>
      </c>
      <c r="AB103" s="0" t="n">
        <v>0</v>
      </c>
    </row>
    <row r="104" customFormat="false" ht="12.75" hidden="false" customHeight="false" outlineLevel="0" collapsed="false">
      <c r="A104" s="0" t="n">
        <v>50</v>
      </c>
      <c r="B104" s="0" t="n">
        <v>0</v>
      </c>
      <c r="C104" s="0" t="n">
        <v>0</v>
      </c>
      <c r="D104" s="0" t="n">
        <v>1</v>
      </c>
      <c r="E104" s="0" t="n">
        <v>225</v>
      </c>
      <c r="F104" s="0" t="n">
        <f aca="false">ROUND(Source!AV99,O104)</f>
        <v>57019.13</v>
      </c>
      <c r="G104" s="0" t="s">
        <v>97</v>
      </c>
      <c r="H104" s="0" t="s">
        <v>98</v>
      </c>
      <c r="K104" s="0" t="n">
        <v>225</v>
      </c>
      <c r="L104" s="0" t="n">
        <v>4</v>
      </c>
      <c r="M104" s="0" t="n">
        <v>3</v>
      </c>
      <c r="O104" s="0" t="n">
        <v>2</v>
      </c>
      <c r="P104" s="0" t="n">
        <f aca="false">ROUND(Source!EN99,O104)</f>
        <v>448459.46</v>
      </c>
      <c r="W104" s="0" t="n">
        <v>57019.13</v>
      </c>
      <c r="X104" s="0" t="n">
        <v>1</v>
      </c>
      <c r="Y104" s="0" t="n">
        <v>57019.13</v>
      </c>
      <c r="Z104" s="0" t="n">
        <v>448459.46</v>
      </c>
      <c r="AA104" s="0" t="n">
        <v>1</v>
      </c>
      <c r="AB104" s="0" t="n">
        <v>448459.46</v>
      </c>
    </row>
    <row r="105" customFormat="false" ht="12.75" hidden="false" customHeight="false" outlineLevel="0" collapsed="false">
      <c r="A105" s="0" t="n">
        <v>50</v>
      </c>
      <c r="B105" s="0" t="n">
        <v>0</v>
      </c>
      <c r="C105" s="0" t="n">
        <v>0</v>
      </c>
      <c r="D105" s="0" t="n">
        <v>1</v>
      </c>
      <c r="E105" s="0" t="n">
        <v>226</v>
      </c>
      <c r="F105" s="0" t="n">
        <f aca="false">ROUND(Source!AW99,O105)</f>
        <v>57019.13</v>
      </c>
      <c r="G105" s="0" t="s">
        <v>99</v>
      </c>
      <c r="H105" s="0" t="s">
        <v>100</v>
      </c>
      <c r="K105" s="0" t="n">
        <v>226</v>
      </c>
      <c r="L105" s="0" t="n">
        <v>5</v>
      </c>
      <c r="M105" s="0" t="n">
        <v>3</v>
      </c>
      <c r="O105" s="0" t="n">
        <v>2</v>
      </c>
      <c r="P105" s="0" t="n">
        <f aca="false">ROUND(Source!EO99,O105)</f>
        <v>448459.46</v>
      </c>
      <c r="W105" s="0" t="n">
        <v>57019.13</v>
      </c>
      <c r="X105" s="0" t="n">
        <v>1</v>
      </c>
      <c r="Y105" s="0" t="n">
        <v>57019.13</v>
      </c>
      <c r="Z105" s="0" t="n">
        <v>448459.46</v>
      </c>
      <c r="AA105" s="0" t="n">
        <v>1</v>
      </c>
      <c r="AB105" s="0" t="n">
        <v>448459.46</v>
      </c>
    </row>
    <row r="106" customFormat="false" ht="12.75" hidden="false" customHeight="false" outlineLevel="0" collapsed="false">
      <c r="A106" s="0" t="n">
        <v>50</v>
      </c>
      <c r="B106" s="0" t="n">
        <v>0</v>
      </c>
      <c r="C106" s="0" t="n">
        <v>0</v>
      </c>
      <c r="D106" s="0" t="n">
        <v>1</v>
      </c>
      <c r="E106" s="0" t="n">
        <v>227</v>
      </c>
      <c r="F106" s="0" t="n">
        <f aca="false">ROUND(Source!AX99,O106)</f>
        <v>0</v>
      </c>
      <c r="G106" s="0" t="s">
        <v>101</v>
      </c>
      <c r="H106" s="0" t="s">
        <v>102</v>
      </c>
      <c r="K106" s="0" t="n">
        <v>227</v>
      </c>
      <c r="L106" s="0" t="n">
        <v>6</v>
      </c>
      <c r="M106" s="0" t="n">
        <v>3</v>
      </c>
      <c r="O106" s="0" t="n">
        <v>2</v>
      </c>
      <c r="P106" s="0" t="n">
        <f aca="false">ROUND(Source!EP99,O106)</f>
        <v>0</v>
      </c>
      <c r="W106" s="0" t="n">
        <v>0</v>
      </c>
      <c r="X106" s="0" t="n">
        <v>1</v>
      </c>
      <c r="Y106" s="0" t="n">
        <v>0</v>
      </c>
      <c r="Z106" s="0" t="n">
        <v>0</v>
      </c>
      <c r="AA106" s="0" t="n">
        <v>1</v>
      </c>
      <c r="AB106" s="0" t="n">
        <v>0</v>
      </c>
    </row>
    <row r="107" customFormat="false" ht="12.75" hidden="false" customHeight="false" outlineLevel="0" collapsed="false">
      <c r="A107" s="0" t="n">
        <v>50</v>
      </c>
      <c r="B107" s="0" t="n">
        <v>0</v>
      </c>
      <c r="C107" s="0" t="n">
        <v>0</v>
      </c>
      <c r="D107" s="0" t="n">
        <v>1</v>
      </c>
      <c r="E107" s="0" t="n">
        <v>228</v>
      </c>
      <c r="F107" s="0" t="n">
        <f aca="false">ROUND(Source!AY99,O107)</f>
        <v>57019.13</v>
      </c>
      <c r="G107" s="0" t="s">
        <v>103</v>
      </c>
      <c r="H107" s="0" t="s">
        <v>104</v>
      </c>
      <c r="K107" s="0" t="n">
        <v>228</v>
      </c>
      <c r="L107" s="0" t="n">
        <v>7</v>
      </c>
      <c r="M107" s="0" t="n">
        <v>3</v>
      </c>
      <c r="O107" s="0" t="n">
        <v>2</v>
      </c>
      <c r="P107" s="0" t="n">
        <f aca="false">ROUND(Source!EQ99,O107)</f>
        <v>448459.46</v>
      </c>
      <c r="W107" s="0" t="n">
        <v>57019.13</v>
      </c>
      <c r="X107" s="0" t="n">
        <v>1</v>
      </c>
      <c r="Y107" s="0" t="n">
        <v>57019.13</v>
      </c>
      <c r="Z107" s="0" t="n">
        <v>448459.46</v>
      </c>
      <c r="AA107" s="0" t="n">
        <v>1</v>
      </c>
      <c r="AB107" s="0" t="n">
        <v>448459.46</v>
      </c>
    </row>
    <row r="108" customFormat="false" ht="12.75" hidden="false" customHeight="false" outlineLevel="0" collapsed="false">
      <c r="A108" s="0" t="n">
        <v>50</v>
      </c>
      <c r="B108" s="0" t="n">
        <v>0</v>
      </c>
      <c r="C108" s="0" t="n">
        <v>0</v>
      </c>
      <c r="D108" s="0" t="n">
        <v>1</v>
      </c>
      <c r="E108" s="0" t="n">
        <v>216</v>
      </c>
      <c r="F108" s="0" t="n">
        <f aca="false">ROUND(Source!AP99,O108)</f>
        <v>0</v>
      </c>
      <c r="G108" s="0" t="s">
        <v>105</v>
      </c>
      <c r="H108" s="0" t="s">
        <v>106</v>
      </c>
      <c r="K108" s="0" t="n">
        <v>216</v>
      </c>
      <c r="L108" s="0" t="n">
        <v>8</v>
      </c>
      <c r="M108" s="0" t="n">
        <v>3</v>
      </c>
      <c r="O108" s="0" t="n">
        <v>2</v>
      </c>
      <c r="P108" s="0" t="n">
        <f aca="false">ROUND(Source!EH99,O108)</f>
        <v>0</v>
      </c>
      <c r="W108" s="0" t="n">
        <v>0</v>
      </c>
      <c r="X108" s="0" t="n">
        <v>1</v>
      </c>
      <c r="Y108" s="0" t="n">
        <v>0</v>
      </c>
      <c r="Z108" s="0" t="n">
        <v>0</v>
      </c>
      <c r="AA108" s="0" t="n">
        <v>1</v>
      </c>
      <c r="AB108" s="0" t="n">
        <v>0</v>
      </c>
    </row>
    <row r="109" customFormat="false" ht="12.75" hidden="false" customHeight="false" outlineLevel="0" collapsed="false">
      <c r="A109" s="0" t="n">
        <v>50</v>
      </c>
      <c r="B109" s="0" t="n">
        <v>0</v>
      </c>
      <c r="C109" s="0" t="n">
        <v>0</v>
      </c>
      <c r="D109" s="0" t="n">
        <v>1</v>
      </c>
      <c r="E109" s="0" t="n">
        <v>223</v>
      </c>
      <c r="F109" s="0" t="n">
        <f aca="false">ROUND(Source!AQ99,O109)</f>
        <v>0</v>
      </c>
      <c r="G109" s="0" t="s">
        <v>107</v>
      </c>
      <c r="H109" s="0" t="s">
        <v>108</v>
      </c>
      <c r="K109" s="0" t="n">
        <v>223</v>
      </c>
      <c r="L109" s="0" t="n">
        <v>9</v>
      </c>
      <c r="M109" s="0" t="n">
        <v>3</v>
      </c>
      <c r="O109" s="0" t="n">
        <v>2</v>
      </c>
      <c r="P109" s="0" t="n">
        <f aca="false">ROUND(Source!EI99,O109)</f>
        <v>0</v>
      </c>
      <c r="W109" s="0" t="n">
        <v>0</v>
      </c>
      <c r="X109" s="0" t="n">
        <v>1</v>
      </c>
      <c r="Y109" s="0" t="n">
        <v>0</v>
      </c>
      <c r="Z109" s="0" t="n">
        <v>0</v>
      </c>
      <c r="AA109" s="0" t="n">
        <v>1</v>
      </c>
      <c r="AB109" s="0" t="n">
        <v>0</v>
      </c>
    </row>
    <row r="110" customFormat="false" ht="12.75" hidden="false" customHeight="false" outlineLevel="0" collapsed="false">
      <c r="A110" s="0" t="n">
        <v>50</v>
      </c>
      <c r="B110" s="0" t="n">
        <v>0</v>
      </c>
      <c r="C110" s="0" t="n">
        <v>0</v>
      </c>
      <c r="D110" s="0" t="n">
        <v>1</v>
      </c>
      <c r="E110" s="0" t="n">
        <v>229</v>
      </c>
      <c r="F110" s="0" t="n">
        <f aca="false">ROUND(Source!AZ99,O110)</f>
        <v>0</v>
      </c>
      <c r="G110" s="0" t="s">
        <v>109</v>
      </c>
      <c r="H110" s="0" t="s">
        <v>110</v>
      </c>
      <c r="K110" s="0" t="n">
        <v>229</v>
      </c>
      <c r="L110" s="0" t="n">
        <v>10</v>
      </c>
      <c r="M110" s="0" t="n">
        <v>3</v>
      </c>
      <c r="O110" s="0" t="n">
        <v>2</v>
      </c>
      <c r="P110" s="0" t="n">
        <f aca="false">ROUND(Source!ER99,O110)</f>
        <v>0</v>
      </c>
      <c r="W110" s="0" t="n">
        <v>0</v>
      </c>
      <c r="X110" s="0" t="n">
        <v>1</v>
      </c>
      <c r="Y110" s="0" t="n">
        <v>0</v>
      </c>
      <c r="Z110" s="0" t="n">
        <v>0</v>
      </c>
      <c r="AA110" s="0" t="n">
        <v>1</v>
      </c>
      <c r="AB110" s="0" t="n">
        <v>0</v>
      </c>
    </row>
    <row r="111" customFormat="false" ht="12.75" hidden="false" customHeight="false" outlineLevel="0" collapsed="false">
      <c r="A111" s="0" t="n">
        <v>50</v>
      </c>
      <c r="B111" s="0" t="n">
        <v>0</v>
      </c>
      <c r="C111" s="0" t="n">
        <v>0</v>
      </c>
      <c r="D111" s="0" t="n">
        <v>1</v>
      </c>
      <c r="E111" s="0" t="n">
        <v>203</v>
      </c>
      <c r="F111" s="0" t="n">
        <f aca="false">ROUND(Source!Q99,O111)</f>
        <v>0</v>
      </c>
      <c r="G111" s="0" t="s">
        <v>111</v>
      </c>
      <c r="H111" s="0" t="s">
        <v>112</v>
      </c>
      <c r="K111" s="0" t="n">
        <v>203</v>
      </c>
      <c r="L111" s="0" t="n">
        <v>11</v>
      </c>
      <c r="M111" s="0" t="n">
        <v>3</v>
      </c>
      <c r="O111" s="0" t="n">
        <v>2</v>
      </c>
      <c r="P111" s="0" t="n">
        <f aca="false">ROUND(Source!DI99,O111)</f>
        <v>0</v>
      </c>
      <c r="W111" s="0" t="n">
        <v>0</v>
      </c>
      <c r="X111" s="0" t="n">
        <v>1</v>
      </c>
      <c r="Y111" s="0" t="n">
        <v>0</v>
      </c>
      <c r="Z111" s="0" t="n">
        <v>0</v>
      </c>
      <c r="AA111" s="0" t="n">
        <v>1</v>
      </c>
      <c r="AB111" s="0" t="n">
        <v>0</v>
      </c>
    </row>
    <row r="112" customFormat="false" ht="12.75" hidden="false" customHeight="false" outlineLevel="0" collapsed="false">
      <c r="A112" s="0" t="n">
        <v>50</v>
      </c>
      <c r="B112" s="0" t="n">
        <v>0</v>
      </c>
      <c r="C112" s="0" t="n">
        <v>0</v>
      </c>
      <c r="D112" s="0" t="n">
        <v>1</v>
      </c>
      <c r="E112" s="0" t="n">
        <v>231</v>
      </c>
      <c r="F112" s="0" t="n">
        <f aca="false">ROUND(Source!BB99,O112)</f>
        <v>0</v>
      </c>
      <c r="G112" s="0" t="s">
        <v>113</v>
      </c>
      <c r="H112" s="0" t="s">
        <v>114</v>
      </c>
      <c r="K112" s="0" t="n">
        <v>231</v>
      </c>
      <c r="L112" s="0" t="n">
        <v>12</v>
      </c>
      <c r="M112" s="0" t="n">
        <v>3</v>
      </c>
      <c r="O112" s="0" t="n">
        <v>2</v>
      </c>
      <c r="P112" s="0" t="n">
        <f aca="false">ROUND(Source!ET99,O112)</f>
        <v>0</v>
      </c>
      <c r="W112" s="0" t="n">
        <v>0</v>
      </c>
      <c r="X112" s="0" t="n">
        <v>1</v>
      </c>
      <c r="Y112" s="0" t="n">
        <v>0</v>
      </c>
      <c r="Z112" s="0" t="n">
        <v>0</v>
      </c>
      <c r="AA112" s="0" t="n">
        <v>1</v>
      </c>
      <c r="AB112" s="0" t="n">
        <v>0</v>
      </c>
    </row>
    <row r="113" customFormat="false" ht="12.75" hidden="false" customHeight="false" outlineLevel="0" collapsed="false">
      <c r="A113" s="0" t="n">
        <v>50</v>
      </c>
      <c r="B113" s="0" t="n">
        <v>0</v>
      </c>
      <c r="C113" s="0" t="n">
        <v>0</v>
      </c>
      <c r="D113" s="0" t="n">
        <v>1</v>
      </c>
      <c r="E113" s="0" t="n">
        <v>204</v>
      </c>
      <c r="F113" s="0" t="n">
        <f aca="false">ROUND(Source!R99,O113)</f>
        <v>0</v>
      </c>
      <c r="G113" s="0" t="s">
        <v>115</v>
      </c>
      <c r="H113" s="0" t="s">
        <v>116</v>
      </c>
      <c r="K113" s="0" t="n">
        <v>204</v>
      </c>
      <c r="L113" s="0" t="n">
        <v>13</v>
      </c>
      <c r="M113" s="0" t="n">
        <v>3</v>
      </c>
      <c r="O113" s="0" t="n">
        <v>2</v>
      </c>
      <c r="P113" s="0" t="n">
        <f aca="false">ROUND(Source!DJ99,O113)</f>
        <v>0</v>
      </c>
      <c r="W113" s="0" t="n">
        <v>0</v>
      </c>
      <c r="X113" s="0" t="n">
        <v>1</v>
      </c>
      <c r="Y113" s="0" t="n">
        <v>0</v>
      </c>
      <c r="Z113" s="0" t="n">
        <v>0</v>
      </c>
      <c r="AA113" s="0" t="n">
        <v>1</v>
      </c>
      <c r="AB113" s="0" t="n">
        <v>0</v>
      </c>
    </row>
    <row r="114" customFormat="false" ht="12.75" hidden="false" customHeight="false" outlineLevel="0" collapsed="false">
      <c r="A114" s="0" t="n">
        <v>50</v>
      </c>
      <c r="B114" s="0" t="n">
        <v>0</v>
      </c>
      <c r="C114" s="0" t="n">
        <v>0</v>
      </c>
      <c r="D114" s="0" t="n">
        <v>1</v>
      </c>
      <c r="E114" s="0" t="n">
        <v>205</v>
      </c>
      <c r="F114" s="0" t="n">
        <f aca="false">ROUND(Source!S99,O114)</f>
        <v>19142.72</v>
      </c>
      <c r="G114" s="0" t="s">
        <v>117</v>
      </c>
      <c r="H114" s="0" t="s">
        <v>118</v>
      </c>
      <c r="K114" s="0" t="n">
        <v>205</v>
      </c>
      <c r="L114" s="0" t="n">
        <v>14</v>
      </c>
      <c r="M114" s="0" t="n">
        <v>3</v>
      </c>
      <c r="O114" s="0" t="n">
        <v>2</v>
      </c>
      <c r="P114" s="0" t="n">
        <f aca="false">ROUND(Source!DK99,O114)</f>
        <v>1105683.52</v>
      </c>
      <c r="W114" s="0" t="n">
        <v>19142.72</v>
      </c>
      <c r="X114" s="0" t="n">
        <v>1</v>
      </c>
      <c r="Y114" s="0" t="n">
        <v>19142.72</v>
      </c>
      <c r="Z114" s="0" t="n">
        <v>1105683.52</v>
      </c>
      <c r="AA114" s="0" t="n">
        <v>1</v>
      </c>
      <c r="AB114" s="0" t="n">
        <v>1105683.52</v>
      </c>
    </row>
    <row r="115" customFormat="false" ht="12.75" hidden="false" customHeight="false" outlineLevel="0" collapsed="false">
      <c r="A115" s="0" t="n">
        <v>50</v>
      </c>
      <c r="B115" s="0" t="n">
        <v>0</v>
      </c>
      <c r="C115" s="0" t="n">
        <v>0</v>
      </c>
      <c r="D115" s="0" t="n">
        <v>1</v>
      </c>
      <c r="E115" s="0" t="n">
        <v>232</v>
      </c>
      <c r="F115" s="0" t="n">
        <f aca="false">ROUND(Source!BC99,O115)</f>
        <v>0</v>
      </c>
      <c r="G115" s="0" t="s">
        <v>119</v>
      </c>
      <c r="H115" s="0" t="s">
        <v>120</v>
      </c>
      <c r="K115" s="0" t="n">
        <v>232</v>
      </c>
      <c r="L115" s="0" t="n">
        <v>15</v>
      </c>
      <c r="M115" s="0" t="n">
        <v>3</v>
      </c>
      <c r="O115" s="0" t="n">
        <v>2</v>
      </c>
      <c r="P115" s="0" t="n">
        <f aca="false">ROUND(Source!EU99,O115)</f>
        <v>0</v>
      </c>
      <c r="W115" s="0" t="n">
        <v>0</v>
      </c>
      <c r="X115" s="0" t="n">
        <v>1</v>
      </c>
      <c r="Y115" s="0" t="n">
        <v>0</v>
      </c>
      <c r="Z115" s="0" t="n">
        <v>0</v>
      </c>
      <c r="AA115" s="0" t="n">
        <v>1</v>
      </c>
      <c r="AB115" s="0" t="n">
        <v>0</v>
      </c>
    </row>
    <row r="116" customFormat="false" ht="12.75" hidden="false" customHeight="false" outlineLevel="0" collapsed="false">
      <c r="A116" s="0" t="n">
        <v>50</v>
      </c>
      <c r="B116" s="0" t="n">
        <v>0</v>
      </c>
      <c r="C116" s="0" t="n">
        <v>0</v>
      </c>
      <c r="D116" s="0" t="n">
        <v>1</v>
      </c>
      <c r="E116" s="0" t="n">
        <v>214</v>
      </c>
      <c r="F116" s="0" t="n">
        <f aca="false">ROUND(Source!AS99,O116)</f>
        <v>105641.64</v>
      </c>
      <c r="G116" s="0" t="s">
        <v>121</v>
      </c>
      <c r="H116" s="0" t="s">
        <v>122</v>
      </c>
      <c r="K116" s="0" t="n">
        <v>214</v>
      </c>
      <c r="L116" s="0" t="n">
        <v>16</v>
      </c>
      <c r="M116" s="0" t="n">
        <v>3</v>
      </c>
      <c r="O116" s="0" t="n">
        <v>2</v>
      </c>
      <c r="P116" s="0" t="n">
        <f aca="false">ROUND(Source!EK99,O116)</f>
        <v>3256895.59</v>
      </c>
      <c r="W116" s="0" t="n">
        <v>105641.64</v>
      </c>
      <c r="X116" s="0" t="n">
        <v>1</v>
      </c>
      <c r="Y116" s="0" t="n">
        <v>105641.64</v>
      </c>
      <c r="Z116" s="0" t="n">
        <v>3256895.59</v>
      </c>
      <c r="AA116" s="0" t="n">
        <v>1</v>
      </c>
      <c r="AB116" s="0" t="n">
        <v>3256895.59</v>
      </c>
    </row>
    <row r="117" customFormat="false" ht="12.75" hidden="false" customHeight="false" outlineLevel="0" collapsed="false">
      <c r="A117" s="0" t="n">
        <v>50</v>
      </c>
      <c r="B117" s="0" t="n">
        <v>0</v>
      </c>
      <c r="C117" s="0" t="n">
        <v>0</v>
      </c>
      <c r="D117" s="0" t="n">
        <v>1</v>
      </c>
      <c r="E117" s="0" t="n">
        <v>215</v>
      </c>
      <c r="F117" s="0" t="n">
        <f aca="false">ROUND(Source!AT99,O117)</f>
        <v>0</v>
      </c>
      <c r="G117" s="0" t="s">
        <v>123</v>
      </c>
      <c r="H117" s="0" t="s">
        <v>124</v>
      </c>
      <c r="K117" s="0" t="n">
        <v>215</v>
      </c>
      <c r="L117" s="0" t="n">
        <v>17</v>
      </c>
      <c r="M117" s="0" t="n">
        <v>3</v>
      </c>
      <c r="O117" s="0" t="n">
        <v>2</v>
      </c>
      <c r="P117" s="0" t="n">
        <f aca="false">ROUND(Source!EL99,O117)</f>
        <v>0</v>
      </c>
      <c r="W117" s="0" t="n">
        <v>0</v>
      </c>
      <c r="X117" s="0" t="n">
        <v>1</v>
      </c>
      <c r="Y117" s="0" t="n">
        <v>0</v>
      </c>
      <c r="Z117" s="0" t="n">
        <v>0</v>
      </c>
      <c r="AA117" s="0" t="n">
        <v>1</v>
      </c>
      <c r="AB117" s="0" t="n">
        <v>0</v>
      </c>
    </row>
    <row r="118" customFormat="false" ht="12.75" hidden="false" customHeight="false" outlineLevel="0" collapsed="false">
      <c r="A118" s="0" t="n">
        <v>50</v>
      </c>
      <c r="B118" s="0" t="n">
        <v>0</v>
      </c>
      <c r="C118" s="0" t="n">
        <v>0</v>
      </c>
      <c r="D118" s="0" t="n">
        <v>1</v>
      </c>
      <c r="E118" s="0" t="n">
        <v>217</v>
      </c>
      <c r="F118" s="0" t="n">
        <f aca="false">ROUND(Source!AU99,O118)</f>
        <v>0</v>
      </c>
      <c r="G118" s="0" t="s">
        <v>125</v>
      </c>
      <c r="H118" s="0" t="s">
        <v>126</v>
      </c>
      <c r="K118" s="0" t="n">
        <v>217</v>
      </c>
      <c r="L118" s="0" t="n">
        <v>18</v>
      </c>
      <c r="M118" s="0" t="n">
        <v>3</v>
      </c>
      <c r="O118" s="0" t="n">
        <v>2</v>
      </c>
      <c r="P118" s="0" t="n">
        <f aca="false">ROUND(Source!EM99,O118)</f>
        <v>0</v>
      </c>
      <c r="W118" s="0" t="n">
        <v>0</v>
      </c>
      <c r="X118" s="0" t="n">
        <v>1</v>
      </c>
      <c r="Y118" s="0" t="n">
        <v>0</v>
      </c>
      <c r="Z118" s="0" t="n">
        <v>0</v>
      </c>
      <c r="AA118" s="0" t="n">
        <v>1</v>
      </c>
      <c r="AB118" s="0" t="n">
        <v>0</v>
      </c>
    </row>
    <row r="119" customFormat="false" ht="12.75" hidden="false" customHeight="false" outlineLevel="0" collapsed="false">
      <c r="A119" s="0" t="n">
        <v>50</v>
      </c>
      <c r="B119" s="0" t="n">
        <v>0</v>
      </c>
      <c r="C119" s="0" t="n">
        <v>0</v>
      </c>
      <c r="D119" s="0" t="n">
        <v>1</v>
      </c>
      <c r="E119" s="0" t="n">
        <v>230</v>
      </c>
      <c r="F119" s="0" t="n">
        <f aca="false">ROUND(Source!BA99,O119)</f>
        <v>0</v>
      </c>
      <c r="G119" s="0" t="s">
        <v>127</v>
      </c>
      <c r="H119" s="0" t="s">
        <v>128</v>
      </c>
      <c r="K119" s="0" t="n">
        <v>230</v>
      </c>
      <c r="L119" s="0" t="n">
        <v>19</v>
      </c>
      <c r="M119" s="0" t="n">
        <v>3</v>
      </c>
      <c r="O119" s="0" t="n">
        <v>2</v>
      </c>
      <c r="P119" s="0" t="n">
        <f aca="false">ROUND(Source!ES99,O119)</f>
        <v>0</v>
      </c>
      <c r="W119" s="0" t="n">
        <v>0</v>
      </c>
      <c r="X119" s="0" t="n">
        <v>1</v>
      </c>
      <c r="Y119" s="0" t="n">
        <v>0</v>
      </c>
      <c r="Z119" s="0" t="n">
        <v>0</v>
      </c>
      <c r="AA119" s="0" t="n">
        <v>1</v>
      </c>
      <c r="AB119" s="0" t="n">
        <v>0</v>
      </c>
    </row>
    <row r="120" customFormat="false" ht="12.75" hidden="false" customHeight="false" outlineLevel="0" collapsed="false">
      <c r="A120" s="0" t="n">
        <v>50</v>
      </c>
      <c r="B120" s="0" t="n">
        <v>0</v>
      </c>
      <c r="C120" s="0" t="n">
        <v>0</v>
      </c>
      <c r="D120" s="0" t="n">
        <v>1</v>
      </c>
      <c r="E120" s="0" t="n">
        <v>206</v>
      </c>
      <c r="F120" s="0" t="n">
        <f aca="false">ROUND(Source!T99,O120)</f>
        <v>0</v>
      </c>
      <c r="G120" s="0" t="s">
        <v>129</v>
      </c>
      <c r="H120" s="0" t="s">
        <v>16</v>
      </c>
      <c r="K120" s="0" t="n">
        <v>206</v>
      </c>
      <c r="L120" s="0" t="n">
        <v>20</v>
      </c>
      <c r="M120" s="0" t="n">
        <v>3</v>
      </c>
      <c r="O120" s="0" t="n">
        <v>2</v>
      </c>
      <c r="P120" s="0" t="n">
        <f aca="false">ROUND(Source!DL99,O120)</f>
        <v>0</v>
      </c>
      <c r="W120" s="0" t="n">
        <v>0</v>
      </c>
      <c r="X120" s="0" t="n">
        <v>1</v>
      </c>
      <c r="Y120" s="0" t="n">
        <v>0</v>
      </c>
      <c r="Z120" s="0" t="n">
        <v>0</v>
      </c>
      <c r="AA120" s="0" t="n">
        <v>1</v>
      </c>
      <c r="AB120" s="0" t="n">
        <v>0</v>
      </c>
    </row>
    <row r="121" customFormat="false" ht="12.75" hidden="false" customHeight="false" outlineLevel="0" collapsed="false">
      <c r="A121" s="0" t="n">
        <v>50</v>
      </c>
      <c r="B121" s="0" t="n">
        <v>0</v>
      </c>
      <c r="C121" s="0" t="n">
        <v>0</v>
      </c>
      <c r="D121" s="0" t="n">
        <v>1</v>
      </c>
      <c r="E121" s="0" t="n">
        <v>207</v>
      </c>
      <c r="F121" s="0" t="n">
        <f aca="false">Source!U99</f>
        <v>1817.42758725</v>
      </c>
      <c r="G121" s="0" t="s">
        <v>130</v>
      </c>
      <c r="H121" s="0" t="s">
        <v>131</v>
      </c>
      <c r="K121" s="0" t="n">
        <v>207</v>
      </c>
      <c r="L121" s="0" t="n">
        <v>21</v>
      </c>
      <c r="M121" s="0" t="n">
        <v>3</v>
      </c>
      <c r="O121" s="0" t="n">
        <v>-1</v>
      </c>
      <c r="P121" s="0" t="n">
        <f aca="false">Source!DM99</f>
        <v>1817.42758725</v>
      </c>
      <c r="W121" s="0" t="n">
        <v>1817.42758725</v>
      </c>
      <c r="X121" s="0" t="n">
        <v>1</v>
      </c>
      <c r="Y121" s="0" t="n">
        <v>1817.42758725</v>
      </c>
      <c r="Z121" s="0" t="n">
        <v>1817.42758725</v>
      </c>
      <c r="AA121" s="0" t="n">
        <v>1</v>
      </c>
      <c r="AB121" s="0" t="n">
        <v>1817.42758725</v>
      </c>
    </row>
    <row r="122" customFormat="false" ht="12.75" hidden="false" customHeight="false" outlineLevel="0" collapsed="false">
      <c r="A122" s="0" t="n">
        <v>50</v>
      </c>
      <c r="B122" s="0" t="n">
        <v>0</v>
      </c>
      <c r="C122" s="0" t="n">
        <v>0</v>
      </c>
      <c r="D122" s="0" t="n">
        <v>1</v>
      </c>
      <c r="E122" s="0" t="n">
        <v>208</v>
      </c>
      <c r="F122" s="0" t="n">
        <f aca="false">Source!V99</f>
        <v>0</v>
      </c>
      <c r="G122" s="0" t="s">
        <v>132</v>
      </c>
      <c r="H122" s="0" t="s">
        <v>133</v>
      </c>
      <c r="K122" s="0" t="n">
        <v>208</v>
      </c>
      <c r="L122" s="0" t="n">
        <v>22</v>
      </c>
      <c r="M122" s="0" t="n">
        <v>3</v>
      </c>
      <c r="O122" s="0" t="n">
        <v>-1</v>
      </c>
      <c r="P122" s="0" t="n">
        <f aca="false">Source!DN99</f>
        <v>0</v>
      </c>
      <c r="W122" s="0" t="n">
        <v>0</v>
      </c>
      <c r="X122" s="0" t="n">
        <v>1</v>
      </c>
      <c r="Y122" s="0" t="n">
        <v>0</v>
      </c>
      <c r="Z122" s="0" t="n">
        <v>0</v>
      </c>
      <c r="AA122" s="0" t="n">
        <v>1</v>
      </c>
      <c r="AB122" s="0" t="n">
        <v>0</v>
      </c>
    </row>
    <row r="123" customFormat="false" ht="12.75" hidden="false" customHeight="false" outlineLevel="0" collapsed="false">
      <c r="A123" s="0" t="n">
        <v>50</v>
      </c>
      <c r="B123" s="0" t="n">
        <v>0</v>
      </c>
      <c r="C123" s="0" t="n">
        <v>0</v>
      </c>
      <c r="D123" s="0" t="n">
        <v>1</v>
      </c>
      <c r="E123" s="0" t="n">
        <v>209</v>
      </c>
      <c r="F123" s="0" t="n">
        <f aca="false">ROUND(Source!W99,O123)</f>
        <v>0</v>
      </c>
      <c r="G123" s="0" t="s">
        <v>134</v>
      </c>
      <c r="H123" s="0" t="s">
        <v>135</v>
      </c>
      <c r="K123" s="0" t="n">
        <v>209</v>
      </c>
      <c r="L123" s="0" t="n">
        <v>23</v>
      </c>
      <c r="M123" s="0" t="n">
        <v>3</v>
      </c>
      <c r="O123" s="0" t="n">
        <v>2</v>
      </c>
      <c r="P123" s="0" t="n">
        <f aca="false">ROUND(Source!DO99,O123)</f>
        <v>0</v>
      </c>
      <c r="W123" s="0" t="n">
        <v>0</v>
      </c>
      <c r="X123" s="0" t="n">
        <v>1</v>
      </c>
      <c r="Y123" s="0" t="n">
        <v>0</v>
      </c>
      <c r="Z123" s="0" t="n">
        <v>0</v>
      </c>
      <c r="AA123" s="0" t="n">
        <v>1</v>
      </c>
      <c r="AB123" s="0" t="n">
        <v>0</v>
      </c>
    </row>
    <row r="124" customFormat="false" ht="12.75" hidden="false" customHeight="false" outlineLevel="0" collapsed="false">
      <c r="A124" s="0" t="n">
        <v>50</v>
      </c>
      <c r="B124" s="0" t="n">
        <v>0</v>
      </c>
      <c r="C124" s="0" t="n">
        <v>0</v>
      </c>
      <c r="D124" s="0" t="n">
        <v>1</v>
      </c>
      <c r="E124" s="0" t="n">
        <v>233</v>
      </c>
      <c r="F124" s="0" t="n">
        <f aca="false">ROUND(Source!BD99,O124)</f>
        <v>0</v>
      </c>
      <c r="G124" s="0" t="s">
        <v>136</v>
      </c>
      <c r="H124" s="0" t="s">
        <v>137</v>
      </c>
      <c r="K124" s="0" t="n">
        <v>233</v>
      </c>
      <c r="L124" s="0" t="n">
        <v>24</v>
      </c>
      <c r="M124" s="0" t="n">
        <v>3</v>
      </c>
      <c r="O124" s="0" t="n">
        <v>2</v>
      </c>
      <c r="P124" s="0" t="n">
        <f aca="false">ROUND(Source!EV99,O124)</f>
        <v>0</v>
      </c>
      <c r="W124" s="0" t="n">
        <v>0</v>
      </c>
      <c r="X124" s="0" t="n">
        <v>1</v>
      </c>
      <c r="Y124" s="0" t="n">
        <v>0</v>
      </c>
      <c r="Z124" s="0" t="n">
        <v>0</v>
      </c>
      <c r="AA124" s="0" t="n">
        <v>1</v>
      </c>
      <c r="AB124" s="0" t="n">
        <v>0</v>
      </c>
    </row>
    <row r="125" customFormat="false" ht="12.75" hidden="false" customHeight="false" outlineLevel="0" collapsed="false">
      <c r="A125" s="0" t="n">
        <v>50</v>
      </c>
      <c r="B125" s="0" t="n">
        <v>0</v>
      </c>
      <c r="C125" s="0" t="n">
        <v>0</v>
      </c>
      <c r="D125" s="0" t="n">
        <v>1</v>
      </c>
      <c r="E125" s="0" t="n">
        <v>210</v>
      </c>
      <c r="F125" s="0" t="n">
        <f aca="false">ROUND(Source!X99,O125)</f>
        <v>17802.73</v>
      </c>
      <c r="G125" s="0" t="s">
        <v>138</v>
      </c>
      <c r="H125" s="0" t="s">
        <v>139</v>
      </c>
      <c r="K125" s="0" t="n">
        <v>210</v>
      </c>
      <c r="L125" s="0" t="n">
        <v>25</v>
      </c>
      <c r="M125" s="0" t="n">
        <v>3</v>
      </c>
      <c r="O125" s="0" t="n">
        <v>2</v>
      </c>
      <c r="P125" s="0" t="n">
        <f aca="false">ROUND(Source!DP99,O125)</f>
        <v>1028285.67</v>
      </c>
      <c r="W125" s="0" t="n">
        <v>17802.73</v>
      </c>
      <c r="X125" s="0" t="n">
        <v>1</v>
      </c>
      <c r="Y125" s="0" t="n">
        <v>17802.73</v>
      </c>
      <c r="Z125" s="0" t="n">
        <v>1028285.67</v>
      </c>
      <c r="AA125" s="0" t="n">
        <v>1</v>
      </c>
      <c r="AB125" s="0" t="n">
        <v>1028285.67</v>
      </c>
    </row>
    <row r="126" customFormat="false" ht="12.75" hidden="false" customHeight="false" outlineLevel="0" collapsed="false">
      <c r="A126" s="0" t="n">
        <v>50</v>
      </c>
      <c r="B126" s="0" t="n">
        <v>0</v>
      </c>
      <c r="C126" s="0" t="n">
        <v>0</v>
      </c>
      <c r="D126" s="0" t="n">
        <v>1</v>
      </c>
      <c r="E126" s="0" t="n">
        <v>211</v>
      </c>
      <c r="F126" s="0" t="n">
        <f aca="false">ROUND(Source!Y99,O126)</f>
        <v>11677.06</v>
      </c>
      <c r="G126" s="0" t="s">
        <v>140</v>
      </c>
      <c r="H126" s="0" t="s">
        <v>141</v>
      </c>
      <c r="K126" s="0" t="n">
        <v>211</v>
      </c>
      <c r="L126" s="0" t="n">
        <v>26</v>
      </c>
      <c r="M126" s="0" t="n">
        <v>3</v>
      </c>
      <c r="O126" s="0" t="n">
        <v>2</v>
      </c>
      <c r="P126" s="0" t="n">
        <f aca="false">ROUND(Source!DQ99,O126)</f>
        <v>674466.94</v>
      </c>
      <c r="W126" s="0" t="n">
        <v>11677.06</v>
      </c>
      <c r="X126" s="0" t="n">
        <v>1</v>
      </c>
      <c r="Y126" s="0" t="n">
        <v>11677.06</v>
      </c>
      <c r="Z126" s="0" t="n">
        <v>674466.94</v>
      </c>
      <c r="AA126" s="0" t="n">
        <v>1</v>
      </c>
      <c r="AB126" s="0" t="n">
        <v>674466.94</v>
      </c>
    </row>
    <row r="127" customFormat="false" ht="12.75" hidden="false" customHeight="false" outlineLevel="0" collapsed="false">
      <c r="A127" s="0" t="n">
        <v>50</v>
      </c>
      <c r="B127" s="0" t="n">
        <v>0</v>
      </c>
      <c r="C127" s="0" t="n">
        <v>0</v>
      </c>
      <c r="D127" s="0" t="n">
        <v>1</v>
      </c>
      <c r="E127" s="0" t="n">
        <v>224</v>
      </c>
      <c r="F127" s="0" t="n">
        <f aca="false">ROUND(Source!AR99,O127)</f>
        <v>105641.64</v>
      </c>
      <c r="G127" s="0" t="s">
        <v>142</v>
      </c>
      <c r="H127" s="0" t="s">
        <v>143</v>
      </c>
      <c r="K127" s="0" t="n">
        <v>224</v>
      </c>
      <c r="L127" s="0" t="n">
        <v>27</v>
      </c>
      <c r="M127" s="0" t="n">
        <v>3</v>
      </c>
      <c r="O127" s="0" t="n">
        <v>2</v>
      </c>
      <c r="P127" s="0" t="n">
        <f aca="false">ROUND(Source!EJ99,O127)</f>
        <v>3256895.59</v>
      </c>
      <c r="W127" s="0" t="n">
        <v>105641.64</v>
      </c>
      <c r="X127" s="0" t="n">
        <v>1</v>
      </c>
      <c r="Y127" s="0" t="n">
        <v>105641.64</v>
      </c>
      <c r="Z127" s="0" t="n">
        <v>3256895.59</v>
      </c>
      <c r="AA127" s="0" t="n">
        <v>1</v>
      </c>
      <c r="AB127" s="0" t="n">
        <v>3256895.59</v>
      </c>
    </row>
    <row r="130" customFormat="false" ht="12.75" hidden="false" customHeight="false" outlineLevel="0" collapsed="false">
      <c r="A130" s="0" t="n">
        <v>70</v>
      </c>
      <c r="B130" s="0" t="n">
        <v>1</v>
      </c>
      <c r="D130" s="0" t="n">
        <v>1</v>
      </c>
      <c r="E130" s="0" t="s">
        <v>144</v>
      </c>
      <c r="F130" s="0" t="s">
        <v>145</v>
      </c>
      <c r="G130" s="0" t="n">
        <v>0</v>
      </c>
      <c r="H130" s="0" t="n">
        <v>0</v>
      </c>
      <c r="J130" s="0" t="n">
        <v>0</v>
      </c>
      <c r="K130" s="0" t="n">
        <v>0</v>
      </c>
      <c r="N130" s="0" t="n">
        <v>0</v>
      </c>
      <c r="O130" s="0" t="n">
        <v>0</v>
      </c>
    </row>
    <row r="132" customFormat="false" ht="12.75" hidden="false" customHeight="false" outlineLevel="0" collapsed="false">
      <c r="A132" s="0" t="n">
        <v>-1</v>
      </c>
    </row>
    <row r="134" customFormat="false" ht="12.75" hidden="false" customHeight="false" outlineLevel="0" collapsed="false">
      <c r="A134" s="0" t="n">
        <v>75</v>
      </c>
      <c r="B134" s="0" t="s">
        <v>146</v>
      </c>
      <c r="C134" s="0" t="n">
        <v>2000</v>
      </c>
      <c r="D134" s="0" t="n">
        <v>0</v>
      </c>
      <c r="E134" s="0" t="n">
        <v>1</v>
      </c>
      <c r="G134" s="0" t="n">
        <v>0</v>
      </c>
      <c r="H134" s="0" t="n">
        <v>1</v>
      </c>
      <c r="I134" s="0" t="n">
        <v>1</v>
      </c>
      <c r="J134" s="0" t="n">
        <v>3</v>
      </c>
      <c r="K134" s="0" t="n">
        <v>0</v>
      </c>
      <c r="L134" s="0" t="n">
        <v>0</v>
      </c>
      <c r="M134" s="0" t="n">
        <v>0</v>
      </c>
      <c r="N134" s="0" t="n">
        <v>86516527</v>
      </c>
      <c r="O134" s="0" t="n">
        <v>1</v>
      </c>
    </row>
    <row r="135" customFormat="false" ht="12.75" hidden="false" customHeight="false" outlineLevel="0" collapsed="false">
      <c r="A135" s="0" t="n">
        <v>75</v>
      </c>
      <c r="B135" s="0" t="s">
        <v>147</v>
      </c>
      <c r="C135" s="0" t="n">
        <v>2026</v>
      </c>
      <c r="D135" s="0" t="n">
        <v>0</v>
      </c>
      <c r="E135" s="0" t="n">
        <v>7</v>
      </c>
      <c r="G135" s="0" t="n">
        <v>0</v>
      </c>
      <c r="H135" s="0" t="n">
        <v>2</v>
      </c>
      <c r="I135" s="0" t="n">
        <v>1</v>
      </c>
      <c r="J135" s="0" t="n">
        <v>3</v>
      </c>
      <c r="K135" s="0" t="n">
        <v>0</v>
      </c>
      <c r="L135" s="0" t="n">
        <v>0</v>
      </c>
      <c r="M135" s="0" t="n">
        <v>1</v>
      </c>
      <c r="N135" s="0" t="n">
        <v>86516528</v>
      </c>
      <c r="O135" s="0" t="n">
        <v>2</v>
      </c>
    </row>
    <row r="139" customFormat="false" ht="12.75" hidden="false" customHeight="false" outlineLevel="0" collapsed="false">
      <c r="A139" s="0" t="n">
        <v>65</v>
      </c>
      <c r="C139" s="0" t="n">
        <v>1</v>
      </c>
      <c r="D139" s="0" t="n">
        <v>0</v>
      </c>
      <c r="E139" s="0" t="n">
        <v>245</v>
      </c>
    </row>
  </sheetData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C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9.13671875" defaultRowHeight="12.75" zeroHeight="false" outlineLevelRow="0" outlineLevelCol="0"/>
  <sheetData>
    <row r="1" customFormat="false" ht="12.75" hidden="false" customHeight="false" outlineLevel="0" collapsed="false">
      <c r="A1" s="0" t="n">
        <v>0</v>
      </c>
      <c r="B1" s="0" t="s">
        <v>51</v>
      </c>
      <c r="D1" s="0" t="s">
        <v>148</v>
      </c>
      <c r="F1" s="0" t="n">
        <v>0</v>
      </c>
      <c r="G1" s="0" t="n">
        <v>0</v>
      </c>
      <c r="H1" s="0" t="n">
        <v>0</v>
      </c>
      <c r="I1" s="0" t="s">
        <v>53</v>
      </c>
      <c r="K1" s="0" t="n">
        <v>1</v>
      </c>
      <c r="L1" s="0" t="n">
        <v>76812</v>
      </c>
      <c r="M1" s="0" t="n">
        <v>10</v>
      </c>
      <c r="N1" s="0" t="n">
        <v>12</v>
      </c>
      <c r="O1" s="0" t="n">
        <v>2</v>
      </c>
      <c r="P1" s="0" t="n">
        <v>0</v>
      </c>
      <c r="Q1" s="0" t="n">
        <v>1</v>
      </c>
    </row>
    <row r="4" customFormat="false" ht="12.75" hidden="false" customHeight="false" outlineLevel="0" collapsed="false">
      <c r="A4" s="0" t="n">
        <v>8</v>
      </c>
      <c r="B4" s="0" t="n">
        <v>1</v>
      </c>
      <c r="C4" s="0" t="n">
        <v>-1</v>
      </c>
      <c r="F4" s="0" t="s">
        <v>55</v>
      </c>
      <c r="G4" s="0" t="s">
        <v>56</v>
      </c>
      <c r="EC4" s="0" t="n">
        <v>0</v>
      </c>
    </row>
    <row r="12" customFormat="false" ht="12.75" hidden="false" customHeight="false" outlineLevel="0" collapsed="false">
      <c r="A12" s="0" t="n">
        <v>1</v>
      </c>
      <c r="B12" s="0" t="n">
        <v>51</v>
      </c>
      <c r="C12" s="0" t="n">
        <v>0</v>
      </c>
      <c r="E12" s="0" t="n">
        <v>0</v>
      </c>
      <c r="F12" s="0" t="s">
        <v>57</v>
      </c>
      <c r="G12" s="0" t="s">
        <v>58</v>
      </c>
      <c r="I12" s="0" t="n">
        <v>0</v>
      </c>
      <c r="J12" s="0" t="s">
        <v>59</v>
      </c>
      <c r="K12" s="0" t="n">
        <v>0</v>
      </c>
      <c r="L12" s="0" t="n">
        <v>0</v>
      </c>
      <c r="M12" s="0" t="n">
        <v>2</v>
      </c>
      <c r="O12" s="0" t="n">
        <v>2026</v>
      </c>
      <c r="P12" s="0" t="n">
        <v>7</v>
      </c>
      <c r="Q12" s="0" t="n">
        <v>0</v>
      </c>
      <c r="R12" s="0" t="n">
        <v>0</v>
      </c>
      <c r="S12" s="0" t="n">
        <v>0</v>
      </c>
      <c r="T12" s="0" t="n">
        <v>1</v>
      </c>
      <c r="U12" s="0" t="s">
        <v>60</v>
      </c>
      <c r="V12" s="0" t="n">
        <v>7</v>
      </c>
      <c r="BB12" s="0" t="n">
        <v>0</v>
      </c>
      <c r="BH12" s="0" t="s">
        <v>61</v>
      </c>
      <c r="BI12" s="0" t="s">
        <v>62</v>
      </c>
      <c r="BJ12" s="0" t="n">
        <v>1</v>
      </c>
      <c r="BK12" s="0" t="n">
        <v>1</v>
      </c>
      <c r="BL12" s="0" t="n">
        <v>0</v>
      </c>
      <c r="BM12" s="0" t="n">
        <v>0</v>
      </c>
      <c r="BN12" s="0" t="n">
        <v>1</v>
      </c>
      <c r="BO12" s="0" t="n">
        <v>0</v>
      </c>
      <c r="BP12" s="0" t="n">
        <v>-1</v>
      </c>
      <c r="BQ12" s="0" t="n">
        <v>2</v>
      </c>
      <c r="BR12" s="0" t="n">
        <v>1</v>
      </c>
      <c r="BS12" s="0" t="n">
        <v>0</v>
      </c>
      <c r="BT12" s="0" t="n">
        <v>0</v>
      </c>
      <c r="BU12" s="0" t="n">
        <v>0</v>
      </c>
      <c r="BV12" s="0" t="n">
        <v>0</v>
      </c>
      <c r="BW12" s="0" t="n">
        <v>0</v>
      </c>
      <c r="BX12" s="0" t="n">
        <v>0</v>
      </c>
      <c r="BZ12" s="0" t="s">
        <v>63</v>
      </c>
      <c r="CA12" s="0" t="s">
        <v>64</v>
      </c>
      <c r="CB12" s="0" t="s">
        <v>64</v>
      </c>
      <c r="CC12" s="0" t="s">
        <v>64</v>
      </c>
      <c r="CD12" s="0" t="s">
        <v>64</v>
      </c>
      <c r="CE12" s="0" t="s">
        <v>65</v>
      </c>
      <c r="CF12" s="0" t="n">
        <v>0</v>
      </c>
      <c r="CG12" s="0" t="n">
        <v>0</v>
      </c>
      <c r="CH12" s="0" t="n">
        <v>524296</v>
      </c>
      <c r="CK12" s="0" t="n">
        <v>82</v>
      </c>
      <c r="CQ12" s="0" t="s">
        <v>66</v>
      </c>
      <c r="CR12" s="0" t="s">
        <v>67</v>
      </c>
      <c r="CS12" s="0" t="n">
        <v>41660</v>
      </c>
      <c r="CT12" s="0" t="n">
        <v>1</v>
      </c>
      <c r="CU12" s="0" t="n">
        <v>72</v>
      </c>
      <c r="CY12" s="0" t="n">
        <v>0</v>
      </c>
      <c r="EC12" s="0" t="n">
        <v>0</v>
      </c>
    </row>
    <row r="14" customFormat="false" ht="12.75" hidden="false" customHeight="false" outlineLevel="0" collapsed="false">
      <c r="A14" s="0" t="n">
        <v>22</v>
      </c>
      <c r="B14" s="0" t="n">
        <v>1</v>
      </c>
      <c r="C14" s="0" t="n">
        <v>0</v>
      </c>
      <c r="D14" s="0" t="n">
        <v>86516527</v>
      </c>
      <c r="E14" s="0" t="n">
        <v>86516528</v>
      </c>
      <c r="F14" s="0" t="n">
        <v>2</v>
      </c>
      <c r="G14" s="0" t="n">
        <v>1</v>
      </c>
    </row>
    <row r="16" customFormat="false" ht="12.75" hidden="false" customHeight="false" outlineLevel="0" collapsed="false">
      <c r="A16" s="0" t="n">
        <v>3</v>
      </c>
      <c r="B16" s="0" t="n">
        <v>1</v>
      </c>
      <c r="C16" s="0" t="s">
        <v>57</v>
      </c>
      <c r="D16" s="0" t="s">
        <v>58</v>
      </c>
      <c r="E16" s="0" t="n">
        <f aca="false">ROUND((Source!F85)/1000,2)</f>
        <v>105.64</v>
      </c>
      <c r="F16" s="0" t="n">
        <f aca="false">ROUND((Source!F87)/1000,2)</f>
        <v>0</v>
      </c>
      <c r="G16" s="0" t="n">
        <f aca="false">ROUND((Source!F78)/1000,2)</f>
        <v>0</v>
      </c>
      <c r="H16" s="0" t="n">
        <f aca="false">ROUND((Source!F88)/1000+(Source!F89)/1000,2)</f>
        <v>0</v>
      </c>
      <c r="I16" s="0" t="n">
        <f aca="false">E16+F16+G16+H16</f>
        <v>105.64</v>
      </c>
      <c r="J16" s="0" t="n">
        <f aca="false">ROUND((Source!F84+Source!F83)/1000,2)</f>
        <v>19.14</v>
      </c>
      <c r="K16" s="0" t="n">
        <v>133.18</v>
      </c>
      <c r="L16" s="0" t="n">
        <v>0</v>
      </c>
      <c r="M16" s="0" t="n">
        <v>0</v>
      </c>
      <c r="N16" s="0" t="n">
        <f aca="false">I16+L16+M16</f>
        <v>105.64</v>
      </c>
      <c r="T16" s="0" t="n">
        <f aca="false">ROUND((Source!P85)/1000,2)</f>
        <v>3256.9</v>
      </c>
      <c r="U16" s="0" t="n">
        <f aca="false">ROUND((Source!P87)/1000,2)</f>
        <v>0</v>
      </c>
      <c r="V16" s="0" t="n">
        <f aca="false">ROUND((Source!P78)/1000,2)</f>
        <v>0</v>
      </c>
      <c r="W16" s="0" t="n">
        <f aca="false">ROUND((Source!P88)/1000+(Source!P89)/1000,2)</f>
        <v>0</v>
      </c>
      <c r="X16" s="0" t="n">
        <f aca="false">T16+U16+V16+W16</f>
        <v>3256.9</v>
      </c>
      <c r="Y16" s="0" t="n">
        <f aca="false">ROUND((Source!P84+Source!P83)/1000,2)</f>
        <v>1105.68</v>
      </c>
      <c r="Z16" s="0" t="n">
        <v>2002.6</v>
      </c>
      <c r="AA16" s="0" t="n">
        <v>0</v>
      </c>
      <c r="AB16" s="0" t="n">
        <v>0</v>
      </c>
      <c r="AC16" s="0" t="n">
        <f aca="false">X16+AA16+AB16</f>
        <v>3256.9</v>
      </c>
      <c r="AI16" s="0" t="n">
        <v>7</v>
      </c>
      <c r="AJ16" s="0" t="n">
        <v>0</v>
      </c>
      <c r="AK16" s="0" t="s">
        <v>58</v>
      </c>
      <c r="AN16" s="0" t="n">
        <v>0</v>
      </c>
      <c r="AT16" s="0" t="n">
        <v>76161.85</v>
      </c>
      <c r="AU16" s="0" t="n">
        <v>57019.13</v>
      </c>
      <c r="AV16" s="0" t="n">
        <v>0</v>
      </c>
      <c r="AW16" s="0" t="n">
        <v>0</v>
      </c>
      <c r="AX16" s="0" t="n">
        <v>0</v>
      </c>
      <c r="AY16" s="0" t="n">
        <v>0</v>
      </c>
      <c r="AZ16" s="0" t="n">
        <v>0</v>
      </c>
      <c r="BA16" s="0" t="n">
        <v>19142.72</v>
      </c>
      <c r="BB16" s="0" t="n">
        <v>105641.64</v>
      </c>
      <c r="BC16" s="0" t="n">
        <v>0</v>
      </c>
      <c r="BD16" s="0" t="n">
        <v>0</v>
      </c>
      <c r="BE16" s="0" t="n">
        <v>0</v>
      </c>
      <c r="BF16" s="0" t="n">
        <v>1817.42758725</v>
      </c>
      <c r="BG16" s="0" t="n">
        <v>0</v>
      </c>
      <c r="BH16" s="0" t="n">
        <v>0</v>
      </c>
      <c r="BI16" s="0" t="n">
        <v>17802.73</v>
      </c>
      <c r="BJ16" s="0" t="n">
        <v>11677.06</v>
      </c>
      <c r="BK16" s="0" t="n">
        <v>105641.64</v>
      </c>
      <c r="BR16" s="0" t="n">
        <v>1554142.98</v>
      </c>
      <c r="BS16" s="0" t="n">
        <v>448459.46</v>
      </c>
      <c r="BT16" s="0" t="n">
        <v>0</v>
      </c>
      <c r="BU16" s="0" t="n">
        <v>0</v>
      </c>
      <c r="BV16" s="0" t="n">
        <v>0</v>
      </c>
      <c r="BW16" s="0" t="n">
        <v>0</v>
      </c>
      <c r="BX16" s="0" t="n">
        <v>0</v>
      </c>
      <c r="BY16" s="0" t="n">
        <v>1105683.52</v>
      </c>
      <c r="BZ16" s="0" t="n">
        <v>3256895.59</v>
      </c>
      <c r="CA16" s="0" t="n">
        <v>0</v>
      </c>
      <c r="CB16" s="0" t="n">
        <v>0</v>
      </c>
      <c r="CC16" s="0" t="n">
        <v>0</v>
      </c>
      <c r="CD16" s="0" t="n">
        <v>1817.42758725</v>
      </c>
      <c r="CE16" s="0" t="n">
        <v>0</v>
      </c>
      <c r="CF16" s="0" t="n">
        <v>0</v>
      </c>
      <c r="CG16" s="0" t="n">
        <v>1028285.67</v>
      </c>
      <c r="CH16" s="0" t="n">
        <v>674466.94</v>
      </c>
      <c r="CI16" s="0" t="n">
        <v>3256895.59</v>
      </c>
    </row>
    <row r="18" customFormat="false" ht="12.75" hidden="false" customHeight="false" outlineLevel="0" collapsed="false">
      <c r="A18" s="0" t="n">
        <v>51</v>
      </c>
      <c r="E18" s="0" t="n">
        <v>105.64</v>
      </c>
      <c r="F18" s="0" t="n">
        <v>0</v>
      </c>
      <c r="G18" s="0" t="n">
        <v>0</v>
      </c>
      <c r="H18" s="0" t="n">
        <v>0</v>
      </c>
      <c r="I18" s="0" t="n">
        <v>105.64</v>
      </c>
      <c r="J18" s="0" t="n">
        <v>19.14</v>
      </c>
      <c r="K18" s="0" t="n">
        <v>133.18</v>
      </c>
      <c r="L18" s="0" t="n">
        <v>0</v>
      </c>
      <c r="M18" s="0" t="n">
        <v>0</v>
      </c>
      <c r="N18" s="0" t="n">
        <v>105.64</v>
      </c>
      <c r="T18" s="0" t="n">
        <v>3256.9</v>
      </c>
      <c r="U18" s="0" t="n">
        <v>0</v>
      </c>
      <c r="V18" s="0" t="n">
        <v>0</v>
      </c>
      <c r="W18" s="0" t="n">
        <v>0</v>
      </c>
      <c r="X18" s="0" t="n">
        <v>3256.9</v>
      </c>
      <c r="Y18" s="0" t="n">
        <v>1105.68</v>
      </c>
      <c r="Z18" s="0" t="n">
        <v>2002.6</v>
      </c>
      <c r="AA18" s="0" t="n">
        <v>0</v>
      </c>
      <c r="AB18" s="0" t="n">
        <v>0</v>
      </c>
      <c r="AC18" s="0" t="n">
        <v>3256.9</v>
      </c>
    </row>
    <row r="20" customFormat="false" ht="12.75" hidden="false" customHeight="false" outlineLevel="0" collapsed="false">
      <c r="A20" s="0" t="n">
        <v>50</v>
      </c>
      <c r="B20" s="0" t="n">
        <v>0</v>
      </c>
      <c r="C20" s="0" t="n">
        <v>0</v>
      </c>
      <c r="D20" s="0" t="n">
        <v>1</v>
      </c>
      <c r="E20" s="0" t="n">
        <v>201</v>
      </c>
      <c r="F20" s="0" t="n">
        <v>76161.85</v>
      </c>
      <c r="G20" s="0" t="s">
        <v>91</v>
      </c>
      <c r="H20" s="0" t="s">
        <v>92</v>
      </c>
      <c r="K20" s="0" t="n">
        <v>201</v>
      </c>
      <c r="L20" s="0" t="n">
        <v>1</v>
      </c>
      <c r="M20" s="0" t="n">
        <v>3</v>
      </c>
      <c r="O20" s="0" t="n">
        <v>2</v>
      </c>
      <c r="P20" s="0" t="n">
        <v>1554142.98</v>
      </c>
    </row>
    <row r="21" customFormat="false" ht="12.75" hidden="false" customHeight="false" outlineLevel="0" collapsed="false">
      <c r="A21" s="0" t="n">
        <v>50</v>
      </c>
      <c r="B21" s="0" t="n">
        <v>0</v>
      </c>
      <c r="C21" s="0" t="n">
        <v>0</v>
      </c>
      <c r="D21" s="0" t="n">
        <v>1</v>
      </c>
      <c r="E21" s="0" t="n">
        <v>202</v>
      </c>
      <c r="F21" s="0" t="n">
        <v>57019.13</v>
      </c>
      <c r="G21" s="0" t="s">
        <v>93</v>
      </c>
      <c r="H21" s="0" t="s">
        <v>94</v>
      </c>
      <c r="K21" s="0" t="n">
        <v>202</v>
      </c>
      <c r="L21" s="0" t="n">
        <v>2</v>
      </c>
      <c r="M21" s="0" t="n">
        <v>3</v>
      </c>
      <c r="O21" s="0" t="n">
        <v>2</v>
      </c>
      <c r="P21" s="0" t="n">
        <v>448459.46</v>
      </c>
    </row>
    <row r="22" customFormat="false" ht="12.75" hidden="false" customHeight="false" outlineLevel="0" collapsed="false">
      <c r="A22" s="0" t="n">
        <v>50</v>
      </c>
      <c r="B22" s="0" t="n">
        <v>0</v>
      </c>
      <c r="C22" s="0" t="n">
        <v>0</v>
      </c>
      <c r="D22" s="0" t="n">
        <v>1</v>
      </c>
      <c r="E22" s="0" t="n">
        <v>222</v>
      </c>
      <c r="F22" s="0" t="n">
        <v>0</v>
      </c>
      <c r="G22" s="0" t="s">
        <v>95</v>
      </c>
      <c r="H22" s="0" t="s">
        <v>96</v>
      </c>
      <c r="K22" s="0" t="n">
        <v>222</v>
      </c>
      <c r="L22" s="0" t="n">
        <v>3</v>
      </c>
      <c r="M22" s="0" t="n">
        <v>3</v>
      </c>
      <c r="O22" s="0" t="n">
        <v>2</v>
      </c>
      <c r="P22" s="0" t="n">
        <v>0</v>
      </c>
    </row>
    <row r="23" customFormat="false" ht="12.75" hidden="false" customHeight="false" outlineLevel="0" collapsed="false">
      <c r="A23" s="0" t="n">
        <v>50</v>
      </c>
      <c r="B23" s="0" t="n">
        <v>0</v>
      </c>
      <c r="C23" s="0" t="n">
        <v>0</v>
      </c>
      <c r="D23" s="0" t="n">
        <v>1</v>
      </c>
      <c r="E23" s="0" t="n">
        <v>225</v>
      </c>
      <c r="F23" s="0" t="n">
        <v>57019.13</v>
      </c>
      <c r="G23" s="0" t="s">
        <v>97</v>
      </c>
      <c r="H23" s="0" t="s">
        <v>98</v>
      </c>
      <c r="K23" s="0" t="n">
        <v>225</v>
      </c>
      <c r="L23" s="0" t="n">
        <v>4</v>
      </c>
      <c r="M23" s="0" t="n">
        <v>3</v>
      </c>
      <c r="O23" s="0" t="n">
        <v>2</v>
      </c>
      <c r="P23" s="0" t="n">
        <v>448459.46</v>
      </c>
    </row>
    <row r="24" customFormat="false" ht="12.75" hidden="false" customHeight="false" outlineLevel="0" collapsed="false">
      <c r="A24" s="0" t="n">
        <v>50</v>
      </c>
      <c r="B24" s="0" t="n">
        <v>0</v>
      </c>
      <c r="C24" s="0" t="n">
        <v>0</v>
      </c>
      <c r="D24" s="0" t="n">
        <v>1</v>
      </c>
      <c r="E24" s="0" t="n">
        <v>226</v>
      </c>
      <c r="F24" s="0" t="n">
        <v>57019.13</v>
      </c>
      <c r="G24" s="0" t="s">
        <v>99</v>
      </c>
      <c r="H24" s="0" t="s">
        <v>100</v>
      </c>
      <c r="K24" s="0" t="n">
        <v>226</v>
      </c>
      <c r="L24" s="0" t="n">
        <v>5</v>
      </c>
      <c r="M24" s="0" t="n">
        <v>3</v>
      </c>
      <c r="O24" s="0" t="n">
        <v>2</v>
      </c>
      <c r="P24" s="0" t="n">
        <v>448459.46</v>
      </c>
    </row>
    <row r="25" customFormat="false" ht="12.75" hidden="false" customHeight="false" outlineLevel="0" collapsed="false">
      <c r="A25" s="0" t="n">
        <v>50</v>
      </c>
      <c r="B25" s="0" t="n">
        <v>0</v>
      </c>
      <c r="C25" s="0" t="n">
        <v>0</v>
      </c>
      <c r="D25" s="0" t="n">
        <v>1</v>
      </c>
      <c r="E25" s="0" t="n">
        <v>227</v>
      </c>
      <c r="F25" s="0" t="n">
        <v>0</v>
      </c>
      <c r="G25" s="0" t="s">
        <v>101</v>
      </c>
      <c r="H25" s="0" t="s">
        <v>102</v>
      </c>
      <c r="K25" s="0" t="n">
        <v>227</v>
      </c>
      <c r="L25" s="0" t="n">
        <v>6</v>
      </c>
      <c r="M25" s="0" t="n">
        <v>3</v>
      </c>
      <c r="O25" s="0" t="n">
        <v>2</v>
      </c>
      <c r="P25" s="0" t="n">
        <v>0</v>
      </c>
    </row>
    <row r="26" customFormat="false" ht="12.75" hidden="false" customHeight="false" outlineLevel="0" collapsed="false">
      <c r="A26" s="0" t="n">
        <v>50</v>
      </c>
      <c r="B26" s="0" t="n">
        <v>0</v>
      </c>
      <c r="C26" s="0" t="n">
        <v>0</v>
      </c>
      <c r="D26" s="0" t="n">
        <v>1</v>
      </c>
      <c r="E26" s="0" t="n">
        <v>228</v>
      </c>
      <c r="F26" s="0" t="n">
        <v>57019.13</v>
      </c>
      <c r="G26" s="0" t="s">
        <v>103</v>
      </c>
      <c r="H26" s="0" t="s">
        <v>104</v>
      </c>
      <c r="K26" s="0" t="n">
        <v>228</v>
      </c>
      <c r="L26" s="0" t="n">
        <v>7</v>
      </c>
      <c r="M26" s="0" t="n">
        <v>3</v>
      </c>
      <c r="O26" s="0" t="n">
        <v>2</v>
      </c>
      <c r="P26" s="0" t="n">
        <v>448459.46</v>
      </c>
    </row>
    <row r="27" customFormat="false" ht="12.75" hidden="false" customHeight="false" outlineLevel="0" collapsed="false">
      <c r="A27" s="0" t="n">
        <v>50</v>
      </c>
      <c r="B27" s="0" t="n">
        <v>0</v>
      </c>
      <c r="C27" s="0" t="n">
        <v>0</v>
      </c>
      <c r="D27" s="0" t="n">
        <v>1</v>
      </c>
      <c r="E27" s="0" t="n">
        <v>216</v>
      </c>
      <c r="F27" s="0" t="n">
        <v>0</v>
      </c>
      <c r="G27" s="0" t="s">
        <v>105</v>
      </c>
      <c r="H27" s="0" t="s">
        <v>106</v>
      </c>
      <c r="K27" s="0" t="n">
        <v>216</v>
      </c>
      <c r="L27" s="0" t="n">
        <v>8</v>
      </c>
      <c r="M27" s="0" t="n">
        <v>3</v>
      </c>
      <c r="O27" s="0" t="n">
        <v>2</v>
      </c>
      <c r="P27" s="0" t="n">
        <v>0</v>
      </c>
    </row>
    <row r="28" customFormat="false" ht="12.75" hidden="false" customHeight="false" outlineLevel="0" collapsed="false">
      <c r="A28" s="0" t="n">
        <v>50</v>
      </c>
      <c r="B28" s="0" t="n">
        <v>0</v>
      </c>
      <c r="C28" s="0" t="n">
        <v>0</v>
      </c>
      <c r="D28" s="0" t="n">
        <v>1</v>
      </c>
      <c r="E28" s="0" t="n">
        <v>223</v>
      </c>
      <c r="F28" s="0" t="n">
        <v>0</v>
      </c>
      <c r="G28" s="0" t="s">
        <v>107</v>
      </c>
      <c r="H28" s="0" t="s">
        <v>108</v>
      </c>
      <c r="K28" s="0" t="n">
        <v>223</v>
      </c>
      <c r="L28" s="0" t="n">
        <v>9</v>
      </c>
      <c r="M28" s="0" t="n">
        <v>3</v>
      </c>
      <c r="O28" s="0" t="n">
        <v>2</v>
      </c>
      <c r="P28" s="0" t="n">
        <v>0</v>
      </c>
    </row>
    <row r="29" customFormat="false" ht="12.75" hidden="false" customHeight="false" outlineLevel="0" collapsed="false">
      <c r="A29" s="0" t="n">
        <v>50</v>
      </c>
      <c r="B29" s="0" t="n">
        <v>0</v>
      </c>
      <c r="C29" s="0" t="n">
        <v>0</v>
      </c>
      <c r="D29" s="0" t="n">
        <v>1</v>
      </c>
      <c r="E29" s="0" t="n">
        <v>229</v>
      </c>
      <c r="F29" s="0" t="n">
        <v>0</v>
      </c>
      <c r="G29" s="0" t="s">
        <v>109</v>
      </c>
      <c r="H29" s="0" t="s">
        <v>110</v>
      </c>
      <c r="K29" s="0" t="n">
        <v>229</v>
      </c>
      <c r="L29" s="0" t="n">
        <v>10</v>
      </c>
      <c r="M29" s="0" t="n">
        <v>3</v>
      </c>
      <c r="O29" s="0" t="n">
        <v>2</v>
      </c>
      <c r="P29" s="0" t="n">
        <v>0</v>
      </c>
    </row>
    <row r="30" customFormat="false" ht="12.75" hidden="false" customHeight="false" outlineLevel="0" collapsed="false">
      <c r="A30" s="0" t="n">
        <v>50</v>
      </c>
      <c r="B30" s="0" t="n">
        <v>0</v>
      </c>
      <c r="C30" s="0" t="n">
        <v>0</v>
      </c>
      <c r="D30" s="0" t="n">
        <v>1</v>
      </c>
      <c r="E30" s="0" t="n">
        <v>203</v>
      </c>
      <c r="F30" s="0" t="n">
        <v>0</v>
      </c>
      <c r="G30" s="0" t="s">
        <v>111</v>
      </c>
      <c r="H30" s="0" t="s">
        <v>112</v>
      </c>
      <c r="K30" s="0" t="n">
        <v>203</v>
      </c>
      <c r="L30" s="0" t="n">
        <v>11</v>
      </c>
      <c r="M30" s="0" t="n">
        <v>3</v>
      </c>
      <c r="O30" s="0" t="n">
        <v>2</v>
      </c>
      <c r="P30" s="0" t="n">
        <v>0</v>
      </c>
    </row>
    <row r="31" customFormat="false" ht="12.75" hidden="false" customHeight="false" outlineLevel="0" collapsed="false">
      <c r="A31" s="0" t="n">
        <v>50</v>
      </c>
      <c r="B31" s="0" t="n">
        <v>0</v>
      </c>
      <c r="C31" s="0" t="n">
        <v>0</v>
      </c>
      <c r="D31" s="0" t="n">
        <v>1</v>
      </c>
      <c r="E31" s="0" t="n">
        <v>231</v>
      </c>
      <c r="F31" s="0" t="n">
        <v>0</v>
      </c>
      <c r="G31" s="0" t="s">
        <v>113</v>
      </c>
      <c r="H31" s="0" t="s">
        <v>114</v>
      </c>
      <c r="K31" s="0" t="n">
        <v>231</v>
      </c>
      <c r="L31" s="0" t="n">
        <v>12</v>
      </c>
      <c r="M31" s="0" t="n">
        <v>3</v>
      </c>
      <c r="O31" s="0" t="n">
        <v>2</v>
      </c>
      <c r="P31" s="0" t="n">
        <v>0</v>
      </c>
    </row>
    <row r="32" customFormat="false" ht="12.75" hidden="false" customHeight="false" outlineLevel="0" collapsed="false">
      <c r="A32" s="0" t="n">
        <v>50</v>
      </c>
      <c r="B32" s="0" t="n">
        <v>0</v>
      </c>
      <c r="C32" s="0" t="n">
        <v>0</v>
      </c>
      <c r="D32" s="0" t="n">
        <v>1</v>
      </c>
      <c r="E32" s="0" t="n">
        <v>204</v>
      </c>
      <c r="F32" s="0" t="n">
        <v>0</v>
      </c>
      <c r="G32" s="0" t="s">
        <v>115</v>
      </c>
      <c r="H32" s="0" t="s">
        <v>116</v>
      </c>
      <c r="K32" s="0" t="n">
        <v>204</v>
      </c>
      <c r="L32" s="0" t="n">
        <v>13</v>
      </c>
      <c r="M32" s="0" t="n">
        <v>3</v>
      </c>
      <c r="O32" s="0" t="n">
        <v>2</v>
      </c>
      <c r="P32" s="0" t="n">
        <v>0</v>
      </c>
    </row>
    <row r="33" customFormat="false" ht="12.75" hidden="false" customHeight="false" outlineLevel="0" collapsed="false">
      <c r="A33" s="0" t="n">
        <v>50</v>
      </c>
      <c r="B33" s="0" t="n">
        <v>0</v>
      </c>
      <c r="C33" s="0" t="n">
        <v>0</v>
      </c>
      <c r="D33" s="0" t="n">
        <v>1</v>
      </c>
      <c r="E33" s="0" t="n">
        <v>205</v>
      </c>
      <c r="F33" s="0" t="n">
        <v>19142.72</v>
      </c>
      <c r="G33" s="0" t="s">
        <v>117</v>
      </c>
      <c r="H33" s="0" t="s">
        <v>118</v>
      </c>
      <c r="K33" s="0" t="n">
        <v>205</v>
      </c>
      <c r="L33" s="0" t="n">
        <v>14</v>
      </c>
      <c r="M33" s="0" t="n">
        <v>3</v>
      </c>
      <c r="O33" s="0" t="n">
        <v>2</v>
      </c>
      <c r="P33" s="0" t="n">
        <v>1105683.52</v>
      </c>
    </row>
    <row r="34" customFormat="false" ht="12.75" hidden="false" customHeight="false" outlineLevel="0" collapsed="false">
      <c r="A34" s="0" t="n">
        <v>50</v>
      </c>
      <c r="B34" s="0" t="n">
        <v>0</v>
      </c>
      <c r="C34" s="0" t="n">
        <v>0</v>
      </c>
      <c r="D34" s="0" t="n">
        <v>1</v>
      </c>
      <c r="E34" s="0" t="n">
        <v>232</v>
      </c>
      <c r="F34" s="0" t="n">
        <v>0</v>
      </c>
      <c r="G34" s="0" t="s">
        <v>119</v>
      </c>
      <c r="H34" s="0" t="s">
        <v>120</v>
      </c>
      <c r="K34" s="0" t="n">
        <v>232</v>
      </c>
      <c r="L34" s="0" t="n">
        <v>15</v>
      </c>
      <c r="M34" s="0" t="n">
        <v>3</v>
      </c>
      <c r="O34" s="0" t="n">
        <v>2</v>
      </c>
      <c r="P34" s="0" t="n">
        <v>0</v>
      </c>
    </row>
    <row r="35" customFormat="false" ht="12.75" hidden="false" customHeight="false" outlineLevel="0" collapsed="false">
      <c r="A35" s="0" t="n">
        <v>50</v>
      </c>
      <c r="B35" s="0" t="n">
        <v>0</v>
      </c>
      <c r="C35" s="0" t="n">
        <v>0</v>
      </c>
      <c r="D35" s="0" t="n">
        <v>1</v>
      </c>
      <c r="E35" s="0" t="n">
        <v>214</v>
      </c>
      <c r="F35" s="0" t="n">
        <v>105641.64</v>
      </c>
      <c r="G35" s="0" t="s">
        <v>121</v>
      </c>
      <c r="H35" s="0" t="s">
        <v>122</v>
      </c>
      <c r="K35" s="0" t="n">
        <v>214</v>
      </c>
      <c r="L35" s="0" t="n">
        <v>16</v>
      </c>
      <c r="M35" s="0" t="n">
        <v>3</v>
      </c>
      <c r="O35" s="0" t="n">
        <v>2</v>
      </c>
      <c r="P35" s="0" t="n">
        <v>3256895.59</v>
      </c>
    </row>
    <row r="36" customFormat="false" ht="12.75" hidden="false" customHeight="false" outlineLevel="0" collapsed="false">
      <c r="A36" s="0" t="n">
        <v>50</v>
      </c>
      <c r="B36" s="0" t="n">
        <v>0</v>
      </c>
      <c r="C36" s="0" t="n">
        <v>0</v>
      </c>
      <c r="D36" s="0" t="n">
        <v>1</v>
      </c>
      <c r="E36" s="0" t="n">
        <v>215</v>
      </c>
      <c r="F36" s="0" t="n">
        <v>0</v>
      </c>
      <c r="G36" s="0" t="s">
        <v>123</v>
      </c>
      <c r="H36" s="0" t="s">
        <v>124</v>
      </c>
      <c r="K36" s="0" t="n">
        <v>215</v>
      </c>
      <c r="L36" s="0" t="n">
        <v>17</v>
      </c>
      <c r="M36" s="0" t="n">
        <v>3</v>
      </c>
      <c r="O36" s="0" t="n">
        <v>2</v>
      </c>
      <c r="P36" s="0" t="n">
        <v>0</v>
      </c>
    </row>
    <row r="37" customFormat="false" ht="12.75" hidden="false" customHeight="false" outlineLevel="0" collapsed="false">
      <c r="A37" s="0" t="n">
        <v>50</v>
      </c>
      <c r="B37" s="0" t="n">
        <v>0</v>
      </c>
      <c r="C37" s="0" t="n">
        <v>0</v>
      </c>
      <c r="D37" s="0" t="n">
        <v>1</v>
      </c>
      <c r="E37" s="0" t="n">
        <v>217</v>
      </c>
      <c r="F37" s="0" t="n">
        <v>0</v>
      </c>
      <c r="G37" s="0" t="s">
        <v>125</v>
      </c>
      <c r="H37" s="0" t="s">
        <v>126</v>
      </c>
      <c r="K37" s="0" t="n">
        <v>217</v>
      </c>
      <c r="L37" s="0" t="n">
        <v>18</v>
      </c>
      <c r="M37" s="0" t="n">
        <v>3</v>
      </c>
      <c r="O37" s="0" t="n">
        <v>2</v>
      </c>
      <c r="P37" s="0" t="n">
        <v>0</v>
      </c>
    </row>
    <row r="38" customFormat="false" ht="12.75" hidden="false" customHeight="false" outlineLevel="0" collapsed="false">
      <c r="A38" s="0" t="n">
        <v>50</v>
      </c>
      <c r="B38" s="0" t="n">
        <v>0</v>
      </c>
      <c r="C38" s="0" t="n">
        <v>0</v>
      </c>
      <c r="D38" s="0" t="n">
        <v>1</v>
      </c>
      <c r="E38" s="0" t="n">
        <v>230</v>
      </c>
      <c r="F38" s="0" t="n">
        <v>0</v>
      </c>
      <c r="G38" s="0" t="s">
        <v>127</v>
      </c>
      <c r="H38" s="0" t="s">
        <v>128</v>
      </c>
      <c r="K38" s="0" t="n">
        <v>230</v>
      </c>
      <c r="L38" s="0" t="n">
        <v>19</v>
      </c>
      <c r="M38" s="0" t="n">
        <v>3</v>
      </c>
      <c r="O38" s="0" t="n">
        <v>2</v>
      </c>
      <c r="P38" s="0" t="n">
        <v>0</v>
      </c>
    </row>
    <row r="39" customFormat="false" ht="12.75" hidden="false" customHeight="false" outlineLevel="0" collapsed="false">
      <c r="A39" s="0" t="n">
        <v>50</v>
      </c>
      <c r="B39" s="0" t="n">
        <v>0</v>
      </c>
      <c r="C39" s="0" t="n">
        <v>0</v>
      </c>
      <c r="D39" s="0" t="n">
        <v>1</v>
      </c>
      <c r="E39" s="0" t="n">
        <v>206</v>
      </c>
      <c r="F39" s="0" t="n">
        <v>0</v>
      </c>
      <c r="G39" s="0" t="s">
        <v>129</v>
      </c>
      <c r="H39" s="0" t="s">
        <v>16</v>
      </c>
      <c r="K39" s="0" t="n">
        <v>206</v>
      </c>
      <c r="L39" s="0" t="n">
        <v>20</v>
      </c>
      <c r="M39" s="0" t="n">
        <v>3</v>
      </c>
      <c r="O39" s="0" t="n">
        <v>2</v>
      </c>
      <c r="P39" s="0" t="n">
        <v>0</v>
      </c>
    </row>
    <row r="40" customFormat="false" ht="12.75" hidden="false" customHeight="false" outlineLevel="0" collapsed="false">
      <c r="A40" s="0" t="n">
        <v>50</v>
      </c>
      <c r="B40" s="0" t="n">
        <v>0</v>
      </c>
      <c r="C40" s="0" t="n">
        <v>0</v>
      </c>
      <c r="D40" s="0" t="n">
        <v>1</v>
      </c>
      <c r="E40" s="0" t="n">
        <v>207</v>
      </c>
      <c r="F40" s="0" t="n">
        <v>1817.42758725</v>
      </c>
      <c r="G40" s="0" t="s">
        <v>130</v>
      </c>
      <c r="H40" s="0" t="s">
        <v>131</v>
      </c>
      <c r="K40" s="0" t="n">
        <v>207</v>
      </c>
      <c r="L40" s="0" t="n">
        <v>21</v>
      </c>
      <c r="M40" s="0" t="n">
        <v>3</v>
      </c>
      <c r="O40" s="0" t="n">
        <v>-1</v>
      </c>
      <c r="P40" s="0" t="n">
        <v>1817.42758725</v>
      </c>
    </row>
    <row r="41" customFormat="false" ht="12.75" hidden="false" customHeight="false" outlineLevel="0" collapsed="false">
      <c r="A41" s="0" t="n">
        <v>50</v>
      </c>
      <c r="B41" s="0" t="n">
        <v>0</v>
      </c>
      <c r="C41" s="0" t="n">
        <v>0</v>
      </c>
      <c r="D41" s="0" t="n">
        <v>1</v>
      </c>
      <c r="E41" s="0" t="n">
        <v>208</v>
      </c>
      <c r="F41" s="0" t="n">
        <v>0</v>
      </c>
      <c r="G41" s="0" t="s">
        <v>132</v>
      </c>
      <c r="H41" s="0" t="s">
        <v>133</v>
      </c>
      <c r="K41" s="0" t="n">
        <v>208</v>
      </c>
      <c r="L41" s="0" t="n">
        <v>22</v>
      </c>
      <c r="M41" s="0" t="n">
        <v>3</v>
      </c>
      <c r="O41" s="0" t="n">
        <v>-1</v>
      </c>
      <c r="P41" s="0" t="n">
        <v>0</v>
      </c>
    </row>
    <row r="42" customFormat="false" ht="12.75" hidden="false" customHeight="false" outlineLevel="0" collapsed="false">
      <c r="A42" s="0" t="n">
        <v>50</v>
      </c>
      <c r="B42" s="0" t="n">
        <v>0</v>
      </c>
      <c r="C42" s="0" t="n">
        <v>0</v>
      </c>
      <c r="D42" s="0" t="n">
        <v>1</v>
      </c>
      <c r="E42" s="0" t="n">
        <v>209</v>
      </c>
      <c r="F42" s="0" t="n">
        <v>0</v>
      </c>
      <c r="G42" s="0" t="s">
        <v>134</v>
      </c>
      <c r="H42" s="0" t="s">
        <v>135</v>
      </c>
      <c r="K42" s="0" t="n">
        <v>209</v>
      </c>
      <c r="L42" s="0" t="n">
        <v>23</v>
      </c>
      <c r="M42" s="0" t="n">
        <v>3</v>
      </c>
      <c r="O42" s="0" t="n">
        <v>2</v>
      </c>
      <c r="P42" s="0" t="n">
        <v>0</v>
      </c>
    </row>
    <row r="43" customFormat="false" ht="12.75" hidden="false" customHeight="false" outlineLevel="0" collapsed="false">
      <c r="A43" s="0" t="n">
        <v>50</v>
      </c>
      <c r="B43" s="0" t="n">
        <v>0</v>
      </c>
      <c r="C43" s="0" t="n">
        <v>0</v>
      </c>
      <c r="D43" s="0" t="n">
        <v>1</v>
      </c>
      <c r="E43" s="0" t="n">
        <v>233</v>
      </c>
      <c r="F43" s="0" t="n">
        <v>0</v>
      </c>
      <c r="G43" s="0" t="s">
        <v>136</v>
      </c>
      <c r="H43" s="0" t="s">
        <v>137</v>
      </c>
      <c r="K43" s="0" t="n">
        <v>233</v>
      </c>
      <c r="L43" s="0" t="n">
        <v>24</v>
      </c>
      <c r="M43" s="0" t="n">
        <v>3</v>
      </c>
      <c r="O43" s="0" t="n">
        <v>2</v>
      </c>
      <c r="P43" s="0" t="n">
        <v>0</v>
      </c>
    </row>
    <row r="44" customFormat="false" ht="12.75" hidden="false" customHeight="false" outlineLevel="0" collapsed="false">
      <c r="A44" s="0" t="n">
        <v>50</v>
      </c>
      <c r="B44" s="0" t="n">
        <v>0</v>
      </c>
      <c r="C44" s="0" t="n">
        <v>0</v>
      </c>
      <c r="D44" s="0" t="n">
        <v>1</v>
      </c>
      <c r="E44" s="0" t="n">
        <v>210</v>
      </c>
      <c r="F44" s="0" t="n">
        <v>17802.73</v>
      </c>
      <c r="G44" s="0" t="s">
        <v>138</v>
      </c>
      <c r="H44" s="0" t="s">
        <v>139</v>
      </c>
      <c r="K44" s="0" t="n">
        <v>210</v>
      </c>
      <c r="L44" s="0" t="n">
        <v>25</v>
      </c>
      <c r="M44" s="0" t="n">
        <v>3</v>
      </c>
      <c r="O44" s="0" t="n">
        <v>2</v>
      </c>
      <c r="P44" s="0" t="n">
        <v>1028285.67</v>
      </c>
    </row>
    <row r="45" customFormat="false" ht="12.75" hidden="false" customHeight="false" outlineLevel="0" collapsed="false">
      <c r="A45" s="0" t="n">
        <v>50</v>
      </c>
      <c r="B45" s="0" t="n">
        <v>0</v>
      </c>
      <c r="C45" s="0" t="n">
        <v>0</v>
      </c>
      <c r="D45" s="0" t="n">
        <v>1</v>
      </c>
      <c r="E45" s="0" t="n">
        <v>211</v>
      </c>
      <c r="F45" s="0" t="n">
        <v>11677.06</v>
      </c>
      <c r="G45" s="0" t="s">
        <v>140</v>
      </c>
      <c r="H45" s="0" t="s">
        <v>141</v>
      </c>
      <c r="K45" s="0" t="n">
        <v>211</v>
      </c>
      <c r="L45" s="0" t="n">
        <v>26</v>
      </c>
      <c r="M45" s="0" t="n">
        <v>3</v>
      </c>
      <c r="O45" s="0" t="n">
        <v>2</v>
      </c>
      <c r="P45" s="0" t="n">
        <v>674466.94</v>
      </c>
    </row>
    <row r="46" customFormat="false" ht="12.75" hidden="false" customHeight="false" outlineLevel="0" collapsed="false">
      <c r="A46" s="0" t="n">
        <v>50</v>
      </c>
      <c r="B46" s="0" t="n">
        <v>0</v>
      </c>
      <c r="C46" s="0" t="n">
        <v>0</v>
      </c>
      <c r="D46" s="0" t="n">
        <v>1</v>
      </c>
      <c r="E46" s="0" t="n">
        <v>224</v>
      </c>
      <c r="F46" s="0" t="n">
        <v>105641.64</v>
      </c>
      <c r="G46" s="0" t="s">
        <v>142</v>
      </c>
      <c r="H46" s="0" t="s">
        <v>143</v>
      </c>
      <c r="K46" s="0" t="n">
        <v>224</v>
      </c>
      <c r="L46" s="0" t="n">
        <v>27</v>
      </c>
      <c r="M46" s="0" t="n">
        <v>3</v>
      </c>
      <c r="O46" s="0" t="n">
        <v>2</v>
      </c>
      <c r="P46" s="0" t="n">
        <v>3256895.59</v>
      </c>
    </row>
    <row r="48" customFormat="false" ht="12.75" hidden="false" customHeight="false" outlineLevel="0" collapsed="false">
      <c r="A48" s="0" t="n">
        <v>-1</v>
      </c>
    </row>
    <row r="51" customFormat="false" ht="12.75" hidden="false" customHeight="false" outlineLevel="0" collapsed="false">
      <c r="A51" s="0" t="n">
        <v>75</v>
      </c>
      <c r="B51" s="0" t="s">
        <v>146</v>
      </c>
      <c r="C51" s="0" t="n">
        <v>2000</v>
      </c>
      <c r="D51" s="0" t="n">
        <v>0</v>
      </c>
      <c r="E51" s="0" t="n">
        <v>1</v>
      </c>
      <c r="G51" s="0" t="n">
        <v>0</v>
      </c>
      <c r="H51" s="0" t="n">
        <v>1</v>
      </c>
      <c r="I51" s="0" t="n">
        <v>1</v>
      </c>
      <c r="J51" s="0" t="n">
        <v>3</v>
      </c>
      <c r="K51" s="0" t="n">
        <v>0</v>
      </c>
      <c r="L51" s="0" t="n">
        <v>0</v>
      </c>
      <c r="M51" s="0" t="n">
        <v>0</v>
      </c>
      <c r="N51" s="0" t="n">
        <v>86516527</v>
      </c>
      <c r="O51" s="0" t="n">
        <v>1</v>
      </c>
    </row>
    <row r="52" customFormat="false" ht="12.75" hidden="false" customHeight="false" outlineLevel="0" collapsed="false">
      <c r="A52" s="0" t="n">
        <v>75</v>
      </c>
      <c r="B52" s="0" t="s">
        <v>147</v>
      </c>
      <c r="C52" s="0" t="n">
        <v>2026</v>
      </c>
      <c r="D52" s="0" t="n">
        <v>0</v>
      </c>
      <c r="E52" s="0" t="n">
        <v>7</v>
      </c>
      <c r="G52" s="0" t="n">
        <v>0</v>
      </c>
      <c r="H52" s="0" t="n">
        <v>2</v>
      </c>
      <c r="I52" s="0" t="n">
        <v>1</v>
      </c>
      <c r="J52" s="0" t="n">
        <v>3</v>
      </c>
      <c r="K52" s="0" t="n">
        <v>0</v>
      </c>
      <c r="L52" s="0" t="n">
        <v>0</v>
      </c>
      <c r="M52" s="0" t="n">
        <v>1</v>
      </c>
      <c r="N52" s="0" t="n">
        <v>86516528</v>
      </c>
      <c r="O52" s="0" t="n">
        <v>2</v>
      </c>
    </row>
  </sheetData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P14"/>
  <sheetViews>
    <sheetView showFormulas="false" showGridLines="true" showRowColHeaders="true" showZeros="true" rightToLeft="false" tabSelected="false" showOutlineSymbols="true" defaultGridColor="true" view="normal" topLeftCell="A61" colorId="64" zoomScale="100" zoomScaleNormal="100" zoomScalePageLayoutView="100" workbookViewId="0">
      <selection pane="topLeft" activeCell="A32" activeCellId="0" sqref="A32"/>
    </sheetView>
  </sheetViews>
  <sheetFormatPr defaultColWidth="9.13671875" defaultRowHeight="12.75" zeroHeight="false" outlineLevelRow="0" outlineLevelCol="0"/>
  <sheetData>
    <row r="1" customFormat="false" ht="12.75" hidden="false" customHeight="false" outlineLevel="0" collapsed="false">
      <c r="A1" s="0" t="n">
        <f aca="false">ROW(Source!A28)</f>
        <v>28</v>
      </c>
      <c r="B1" s="0" t="n">
        <v>86516527</v>
      </c>
      <c r="C1" s="0" t="n">
        <v>86516529</v>
      </c>
      <c r="D1" s="0" t="n">
        <v>0</v>
      </c>
      <c r="E1" s="0" t="n">
        <v>1</v>
      </c>
      <c r="F1" s="0" t="n">
        <v>1</v>
      </c>
      <c r="G1" s="0" t="n">
        <v>30515945</v>
      </c>
      <c r="H1" s="0" t="n">
        <v>1</v>
      </c>
      <c r="I1" s="0" t="s">
        <v>68</v>
      </c>
      <c r="K1" s="0" t="s">
        <v>149</v>
      </c>
      <c r="L1" s="0" t="n">
        <v>1369</v>
      </c>
      <c r="N1" s="0" t="n">
        <v>1013</v>
      </c>
      <c r="O1" s="0" t="s">
        <v>150</v>
      </c>
      <c r="P1" s="0" t="s">
        <v>150</v>
      </c>
      <c r="Q1" s="0" t="n">
        <v>1</v>
      </c>
      <c r="W1" s="0" t="n">
        <v>0</v>
      </c>
      <c r="X1" s="0" t="n">
        <v>-2001970737</v>
      </c>
      <c r="Y1" s="0" t="n">
        <f aca="false">(AT1*1.1*1.15)</f>
        <v>6.64125</v>
      </c>
      <c r="AA1" s="0" t="n">
        <v>0</v>
      </c>
      <c r="AB1" s="0" t="n">
        <v>0</v>
      </c>
      <c r="AC1" s="0" t="n">
        <v>0</v>
      </c>
      <c r="AD1" s="0" t="n">
        <v>0</v>
      </c>
      <c r="AE1" s="0" t="n">
        <v>0</v>
      </c>
      <c r="AF1" s="0" t="n">
        <v>0</v>
      </c>
      <c r="AG1" s="0" t="n">
        <v>0</v>
      </c>
      <c r="AH1" s="0" t="n">
        <v>0</v>
      </c>
      <c r="AI1" s="0" t="n">
        <v>1</v>
      </c>
      <c r="AJ1" s="0" t="n">
        <v>1</v>
      </c>
      <c r="AK1" s="0" t="n">
        <v>1</v>
      </c>
      <c r="AL1" s="0" t="n">
        <v>1</v>
      </c>
      <c r="AM1" s="0" t="n">
        <v>0</v>
      </c>
      <c r="AN1" s="0" t="n">
        <v>0</v>
      </c>
      <c r="AO1" s="0" t="n">
        <v>1</v>
      </c>
      <c r="AP1" s="0" t="n">
        <v>0</v>
      </c>
      <c r="AQ1" s="0" t="n">
        <v>0</v>
      </c>
      <c r="AR1" s="0" t="n">
        <v>0</v>
      </c>
      <c r="AT1" s="0" t="n">
        <v>5.25</v>
      </c>
      <c r="AU1" s="0" t="s">
        <v>74</v>
      </c>
      <c r="AV1" s="0" t="n">
        <v>1</v>
      </c>
      <c r="AW1" s="0" t="n">
        <v>2</v>
      </c>
      <c r="AX1" s="0" t="n">
        <v>86516533</v>
      </c>
      <c r="AY1" s="0" t="n">
        <v>1</v>
      </c>
      <c r="AZ1" s="0" t="n">
        <v>6144</v>
      </c>
      <c r="BA1" s="0" t="n">
        <v>1</v>
      </c>
      <c r="BB1" s="0" t="n">
        <v>0</v>
      </c>
      <c r="BC1" s="0" t="n">
        <v>0</v>
      </c>
      <c r="BD1" s="0" t="n">
        <v>0</v>
      </c>
      <c r="BE1" s="0" t="n">
        <v>0</v>
      </c>
      <c r="BF1" s="0" t="n">
        <v>0</v>
      </c>
      <c r="BG1" s="0" t="n">
        <v>0</v>
      </c>
      <c r="BH1" s="0" t="n">
        <v>0</v>
      </c>
      <c r="BI1" s="0" t="n">
        <v>0</v>
      </c>
      <c r="BJ1" s="0" t="n">
        <v>0</v>
      </c>
      <c r="BK1" s="0" t="n">
        <v>0</v>
      </c>
      <c r="BL1" s="0" t="n">
        <v>0</v>
      </c>
      <c r="BM1" s="0" t="n">
        <v>0</v>
      </c>
      <c r="BN1" s="0" t="n">
        <v>0</v>
      </c>
      <c r="BO1" s="0" t="n">
        <v>0</v>
      </c>
      <c r="BP1" s="0" t="n">
        <v>0</v>
      </c>
      <c r="BQ1" s="0" t="n">
        <v>0</v>
      </c>
      <c r="BR1" s="0" t="n">
        <v>0</v>
      </c>
      <c r="BS1" s="0" t="n">
        <v>0</v>
      </c>
      <c r="BT1" s="0" t="n">
        <v>0</v>
      </c>
      <c r="BU1" s="0" t="n">
        <v>0</v>
      </c>
      <c r="BV1" s="0" t="n">
        <v>0</v>
      </c>
      <c r="BW1" s="0" t="n">
        <v>0</v>
      </c>
      <c r="CU1" s="0" t="n">
        <f aca="false">ROUND(AT1*Source!I28*AH1*AL1,2)</f>
        <v>0</v>
      </c>
      <c r="CV1" s="0" t="n">
        <f aca="false">ROUND(Y1*Source!I28,9)</f>
        <v>289.48544625</v>
      </c>
      <c r="CW1" s="0" t="n">
        <v>0</v>
      </c>
      <c r="CX1" s="0" t="n">
        <f aca="false">ROUND(Y1*Source!I28,9)</f>
        <v>289.48544625</v>
      </c>
      <c r="CY1" s="0" t="n">
        <f aca="false">AD1</f>
        <v>0</v>
      </c>
      <c r="CZ1" s="0" t="n">
        <f aca="false">AH1</f>
        <v>0</v>
      </c>
      <c r="DA1" s="0" t="n">
        <f aca="false">AL1</f>
        <v>1</v>
      </c>
      <c r="DB1" s="0" t="n">
        <f aca="false">(ROUND(AT1*CZ1,2)*1.1*1.15)</f>
        <v>0</v>
      </c>
      <c r="DC1" s="0" t="n">
        <f aca="false">(ROUND(AT1*AG1,2)*1.1*1.15)</f>
        <v>0</v>
      </c>
      <c r="DF1" s="0" t="n">
        <f aca="false">ROUND(ROUND(AE1,2)*CX1,2)</f>
        <v>0</v>
      </c>
      <c r="DG1" s="0" t="n">
        <f aca="false">ROUND(ROUND(AF1,2)*CX1,2)</f>
        <v>0</v>
      </c>
      <c r="DH1" s="0" t="n">
        <f aca="false">ROUND(ROUND(AG1,2)*ROUND((AT1*Source!I28*1.1*1.15),9),2)</f>
        <v>0</v>
      </c>
      <c r="DI1" s="0" t="n">
        <f aca="false">ROUND(ROUND(AH1,2)*CX1,2)</f>
        <v>0</v>
      </c>
      <c r="DJ1" s="0" t="n">
        <f aca="false">DI1</f>
        <v>0</v>
      </c>
      <c r="DK1" s="0" t="n">
        <v>0</v>
      </c>
      <c r="DM1" s="0" t="n">
        <v>0</v>
      </c>
      <c r="DO1" s="0" t="n">
        <v>0</v>
      </c>
      <c r="DP1" s="0" t="s">
        <v>74</v>
      </c>
    </row>
    <row r="2" customFormat="false" ht="12.75" hidden="false" customHeight="false" outlineLevel="0" collapsed="false">
      <c r="A2" s="0" t="n">
        <f aca="false">ROW(Source!A28)</f>
        <v>28</v>
      </c>
      <c r="B2" s="0" t="n">
        <v>86516527</v>
      </c>
      <c r="C2" s="0" t="n">
        <v>86516529</v>
      </c>
      <c r="D2" s="0" t="n">
        <v>0</v>
      </c>
      <c r="E2" s="0" t="n">
        <v>1</v>
      </c>
      <c r="F2" s="0" t="n">
        <v>1</v>
      </c>
      <c r="G2" s="0" t="n">
        <v>30515945</v>
      </c>
      <c r="H2" s="0" t="n">
        <v>3</v>
      </c>
      <c r="I2" s="0" t="s">
        <v>151</v>
      </c>
      <c r="K2" s="0" t="s">
        <v>152</v>
      </c>
      <c r="L2" s="0" t="n">
        <v>1339</v>
      </c>
      <c r="N2" s="0" t="n">
        <v>1007</v>
      </c>
      <c r="O2" s="0" t="s">
        <v>90</v>
      </c>
      <c r="P2" s="0" t="s">
        <v>90</v>
      </c>
      <c r="Q2" s="0" t="n">
        <v>1</v>
      </c>
      <c r="W2" s="0" t="n">
        <v>0</v>
      </c>
      <c r="X2" s="0" t="n">
        <v>1313783385</v>
      </c>
      <c r="Y2" s="0" t="n">
        <f aca="false">AT2</f>
        <v>10</v>
      </c>
      <c r="AA2" s="0" t="n">
        <v>7.07</v>
      </c>
      <c r="AB2" s="0" t="n">
        <v>0</v>
      </c>
      <c r="AC2" s="0" t="n">
        <v>0</v>
      </c>
      <c r="AD2" s="0" t="n">
        <v>0</v>
      </c>
      <c r="AE2" s="0" t="n">
        <v>7.07</v>
      </c>
      <c r="AF2" s="0" t="n">
        <v>0</v>
      </c>
      <c r="AG2" s="0" t="n">
        <v>0</v>
      </c>
      <c r="AH2" s="0" t="n">
        <v>0</v>
      </c>
      <c r="AI2" s="0" t="n">
        <v>1</v>
      </c>
      <c r="AJ2" s="0" t="n">
        <v>1</v>
      </c>
      <c r="AK2" s="0" t="n">
        <v>1</v>
      </c>
      <c r="AL2" s="0" t="n">
        <v>1</v>
      </c>
      <c r="AM2" s="0" t="n">
        <v>0</v>
      </c>
      <c r="AN2" s="0" t="n">
        <v>0</v>
      </c>
      <c r="AO2" s="0" t="n">
        <v>1</v>
      </c>
      <c r="AP2" s="0" t="n">
        <v>0</v>
      </c>
      <c r="AQ2" s="0" t="n">
        <v>0</v>
      </c>
      <c r="AR2" s="0" t="n">
        <v>0</v>
      </c>
      <c r="AT2" s="0" t="n">
        <v>10</v>
      </c>
      <c r="AV2" s="0" t="n">
        <v>0</v>
      </c>
      <c r="AW2" s="0" t="n">
        <v>2</v>
      </c>
      <c r="AX2" s="0" t="n">
        <v>86516534</v>
      </c>
      <c r="AY2" s="0" t="n">
        <v>1</v>
      </c>
      <c r="AZ2" s="0" t="n">
        <v>0</v>
      </c>
      <c r="BA2" s="0" t="n">
        <v>2</v>
      </c>
      <c r="BB2" s="0" t="n">
        <v>0</v>
      </c>
      <c r="BC2" s="0" t="n">
        <v>0</v>
      </c>
      <c r="BD2" s="0" t="n">
        <v>0</v>
      </c>
      <c r="BE2" s="0" t="n">
        <v>0</v>
      </c>
      <c r="BF2" s="0" t="n">
        <v>0</v>
      </c>
      <c r="BG2" s="0" t="n">
        <v>0</v>
      </c>
      <c r="BH2" s="0" t="n">
        <v>0</v>
      </c>
      <c r="BI2" s="0" t="n">
        <v>0</v>
      </c>
      <c r="BJ2" s="0" t="n">
        <v>0</v>
      </c>
      <c r="BK2" s="0" t="n">
        <v>0</v>
      </c>
      <c r="BL2" s="0" t="n">
        <v>0</v>
      </c>
      <c r="BM2" s="0" t="n">
        <v>0</v>
      </c>
      <c r="BN2" s="0" t="n">
        <v>0</v>
      </c>
      <c r="BO2" s="0" t="n">
        <v>0</v>
      </c>
      <c r="BP2" s="0" t="n">
        <v>0</v>
      </c>
      <c r="BQ2" s="0" t="n">
        <v>0</v>
      </c>
      <c r="BR2" s="0" t="n">
        <v>0</v>
      </c>
      <c r="BS2" s="0" t="n">
        <v>0</v>
      </c>
      <c r="BT2" s="0" t="n">
        <v>0</v>
      </c>
      <c r="BU2" s="0" t="n">
        <v>0</v>
      </c>
      <c r="BV2" s="0" t="n">
        <v>0</v>
      </c>
      <c r="BW2" s="0" t="n">
        <v>0</v>
      </c>
      <c r="CV2" s="0" t="n">
        <v>0</v>
      </c>
      <c r="CW2" s="0" t="n">
        <v>0</v>
      </c>
      <c r="CX2" s="0" t="n">
        <f aca="false">ROUND(Y2*Source!I28,9)</f>
        <v>435.89</v>
      </c>
      <c r="CY2" s="0" t="n">
        <f aca="false">AA2</f>
        <v>7.07</v>
      </c>
      <c r="CZ2" s="0" t="n">
        <f aca="false">AE2</f>
        <v>7.07</v>
      </c>
      <c r="DA2" s="0" t="n">
        <f aca="false">AI2</f>
        <v>1</v>
      </c>
      <c r="DB2" s="0" t="n">
        <f aca="false">ROUND(AT2*CZ2,2)</f>
        <v>70.7</v>
      </c>
      <c r="DC2" s="0" t="n">
        <f aca="false">ROUND(AT2*AG2,2)</f>
        <v>0</v>
      </c>
      <c r="DF2" s="0" t="n">
        <f aca="false">ROUND(ROUND(AE2,2)*CX2,2)</f>
        <v>3081.74</v>
      </c>
      <c r="DG2" s="0" t="n">
        <f aca="false">ROUND(ROUND(AF2,2)*CX2,2)</f>
        <v>0</v>
      </c>
      <c r="DH2" s="0" t="n">
        <f aca="false">ROUND(ROUND(AG2,2)*ROUND(AT2*Source!I28,9),2)</f>
        <v>0</v>
      </c>
      <c r="DI2" s="0" t="n">
        <f aca="false">ROUND(ROUND(AH2,2)*CX2,2)</f>
        <v>0</v>
      </c>
      <c r="DJ2" s="0" t="n">
        <f aca="false">DF2</f>
        <v>3081.74</v>
      </c>
      <c r="DK2" s="0" t="n">
        <v>0</v>
      </c>
      <c r="DM2" s="0" t="n">
        <v>0</v>
      </c>
      <c r="DO2" s="0" t="n">
        <v>0</v>
      </c>
    </row>
    <row r="3" customFormat="false" ht="12.75" hidden="false" customHeight="false" outlineLevel="0" collapsed="false">
      <c r="A3" s="0" t="n">
        <f aca="false">ROW(Source!A28)</f>
        <v>28</v>
      </c>
      <c r="B3" s="0" t="n">
        <v>86516527</v>
      </c>
      <c r="C3" s="0" t="n">
        <v>86516529</v>
      </c>
      <c r="D3" s="0" t="n">
        <v>30532994</v>
      </c>
      <c r="E3" s="0" t="n">
        <v>1</v>
      </c>
      <c r="F3" s="0" t="n">
        <v>1</v>
      </c>
      <c r="G3" s="0" t="n">
        <v>30515945</v>
      </c>
      <c r="H3" s="0" t="n">
        <v>3</v>
      </c>
      <c r="I3" s="0" t="s">
        <v>153</v>
      </c>
      <c r="K3" s="0" t="s">
        <v>154</v>
      </c>
      <c r="L3" s="0" t="n">
        <v>1346</v>
      </c>
      <c r="N3" s="0" t="n">
        <v>1009</v>
      </c>
      <c r="O3" s="0" t="s">
        <v>80</v>
      </c>
      <c r="P3" s="0" t="s">
        <v>80</v>
      </c>
      <c r="Q3" s="0" t="n">
        <v>1</v>
      </c>
      <c r="W3" s="0" t="n">
        <v>0</v>
      </c>
      <c r="X3" s="0" t="n">
        <v>408700838</v>
      </c>
      <c r="Y3" s="0" t="n">
        <f aca="false">AT3</f>
        <v>4</v>
      </c>
      <c r="AA3" s="0" t="n">
        <v>0</v>
      </c>
      <c r="AB3" s="0" t="n">
        <v>0</v>
      </c>
      <c r="AC3" s="0" t="n">
        <v>0</v>
      </c>
      <c r="AD3" s="0" t="n">
        <v>0</v>
      </c>
      <c r="AE3" s="0" t="n">
        <v>0</v>
      </c>
      <c r="AF3" s="0" t="n">
        <v>0</v>
      </c>
      <c r="AG3" s="0" t="n">
        <v>0</v>
      </c>
      <c r="AH3" s="0" t="n">
        <v>0</v>
      </c>
      <c r="AI3" s="0" t="n">
        <v>1</v>
      </c>
      <c r="AJ3" s="0" t="n">
        <v>1</v>
      </c>
      <c r="AK3" s="0" t="n">
        <v>1</v>
      </c>
      <c r="AL3" s="0" t="n">
        <v>1</v>
      </c>
      <c r="AM3" s="0" t="n">
        <v>0</v>
      </c>
      <c r="AN3" s="0" t="n">
        <v>0</v>
      </c>
      <c r="AO3" s="0" t="n">
        <v>0</v>
      </c>
      <c r="AP3" s="0" t="n">
        <v>0</v>
      </c>
      <c r="AQ3" s="0" t="n">
        <v>0</v>
      </c>
      <c r="AR3" s="0" t="n">
        <v>0</v>
      </c>
      <c r="AT3" s="0" t="n">
        <v>4</v>
      </c>
      <c r="AV3" s="0" t="n">
        <v>0</v>
      </c>
      <c r="AW3" s="0" t="n">
        <v>2</v>
      </c>
      <c r="AX3" s="0" t="n">
        <v>86516535</v>
      </c>
      <c r="AY3" s="0" t="n">
        <v>1</v>
      </c>
      <c r="AZ3" s="0" t="n">
        <v>0</v>
      </c>
      <c r="BA3" s="0" t="n">
        <v>3</v>
      </c>
      <c r="BB3" s="0" t="n">
        <v>0</v>
      </c>
      <c r="BC3" s="0" t="n">
        <v>0</v>
      </c>
      <c r="BD3" s="0" t="n">
        <v>0</v>
      </c>
      <c r="BE3" s="0" t="n">
        <v>0</v>
      </c>
      <c r="BF3" s="0" t="n">
        <v>0</v>
      </c>
      <c r="BG3" s="0" t="n">
        <v>0</v>
      </c>
      <c r="BH3" s="0" t="n">
        <v>0</v>
      </c>
      <c r="BI3" s="0" t="n">
        <v>0</v>
      </c>
      <c r="BJ3" s="0" t="n">
        <v>0</v>
      </c>
      <c r="BK3" s="0" t="n">
        <v>0</v>
      </c>
      <c r="BL3" s="0" t="n">
        <v>0</v>
      </c>
      <c r="BM3" s="0" t="n">
        <v>0</v>
      </c>
      <c r="BN3" s="0" t="n">
        <v>0</v>
      </c>
      <c r="BO3" s="0" t="n">
        <v>0</v>
      </c>
      <c r="BP3" s="0" t="n">
        <v>0</v>
      </c>
      <c r="BQ3" s="0" t="n">
        <v>0</v>
      </c>
      <c r="BR3" s="0" t="n">
        <v>0</v>
      </c>
      <c r="BS3" s="0" t="n">
        <v>0</v>
      </c>
      <c r="BT3" s="0" t="n">
        <v>0</v>
      </c>
      <c r="BU3" s="0" t="n">
        <v>0</v>
      </c>
      <c r="BV3" s="0" t="n">
        <v>0</v>
      </c>
      <c r="BW3" s="0" t="n">
        <v>0</v>
      </c>
      <c r="CV3" s="0" t="n">
        <v>0</v>
      </c>
      <c r="CW3" s="0" t="n">
        <v>0</v>
      </c>
      <c r="CX3" s="0" t="n">
        <f aca="false">ROUND(Y3*Source!I28,9)</f>
        <v>174.356</v>
      </c>
      <c r="CY3" s="0" t="n">
        <f aca="false">AA3</f>
        <v>0</v>
      </c>
      <c r="CZ3" s="0" t="n">
        <f aca="false">AE3</f>
        <v>0</v>
      </c>
      <c r="DA3" s="0" t="n">
        <f aca="false">AI3</f>
        <v>1</v>
      </c>
      <c r="DB3" s="0" t="n">
        <f aca="false">ROUND(AT3*CZ3,2)</f>
        <v>0</v>
      </c>
      <c r="DC3" s="0" t="n">
        <f aca="false">ROUND(AT3*AG3,2)</f>
        <v>0</v>
      </c>
      <c r="DF3" s="0" t="n">
        <f aca="false">ROUND(ROUND(AE3,2)*CX3,2)</f>
        <v>0</v>
      </c>
      <c r="DG3" s="0" t="n">
        <f aca="false">ROUND(ROUND(AF3,2)*CX3,2)</f>
        <v>0</v>
      </c>
      <c r="DH3" s="0" t="n">
        <f aca="false">ROUND(ROUND(AG3,2)*ROUND(AT3*Source!I28,9),2)</f>
        <v>0</v>
      </c>
      <c r="DI3" s="0" t="n">
        <f aca="false">ROUND(ROUND(AH3,2)*CX3,2)</f>
        <v>0</v>
      </c>
      <c r="DJ3" s="0" t="n">
        <f aca="false">DF3</f>
        <v>0</v>
      </c>
      <c r="DK3" s="0" t="n">
        <v>0</v>
      </c>
      <c r="DM3" s="0" t="n">
        <v>0</v>
      </c>
      <c r="DO3" s="0" t="n">
        <v>0</v>
      </c>
    </row>
    <row r="4" customFormat="false" ht="12.75" hidden="false" customHeight="false" outlineLevel="0" collapsed="false">
      <c r="A4" s="0" t="n">
        <f aca="false">ROW(Source!A29)</f>
        <v>29</v>
      </c>
      <c r="B4" s="0" t="n">
        <v>86516528</v>
      </c>
      <c r="C4" s="0" t="n">
        <v>86516529</v>
      </c>
      <c r="D4" s="0" t="n">
        <v>0</v>
      </c>
      <c r="E4" s="0" t="n">
        <v>1</v>
      </c>
      <c r="F4" s="0" t="n">
        <v>1</v>
      </c>
      <c r="G4" s="0" t="n">
        <v>30515945</v>
      </c>
      <c r="H4" s="0" t="n">
        <v>1</v>
      </c>
      <c r="I4" s="0" t="s">
        <v>68</v>
      </c>
      <c r="K4" s="0" t="s">
        <v>149</v>
      </c>
      <c r="L4" s="0" t="n">
        <v>1369</v>
      </c>
      <c r="N4" s="0" t="n">
        <v>1013</v>
      </c>
      <c r="O4" s="0" t="s">
        <v>150</v>
      </c>
      <c r="P4" s="0" t="s">
        <v>150</v>
      </c>
      <c r="Q4" s="0" t="n">
        <v>1</v>
      </c>
      <c r="W4" s="0" t="n">
        <v>0</v>
      </c>
      <c r="X4" s="0" t="n">
        <v>-2001970737</v>
      </c>
      <c r="Y4" s="0" t="n">
        <f aca="false">(AT4*1.1*1.15)</f>
        <v>6.64125</v>
      </c>
      <c r="AA4" s="0" t="n">
        <v>0</v>
      </c>
      <c r="AB4" s="0" t="n">
        <v>0</v>
      </c>
      <c r="AC4" s="0" t="n">
        <v>0</v>
      </c>
      <c r="AD4" s="0" t="n">
        <v>0</v>
      </c>
      <c r="AE4" s="0" t="n">
        <v>0</v>
      </c>
      <c r="AF4" s="0" t="n">
        <v>0</v>
      </c>
      <c r="AG4" s="0" t="n">
        <v>0</v>
      </c>
      <c r="AH4" s="0" t="n">
        <v>0</v>
      </c>
      <c r="AI4" s="0" t="n">
        <v>1</v>
      </c>
      <c r="AJ4" s="0" t="n">
        <v>1</v>
      </c>
      <c r="AK4" s="0" t="n">
        <v>1</v>
      </c>
      <c r="AL4" s="0" t="n">
        <v>1</v>
      </c>
      <c r="AM4" s="0" t="n">
        <v>0</v>
      </c>
      <c r="AN4" s="0" t="n">
        <v>0</v>
      </c>
      <c r="AO4" s="0" t="n">
        <v>1</v>
      </c>
      <c r="AP4" s="0" t="n">
        <v>0</v>
      </c>
      <c r="AQ4" s="0" t="n">
        <v>0</v>
      </c>
      <c r="AR4" s="0" t="n">
        <v>0</v>
      </c>
      <c r="AT4" s="0" t="n">
        <v>5.25</v>
      </c>
      <c r="AU4" s="0" t="s">
        <v>74</v>
      </c>
      <c r="AV4" s="0" t="n">
        <v>1</v>
      </c>
      <c r="AW4" s="0" t="n">
        <v>2</v>
      </c>
      <c r="AX4" s="0" t="n">
        <v>86516533</v>
      </c>
      <c r="AY4" s="0" t="n">
        <v>1</v>
      </c>
      <c r="AZ4" s="0" t="n">
        <v>6144</v>
      </c>
      <c r="BA4" s="0" t="n">
        <v>4</v>
      </c>
      <c r="BB4" s="0" t="n">
        <v>0</v>
      </c>
      <c r="BC4" s="0" t="n">
        <v>0</v>
      </c>
      <c r="BD4" s="0" t="n">
        <v>0</v>
      </c>
      <c r="BE4" s="0" t="n">
        <v>0</v>
      </c>
      <c r="BF4" s="0" t="n">
        <v>0</v>
      </c>
      <c r="BG4" s="0" t="n">
        <v>0</v>
      </c>
      <c r="BH4" s="0" t="n">
        <v>0</v>
      </c>
      <c r="BI4" s="0" t="n">
        <v>0</v>
      </c>
      <c r="BJ4" s="0" t="n">
        <v>0</v>
      </c>
      <c r="BK4" s="0" t="n">
        <v>0</v>
      </c>
      <c r="BL4" s="0" t="n">
        <v>0</v>
      </c>
      <c r="BM4" s="0" t="n">
        <v>0</v>
      </c>
      <c r="BN4" s="0" t="n">
        <v>0</v>
      </c>
      <c r="BO4" s="0" t="n">
        <v>0</v>
      </c>
      <c r="BP4" s="0" t="n">
        <v>0</v>
      </c>
      <c r="BQ4" s="0" t="n">
        <v>0</v>
      </c>
      <c r="BR4" s="0" t="n">
        <v>0</v>
      </c>
      <c r="BS4" s="0" t="n">
        <v>0</v>
      </c>
      <c r="BT4" s="0" t="n">
        <v>0</v>
      </c>
      <c r="BU4" s="0" t="n">
        <v>0</v>
      </c>
      <c r="BV4" s="0" t="n">
        <v>0</v>
      </c>
      <c r="BW4" s="0" t="n">
        <v>0</v>
      </c>
      <c r="CU4" s="0" t="n">
        <f aca="false">ROUND(AT4*Source!I29*AH4*AL4,2)</f>
        <v>0</v>
      </c>
      <c r="CV4" s="0" t="n">
        <f aca="false">ROUND(Y4*Source!I29,9)</f>
        <v>289.48544625</v>
      </c>
      <c r="CW4" s="0" t="n">
        <v>0</v>
      </c>
      <c r="CX4" s="0" t="n">
        <f aca="false">ROUND(Y4*Source!I29,9)</f>
        <v>289.48544625</v>
      </c>
      <c r="CY4" s="0" t="n">
        <f aca="false">AD4</f>
        <v>0</v>
      </c>
      <c r="CZ4" s="0" t="n">
        <f aca="false">AH4</f>
        <v>0</v>
      </c>
      <c r="DA4" s="0" t="n">
        <f aca="false">AL4</f>
        <v>1</v>
      </c>
      <c r="DB4" s="0" t="n">
        <f aca="false">(ROUND(AT4*CZ4,2)*1.1*1.15)</f>
        <v>0</v>
      </c>
      <c r="DC4" s="0" t="n">
        <f aca="false">(ROUND(AT4*AG4,2)*1.1*1.15)</f>
        <v>0</v>
      </c>
      <c r="DF4" s="0" t="n">
        <f aca="false">ROUND(ROUND(AE4,2)*CX4,2)</f>
        <v>0</v>
      </c>
      <c r="DG4" s="0" t="n">
        <f aca="false">ROUND(ROUND(AF4,2)*CX4,2)</f>
        <v>0</v>
      </c>
      <c r="DH4" s="0" t="n">
        <f aca="false">ROUND(ROUND(AG4,2)*ROUND((AT4*Source!I29*1.1*1.15),9),2)</f>
        <v>0</v>
      </c>
      <c r="DI4" s="0" t="n">
        <f aca="false">ROUND(ROUND(AH4,2)*CX4,2)</f>
        <v>0</v>
      </c>
      <c r="DJ4" s="0" t="n">
        <f aca="false">DI4</f>
        <v>0</v>
      </c>
      <c r="DK4" s="0" t="n">
        <v>0</v>
      </c>
      <c r="DM4" s="0" t="n">
        <v>0</v>
      </c>
      <c r="DO4" s="0" t="n">
        <v>0</v>
      </c>
      <c r="DP4" s="0" t="s">
        <v>74</v>
      </c>
    </row>
    <row r="5" customFormat="false" ht="12.75" hidden="false" customHeight="false" outlineLevel="0" collapsed="false">
      <c r="A5" s="0" t="n">
        <f aca="false">ROW(Source!A29)</f>
        <v>29</v>
      </c>
      <c r="B5" s="0" t="n">
        <v>86516528</v>
      </c>
      <c r="C5" s="0" t="n">
        <v>86516529</v>
      </c>
      <c r="D5" s="0" t="n">
        <v>0</v>
      </c>
      <c r="E5" s="0" t="n">
        <v>1</v>
      </c>
      <c r="F5" s="0" t="n">
        <v>1</v>
      </c>
      <c r="G5" s="0" t="n">
        <v>30515945</v>
      </c>
      <c r="H5" s="0" t="n">
        <v>3</v>
      </c>
      <c r="I5" s="0" t="s">
        <v>151</v>
      </c>
      <c r="K5" s="0" t="s">
        <v>152</v>
      </c>
      <c r="L5" s="0" t="n">
        <v>1339</v>
      </c>
      <c r="N5" s="0" t="n">
        <v>1007</v>
      </c>
      <c r="O5" s="0" t="s">
        <v>90</v>
      </c>
      <c r="P5" s="0" t="s">
        <v>90</v>
      </c>
      <c r="Q5" s="0" t="n">
        <v>1</v>
      </c>
      <c r="W5" s="0" t="n">
        <v>0</v>
      </c>
      <c r="X5" s="0" t="n">
        <v>1313783385</v>
      </c>
      <c r="Y5" s="0" t="n">
        <f aca="false">AT5</f>
        <v>10</v>
      </c>
      <c r="AA5" s="0" t="n">
        <v>7.07</v>
      </c>
      <c r="AB5" s="0" t="n">
        <v>0</v>
      </c>
      <c r="AC5" s="0" t="n">
        <v>0</v>
      </c>
      <c r="AD5" s="0" t="n">
        <v>0</v>
      </c>
      <c r="AE5" s="0" t="n">
        <v>7.07</v>
      </c>
      <c r="AF5" s="0" t="n">
        <v>0</v>
      </c>
      <c r="AG5" s="0" t="n">
        <v>0</v>
      </c>
      <c r="AH5" s="0" t="n">
        <v>0</v>
      </c>
      <c r="AI5" s="0" t="n">
        <v>1</v>
      </c>
      <c r="AJ5" s="0" t="n">
        <v>1</v>
      </c>
      <c r="AK5" s="0" t="n">
        <v>1</v>
      </c>
      <c r="AL5" s="0" t="n">
        <v>1</v>
      </c>
      <c r="AM5" s="0" t="n">
        <v>0</v>
      </c>
      <c r="AN5" s="0" t="n">
        <v>0</v>
      </c>
      <c r="AO5" s="0" t="n">
        <v>1</v>
      </c>
      <c r="AP5" s="0" t="n">
        <v>0</v>
      </c>
      <c r="AQ5" s="0" t="n">
        <v>0</v>
      </c>
      <c r="AR5" s="0" t="n">
        <v>0</v>
      </c>
      <c r="AT5" s="0" t="n">
        <v>10</v>
      </c>
      <c r="AV5" s="0" t="n">
        <v>0</v>
      </c>
      <c r="AW5" s="0" t="n">
        <v>2</v>
      </c>
      <c r="AX5" s="0" t="n">
        <v>86516534</v>
      </c>
      <c r="AY5" s="0" t="n">
        <v>1</v>
      </c>
      <c r="AZ5" s="0" t="n">
        <v>0</v>
      </c>
      <c r="BA5" s="0" t="n">
        <v>5</v>
      </c>
      <c r="BB5" s="0" t="n">
        <v>0</v>
      </c>
      <c r="BC5" s="0" t="n">
        <v>0</v>
      </c>
      <c r="BD5" s="0" t="n">
        <v>0</v>
      </c>
      <c r="BE5" s="0" t="n">
        <v>0</v>
      </c>
      <c r="BF5" s="0" t="n">
        <v>0</v>
      </c>
      <c r="BG5" s="0" t="n">
        <v>0</v>
      </c>
      <c r="BH5" s="0" t="n">
        <v>0</v>
      </c>
      <c r="BI5" s="0" t="n">
        <v>0</v>
      </c>
      <c r="BJ5" s="0" t="n">
        <v>0</v>
      </c>
      <c r="BK5" s="0" t="n">
        <v>0</v>
      </c>
      <c r="BL5" s="0" t="n">
        <v>0</v>
      </c>
      <c r="BM5" s="0" t="n">
        <v>0</v>
      </c>
      <c r="BN5" s="0" t="n">
        <v>0</v>
      </c>
      <c r="BO5" s="0" t="n">
        <v>0</v>
      </c>
      <c r="BP5" s="0" t="n">
        <v>0</v>
      </c>
      <c r="BQ5" s="0" t="n">
        <v>0</v>
      </c>
      <c r="BR5" s="0" t="n">
        <v>0</v>
      </c>
      <c r="BS5" s="0" t="n">
        <v>0</v>
      </c>
      <c r="BT5" s="0" t="n">
        <v>0</v>
      </c>
      <c r="BU5" s="0" t="n">
        <v>0</v>
      </c>
      <c r="BV5" s="0" t="n">
        <v>0</v>
      </c>
      <c r="BW5" s="0" t="n">
        <v>0</v>
      </c>
      <c r="CV5" s="0" t="n">
        <v>0</v>
      </c>
      <c r="CW5" s="0" t="n">
        <v>0</v>
      </c>
      <c r="CX5" s="0" t="n">
        <f aca="false">ROUND(Y5*Source!I29,9)</f>
        <v>435.89</v>
      </c>
      <c r="CY5" s="0" t="n">
        <f aca="false">AA5</f>
        <v>7.07</v>
      </c>
      <c r="CZ5" s="0" t="n">
        <f aca="false">AE5</f>
        <v>7.07</v>
      </c>
      <c r="DA5" s="0" t="n">
        <f aca="false">AI5</f>
        <v>1</v>
      </c>
      <c r="DB5" s="0" t="n">
        <f aca="false">ROUND(AT5*CZ5,2)</f>
        <v>70.7</v>
      </c>
      <c r="DC5" s="0" t="n">
        <f aca="false">ROUND(AT5*AG5,2)</f>
        <v>0</v>
      </c>
      <c r="DF5" s="0" t="n">
        <f aca="false">ROUND(ROUND(AE5,2)*CX5,2)</f>
        <v>3081.74</v>
      </c>
      <c r="DG5" s="0" t="n">
        <f aca="false">ROUND(ROUND(AF5,2)*CX5,2)</f>
        <v>0</v>
      </c>
      <c r="DH5" s="0" t="n">
        <f aca="false">ROUND(ROUND(AG5,2)*ROUND(AT5*Source!I29,9),2)</f>
        <v>0</v>
      </c>
      <c r="DI5" s="0" t="n">
        <f aca="false">ROUND(ROUND(AH5,2)*CX5,2)</f>
        <v>0</v>
      </c>
      <c r="DJ5" s="0" t="n">
        <f aca="false">DF5</f>
        <v>3081.74</v>
      </c>
      <c r="DK5" s="0" t="n">
        <v>0</v>
      </c>
      <c r="DM5" s="0" t="n">
        <v>0</v>
      </c>
      <c r="DO5" s="0" t="n">
        <v>0</v>
      </c>
    </row>
    <row r="6" customFormat="false" ht="12.75" hidden="false" customHeight="false" outlineLevel="0" collapsed="false">
      <c r="A6" s="0" t="n">
        <f aca="false">ROW(Source!A29)</f>
        <v>29</v>
      </c>
      <c r="B6" s="0" t="n">
        <v>86516528</v>
      </c>
      <c r="C6" s="0" t="n">
        <v>86516529</v>
      </c>
      <c r="D6" s="0" t="n">
        <v>30532994</v>
      </c>
      <c r="E6" s="0" t="n">
        <v>1</v>
      </c>
      <c r="F6" s="0" t="n">
        <v>1</v>
      </c>
      <c r="G6" s="0" t="n">
        <v>30515945</v>
      </c>
      <c r="H6" s="0" t="n">
        <v>3</v>
      </c>
      <c r="I6" s="0" t="s">
        <v>153</v>
      </c>
      <c r="K6" s="0" t="s">
        <v>154</v>
      </c>
      <c r="L6" s="0" t="n">
        <v>1346</v>
      </c>
      <c r="N6" s="0" t="n">
        <v>1009</v>
      </c>
      <c r="O6" s="0" t="s">
        <v>80</v>
      </c>
      <c r="P6" s="0" t="s">
        <v>80</v>
      </c>
      <c r="Q6" s="0" t="n">
        <v>1</v>
      </c>
      <c r="W6" s="0" t="n">
        <v>0</v>
      </c>
      <c r="X6" s="0" t="n">
        <v>408700838</v>
      </c>
      <c r="Y6" s="0" t="n">
        <f aca="false">AT6</f>
        <v>4</v>
      </c>
      <c r="AA6" s="0" t="n">
        <v>0</v>
      </c>
      <c r="AB6" s="0" t="n">
        <v>0</v>
      </c>
      <c r="AC6" s="0" t="n">
        <v>0</v>
      </c>
      <c r="AD6" s="0" t="n">
        <v>0</v>
      </c>
      <c r="AE6" s="0" t="n">
        <v>0</v>
      </c>
      <c r="AF6" s="0" t="n">
        <v>0</v>
      </c>
      <c r="AG6" s="0" t="n">
        <v>0</v>
      </c>
      <c r="AH6" s="0" t="n">
        <v>0</v>
      </c>
      <c r="AI6" s="0" t="n">
        <v>1</v>
      </c>
      <c r="AJ6" s="0" t="n">
        <v>1</v>
      </c>
      <c r="AK6" s="0" t="n">
        <v>1</v>
      </c>
      <c r="AL6" s="0" t="n">
        <v>1</v>
      </c>
      <c r="AM6" s="0" t="n">
        <v>0</v>
      </c>
      <c r="AN6" s="0" t="n">
        <v>0</v>
      </c>
      <c r="AO6" s="0" t="n">
        <v>0</v>
      </c>
      <c r="AP6" s="0" t="n">
        <v>0</v>
      </c>
      <c r="AQ6" s="0" t="n">
        <v>0</v>
      </c>
      <c r="AR6" s="0" t="n">
        <v>0</v>
      </c>
      <c r="AT6" s="0" t="n">
        <v>4</v>
      </c>
      <c r="AV6" s="0" t="n">
        <v>0</v>
      </c>
      <c r="AW6" s="0" t="n">
        <v>2</v>
      </c>
      <c r="AX6" s="0" t="n">
        <v>86516535</v>
      </c>
      <c r="AY6" s="0" t="n">
        <v>1</v>
      </c>
      <c r="AZ6" s="0" t="n">
        <v>0</v>
      </c>
      <c r="BA6" s="0" t="n">
        <v>6</v>
      </c>
      <c r="BB6" s="0" t="n">
        <v>0</v>
      </c>
      <c r="BC6" s="0" t="n">
        <v>0</v>
      </c>
      <c r="BD6" s="0" t="n">
        <v>0</v>
      </c>
      <c r="BE6" s="0" t="n">
        <v>0</v>
      </c>
      <c r="BF6" s="0" t="n">
        <v>0</v>
      </c>
      <c r="BG6" s="0" t="n">
        <v>0</v>
      </c>
      <c r="BH6" s="0" t="n">
        <v>0</v>
      </c>
      <c r="BI6" s="0" t="n">
        <v>0</v>
      </c>
      <c r="BJ6" s="0" t="n">
        <v>0</v>
      </c>
      <c r="BK6" s="0" t="n">
        <v>0</v>
      </c>
      <c r="BL6" s="0" t="n">
        <v>0</v>
      </c>
      <c r="BM6" s="0" t="n">
        <v>0</v>
      </c>
      <c r="BN6" s="0" t="n">
        <v>0</v>
      </c>
      <c r="BO6" s="0" t="n">
        <v>0</v>
      </c>
      <c r="BP6" s="0" t="n">
        <v>0</v>
      </c>
      <c r="BQ6" s="0" t="n">
        <v>0</v>
      </c>
      <c r="BR6" s="0" t="n">
        <v>0</v>
      </c>
      <c r="BS6" s="0" t="n">
        <v>0</v>
      </c>
      <c r="BT6" s="0" t="n">
        <v>0</v>
      </c>
      <c r="BU6" s="0" t="n">
        <v>0</v>
      </c>
      <c r="BV6" s="0" t="n">
        <v>0</v>
      </c>
      <c r="BW6" s="0" t="n">
        <v>0</v>
      </c>
      <c r="CV6" s="0" t="n">
        <v>0</v>
      </c>
      <c r="CW6" s="0" t="n">
        <v>0</v>
      </c>
      <c r="CX6" s="0" t="n">
        <f aca="false">ROUND(Y6*Source!I29,9)</f>
        <v>174.356</v>
      </c>
      <c r="CY6" s="0" t="n">
        <f aca="false">AA6</f>
        <v>0</v>
      </c>
      <c r="CZ6" s="0" t="n">
        <f aca="false">AE6</f>
        <v>0</v>
      </c>
      <c r="DA6" s="0" t="n">
        <f aca="false">AI6</f>
        <v>1</v>
      </c>
      <c r="DB6" s="0" t="n">
        <f aca="false">ROUND(AT6*CZ6,2)</f>
        <v>0</v>
      </c>
      <c r="DC6" s="0" t="n">
        <f aca="false">ROUND(AT6*AG6,2)</f>
        <v>0</v>
      </c>
      <c r="DF6" s="0" t="n">
        <f aca="false">ROUND(ROUND(AE6,2)*CX6,2)</f>
        <v>0</v>
      </c>
      <c r="DG6" s="0" t="n">
        <f aca="false">ROUND(ROUND(AF6,2)*CX6,2)</f>
        <v>0</v>
      </c>
      <c r="DH6" s="0" t="n">
        <f aca="false">ROUND(ROUND(AG6,2)*ROUND(AT6*Source!I29,9),2)</f>
        <v>0</v>
      </c>
      <c r="DI6" s="0" t="n">
        <f aca="false">ROUND(ROUND(AH6,2)*CX6,2)</f>
        <v>0</v>
      </c>
      <c r="DJ6" s="0" t="n">
        <f aca="false">DF6</f>
        <v>0</v>
      </c>
      <c r="DK6" s="0" t="n">
        <v>0</v>
      </c>
      <c r="DM6" s="0" t="n">
        <v>0</v>
      </c>
      <c r="DO6" s="0" t="n">
        <v>0</v>
      </c>
    </row>
    <row r="7" customFormat="false" ht="12.75" hidden="false" customHeight="false" outlineLevel="0" collapsed="false">
      <c r="A7" s="0" t="n">
        <f aca="false">ROW(Source!A32)</f>
        <v>32</v>
      </c>
      <c r="B7" s="0" t="n">
        <v>86516527</v>
      </c>
      <c r="C7" s="0" t="n">
        <v>86516537</v>
      </c>
      <c r="D7" s="0" t="n">
        <v>0</v>
      </c>
      <c r="E7" s="0" t="n">
        <v>1</v>
      </c>
      <c r="F7" s="0" t="n">
        <v>1</v>
      </c>
      <c r="G7" s="0" t="n">
        <v>30515945</v>
      </c>
      <c r="H7" s="0" t="n">
        <v>1</v>
      </c>
      <c r="I7" s="0" t="s">
        <v>68</v>
      </c>
      <c r="K7" s="0" t="s">
        <v>149</v>
      </c>
      <c r="L7" s="0" t="n">
        <v>1369</v>
      </c>
      <c r="N7" s="0" t="n">
        <v>1013</v>
      </c>
      <c r="O7" s="0" t="s">
        <v>150</v>
      </c>
      <c r="P7" s="0" t="s">
        <v>150</v>
      </c>
      <c r="Q7" s="0" t="n">
        <v>1</v>
      </c>
      <c r="W7" s="0" t="n">
        <v>0</v>
      </c>
      <c r="X7" s="0" t="n">
        <v>-2001970737</v>
      </c>
      <c r="Y7" s="0" t="n">
        <f aca="false">(AT7*1.1*1.15)</f>
        <v>50.6</v>
      </c>
      <c r="AA7" s="0" t="n">
        <v>0</v>
      </c>
      <c r="AB7" s="0" t="n">
        <v>0</v>
      </c>
      <c r="AC7" s="0" t="n">
        <v>0</v>
      </c>
      <c r="AD7" s="0" t="n">
        <v>0</v>
      </c>
      <c r="AE7" s="0" t="n">
        <v>0</v>
      </c>
      <c r="AF7" s="0" t="n">
        <v>0</v>
      </c>
      <c r="AG7" s="0" t="n">
        <v>0</v>
      </c>
      <c r="AH7" s="0" t="n">
        <v>0</v>
      </c>
      <c r="AI7" s="0" t="n">
        <v>1</v>
      </c>
      <c r="AJ7" s="0" t="n">
        <v>1</v>
      </c>
      <c r="AK7" s="0" t="n">
        <v>1</v>
      </c>
      <c r="AL7" s="0" t="n">
        <v>1</v>
      </c>
      <c r="AM7" s="0" t="n">
        <v>0</v>
      </c>
      <c r="AN7" s="0" t="n">
        <v>0</v>
      </c>
      <c r="AO7" s="0" t="n">
        <v>1</v>
      </c>
      <c r="AP7" s="0" t="n">
        <v>0</v>
      </c>
      <c r="AQ7" s="0" t="n">
        <v>0</v>
      </c>
      <c r="AR7" s="0" t="n">
        <v>0</v>
      </c>
      <c r="AT7" s="0" t="n">
        <v>40</v>
      </c>
      <c r="AU7" s="0" t="s">
        <v>74</v>
      </c>
      <c r="AV7" s="0" t="n">
        <v>1</v>
      </c>
      <c r="AW7" s="0" t="n">
        <v>2</v>
      </c>
      <c r="AX7" s="0" t="n">
        <v>86516540</v>
      </c>
      <c r="AY7" s="0" t="n">
        <v>1</v>
      </c>
      <c r="AZ7" s="0" t="n">
        <v>6144</v>
      </c>
      <c r="BA7" s="0" t="n">
        <v>7</v>
      </c>
      <c r="BB7" s="0" t="n">
        <v>0</v>
      </c>
      <c r="BC7" s="0" t="n">
        <v>0</v>
      </c>
      <c r="BD7" s="0" t="n">
        <v>0</v>
      </c>
      <c r="BE7" s="0" t="n">
        <v>0</v>
      </c>
      <c r="BF7" s="0" t="n">
        <v>0</v>
      </c>
      <c r="BG7" s="0" t="n">
        <v>0</v>
      </c>
      <c r="BH7" s="0" t="n">
        <v>0</v>
      </c>
      <c r="BI7" s="0" t="n">
        <v>0</v>
      </c>
      <c r="BJ7" s="0" t="n">
        <v>0</v>
      </c>
      <c r="BK7" s="0" t="n">
        <v>0</v>
      </c>
      <c r="BL7" s="0" t="n">
        <v>0</v>
      </c>
      <c r="BM7" s="0" t="n">
        <v>0</v>
      </c>
      <c r="BN7" s="0" t="n">
        <v>0</v>
      </c>
      <c r="BO7" s="0" t="n">
        <v>0</v>
      </c>
      <c r="BP7" s="0" t="n">
        <v>0</v>
      </c>
      <c r="BQ7" s="0" t="n">
        <v>0</v>
      </c>
      <c r="BR7" s="0" t="n">
        <v>0</v>
      </c>
      <c r="BS7" s="0" t="n">
        <v>0</v>
      </c>
      <c r="BT7" s="0" t="n">
        <v>0</v>
      </c>
      <c r="BU7" s="0" t="n">
        <v>0</v>
      </c>
      <c r="BV7" s="0" t="n">
        <v>0</v>
      </c>
      <c r="BW7" s="0" t="n">
        <v>0</v>
      </c>
      <c r="CU7" s="0" t="n">
        <f aca="false">ROUND(AT7*Source!I32*AH7*AL7,2)</f>
        <v>0</v>
      </c>
      <c r="CV7" s="0" t="n">
        <f aca="false">ROUND(Y7*Source!I32,9)</f>
        <v>1769.988</v>
      </c>
      <c r="CW7" s="0" t="n">
        <v>0</v>
      </c>
      <c r="CX7" s="0" t="n">
        <f aca="false">ROUND(Y7*Source!I32,9)</f>
        <v>1769.988</v>
      </c>
      <c r="CY7" s="0" t="n">
        <f aca="false">AD7</f>
        <v>0</v>
      </c>
      <c r="CZ7" s="0" t="n">
        <f aca="false">AH7</f>
        <v>0</v>
      </c>
      <c r="DA7" s="0" t="n">
        <f aca="false">AL7</f>
        <v>1</v>
      </c>
      <c r="DB7" s="0" t="n">
        <f aca="false">(ROUND(AT7*CZ7,2)*1.1*1.15)</f>
        <v>0</v>
      </c>
      <c r="DC7" s="0" t="n">
        <f aca="false">(ROUND(AT7*AG7,2)*1.1*1.15)</f>
        <v>0</v>
      </c>
      <c r="DF7" s="0" t="n">
        <f aca="false">ROUND(ROUND(AE7,2)*CX7,2)</f>
        <v>0</v>
      </c>
      <c r="DG7" s="0" t="n">
        <f aca="false">ROUND(ROUND(AF7,2)*CX7,2)</f>
        <v>0</v>
      </c>
      <c r="DH7" s="0" t="n">
        <f aca="false">ROUND(ROUND(AG7,2)*ROUND((AT7*Source!I32*1.1*1.15),9),2)</f>
        <v>0</v>
      </c>
      <c r="DI7" s="0" t="n">
        <f aca="false">ROUND(ROUND(AH7,2)*CX7,2)</f>
        <v>0</v>
      </c>
      <c r="DJ7" s="0" t="n">
        <f aca="false">DI7</f>
        <v>0</v>
      </c>
      <c r="DK7" s="0" t="n">
        <v>0</v>
      </c>
      <c r="DM7" s="0" t="n">
        <v>0</v>
      </c>
      <c r="DO7" s="0" t="n">
        <v>0</v>
      </c>
      <c r="DP7" s="0" t="s">
        <v>74</v>
      </c>
    </row>
    <row r="8" customFormat="false" ht="12.75" hidden="false" customHeight="false" outlineLevel="0" collapsed="false">
      <c r="A8" s="0" t="n">
        <f aca="false">ROW(Source!A32)</f>
        <v>32</v>
      </c>
      <c r="B8" s="0" t="n">
        <v>86516527</v>
      </c>
      <c r="C8" s="0" t="n">
        <v>86516537</v>
      </c>
      <c r="D8" s="0" t="n">
        <v>30531738</v>
      </c>
      <c r="E8" s="0" t="n">
        <v>1</v>
      </c>
      <c r="F8" s="0" t="n">
        <v>1</v>
      </c>
      <c r="G8" s="0" t="n">
        <v>30515945</v>
      </c>
      <c r="H8" s="0" t="n">
        <v>3</v>
      </c>
      <c r="I8" s="0" t="s">
        <v>155</v>
      </c>
      <c r="K8" s="0" t="s">
        <v>45</v>
      </c>
      <c r="L8" s="0" t="n">
        <v>1339</v>
      </c>
      <c r="N8" s="0" t="n">
        <v>1007</v>
      </c>
      <c r="O8" s="0" t="s">
        <v>90</v>
      </c>
      <c r="P8" s="0" t="s">
        <v>90</v>
      </c>
      <c r="Q8" s="0" t="n">
        <v>1</v>
      </c>
      <c r="W8" s="0" t="n">
        <v>0</v>
      </c>
      <c r="X8" s="0" t="n">
        <v>322112170</v>
      </c>
      <c r="Y8" s="0" t="n">
        <f aca="false">AT8</f>
        <v>15</v>
      </c>
      <c r="AA8" s="0" t="n">
        <v>0</v>
      </c>
      <c r="AB8" s="0" t="n">
        <v>0</v>
      </c>
      <c r="AC8" s="0" t="n">
        <v>0</v>
      </c>
      <c r="AD8" s="0" t="n">
        <v>0</v>
      </c>
      <c r="AE8" s="0" t="n">
        <v>0</v>
      </c>
      <c r="AF8" s="0" t="n">
        <v>0</v>
      </c>
      <c r="AG8" s="0" t="n">
        <v>0</v>
      </c>
      <c r="AH8" s="0" t="n">
        <v>0</v>
      </c>
      <c r="AI8" s="0" t="n">
        <v>1</v>
      </c>
      <c r="AJ8" s="0" t="n">
        <v>1</v>
      </c>
      <c r="AK8" s="0" t="n">
        <v>1</v>
      </c>
      <c r="AL8" s="0" t="n">
        <v>1</v>
      </c>
      <c r="AM8" s="0" t="n">
        <v>0</v>
      </c>
      <c r="AN8" s="0" t="n">
        <v>0</v>
      </c>
      <c r="AO8" s="0" t="n">
        <v>0</v>
      </c>
      <c r="AP8" s="0" t="n">
        <v>0</v>
      </c>
      <c r="AQ8" s="0" t="n">
        <v>0</v>
      </c>
      <c r="AR8" s="0" t="n">
        <v>0</v>
      </c>
      <c r="AT8" s="0" t="n">
        <v>15</v>
      </c>
      <c r="AV8" s="0" t="n">
        <v>0</v>
      </c>
      <c r="AW8" s="0" t="n">
        <v>2</v>
      </c>
      <c r="AX8" s="0" t="n">
        <v>86516541</v>
      </c>
      <c r="AY8" s="0" t="n">
        <v>1</v>
      </c>
      <c r="AZ8" s="0" t="n">
        <v>0</v>
      </c>
      <c r="BA8" s="0" t="n">
        <v>8</v>
      </c>
      <c r="BB8" s="0" t="n">
        <v>0</v>
      </c>
      <c r="BC8" s="0" t="n">
        <v>0</v>
      </c>
      <c r="BD8" s="0" t="n">
        <v>0</v>
      </c>
      <c r="BE8" s="0" t="n">
        <v>0</v>
      </c>
      <c r="BF8" s="0" t="n">
        <v>0</v>
      </c>
      <c r="BG8" s="0" t="n">
        <v>0</v>
      </c>
      <c r="BH8" s="0" t="n">
        <v>0</v>
      </c>
      <c r="BI8" s="0" t="n">
        <v>0</v>
      </c>
      <c r="BJ8" s="0" t="n">
        <v>0</v>
      </c>
      <c r="BK8" s="0" t="n">
        <v>0</v>
      </c>
      <c r="BL8" s="0" t="n">
        <v>0</v>
      </c>
      <c r="BM8" s="0" t="n">
        <v>0</v>
      </c>
      <c r="BN8" s="0" t="n">
        <v>0</v>
      </c>
      <c r="BO8" s="0" t="n">
        <v>0</v>
      </c>
      <c r="BP8" s="0" t="n">
        <v>0</v>
      </c>
      <c r="BQ8" s="0" t="n">
        <v>0</v>
      </c>
      <c r="BR8" s="0" t="n">
        <v>0</v>
      </c>
      <c r="BS8" s="0" t="n">
        <v>0</v>
      </c>
      <c r="BT8" s="0" t="n">
        <v>0</v>
      </c>
      <c r="BU8" s="0" t="n">
        <v>0</v>
      </c>
      <c r="BV8" s="0" t="n">
        <v>0</v>
      </c>
      <c r="BW8" s="0" t="n">
        <v>0</v>
      </c>
      <c r="CV8" s="0" t="n">
        <v>0</v>
      </c>
      <c r="CW8" s="0" t="n">
        <v>0</v>
      </c>
      <c r="CX8" s="0" t="n">
        <f aca="false">ROUND(Y8*Source!I32,9)</f>
        <v>524.7</v>
      </c>
      <c r="CY8" s="0" t="n">
        <f aca="false">AA8</f>
        <v>0</v>
      </c>
      <c r="CZ8" s="0" t="n">
        <f aca="false">AE8</f>
        <v>0</v>
      </c>
      <c r="DA8" s="0" t="n">
        <f aca="false">AI8</f>
        <v>1</v>
      </c>
      <c r="DB8" s="0" t="n">
        <f aca="false">ROUND(AT8*CZ8,2)</f>
        <v>0</v>
      </c>
      <c r="DC8" s="0" t="n">
        <f aca="false">ROUND(AT8*AG8,2)</f>
        <v>0</v>
      </c>
      <c r="DF8" s="0" t="n">
        <f aca="false">ROUND(ROUND(AE8,2)*CX8,2)</f>
        <v>0</v>
      </c>
      <c r="DG8" s="0" t="n">
        <f aca="false">ROUND(ROUND(AF8,2)*CX8,2)</f>
        <v>0</v>
      </c>
      <c r="DH8" s="0" t="n">
        <f aca="false">ROUND(ROUND(AG8,2)*ROUND(AT8*Source!I32,9),2)</f>
        <v>0</v>
      </c>
      <c r="DI8" s="0" t="n">
        <f aca="false">ROUND(ROUND(AH8,2)*CX8,2)</f>
        <v>0</v>
      </c>
      <c r="DJ8" s="0" t="n">
        <f aca="false">DF8</f>
        <v>0</v>
      </c>
      <c r="DK8" s="0" t="n">
        <v>0</v>
      </c>
      <c r="DM8" s="0" t="n">
        <v>0</v>
      </c>
      <c r="DO8" s="0" t="n">
        <v>0</v>
      </c>
    </row>
    <row r="9" customFormat="false" ht="12.75" hidden="false" customHeight="false" outlineLevel="0" collapsed="false">
      <c r="A9" s="0" t="n">
        <f aca="false">ROW(Source!A33)</f>
        <v>33</v>
      </c>
      <c r="B9" s="0" t="n">
        <v>86516528</v>
      </c>
      <c r="C9" s="0" t="n">
        <v>86516537</v>
      </c>
      <c r="D9" s="0" t="n">
        <v>0</v>
      </c>
      <c r="E9" s="0" t="n">
        <v>1</v>
      </c>
      <c r="F9" s="0" t="n">
        <v>1</v>
      </c>
      <c r="G9" s="0" t="n">
        <v>30515945</v>
      </c>
      <c r="H9" s="0" t="n">
        <v>1</v>
      </c>
      <c r="I9" s="0" t="s">
        <v>68</v>
      </c>
      <c r="K9" s="0" t="s">
        <v>149</v>
      </c>
      <c r="L9" s="0" t="n">
        <v>1369</v>
      </c>
      <c r="N9" s="0" t="n">
        <v>1013</v>
      </c>
      <c r="O9" s="0" t="s">
        <v>150</v>
      </c>
      <c r="P9" s="0" t="s">
        <v>150</v>
      </c>
      <c r="Q9" s="0" t="n">
        <v>1</v>
      </c>
      <c r="W9" s="0" t="n">
        <v>0</v>
      </c>
      <c r="X9" s="0" t="n">
        <v>-2001970737</v>
      </c>
      <c r="Y9" s="0" t="n">
        <f aca="false">(AT9*1.1*1.15)</f>
        <v>50.6</v>
      </c>
      <c r="AA9" s="0" t="n">
        <v>0</v>
      </c>
      <c r="AB9" s="0" t="n">
        <v>0</v>
      </c>
      <c r="AC9" s="0" t="n">
        <v>0</v>
      </c>
      <c r="AD9" s="0" t="n">
        <v>0</v>
      </c>
      <c r="AE9" s="0" t="n">
        <v>0</v>
      </c>
      <c r="AF9" s="0" t="n">
        <v>0</v>
      </c>
      <c r="AG9" s="0" t="n">
        <v>0</v>
      </c>
      <c r="AH9" s="0" t="n">
        <v>0</v>
      </c>
      <c r="AI9" s="0" t="n">
        <v>1</v>
      </c>
      <c r="AJ9" s="0" t="n">
        <v>1</v>
      </c>
      <c r="AK9" s="0" t="n">
        <v>1</v>
      </c>
      <c r="AL9" s="0" t="n">
        <v>1</v>
      </c>
      <c r="AM9" s="0" t="n">
        <v>0</v>
      </c>
      <c r="AN9" s="0" t="n">
        <v>0</v>
      </c>
      <c r="AO9" s="0" t="n">
        <v>1</v>
      </c>
      <c r="AP9" s="0" t="n">
        <v>0</v>
      </c>
      <c r="AQ9" s="0" t="n">
        <v>0</v>
      </c>
      <c r="AR9" s="0" t="n">
        <v>0</v>
      </c>
      <c r="AT9" s="0" t="n">
        <v>40</v>
      </c>
      <c r="AU9" s="0" t="s">
        <v>74</v>
      </c>
      <c r="AV9" s="0" t="n">
        <v>1</v>
      </c>
      <c r="AW9" s="0" t="n">
        <v>2</v>
      </c>
      <c r="AX9" s="0" t="n">
        <v>86516540</v>
      </c>
      <c r="AY9" s="0" t="n">
        <v>1</v>
      </c>
      <c r="AZ9" s="0" t="n">
        <v>6144</v>
      </c>
      <c r="BA9" s="0" t="n">
        <v>9</v>
      </c>
      <c r="BB9" s="0" t="n">
        <v>0</v>
      </c>
      <c r="BC9" s="0" t="n">
        <v>0</v>
      </c>
      <c r="BD9" s="0" t="n">
        <v>0</v>
      </c>
      <c r="BE9" s="0" t="n">
        <v>0</v>
      </c>
      <c r="BF9" s="0" t="n">
        <v>0</v>
      </c>
      <c r="BG9" s="0" t="n">
        <v>0</v>
      </c>
      <c r="BH9" s="0" t="n">
        <v>0</v>
      </c>
      <c r="BI9" s="0" t="n">
        <v>0</v>
      </c>
      <c r="BJ9" s="0" t="n">
        <v>0</v>
      </c>
      <c r="BK9" s="0" t="n">
        <v>0</v>
      </c>
      <c r="BL9" s="0" t="n">
        <v>0</v>
      </c>
      <c r="BM9" s="0" t="n">
        <v>0</v>
      </c>
      <c r="BN9" s="0" t="n">
        <v>0</v>
      </c>
      <c r="BO9" s="0" t="n">
        <v>0</v>
      </c>
      <c r="BP9" s="0" t="n">
        <v>0</v>
      </c>
      <c r="BQ9" s="0" t="n">
        <v>0</v>
      </c>
      <c r="BR9" s="0" t="n">
        <v>0</v>
      </c>
      <c r="BS9" s="0" t="n">
        <v>0</v>
      </c>
      <c r="BT9" s="0" t="n">
        <v>0</v>
      </c>
      <c r="BU9" s="0" t="n">
        <v>0</v>
      </c>
      <c r="BV9" s="0" t="n">
        <v>0</v>
      </c>
      <c r="BW9" s="0" t="n">
        <v>0</v>
      </c>
      <c r="CU9" s="0" t="n">
        <f aca="false">ROUND(AT9*Source!I33*AH9*AL9,2)</f>
        <v>0</v>
      </c>
      <c r="CV9" s="0" t="n">
        <f aca="false">ROUND(Y9*Source!I33,9)</f>
        <v>1769.988</v>
      </c>
      <c r="CW9" s="0" t="n">
        <v>0</v>
      </c>
      <c r="CX9" s="0" t="n">
        <f aca="false">ROUND(Y9*Source!I33,9)</f>
        <v>1769.988</v>
      </c>
      <c r="CY9" s="0" t="n">
        <f aca="false">AD9</f>
        <v>0</v>
      </c>
      <c r="CZ9" s="0" t="n">
        <f aca="false">AH9</f>
        <v>0</v>
      </c>
      <c r="DA9" s="0" t="n">
        <f aca="false">AL9</f>
        <v>1</v>
      </c>
      <c r="DB9" s="0" t="n">
        <f aca="false">(ROUND(AT9*CZ9,2)*1.1*1.15)</f>
        <v>0</v>
      </c>
      <c r="DC9" s="0" t="n">
        <f aca="false">(ROUND(AT9*AG9,2)*1.1*1.15)</f>
        <v>0</v>
      </c>
      <c r="DF9" s="0" t="n">
        <f aca="false">ROUND(ROUND(AE9,2)*CX9,2)</f>
        <v>0</v>
      </c>
      <c r="DG9" s="0" t="n">
        <f aca="false">ROUND(ROUND(AF9,2)*CX9,2)</f>
        <v>0</v>
      </c>
      <c r="DH9" s="0" t="n">
        <f aca="false">ROUND(ROUND(AG9,2)*ROUND((AT9*Source!I33*1.1*1.15),9),2)</f>
        <v>0</v>
      </c>
      <c r="DI9" s="0" t="n">
        <f aca="false">ROUND(ROUND(AH9,2)*CX9,2)</f>
        <v>0</v>
      </c>
      <c r="DJ9" s="0" t="n">
        <f aca="false">DI9</f>
        <v>0</v>
      </c>
      <c r="DK9" s="0" t="n">
        <v>0</v>
      </c>
      <c r="DM9" s="0" t="n">
        <v>0</v>
      </c>
      <c r="DO9" s="0" t="n">
        <v>0</v>
      </c>
      <c r="DP9" s="0" t="s">
        <v>74</v>
      </c>
    </row>
    <row r="10" customFormat="false" ht="12.75" hidden="false" customHeight="false" outlineLevel="0" collapsed="false">
      <c r="A10" s="0" t="n">
        <f aca="false">ROW(Source!A33)</f>
        <v>33</v>
      </c>
      <c r="B10" s="0" t="n">
        <v>86516528</v>
      </c>
      <c r="C10" s="0" t="n">
        <v>86516537</v>
      </c>
      <c r="D10" s="0" t="n">
        <v>30531738</v>
      </c>
      <c r="E10" s="0" t="n">
        <v>1</v>
      </c>
      <c r="F10" s="0" t="n">
        <v>1</v>
      </c>
      <c r="G10" s="0" t="n">
        <v>30515945</v>
      </c>
      <c r="H10" s="0" t="n">
        <v>3</v>
      </c>
      <c r="I10" s="0" t="s">
        <v>155</v>
      </c>
      <c r="K10" s="0" t="s">
        <v>45</v>
      </c>
      <c r="L10" s="0" t="n">
        <v>1339</v>
      </c>
      <c r="N10" s="0" t="n">
        <v>1007</v>
      </c>
      <c r="O10" s="0" t="s">
        <v>90</v>
      </c>
      <c r="P10" s="0" t="s">
        <v>90</v>
      </c>
      <c r="Q10" s="0" t="n">
        <v>1</v>
      </c>
      <c r="W10" s="0" t="n">
        <v>0</v>
      </c>
      <c r="X10" s="0" t="n">
        <v>322112170</v>
      </c>
      <c r="Y10" s="0" t="n">
        <f aca="false">AT10</f>
        <v>15</v>
      </c>
      <c r="AA10" s="0" t="n">
        <v>0</v>
      </c>
      <c r="AB10" s="0" t="n">
        <v>0</v>
      </c>
      <c r="AC10" s="0" t="n">
        <v>0</v>
      </c>
      <c r="AD10" s="0" t="n">
        <v>0</v>
      </c>
      <c r="AE10" s="0" t="n">
        <v>0</v>
      </c>
      <c r="AF10" s="0" t="n">
        <v>0</v>
      </c>
      <c r="AG10" s="0" t="n">
        <v>0</v>
      </c>
      <c r="AH10" s="0" t="n">
        <v>0</v>
      </c>
      <c r="AI10" s="0" t="n">
        <v>1</v>
      </c>
      <c r="AJ10" s="0" t="n">
        <v>1</v>
      </c>
      <c r="AK10" s="0" t="n">
        <v>1</v>
      </c>
      <c r="AL10" s="0" t="n">
        <v>1</v>
      </c>
      <c r="AM10" s="0" t="n">
        <v>0</v>
      </c>
      <c r="AN10" s="0" t="n">
        <v>0</v>
      </c>
      <c r="AO10" s="0" t="n">
        <v>0</v>
      </c>
      <c r="AP10" s="0" t="n">
        <v>0</v>
      </c>
      <c r="AQ10" s="0" t="n">
        <v>0</v>
      </c>
      <c r="AR10" s="0" t="n">
        <v>0</v>
      </c>
      <c r="AT10" s="0" t="n">
        <v>15</v>
      </c>
      <c r="AV10" s="0" t="n">
        <v>0</v>
      </c>
      <c r="AW10" s="0" t="n">
        <v>2</v>
      </c>
      <c r="AX10" s="0" t="n">
        <v>86516541</v>
      </c>
      <c r="AY10" s="0" t="n">
        <v>1</v>
      </c>
      <c r="AZ10" s="0" t="n">
        <v>0</v>
      </c>
      <c r="BA10" s="0" t="n">
        <v>10</v>
      </c>
      <c r="BB10" s="0" t="n">
        <v>0</v>
      </c>
      <c r="BC10" s="0" t="n">
        <v>0</v>
      </c>
      <c r="BD10" s="0" t="n">
        <v>0</v>
      </c>
      <c r="BE10" s="0" t="n">
        <v>0</v>
      </c>
      <c r="BF10" s="0" t="n">
        <v>0</v>
      </c>
      <c r="BG10" s="0" t="n">
        <v>0</v>
      </c>
      <c r="BH10" s="0" t="n">
        <v>0</v>
      </c>
      <c r="BI10" s="0" t="n">
        <v>0</v>
      </c>
      <c r="BJ10" s="0" t="n">
        <v>0</v>
      </c>
      <c r="BK10" s="0" t="n">
        <v>0</v>
      </c>
      <c r="BL10" s="0" t="n">
        <v>0</v>
      </c>
      <c r="BM10" s="0" t="n">
        <v>0</v>
      </c>
      <c r="BN10" s="0" t="n">
        <v>0</v>
      </c>
      <c r="BO10" s="0" t="n">
        <v>0</v>
      </c>
      <c r="BP10" s="0" t="n">
        <v>0</v>
      </c>
      <c r="BQ10" s="0" t="n">
        <v>0</v>
      </c>
      <c r="BR10" s="0" t="n">
        <v>0</v>
      </c>
      <c r="BS10" s="0" t="n">
        <v>0</v>
      </c>
      <c r="BT10" s="0" t="n">
        <v>0</v>
      </c>
      <c r="BU10" s="0" t="n">
        <v>0</v>
      </c>
      <c r="BV10" s="0" t="n">
        <v>0</v>
      </c>
      <c r="BW10" s="0" t="n">
        <v>0</v>
      </c>
      <c r="CV10" s="0" t="n">
        <v>0</v>
      </c>
      <c r="CW10" s="0" t="n">
        <v>0</v>
      </c>
      <c r="CX10" s="0" t="n">
        <f aca="false">ROUND(Y10*Source!I33,9)</f>
        <v>524.7</v>
      </c>
      <c r="CY10" s="0" t="n">
        <f aca="false">AA10</f>
        <v>0</v>
      </c>
      <c r="CZ10" s="0" t="n">
        <f aca="false">AE10</f>
        <v>0</v>
      </c>
      <c r="DA10" s="0" t="n">
        <f aca="false">AI10</f>
        <v>1</v>
      </c>
      <c r="DB10" s="0" t="n">
        <f aca="false">ROUND(AT10*CZ10,2)</f>
        <v>0</v>
      </c>
      <c r="DC10" s="0" t="n">
        <f aca="false">ROUND(AT10*AG10,2)</f>
        <v>0</v>
      </c>
      <c r="DF10" s="0" t="n">
        <f aca="false">ROUND(ROUND(AE10,2)*CX10,2)</f>
        <v>0</v>
      </c>
      <c r="DG10" s="0" t="n">
        <f aca="false">ROUND(ROUND(AF10,2)*CX10,2)</f>
        <v>0</v>
      </c>
      <c r="DH10" s="0" t="n">
        <f aca="false">ROUND(ROUND(AG10,2)*ROUND(AT10*Source!I33,9),2)</f>
        <v>0</v>
      </c>
      <c r="DI10" s="0" t="n">
        <f aca="false">ROUND(ROUND(AH10,2)*CX10,2)</f>
        <v>0</v>
      </c>
      <c r="DJ10" s="0" t="n">
        <f aca="false">DF10</f>
        <v>0</v>
      </c>
      <c r="DK10" s="0" t="n">
        <v>0</v>
      </c>
      <c r="DM10" s="0" t="n">
        <v>0</v>
      </c>
      <c r="DO10" s="0" t="n">
        <v>0</v>
      </c>
    </row>
    <row r="11" customFormat="false" ht="12.75" hidden="false" customHeight="false" outlineLevel="0" collapsed="false">
      <c r="A11" s="0" t="n">
        <f aca="false">ROW(Source!A34)</f>
        <v>34</v>
      </c>
      <c r="B11" s="0" t="n">
        <v>86516527</v>
      </c>
      <c r="C11" s="0" t="n">
        <v>86516542</v>
      </c>
      <c r="D11" s="0" t="n">
        <v>0</v>
      </c>
      <c r="E11" s="0" t="n">
        <v>1</v>
      </c>
      <c r="F11" s="0" t="n">
        <v>1</v>
      </c>
      <c r="G11" s="0" t="n">
        <v>30515945</v>
      </c>
      <c r="H11" s="0" t="n">
        <v>1</v>
      </c>
      <c r="I11" s="0" t="s">
        <v>68</v>
      </c>
      <c r="K11" s="0" t="s">
        <v>149</v>
      </c>
      <c r="L11" s="0" t="n">
        <v>1369</v>
      </c>
      <c r="N11" s="0" t="n">
        <v>1013</v>
      </c>
      <c r="O11" s="0" t="s">
        <v>150</v>
      </c>
      <c r="P11" s="0" t="s">
        <v>150</v>
      </c>
      <c r="Q11" s="0" t="n">
        <v>1</v>
      </c>
      <c r="W11" s="0" t="n">
        <v>0</v>
      </c>
      <c r="X11" s="0" t="n">
        <v>-2001970737</v>
      </c>
      <c r="Y11" s="0" t="n">
        <f aca="false">(AT11*1.1*1.15)</f>
        <v>6.91955</v>
      </c>
      <c r="AA11" s="0" t="n">
        <v>0</v>
      </c>
      <c r="AB11" s="0" t="n">
        <v>0</v>
      </c>
      <c r="AC11" s="0" t="n">
        <v>0</v>
      </c>
      <c r="AD11" s="0" t="n">
        <v>0</v>
      </c>
      <c r="AE11" s="0" t="n">
        <v>0</v>
      </c>
      <c r="AF11" s="0" t="n">
        <v>0</v>
      </c>
      <c r="AG11" s="0" t="n">
        <v>0</v>
      </c>
      <c r="AH11" s="0" t="n">
        <v>0</v>
      </c>
      <c r="AI11" s="0" t="n">
        <v>1</v>
      </c>
      <c r="AJ11" s="0" t="n">
        <v>1</v>
      </c>
      <c r="AK11" s="0" t="n">
        <v>1</v>
      </c>
      <c r="AL11" s="0" t="n">
        <v>1</v>
      </c>
      <c r="AM11" s="0" t="n">
        <v>0</v>
      </c>
      <c r="AN11" s="0" t="n">
        <v>0</v>
      </c>
      <c r="AO11" s="0" t="n">
        <v>1</v>
      </c>
      <c r="AP11" s="0" t="n">
        <v>0</v>
      </c>
      <c r="AQ11" s="0" t="n">
        <v>0</v>
      </c>
      <c r="AR11" s="0" t="n">
        <v>0</v>
      </c>
      <c r="AT11" s="0" t="n">
        <v>5.47</v>
      </c>
      <c r="AU11" s="0" t="s">
        <v>74</v>
      </c>
      <c r="AV11" s="0" t="n">
        <v>1</v>
      </c>
      <c r="AW11" s="0" t="n">
        <v>2</v>
      </c>
      <c r="AX11" s="0" t="n">
        <v>86516545</v>
      </c>
      <c r="AY11" s="0" t="n">
        <v>1</v>
      </c>
      <c r="AZ11" s="0" t="n">
        <v>6144</v>
      </c>
      <c r="BA11" s="0" t="n">
        <v>11</v>
      </c>
      <c r="BB11" s="0" t="n">
        <v>0</v>
      </c>
      <c r="BC11" s="0" t="n">
        <v>0</v>
      </c>
      <c r="BD11" s="0" t="n">
        <v>0</v>
      </c>
      <c r="BE11" s="0" t="n">
        <v>0</v>
      </c>
      <c r="BF11" s="0" t="n">
        <v>0</v>
      </c>
      <c r="BG11" s="0" t="n">
        <v>0</v>
      </c>
      <c r="BH11" s="0" t="n">
        <v>0</v>
      </c>
      <c r="BI11" s="0" t="n">
        <v>0</v>
      </c>
      <c r="BJ11" s="0" t="n">
        <v>0</v>
      </c>
      <c r="BK11" s="0" t="n">
        <v>0</v>
      </c>
      <c r="BL11" s="0" t="n">
        <v>0</v>
      </c>
      <c r="BM11" s="0" t="n">
        <v>0</v>
      </c>
      <c r="BN11" s="0" t="n">
        <v>0</v>
      </c>
      <c r="BO11" s="0" t="n">
        <v>0</v>
      </c>
      <c r="BP11" s="0" t="n">
        <v>0</v>
      </c>
      <c r="BQ11" s="0" t="n">
        <v>0</v>
      </c>
      <c r="BR11" s="0" t="n">
        <v>0</v>
      </c>
      <c r="BS11" s="0" t="n">
        <v>0</v>
      </c>
      <c r="BT11" s="0" t="n">
        <v>0</v>
      </c>
      <c r="BU11" s="0" t="n">
        <v>0</v>
      </c>
      <c r="BV11" s="0" t="n">
        <v>0</v>
      </c>
      <c r="BW11" s="0" t="n">
        <v>0</v>
      </c>
      <c r="CU11" s="0" t="n">
        <f aca="false">ROUND(AT11*Source!I34*AH11*AL11,2)</f>
        <v>-0</v>
      </c>
      <c r="CV11" s="0" t="n">
        <f aca="false">ROUND(Y11*Source!I34,9)</f>
        <v>-242.045859</v>
      </c>
      <c r="CW11" s="0" t="n">
        <v>0</v>
      </c>
      <c r="CX11" s="0" t="n">
        <f aca="false">ROUND(Y11*Source!I34,9)</f>
        <v>-242.045859</v>
      </c>
      <c r="CY11" s="0" t="n">
        <f aca="false">AD11</f>
        <v>0</v>
      </c>
      <c r="CZ11" s="0" t="n">
        <f aca="false">AH11</f>
        <v>0</v>
      </c>
      <c r="DA11" s="0" t="n">
        <f aca="false">AL11</f>
        <v>1</v>
      </c>
      <c r="DB11" s="0" t="n">
        <f aca="false">(ROUND(AT11*CZ11,2)*1.1*1.15)</f>
        <v>0</v>
      </c>
      <c r="DC11" s="0" t="n">
        <f aca="false">(ROUND(AT11*AG11,2)*1.1*1.15)</f>
        <v>0</v>
      </c>
      <c r="DF11" s="0" t="n">
        <f aca="false">ROUND(ROUND(AE11,2)*CX11,2)</f>
        <v>-0</v>
      </c>
      <c r="DG11" s="0" t="n">
        <f aca="false">ROUND(ROUND(AF11,2)*CX11,2)</f>
        <v>-0</v>
      </c>
      <c r="DH11" s="0" t="n">
        <f aca="false">ROUND(ROUND(AG11,2)*ROUND((AT11*Source!I34*1.1*1.15),9),2)</f>
        <v>-0</v>
      </c>
      <c r="DI11" s="0" t="n">
        <f aca="false">ROUND(ROUND(AH11,2)*CX11,2)</f>
        <v>-0</v>
      </c>
      <c r="DJ11" s="0" t="n">
        <f aca="false">DI11</f>
        <v>-0</v>
      </c>
      <c r="DK11" s="0" t="n">
        <v>0</v>
      </c>
      <c r="DM11" s="0" t="n">
        <v>0</v>
      </c>
      <c r="DO11" s="0" t="n">
        <v>0</v>
      </c>
      <c r="DP11" s="0" t="s">
        <v>74</v>
      </c>
    </row>
    <row r="12" customFormat="false" ht="12.75" hidden="false" customHeight="false" outlineLevel="0" collapsed="false">
      <c r="A12" s="0" t="n">
        <f aca="false">ROW(Source!A34)</f>
        <v>34</v>
      </c>
      <c r="B12" s="0" t="n">
        <v>86516527</v>
      </c>
      <c r="C12" s="0" t="n">
        <v>86516542</v>
      </c>
      <c r="D12" s="0" t="n">
        <v>30531738</v>
      </c>
      <c r="E12" s="0" t="n">
        <v>1</v>
      </c>
      <c r="F12" s="0" t="n">
        <v>1</v>
      </c>
      <c r="G12" s="0" t="n">
        <v>30515945</v>
      </c>
      <c r="H12" s="0" t="n">
        <v>3</v>
      </c>
      <c r="I12" s="0" t="s">
        <v>155</v>
      </c>
      <c r="K12" s="0" t="s">
        <v>45</v>
      </c>
      <c r="L12" s="0" t="n">
        <v>1339</v>
      </c>
      <c r="N12" s="0" t="n">
        <v>1007</v>
      </c>
      <c r="O12" s="0" t="s">
        <v>90</v>
      </c>
      <c r="P12" s="0" t="s">
        <v>90</v>
      </c>
      <c r="Q12" s="0" t="n">
        <v>1</v>
      </c>
      <c r="W12" s="0" t="n">
        <v>0</v>
      </c>
      <c r="X12" s="0" t="n">
        <v>322112170</v>
      </c>
      <c r="Y12" s="0" t="n">
        <f aca="false">AT12</f>
        <v>5</v>
      </c>
      <c r="AA12" s="0" t="n">
        <v>0</v>
      </c>
      <c r="AB12" s="0" t="n">
        <v>0</v>
      </c>
      <c r="AC12" s="0" t="n">
        <v>0</v>
      </c>
      <c r="AD12" s="0" t="n">
        <v>0</v>
      </c>
      <c r="AE12" s="0" t="n">
        <v>0</v>
      </c>
      <c r="AF12" s="0" t="n">
        <v>0</v>
      </c>
      <c r="AG12" s="0" t="n">
        <v>0</v>
      </c>
      <c r="AH12" s="0" t="n">
        <v>0</v>
      </c>
      <c r="AI12" s="0" t="n">
        <v>1</v>
      </c>
      <c r="AJ12" s="0" t="n">
        <v>1</v>
      </c>
      <c r="AK12" s="0" t="n">
        <v>1</v>
      </c>
      <c r="AL12" s="0" t="n">
        <v>1</v>
      </c>
      <c r="AM12" s="0" t="n">
        <v>0</v>
      </c>
      <c r="AN12" s="0" t="n">
        <v>0</v>
      </c>
      <c r="AO12" s="0" t="n">
        <v>0</v>
      </c>
      <c r="AP12" s="0" t="n">
        <v>0</v>
      </c>
      <c r="AQ12" s="0" t="n">
        <v>0</v>
      </c>
      <c r="AR12" s="0" t="n">
        <v>0</v>
      </c>
      <c r="AT12" s="0" t="n">
        <v>5</v>
      </c>
      <c r="AV12" s="0" t="n">
        <v>0</v>
      </c>
      <c r="AW12" s="0" t="n">
        <v>2</v>
      </c>
      <c r="AX12" s="0" t="n">
        <v>86516546</v>
      </c>
      <c r="AY12" s="0" t="n">
        <v>1</v>
      </c>
      <c r="AZ12" s="0" t="n">
        <v>0</v>
      </c>
      <c r="BA12" s="0" t="n">
        <v>12</v>
      </c>
      <c r="BB12" s="0" t="n">
        <v>0</v>
      </c>
      <c r="BC12" s="0" t="n">
        <v>0</v>
      </c>
      <c r="BD12" s="0" t="n">
        <v>0</v>
      </c>
      <c r="BE12" s="0" t="n">
        <v>0</v>
      </c>
      <c r="BF12" s="0" t="n">
        <v>0</v>
      </c>
      <c r="BG12" s="0" t="n">
        <v>0</v>
      </c>
      <c r="BH12" s="0" t="n">
        <v>0</v>
      </c>
      <c r="BI12" s="0" t="n">
        <v>0</v>
      </c>
      <c r="BJ12" s="0" t="n">
        <v>0</v>
      </c>
      <c r="BK12" s="0" t="n">
        <v>0</v>
      </c>
      <c r="BL12" s="0" t="n">
        <v>0</v>
      </c>
      <c r="BM12" s="0" t="n">
        <v>0</v>
      </c>
      <c r="BN12" s="0" t="n">
        <v>0</v>
      </c>
      <c r="BO12" s="0" t="n">
        <v>0</v>
      </c>
      <c r="BP12" s="0" t="n">
        <v>0</v>
      </c>
      <c r="BQ12" s="0" t="n">
        <v>0</v>
      </c>
      <c r="BR12" s="0" t="n">
        <v>0</v>
      </c>
      <c r="BS12" s="0" t="n">
        <v>0</v>
      </c>
      <c r="BT12" s="0" t="n">
        <v>0</v>
      </c>
      <c r="BU12" s="0" t="n">
        <v>0</v>
      </c>
      <c r="BV12" s="0" t="n">
        <v>0</v>
      </c>
      <c r="BW12" s="0" t="n">
        <v>0</v>
      </c>
      <c r="CV12" s="0" t="n">
        <v>0</v>
      </c>
      <c r="CW12" s="0" t="n">
        <v>0</v>
      </c>
      <c r="CX12" s="0" t="n">
        <f aca="false">ROUND(Y12*Source!I34,9)</f>
        <v>-174.9</v>
      </c>
      <c r="CY12" s="0" t="n">
        <f aca="false">AA12</f>
        <v>0</v>
      </c>
      <c r="CZ12" s="0" t="n">
        <f aca="false">AE12</f>
        <v>0</v>
      </c>
      <c r="DA12" s="0" t="n">
        <f aca="false">AI12</f>
        <v>1</v>
      </c>
      <c r="DB12" s="0" t="n">
        <f aca="false">ROUND(AT12*CZ12,2)</f>
        <v>0</v>
      </c>
      <c r="DC12" s="0" t="n">
        <f aca="false">ROUND(AT12*AG12,2)</f>
        <v>0</v>
      </c>
      <c r="DF12" s="0" t="n">
        <f aca="false">ROUND(ROUND(AE12,2)*CX12,2)</f>
        <v>-0</v>
      </c>
      <c r="DG12" s="0" t="n">
        <f aca="false">ROUND(ROUND(AF12,2)*CX12,2)</f>
        <v>-0</v>
      </c>
      <c r="DH12" s="0" t="n">
        <f aca="false">ROUND(ROUND(AG12,2)*ROUND(AT12*Source!I34,9),2)</f>
        <v>-0</v>
      </c>
      <c r="DI12" s="0" t="n">
        <f aca="false">ROUND(ROUND(AH12,2)*CX12,2)</f>
        <v>-0</v>
      </c>
      <c r="DJ12" s="0" t="n">
        <f aca="false">DF12</f>
        <v>-0</v>
      </c>
      <c r="DK12" s="0" t="n">
        <v>0</v>
      </c>
      <c r="DM12" s="0" t="n">
        <v>0</v>
      </c>
      <c r="DO12" s="0" t="n">
        <v>0</v>
      </c>
    </row>
    <row r="13" customFormat="false" ht="12.75" hidden="false" customHeight="false" outlineLevel="0" collapsed="false">
      <c r="A13" s="0" t="n">
        <f aca="false">ROW(Source!A35)</f>
        <v>35</v>
      </c>
      <c r="B13" s="0" t="n">
        <v>86516528</v>
      </c>
      <c r="C13" s="0" t="n">
        <v>86516542</v>
      </c>
      <c r="D13" s="0" t="n">
        <v>0</v>
      </c>
      <c r="E13" s="0" t="n">
        <v>1</v>
      </c>
      <c r="F13" s="0" t="n">
        <v>1</v>
      </c>
      <c r="G13" s="0" t="n">
        <v>30515945</v>
      </c>
      <c r="H13" s="0" t="n">
        <v>1</v>
      </c>
      <c r="I13" s="0" t="s">
        <v>68</v>
      </c>
      <c r="K13" s="0" t="s">
        <v>149</v>
      </c>
      <c r="L13" s="0" t="n">
        <v>1369</v>
      </c>
      <c r="N13" s="0" t="n">
        <v>1013</v>
      </c>
      <c r="O13" s="0" t="s">
        <v>150</v>
      </c>
      <c r="P13" s="0" t="s">
        <v>150</v>
      </c>
      <c r="Q13" s="0" t="n">
        <v>1</v>
      </c>
      <c r="W13" s="0" t="n">
        <v>0</v>
      </c>
      <c r="X13" s="0" t="n">
        <v>-2001970737</v>
      </c>
      <c r="Y13" s="0" t="n">
        <f aca="false">(AT13*1.1*1.15)</f>
        <v>6.91955</v>
      </c>
      <c r="AA13" s="0" t="n">
        <v>0</v>
      </c>
      <c r="AB13" s="0" t="n">
        <v>0</v>
      </c>
      <c r="AC13" s="0" t="n">
        <v>0</v>
      </c>
      <c r="AD13" s="0" t="n">
        <v>0</v>
      </c>
      <c r="AE13" s="0" t="n">
        <v>0</v>
      </c>
      <c r="AF13" s="0" t="n">
        <v>0</v>
      </c>
      <c r="AG13" s="0" t="n">
        <v>0</v>
      </c>
      <c r="AH13" s="0" t="n">
        <v>0</v>
      </c>
      <c r="AI13" s="0" t="n">
        <v>1</v>
      </c>
      <c r="AJ13" s="0" t="n">
        <v>1</v>
      </c>
      <c r="AK13" s="0" t="n">
        <v>1</v>
      </c>
      <c r="AL13" s="0" t="n">
        <v>1</v>
      </c>
      <c r="AM13" s="0" t="n">
        <v>0</v>
      </c>
      <c r="AN13" s="0" t="n">
        <v>0</v>
      </c>
      <c r="AO13" s="0" t="n">
        <v>1</v>
      </c>
      <c r="AP13" s="0" t="n">
        <v>0</v>
      </c>
      <c r="AQ13" s="0" t="n">
        <v>0</v>
      </c>
      <c r="AR13" s="0" t="n">
        <v>0</v>
      </c>
      <c r="AT13" s="0" t="n">
        <v>5.47</v>
      </c>
      <c r="AU13" s="0" t="s">
        <v>74</v>
      </c>
      <c r="AV13" s="0" t="n">
        <v>1</v>
      </c>
      <c r="AW13" s="0" t="n">
        <v>2</v>
      </c>
      <c r="AX13" s="0" t="n">
        <v>86516545</v>
      </c>
      <c r="AY13" s="0" t="n">
        <v>1</v>
      </c>
      <c r="AZ13" s="0" t="n">
        <v>6144</v>
      </c>
      <c r="BA13" s="0" t="n">
        <v>13</v>
      </c>
      <c r="BB13" s="0" t="n">
        <v>0</v>
      </c>
      <c r="BC13" s="0" t="n">
        <v>0</v>
      </c>
      <c r="BD13" s="0" t="n">
        <v>0</v>
      </c>
      <c r="BE13" s="0" t="n">
        <v>0</v>
      </c>
      <c r="BF13" s="0" t="n">
        <v>0</v>
      </c>
      <c r="BG13" s="0" t="n">
        <v>0</v>
      </c>
      <c r="BH13" s="0" t="n">
        <v>0</v>
      </c>
      <c r="BI13" s="0" t="n">
        <v>0</v>
      </c>
      <c r="BJ13" s="0" t="n">
        <v>0</v>
      </c>
      <c r="BK13" s="0" t="n">
        <v>0</v>
      </c>
      <c r="BL13" s="0" t="n">
        <v>0</v>
      </c>
      <c r="BM13" s="0" t="n">
        <v>0</v>
      </c>
      <c r="BN13" s="0" t="n">
        <v>0</v>
      </c>
      <c r="BO13" s="0" t="n">
        <v>0</v>
      </c>
      <c r="BP13" s="0" t="n">
        <v>0</v>
      </c>
      <c r="BQ13" s="0" t="n">
        <v>0</v>
      </c>
      <c r="BR13" s="0" t="n">
        <v>0</v>
      </c>
      <c r="BS13" s="0" t="n">
        <v>0</v>
      </c>
      <c r="BT13" s="0" t="n">
        <v>0</v>
      </c>
      <c r="BU13" s="0" t="n">
        <v>0</v>
      </c>
      <c r="BV13" s="0" t="n">
        <v>0</v>
      </c>
      <c r="BW13" s="0" t="n">
        <v>0</v>
      </c>
      <c r="CU13" s="0" t="n">
        <f aca="false">ROUND(AT13*Source!I35*AH13*AL13,2)</f>
        <v>-0</v>
      </c>
      <c r="CV13" s="0" t="n">
        <f aca="false">ROUND(Y13*Source!I35,9)</f>
        <v>-242.045859</v>
      </c>
      <c r="CW13" s="0" t="n">
        <v>0</v>
      </c>
      <c r="CX13" s="0" t="n">
        <f aca="false">ROUND(Y13*Source!I35,9)</f>
        <v>-242.045859</v>
      </c>
      <c r="CY13" s="0" t="n">
        <f aca="false">AD13</f>
        <v>0</v>
      </c>
      <c r="CZ13" s="0" t="n">
        <f aca="false">AH13</f>
        <v>0</v>
      </c>
      <c r="DA13" s="0" t="n">
        <f aca="false">AL13</f>
        <v>1</v>
      </c>
      <c r="DB13" s="0" t="n">
        <f aca="false">(ROUND(AT13*CZ13,2)*1.1*1.15)</f>
        <v>0</v>
      </c>
      <c r="DC13" s="0" t="n">
        <f aca="false">(ROUND(AT13*AG13,2)*1.1*1.15)</f>
        <v>0</v>
      </c>
      <c r="DF13" s="0" t="n">
        <f aca="false">ROUND(ROUND(AE13,2)*CX13,2)</f>
        <v>-0</v>
      </c>
      <c r="DG13" s="0" t="n">
        <f aca="false">ROUND(ROUND(AF13,2)*CX13,2)</f>
        <v>-0</v>
      </c>
      <c r="DH13" s="0" t="n">
        <f aca="false">ROUND(ROUND(AG13,2)*ROUND((AT13*Source!I35*1.1*1.15),9),2)</f>
        <v>-0</v>
      </c>
      <c r="DI13" s="0" t="n">
        <f aca="false">ROUND(ROUND(AH13,2)*CX13,2)</f>
        <v>-0</v>
      </c>
      <c r="DJ13" s="0" t="n">
        <f aca="false">DI13</f>
        <v>-0</v>
      </c>
      <c r="DK13" s="0" t="n">
        <v>0</v>
      </c>
      <c r="DM13" s="0" t="n">
        <v>0</v>
      </c>
      <c r="DO13" s="0" t="n">
        <v>0</v>
      </c>
      <c r="DP13" s="0" t="s">
        <v>74</v>
      </c>
    </row>
    <row r="14" customFormat="false" ht="12.75" hidden="false" customHeight="false" outlineLevel="0" collapsed="false">
      <c r="A14" s="0" t="n">
        <f aca="false">ROW(Source!A35)</f>
        <v>35</v>
      </c>
      <c r="B14" s="0" t="n">
        <v>86516528</v>
      </c>
      <c r="C14" s="0" t="n">
        <v>86516542</v>
      </c>
      <c r="D14" s="0" t="n">
        <v>30531738</v>
      </c>
      <c r="E14" s="0" t="n">
        <v>1</v>
      </c>
      <c r="F14" s="0" t="n">
        <v>1</v>
      </c>
      <c r="G14" s="0" t="n">
        <v>30515945</v>
      </c>
      <c r="H14" s="0" t="n">
        <v>3</v>
      </c>
      <c r="I14" s="0" t="s">
        <v>155</v>
      </c>
      <c r="K14" s="0" t="s">
        <v>45</v>
      </c>
      <c r="L14" s="0" t="n">
        <v>1339</v>
      </c>
      <c r="N14" s="0" t="n">
        <v>1007</v>
      </c>
      <c r="O14" s="0" t="s">
        <v>90</v>
      </c>
      <c r="P14" s="0" t="s">
        <v>90</v>
      </c>
      <c r="Q14" s="0" t="n">
        <v>1</v>
      </c>
      <c r="W14" s="0" t="n">
        <v>0</v>
      </c>
      <c r="X14" s="0" t="n">
        <v>322112170</v>
      </c>
      <c r="Y14" s="0" t="n">
        <f aca="false">AT14</f>
        <v>5</v>
      </c>
      <c r="AA14" s="0" t="n">
        <v>0</v>
      </c>
      <c r="AB14" s="0" t="n">
        <v>0</v>
      </c>
      <c r="AC14" s="0" t="n">
        <v>0</v>
      </c>
      <c r="AD14" s="0" t="n">
        <v>0</v>
      </c>
      <c r="AE14" s="0" t="n">
        <v>0</v>
      </c>
      <c r="AF14" s="0" t="n">
        <v>0</v>
      </c>
      <c r="AG14" s="0" t="n">
        <v>0</v>
      </c>
      <c r="AH14" s="0" t="n">
        <v>0</v>
      </c>
      <c r="AI14" s="0" t="n">
        <v>1</v>
      </c>
      <c r="AJ14" s="0" t="n">
        <v>1</v>
      </c>
      <c r="AK14" s="0" t="n">
        <v>1</v>
      </c>
      <c r="AL14" s="0" t="n">
        <v>1</v>
      </c>
      <c r="AM14" s="0" t="n">
        <v>0</v>
      </c>
      <c r="AN14" s="0" t="n">
        <v>0</v>
      </c>
      <c r="AO14" s="0" t="n">
        <v>0</v>
      </c>
      <c r="AP14" s="0" t="n">
        <v>0</v>
      </c>
      <c r="AQ14" s="0" t="n">
        <v>0</v>
      </c>
      <c r="AR14" s="0" t="n">
        <v>0</v>
      </c>
      <c r="AT14" s="0" t="n">
        <v>5</v>
      </c>
      <c r="AV14" s="0" t="n">
        <v>0</v>
      </c>
      <c r="AW14" s="0" t="n">
        <v>2</v>
      </c>
      <c r="AX14" s="0" t="n">
        <v>86516546</v>
      </c>
      <c r="AY14" s="0" t="n">
        <v>1</v>
      </c>
      <c r="AZ14" s="0" t="n">
        <v>0</v>
      </c>
      <c r="BA14" s="0" t="n">
        <v>14</v>
      </c>
      <c r="BB14" s="0" t="n">
        <v>0</v>
      </c>
      <c r="BC14" s="0" t="n">
        <v>0</v>
      </c>
      <c r="BD14" s="0" t="n">
        <v>0</v>
      </c>
      <c r="BE14" s="0" t="n">
        <v>0</v>
      </c>
      <c r="BF14" s="0" t="n">
        <v>0</v>
      </c>
      <c r="BG14" s="0" t="n">
        <v>0</v>
      </c>
      <c r="BH14" s="0" t="n">
        <v>0</v>
      </c>
      <c r="BI14" s="0" t="n">
        <v>0</v>
      </c>
      <c r="BJ14" s="0" t="n">
        <v>0</v>
      </c>
      <c r="BK14" s="0" t="n">
        <v>0</v>
      </c>
      <c r="BL14" s="0" t="n">
        <v>0</v>
      </c>
      <c r="BM14" s="0" t="n">
        <v>0</v>
      </c>
      <c r="BN14" s="0" t="n">
        <v>0</v>
      </c>
      <c r="BO14" s="0" t="n">
        <v>0</v>
      </c>
      <c r="BP14" s="0" t="n">
        <v>0</v>
      </c>
      <c r="BQ14" s="0" t="n">
        <v>0</v>
      </c>
      <c r="BR14" s="0" t="n">
        <v>0</v>
      </c>
      <c r="BS14" s="0" t="n">
        <v>0</v>
      </c>
      <c r="BT14" s="0" t="n">
        <v>0</v>
      </c>
      <c r="BU14" s="0" t="n">
        <v>0</v>
      </c>
      <c r="BV14" s="0" t="n">
        <v>0</v>
      </c>
      <c r="BW14" s="0" t="n">
        <v>0</v>
      </c>
      <c r="CV14" s="0" t="n">
        <v>0</v>
      </c>
      <c r="CW14" s="0" t="n">
        <v>0</v>
      </c>
      <c r="CX14" s="0" t="n">
        <f aca="false">ROUND(Y14*Source!I35,9)</f>
        <v>-174.9</v>
      </c>
      <c r="CY14" s="0" t="n">
        <f aca="false">AA14</f>
        <v>0</v>
      </c>
      <c r="CZ14" s="0" t="n">
        <f aca="false">AE14</f>
        <v>0</v>
      </c>
      <c r="DA14" s="0" t="n">
        <f aca="false">AI14</f>
        <v>1</v>
      </c>
      <c r="DB14" s="0" t="n">
        <f aca="false">ROUND(AT14*CZ14,2)</f>
        <v>0</v>
      </c>
      <c r="DC14" s="0" t="n">
        <f aca="false">ROUND(AT14*AG14,2)</f>
        <v>0</v>
      </c>
      <c r="DF14" s="0" t="n">
        <f aca="false">ROUND(ROUND(AE14,2)*CX14,2)</f>
        <v>-0</v>
      </c>
      <c r="DG14" s="0" t="n">
        <f aca="false">ROUND(ROUND(AF14,2)*CX14,2)</f>
        <v>-0</v>
      </c>
      <c r="DH14" s="0" t="n">
        <f aca="false">ROUND(ROUND(AG14,2)*ROUND(AT14*Source!I35,9),2)</f>
        <v>-0</v>
      </c>
      <c r="DI14" s="0" t="n">
        <f aca="false">ROUND(ROUND(AH14,2)*CX14,2)</f>
        <v>-0</v>
      </c>
      <c r="DJ14" s="0" t="n">
        <f aca="false">DF14</f>
        <v>-0</v>
      </c>
      <c r="DK14" s="0" t="n">
        <v>0</v>
      </c>
      <c r="DM14" s="0" t="n">
        <v>0</v>
      </c>
      <c r="DO14" s="0" t="n">
        <v>0</v>
      </c>
    </row>
  </sheetData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R14"/>
  <sheetViews>
    <sheetView showFormulas="false" showGridLines="true" showRowColHeaders="true" showZeros="true" rightToLeft="false" tabSelected="true" showOutlineSymbols="true" defaultGridColor="true" view="normal" topLeftCell="A19" colorId="64" zoomScale="100" zoomScaleNormal="100" zoomScalePageLayoutView="100" workbookViewId="0">
      <selection pane="topLeft" activeCell="C19" activeCellId="0" sqref="C19"/>
    </sheetView>
  </sheetViews>
  <sheetFormatPr defaultColWidth="9.13671875" defaultRowHeight="12.75" zeroHeight="false" outlineLevelRow="0" outlineLevelCol="0"/>
  <sheetData>
    <row r="1" customFormat="false" ht="12.75" hidden="false" customHeight="false" outlineLevel="0" collapsed="false">
      <c r="A1" s="0" t="n">
        <f aca="false">ROW(Source!A28)</f>
        <v>28</v>
      </c>
      <c r="B1" s="0" t="n">
        <v>86516533</v>
      </c>
      <c r="C1" s="0" t="n">
        <v>86516529</v>
      </c>
      <c r="D1" s="0" t="n">
        <v>0</v>
      </c>
      <c r="E1" s="0" t="n">
        <v>1</v>
      </c>
      <c r="F1" s="0" t="n">
        <v>1</v>
      </c>
      <c r="G1" s="0" t="n">
        <v>30515945</v>
      </c>
      <c r="H1" s="0" t="n">
        <v>1</v>
      </c>
      <c r="I1" s="0" t="s">
        <v>68</v>
      </c>
      <c r="K1" s="0" t="s">
        <v>149</v>
      </c>
      <c r="L1" s="0" t="n">
        <v>1369</v>
      </c>
      <c r="N1" s="0" t="n">
        <v>1013</v>
      </c>
      <c r="O1" s="0" t="s">
        <v>150</v>
      </c>
      <c r="P1" s="0" t="s">
        <v>150</v>
      </c>
      <c r="Q1" s="0" t="n">
        <v>1</v>
      </c>
      <c r="X1" s="0" t="n">
        <v>10.62749428125</v>
      </c>
      <c r="Y1" s="0" t="n">
        <v>0</v>
      </c>
      <c r="Z1" s="0" t="n">
        <v>0</v>
      </c>
      <c r="AA1" s="0" t="n">
        <v>0</v>
      </c>
      <c r="AB1" s="0" t="n">
        <v>0</v>
      </c>
      <c r="AC1" s="0" t="n">
        <v>0</v>
      </c>
      <c r="AD1" s="0" t="n">
        <v>1</v>
      </c>
      <c r="AE1" s="0" t="n">
        <v>1</v>
      </c>
      <c r="AF1" s="0" t="s">
        <v>74</v>
      </c>
      <c r="AG1" s="0" t="n">
        <v>13.4437802657813</v>
      </c>
      <c r="AH1" s="0" t="n">
        <v>2</v>
      </c>
      <c r="AI1" s="0" t="n">
        <v>86516530</v>
      </c>
      <c r="AJ1" s="0" t="n">
        <v>1</v>
      </c>
      <c r="AK1" s="0" t="n">
        <v>0</v>
      </c>
      <c r="AL1" s="0" t="n">
        <v>0</v>
      </c>
      <c r="AM1" s="0" t="n">
        <v>0</v>
      </c>
      <c r="AN1" s="0" t="n">
        <v>0</v>
      </c>
      <c r="AO1" s="0" t="n">
        <v>0</v>
      </c>
      <c r="AP1" s="0" t="n">
        <v>0</v>
      </c>
      <c r="AQ1" s="0" t="n">
        <v>0</v>
      </c>
      <c r="AR1" s="0" t="n">
        <v>0</v>
      </c>
    </row>
    <row r="2" customFormat="false" ht="12.75" hidden="false" customHeight="false" outlineLevel="0" collapsed="false">
      <c r="A2" s="0" t="n">
        <f aca="false">ROW(Source!A28)</f>
        <v>28</v>
      </c>
      <c r="B2" s="0" t="n">
        <v>86516534</v>
      </c>
      <c r="C2" s="0" t="n">
        <v>86516529</v>
      </c>
      <c r="D2" s="0" t="n">
        <v>0</v>
      </c>
      <c r="E2" s="0" t="n">
        <v>1</v>
      </c>
      <c r="F2" s="0" t="n">
        <v>1</v>
      </c>
      <c r="G2" s="0" t="n">
        <v>30515945</v>
      </c>
      <c r="H2" s="0" t="n">
        <v>3</v>
      </c>
      <c r="I2" s="0" t="s">
        <v>151</v>
      </c>
      <c r="K2" s="0" t="s">
        <v>152</v>
      </c>
      <c r="L2" s="0" t="n">
        <v>1339</v>
      </c>
      <c r="N2" s="0" t="n">
        <v>1007</v>
      </c>
      <c r="O2" s="0" t="s">
        <v>90</v>
      </c>
      <c r="P2" s="0" t="s">
        <v>90</v>
      </c>
      <c r="Q2" s="0" t="n">
        <v>1</v>
      </c>
      <c r="X2" s="0" t="n">
        <v>10</v>
      </c>
      <c r="Y2" s="0" t="n">
        <v>7.07</v>
      </c>
      <c r="Z2" s="0" t="n">
        <v>0</v>
      </c>
      <c r="AA2" s="0" t="n">
        <v>0</v>
      </c>
      <c r="AB2" s="0" t="n">
        <v>0</v>
      </c>
      <c r="AC2" s="0" t="n">
        <v>0</v>
      </c>
      <c r="AD2" s="0" t="n">
        <v>1</v>
      </c>
      <c r="AE2" s="0" t="n">
        <v>0</v>
      </c>
      <c r="AG2" s="0" t="n">
        <v>10</v>
      </c>
      <c r="AH2" s="0" t="n">
        <v>2</v>
      </c>
      <c r="AI2" s="0" t="n">
        <v>86516531</v>
      </c>
      <c r="AJ2" s="0" t="n">
        <v>2</v>
      </c>
      <c r="AK2" s="0" t="n">
        <v>0</v>
      </c>
      <c r="AL2" s="0" t="n">
        <v>0</v>
      </c>
      <c r="AM2" s="0" t="n">
        <v>0</v>
      </c>
      <c r="AN2" s="0" t="n">
        <v>0</v>
      </c>
      <c r="AO2" s="0" t="n">
        <v>0</v>
      </c>
      <c r="AP2" s="0" t="n">
        <v>0</v>
      </c>
      <c r="AQ2" s="0" t="n">
        <v>0</v>
      </c>
      <c r="AR2" s="0" t="n">
        <v>0</v>
      </c>
    </row>
    <row r="3" customFormat="false" ht="12.75" hidden="false" customHeight="false" outlineLevel="0" collapsed="false">
      <c r="A3" s="0" t="n">
        <f aca="false">ROW(Source!A28)</f>
        <v>28</v>
      </c>
      <c r="B3" s="0" t="n">
        <v>86516535</v>
      </c>
      <c r="C3" s="0" t="n">
        <v>86516529</v>
      </c>
      <c r="D3" s="0" t="n">
        <v>30532994</v>
      </c>
      <c r="E3" s="0" t="n">
        <v>1</v>
      </c>
      <c r="F3" s="0" t="n">
        <v>1</v>
      </c>
      <c r="G3" s="0" t="n">
        <v>30515945</v>
      </c>
      <c r="H3" s="0" t="n">
        <v>3</v>
      </c>
      <c r="I3" s="0" t="s">
        <v>153</v>
      </c>
      <c r="K3" s="0" t="s">
        <v>154</v>
      </c>
      <c r="L3" s="0" t="n">
        <v>1346</v>
      </c>
      <c r="N3" s="0" t="n">
        <v>1009</v>
      </c>
      <c r="O3" s="0" t="s">
        <v>80</v>
      </c>
      <c r="P3" s="0" t="s">
        <v>80</v>
      </c>
      <c r="Q3" s="0" t="n">
        <v>1</v>
      </c>
      <c r="X3" s="0" t="n">
        <v>4</v>
      </c>
      <c r="Y3" s="0" t="n">
        <v>0</v>
      </c>
      <c r="Z3" s="0" t="n">
        <v>0</v>
      </c>
      <c r="AA3" s="0" t="n">
        <v>0</v>
      </c>
      <c r="AB3" s="0" t="n">
        <v>0</v>
      </c>
      <c r="AC3" s="0" t="n">
        <v>0</v>
      </c>
      <c r="AD3" s="0" t="n">
        <v>0</v>
      </c>
      <c r="AE3" s="0" t="n">
        <v>0</v>
      </c>
      <c r="AG3" s="0" t="n">
        <v>4</v>
      </c>
      <c r="AH3" s="0" t="n">
        <v>2</v>
      </c>
      <c r="AI3" s="0" t="n">
        <v>86516532</v>
      </c>
      <c r="AJ3" s="0" t="n">
        <v>3</v>
      </c>
      <c r="AK3" s="0" t="n">
        <v>0</v>
      </c>
      <c r="AL3" s="0" t="n">
        <v>0</v>
      </c>
      <c r="AM3" s="0" t="n">
        <v>0</v>
      </c>
      <c r="AN3" s="0" t="n">
        <v>0</v>
      </c>
      <c r="AO3" s="0" t="n">
        <v>0</v>
      </c>
      <c r="AP3" s="0" t="n">
        <v>0</v>
      </c>
      <c r="AQ3" s="0" t="n">
        <v>0</v>
      </c>
      <c r="AR3" s="0" t="n">
        <v>0</v>
      </c>
    </row>
    <row r="4" customFormat="false" ht="12.75" hidden="false" customHeight="false" outlineLevel="0" collapsed="false">
      <c r="A4" s="0" t="n">
        <f aca="false">ROW(Source!A29)</f>
        <v>29</v>
      </c>
      <c r="B4" s="0" t="n">
        <v>86516533</v>
      </c>
      <c r="C4" s="0" t="n">
        <v>86516529</v>
      </c>
      <c r="D4" s="0" t="n">
        <v>0</v>
      </c>
      <c r="E4" s="0" t="n">
        <v>1</v>
      </c>
      <c r="F4" s="0" t="n">
        <v>1</v>
      </c>
      <c r="G4" s="0" t="n">
        <v>30515945</v>
      </c>
      <c r="H4" s="0" t="n">
        <v>1</v>
      </c>
      <c r="I4" s="0" t="s">
        <v>68</v>
      </c>
      <c r="K4" s="0" t="s">
        <v>149</v>
      </c>
      <c r="L4" s="0" t="n">
        <v>1369</v>
      </c>
      <c r="N4" s="0" t="n">
        <v>1013</v>
      </c>
      <c r="O4" s="0" t="s">
        <v>150</v>
      </c>
      <c r="P4" s="0" t="s">
        <v>150</v>
      </c>
      <c r="Q4" s="0" t="n">
        <v>1</v>
      </c>
      <c r="X4" s="0" t="n">
        <v>10.62749428125</v>
      </c>
      <c r="Y4" s="0" t="n">
        <v>0</v>
      </c>
      <c r="Z4" s="0" t="n">
        <v>0</v>
      </c>
      <c r="AA4" s="0" t="n">
        <v>0</v>
      </c>
      <c r="AB4" s="0" t="n">
        <v>0</v>
      </c>
      <c r="AC4" s="0" t="n">
        <v>0</v>
      </c>
      <c r="AD4" s="0" t="n">
        <v>1</v>
      </c>
      <c r="AE4" s="0" t="n">
        <v>1</v>
      </c>
      <c r="AF4" s="0" t="s">
        <v>74</v>
      </c>
      <c r="AG4" s="0" t="n">
        <v>13.4437802657813</v>
      </c>
      <c r="AH4" s="0" t="n">
        <v>2</v>
      </c>
      <c r="AI4" s="0" t="n">
        <v>86516530</v>
      </c>
      <c r="AJ4" s="0" t="n">
        <v>4</v>
      </c>
      <c r="AK4" s="0" t="n">
        <v>0</v>
      </c>
      <c r="AL4" s="0" t="n">
        <v>0</v>
      </c>
      <c r="AM4" s="0" t="n">
        <v>0</v>
      </c>
      <c r="AN4" s="0" t="n">
        <v>0</v>
      </c>
      <c r="AO4" s="0" t="n">
        <v>0</v>
      </c>
      <c r="AP4" s="0" t="n">
        <v>0</v>
      </c>
      <c r="AQ4" s="0" t="n">
        <v>0</v>
      </c>
      <c r="AR4" s="0" t="n">
        <v>0</v>
      </c>
    </row>
    <row r="5" customFormat="false" ht="12.75" hidden="false" customHeight="false" outlineLevel="0" collapsed="false">
      <c r="A5" s="0" t="n">
        <f aca="false">ROW(Source!A29)</f>
        <v>29</v>
      </c>
      <c r="B5" s="0" t="n">
        <v>86516534</v>
      </c>
      <c r="C5" s="0" t="n">
        <v>86516529</v>
      </c>
      <c r="D5" s="0" t="n">
        <v>0</v>
      </c>
      <c r="E5" s="0" t="n">
        <v>1</v>
      </c>
      <c r="F5" s="0" t="n">
        <v>1</v>
      </c>
      <c r="G5" s="0" t="n">
        <v>30515945</v>
      </c>
      <c r="H5" s="0" t="n">
        <v>3</v>
      </c>
      <c r="I5" s="0" t="s">
        <v>151</v>
      </c>
      <c r="K5" s="0" t="s">
        <v>152</v>
      </c>
      <c r="L5" s="0" t="n">
        <v>1339</v>
      </c>
      <c r="N5" s="0" t="n">
        <v>1007</v>
      </c>
      <c r="O5" s="0" t="s">
        <v>90</v>
      </c>
      <c r="P5" s="0" t="s">
        <v>90</v>
      </c>
      <c r="Q5" s="0" t="n">
        <v>1</v>
      </c>
      <c r="X5" s="0" t="n">
        <v>10</v>
      </c>
      <c r="Y5" s="0" t="n">
        <v>7.07</v>
      </c>
      <c r="Z5" s="0" t="n">
        <v>0</v>
      </c>
      <c r="AA5" s="0" t="n">
        <v>0</v>
      </c>
      <c r="AB5" s="0" t="n">
        <v>0</v>
      </c>
      <c r="AC5" s="0" t="n">
        <v>0</v>
      </c>
      <c r="AD5" s="0" t="n">
        <v>1</v>
      </c>
      <c r="AE5" s="0" t="n">
        <v>0</v>
      </c>
      <c r="AG5" s="0" t="n">
        <v>10</v>
      </c>
      <c r="AH5" s="0" t="n">
        <v>2</v>
      </c>
      <c r="AI5" s="0" t="n">
        <v>86516531</v>
      </c>
      <c r="AJ5" s="0" t="n">
        <v>5</v>
      </c>
      <c r="AK5" s="0" t="n">
        <v>0</v>
      </c>
      <c r="AL5" s="0" t="n">
        <v>0</v>
      </c>
      <c r="AM5" s="0" t="n">
        <v>0</v>
      </c>
      <c r="AN5" s="0" t="n">
        <v>0</v>
      </c>
      <c r="AO5" s="0" t="n">
        <v>0</v>
      </c>
      <c r="AP5" s="0" t="n">
        <v>0</v>
      </c>
      <c r="AQ5" s="0" t="n">
        <v>0</v>
      </c>
      <c r="AR5" s="0" t="n">
        <v>0</v>
      </c>
    </row>
    <row r="6" customFormat="false" ht="12.75" hidden="false" customHeight="false" outlineLevel="0" collapsed="false">
      <c r="A6" s="0" t="n">
        <f aca="false">ROW(Source!A29)</f>
        <v>29</v>
      </c>
      <c r="B6" s="0" t="n">
        <v>86516535</v>
      </c>
      <c r="C6" s="0" t="n">
        <v>86516529</v>
      </c>
      <c r="D6" s="0" t="n">
        <v>30532994</v>
      </c>
      <c r="E6" s="0" t="n">
        <v>1</v>
      </c>
      <c r="F6" s="0" t="n">
        <v>1</v>
      </c>
      <c r="G6" s="0" t="n">
        <v>30515945</v>
      </c>
      <c r="H6" s="0" t="n">
        <v>3</v>
      </c>
      <c r="I6" s="0" t="s">
        <v>153</v>
      </c>
      <c r="K6" s="0" t="s">
        <v>154</v>
      </c>
      <c r="L6" s="0" t="n">
        <v>1346</v>
      </c>
      <c r="N6" s="0" t="n">
        <v>1009</v>
      </c>
      <c r="O6" s="0" t="s">
        <v>80</v>
      </c>
      <c r="P6" s="0" t="s">
        <v>80</v>
      </c>
      <c r="Q6" s="0" t="n">
        <v>1</v>
      </c>
      <c r="X6" s="0" t="n">
        <v>4</v>
      </c>
      <c r="Y6" s="0" t="n">
        <v>0</v>
      </c>
      <c r="Z6" s="0" t="n">
        <v>0</v>
      </c>
      <c r="AA6" s="0" t="n">
        <v>0</v>
      </c>
      <c r="AB6" s="0" t="n">
        <v>0</v>
      </c>
      <c r="AC6" s="0" t="n">
        <v>0</v>
      </c>
      <c r="AD6" s="0" t="n">
        <v>0</v>
      </c>
      <c r="AE6" s="0" t="n">
        <v>0</v>
      </c>
      <c r="AG6" s="0" t="n">
        <v>4</v>
      </c>
      <c r="AH6" s="0" t="n">
        <v>2</v>
      </c>
      <c r="AI6" s="0" t="n">
        <v>86516532</v>
      </c>
      <c r="AJ6" s="0" t="n">
        <v>6</v>
      </c>
      <c r="AK6" s="0" t="n">
        <v>0</v>
      </c>
      <c r="AL6" s="0" t="n">
        <v>0</v>
      </c>
      <c r="AM6" s="0" t="n">
        <v>0</v>
      </c>
      <c r="AN6" s="0" t="n">
        <v>0</v>
      </c>
      <c r="AO6" s="0" t="n">
        <v>0</v>
      </c>
      <c r="AP6" s="0" t="n">
        <v>0</v>
      </c>
      <c r="AQ6" s="0" t="n">
        <v>0</v>
      </c>
      <c r="AR6" s="0" t="n">
        <v>0</v>
      </c>
    </row>
    <row r="7" customFormat="false" ht="12.75" hidden="false" customHeight="false" outlineLevel="0" collapsed="false">
      <c r="A7" s="0" t="n">
        <f aca="false">ROW(Source!A32)</f>
        <v>32</v>
      </c>
      <c r="B7" s="0" t="n">
        <v>86516540</v>
      </c>
      <c r="C7" s="0" t="n">
        <v>86516537</v>
      </c>
      <c r="D7" s="0" t="n">
        <v>0</v>
      </c>
      <c r="E7" s="0" t="n">
        <v>1</v>
      </c>
      <c r="F7" s="0" t="n">
        <v>1</v>
      </c>
      <c r="G7" s="0" t="n">
        <v>30515945</v>
      </c>
      <c r="H7" s="0" t="n">
        <v>1</v>
      </c>
      <c r="I7" s="0" t="s">
        <v>68</v>
      </c>
      <c r="K7" s="0" t="s">
        <v>149</v>
      </c>
      <c r="L7" s="0" t="n">
        <v>1369</v>
      </c>
      <c r="N7" s="0" t="n">
        <v>1013</v>
      </c>
      <c r="O7" s="0" t="s">
        <v>150</v>
      </c>
      <c r="P7" s="0" t="s">
        <v>150</v>
      </c>
      <c r="Q7" s="0" t="n">
        <v>1</v>
      </c>
      <c r="X7" s="0" t="n">
        <v>80.971385</v>
      </c>
      <c r="Y7" s="0" t="n">
        <v>0</v>
      </c>
      <c r="Z7" s="0" t="n">
        <v>0</v>
      </c>
      <c r="AA7" s="0" t="n">
        <v>0</v>
      </c>
      <c r="AB7" s="0" t="n">
        <v>0</v>
      </c>
      <c r="AC7" s="0" t="n">
        <v>0</v>
      </c>
      <c r="AD7" s="0" t="n">
        <v>1</v>
      </c>
      <c r="AE7" s="0" t="n">
        <v>1</v>
      </c>
      <c r="AF7" s="0" t="s">
        <v>74</v>
      </c>
      <c r="AG7" s="0" t="n">
        <v>102.428802025</v>
      </c>
      <c r="AH7" s="0" t="n">
        <v>2</v>
      </c>
      <c r="AI7" s="0" t="n">
        <v>86516538</v>
      </c>
      <c r="AJ7" s="0" t="n">
        <v>7</v>
      </c>
      <c r="AK7" s="0" t="n">
        <v>0</v>
      </c>
      <c r="AL7" s="0" t="n">
        <v>0</v>
      </c>
      <c r="AM7" s="0" t="n">
        <v>0</v>
      </c>
      <c r="AN7" s="0" t="n">
        <v>0</v>
      </c>
      <c r="AO7" s="0" t="n">
        <v>0</v>
      </c>
      <c r="AP7" s="0" t="n">
        <v>0</v>
      </c>
      <c r="AQ7" s="0" t="n">
        <v>0</v>
      </c>
      <c r="AR7" s="0" t="n">
        <v>0</v>
      </c>
    </row>
    <row r="8" customFormat="false" ht="12.75" hidden="false" customHeight="false" outlineLevel="0" collapsed="false">
      <c r="A8" s="0" t="n">
        <f aca="false">ROW(Source!A32)</f>
        <v>32</v>
      </c>
      <c r="B8" s="0" t="n">
        <v>86516541</v>
      </c>
      <c r="C8" s="0" t="n">
        <v>86516537</v>
      </c>
      <c r="D8" s="0" t="n">
        <v>30531738</v>
      </c>
      <c r="E8" s="0" t="n">
        <v>1</v>
      </c>
      <c r="F8" s="0" t="n">
        <v>1</v>
      </c>
      <c r="G8" s="0" t="n">
        <v>30515945</v>
      </c>
      <c r="H8" s="0" t="n">
        <v>3</v>
      </c>
      <c r="I8" s="0" t="s">
        <v>155</v>
      </c>
      <c r="K8" s="0" t="s">
        <v>45</v>
      </c>
      <c r="L8" s="0" t="n">
        <v>1339</v>
      </c>
      <c r="N8" s="0" t="n">
        <v>1007</v>
      </c>
      <c r="O8" s="0" t="s">
        <v>90</v>
      </c>
      <c r="P8" s="0" t="s">
        <v>90</v>
      </c>
      <c r="Q8" s="0" t="n">
        <v>1</v>
      </c>
      <c r="X8" s="0" t="n">
        <v>15</v>
      </c>
      <c r="Y8" s="0" t="n">
        <v>0</v>
      </c>
      <c r="Z8" s="0" t="n">
        <v>0</v>
      </c>
      <c r="AA8" s="0" t="n">
        <v>0</v>
      </c>
      <c r="AB8" s="0" t="n">
        <v>0</v>
      </c>
      <c r="AC8" s="0" t="n">
        <v>0</v>
      </c>
      <c r="AD8" s="0" t="n">
        <v>0</v>
      </c>
      <c r="AE8" s="0" t="n">
        <v>0</v>
      </c>
      <c r="AG8" s="0" t="n">
        <v>15</v>
      </c>
      <c r="AH8" s="0" t="n">
        <v>2</v>
      </c>
      <c r="AI8" s="0" t="n">
        <v>86516539</v>
      </c>
      <c r="AJ8" s="0" t="n">
        <v>8</v>
      </c>
      <c r="AK8" s="0" t="n">
        <v>0</v>
      </c>
      <c r="AL8" s="0" t="n">
        <v>0</v>
      </c>
      <c r="AM8" s="0" t="n">
        <v>0</v>
      </c>
      <c r="AN8" s="0" t="n">
        <v>0</v>
      </c>
      <c r="AO8" s="0" t="n">
        <v>0</v>
      </c>
      <c r="AP8" s="0" t="n">
        <v>0</v>
      </c>
      <c r="AQ8" s="0" t="n">
        <v>0</v>
      </c>
      <c r="AR8" s="0" t="n">
        <v>0</v>
      </c>
    </row>
    <row r="9" customFormat="false" ht="12.75" hidden="false" customHeight="false" outlineLevel="0" collapsed="false">
      <c r="A9" s="0" t="n">
        <f aca="false">ROW(Source!A33)</f>
        <v>33</v>
      </c>
      <c r="B9" s="0" t="n">
        <v>86516540</v>
      </c>
      <c r="C9" s="0" t="n">
        <v>86516537</v>
      </c>
      <c r="D9" s="0" t="n">
        <v>0</v>
      </c>
      <c r="E9" s="0" t="n">
        <v>1</v>
      </c>
      <c r="F9" s="0" t="n">
        <v>1</v>
      </c>
      <c r="G9" s="0" t="n">
        <v>30515945</v>
      </c>
      <c r="H9" s="0" t="n">
        <v>1</v>
      </c>
      <c r="I9" s="0" t="s">
        <v>68</v>
      </c>
      <c r="K9" s="0" t="s">
        <v>149</v>
      </c>
      <c r="L9" s="0" t="n">
        <v>1369</v>
      </c>
      <c r="N9" s="0" t="n">
        <v>1013</v>
      </c>
      <c r="O9" s="0" t="s">
        <v>150</v>
      </c>
      <c r="P9" s="0" t="s">
        <v>150</v>
      </c>
      <c r="Q9" s="0" t="n">
        <v>1</v>
      </c>
      <c r="X9" s="0" t="n">
        <v>80.971385</v>
      </c>
      <c r="Y9" s="0" t="n">
        <v>0</v>
      </c>
      <c r="Z9" s="0" t="n">
        <v>0</v>
      </c>
      <c r="AA9" s="0" t="n">
        <v>0</v>
      </c>
      <c r="AB9" s="0" t="n">
        <v>0</v>
      </c>
      <c r="AC9" s="0" t="n">
        <v>0</v>
      </c>
      <c r="AD9" s="0" t="n">
        <v>1</v>
      </c>
      <c r="AE9" s="0" t="n">
        <v>1</v>
      </c>
      <c r="AF9" s="0" t="s">
        <v>74</v>
      </c>
      <c r="AG9" s="0" t="n">
        <v>102.428802025</v>
      </c>
      <c r="AH9" s="0" t="n">
        <v>2</v>
      </c>
      <c r="AI9" s="0" t="n">
        <v>86516538</v>
      </c>
      <c r="AJ9" s="0" t="n">
        <v>9</v>
      </c>
      <c r="AK9" s="0" t="n">
        <v>0</v>
      </c>
      <c r="AL9" s="0" t="n">
        <v>0</v>
      </c>
      <c r="AM9" s="0" t="n">
        <v>0</v>
      </c>
      <c r="AN9" s="0" t="n">
        <v>0</v>
      </c>
      <c r="AO9" s="0" t="n">
        <v>0</v>
      </c>
      <c r="AP9" s="0" t="n">
        <v>0</v>
      </c>
      <c r="AQ9" s="0" t="n">
        <v>0</v>
      </c>
      <c r="AR9" s="0" t="n">
        <v>0</v>
      </c>
    </row>
    <row r="10" customFormat="false" ht="12.75" hidden="false" customHeight="false" outlineLevel="0" collapsed="false">
      <c r="A10" s="0" t="n">
        <f aca="false">ROW(Source!A33)</f>
        <v>33</v>
      </c>
      <c r="B10" s="0" t="n">
        <v>86516541</v>
      </c>
      <c r="C10" s="0" t="n">
        <v>86516537</v>
      </c>
      <c r="D10" s="0" t="n">
        <v>30531738</v>
      </c>
      <c r="E10" s="0" t="n">
        <v>1</v>
      </c>
      <c r="F10" s="0" t="n">
        <v>1</v>
      </c>
      <c r="G10" s="0" t="n">
        <v>30515945</v>
      </c>
      <c r="H10" s="0" t="n">
        <v>3</v>
      </c>
      <c r="I10" s="0" t="s">
        <v>155</v>
      </c>
      <c r="K10" s="0" t="s">
        <v>45</v>
      </c>
      <c r="L10" s="0" t="n">
        <v>1339</v>
      </c>
      <c r="N10" s="0" t="n">
        <v>1007</v>
      </c>
      <c r="O10" s="0" t="s">
        <v>90</v>
      </c>
      <c r="P10" s="0" t="s">
        <v>90</v>
      </c>
      <c r="Q10" s="0" t="n">
        <v>1</v>
      </c>
      <c r="X10" s="0" t="n">
        <v>15</v>
      </c>
      <c r="Y10" s="0" t="n">
        <v>0</v>
      </c>
      <c r="Z10" s="0" t="n">
        <v>0</v>
      </c>
      <c r="AA10" s="0" t="n">
        <v>0</v>
      </c>
      <c r="AB10" s="0" t="n">
        <v>0</v>
      </c>
      <c r="AC10" s="0" t="n">
        <v>0</v>
      </c>
      <c r="AD10" s="0" t="n">
        <v>0</v>
      </c>
      <c r="AE10" s="0" t="n">
        <v>0</v>
      </c>
      <c r="AG10" s="0" t="n">
        <v>15</v>
      </c>
      <c r="AH10" s="0" t="n">
        <v>2</v>
      </c>
      <c r="AI10" s="0" t="n">
        <v>86516539</v>
      </c>
      <c r="AJ10" s="0" t="n">
        <v>10</v>
      </c>
      <c r="AK10" s="0" t="n">
        <v>0</v>
      </c>
      <c r="AL10" s="0" t="n">
        <v>0</v>
      </c>
      <c r="AM10" s="0" t="n">
        <v>0</v>
      </c>
      <c r="AN10" s="0" t="n">
        <v>0</v>
      </c>
      <c r="AO10" s="0" t="n">
        <v>0</v>
      </c>
      <c r="AP10" s="0" t="n">
        <v>0</v>
      </c>
      <c r="AQ10" s="0" t="n">
        <v>0</v>
      </c>
      <c r="AR10" s="0" t="n">
        <v>0</v>
      </c>
    </row>
    <row r="11" customFormat="false" ht="12.75" hidden="false" customHeight="false" outlineLevel="0" collapsed="false">
      <c r="A11" s="0" t="n">
        <f aca="false">ROW(Source!A34)</f>
        <v>34</v>
      </c>
      <c r="B11" s="0" t="n">
        <v>86516545</v>
      </c>
      <c r="C11" s="0" t="n">
        <v>86516542</v>
      </c>
      <c r="D11" s="0" t="n">
        <v>0</v>
      </c>
      <c r="E11" s="0" t="n">
        <v>1</v>
      </c>
      <c r="F11" s="0" t="n">
        <v>1</v>
      </c>
      <c r="G11" s="0" t="n">
        <v>30515945</v>
      </c>
      <c r="H11" s="0" t="n">
        <v>1</v>
      </c>
      <c r="I11" s="0" t="s">
        <v>68</v>
      </c>
      <c r="K11" s="0" t="s">
        <v>149</v>
      </c>
      <c r="L11" s="0" t="n">
        <v>1369</v>
      </c>
      <c r="N11" s="0" t="n">
        <v>1013</v>
      </c>
      <c r="O11" s="0" t="s">
        <v>150</v>
      </c>
      <c r="P11" s="0" t="s">
        <v>150</v>
      </c>
      <c r="Q11" s="0" t="n">
        <v>1</v>
      </c>
      <c r="X11" s="0" t="n">
        <v>11.07283689875</v>
      </c>
      <c r="Y11" s="0" t="n">
        <v>0</v>
      </c>
      <c r="Z11" s="0" t="n">
        <v>0</v>
      </c>
      <c r="AA11" s="0" t="n">
        <v>0</v>
      </c>
      <c r="AB11" s="0" t="n">
        <v>0</v>
      </c>
      <c r="AC11" s="0" t="n">
        <v>0</v>
      </c>
      <c r="AD11" s="0" t="n">
        <v>1</v>
      </c>
      <c r="AE11" s="0" t="n">
        <v>1</v>
      </c>
      <c r="AF11" s="0" t="s">
        <v>74</v>
      </c>
      <c r="AG11" s="0" t="n">
        <v>14.0071386769187</v>
      </c>
      <c r="AH11" s="0" t="n">
        <v>2</v>
      </c>
      <c r="AI11" s="0" t="n">
        <v>86516543</v>
      </c>
      <c r="AJ11" s="0" t="n">
        <v>11</v>
      </c>
      <c r="AK11" s="0" t="n">
        <v>0</v>
      </c>
      <c r="AL11" s="0" t="n">
        <v>0</v>
      </c>
      <c r="AM11" s="0" t="n">
        <v>0</v>
      </c>
      <c r="AN11" s="0" t="n">
        <v>0</v>
      </c>
      <c r="AO11" s="0" t="n">
        <v>0</v>
      </c>
      <c r="AP11" s="0" t="n">
        <v>0</v>
      </c>
      <c r="AQ11" s="0" t="n">
        <v>0</v>
      </c>
      <c r="AR11" s="0" t="n">
        <v>0</v>
      </c>
    </row>
    <row r="12" customFormat="false" ht="12.75" hidden="false" customHeight="false" outlineLevel="0" collapsed="false">
      <c r="A12" s="0" t="n">
        <f aca="false">ROW(Source!A34)</f>
        <v>34</v>
      </c>
      <c r="B12" s="0" t="n">
        <v>86516546</v>
      </c>
      <c r="C12" s="0" t="n">
        <v>86516542</v>
      </c>
      <c r="D12" s="0" t="n">
        <v>30531738</v>
      </c>
      <c r="E12" s="0" t="n">
        <v>1</v>
      </c>
      <c r="F12" s="0" t="n">
        <v>1</v>
      </c>
      <c r="G12" s="0" t="n">
        <v>30515945</v>
      </c>
      <c r="H12" s="0" t="n">
        <v>3</v>
      </c>
      <c r="I12" s="0" t="s">
        <v>155</v>
      </c>
      <c r="K12" s="0" t="s">
        <v>45</v>
      </c>
      <c r="L12" s="0" t="n">
        <v>1339</v>
      </c>
      <c r="N12" s="0" t="n">
        <v>1007</v>
      </c>
      <c r="O12" s="0" t="s">
        <v>90</v>
      </c>
      <c r="P12" s="0" t="s">
        <v>90</v>
      </c>
      <c r="Q12" s="0" t="n">
        <v>1</v>
      </c>
      <c r="X12" s="0" t="n">
        <v>5</v>
      </c>
      <c r="Y12" s="0" t="n">
        <v>0</v>
      </c>
      <c r="Z12" s="0" t="n">
        <v>0</v>
      </c>
      <c r="AA12" s="0" t="n">
        <v>0</v>
      </c>
      <c r="AB12" s="0" t="n">
        <v>0</v>
      </c>
      <c r="AC12" s="0" t="n">
        <v>0</v>
      </c>
      <c r="AD12" s="0" t="n">
        <v>0</v>
      </c>
      <c r="AE12" s="0" t="n">
        <v>0</v>
      </c>
      <c r="AG12" s="0" t="n">
        <v>5</v>
      </c>
      <c r="AH12" s="0" t="n">
        <v>2</v>
      </c>
      <c r="AI12" s="0" t="n">
        <v>86516544</v>
      </c>
      <c r="AJ12" s="0" t="n">
        <v>12</v>
      </c>
      <c r="AK12" s="0" t="n">
        <v>0</v>
      </c>
      <c r="AL12" s="0" t="n">
        <v>0</v>
      </c>
      <c r="AM12" s="0" t="n">
        <v>0</v>
      </c>
      <c r="AN12" s="0" t="n">
        <v>0</v>
      </c>
      <c r="AO12" s="0" t="n">
        <v>0</v>
      </c>
      <c r="AP12" s="0" t="n">
        <v>0</v>
      </c>
      <c r="AQ12" s="0" t="n">
        <v>0</v>
      </c>
      <c r="AR12" s="0" t="n">
        <v>0</v>
      </c>
    </row>
    <row r="13" customFormat="false" ht="12.75" hidden="false" customHeight="false" outlineLevel="0" collapsed="false">
      <c r="A13" s="0" t="n">
        <f aca="false">ROW(Source!A35)</f>
        <v>35</v>
      </c>
      <c r="B13" s="0" t="n">
        <v>86516545</v>
      </c>
      <c r="C13" s="0" t="n">
        <v>86516542</v>
      </c>
      <c r="D13" s="0" t="n">
        <v>0</v>
      </c>
      <c r="E13" s="0" t="n">
        <v>1</v>
      </c>
      <c r="F13" s="0" t="n">
        <v>1</v>
      </c>
      <c r="G13" s="0" t="n">
        <v>30515945</v>
      </c>
      <c r="H13" s="0" t="n">
        <v>1</v>
      </c>
      <c r="I13" s="0" t="s">
        <v>68</v>
      </c>
      <c r="K13" s="0" t="s">
        <v>149</v>
      </c>
      <c r="L13" s="0" t="n">
        <v>1369</v>
      </c>
      <c r="N13" s="0" t="n">
        <v>1013</v>
      </c>
      <c r="O13" s="0" t="s">
        <v>150</v>
      </c>
      <c r="P13" s="0" t="s">
        <v>150</v>
      </c>
      <c r="Q13" s="0" t="n">
        <v>1</v>
      </c>
      <c r="X13" s="0" t="n">
        <v>11.07283689875</v>
      </c>
      <c r="Y13" s="0" t="n">
        <v>0</v>
      </c>
      <c r="Z13" s="0" t="n">
        <v>0</v>
      </c>
      <c r="AA13" s="0" t="n">
        <v>0</v>
      </c>
      <c r="AB13" s="0" t="n">
        <v>0</v>
      </c>
      <c r="AC13" s="0" t="n">
        <v>0</v>
      </c>
      <c r="AD13" s="0" t="n">
        <v>1</v>
      </c>
      <c r="AE13" s="0" t="n">
        <v>1</v>
      </c>
      <c r="AF13" s="0" t="s">
        <v>74</v>
      </c>
      <c r="AG13" s="0" t="n">
        <v>14.0071386769187</v>
      </c>
      <c r="AH13" s="0" t="n">
        <v>2</v>
      </c>
      <c r="AI13" s="0" t="n">
        <v>86516543</v>
      </c>
      <c r="AJ13" s="0" t="n">
        <v>13</v>
      </c>
      <c r="AK13" s="0" t="n">
        <v>0</v>
      </c>
      <c r="AL13" s="0" t="n">
        <v>0</v>
      </c>
      <c r="AM13" s="0" t="n">
        <v>0</v>
      </c>
      <c r="AN13" s="0" t="n">
        <v>0</v>
      </c>
      <c r="AO13" s="0" t="n">
        <v>0</v>
      </c>
      <c r="AP13" s="0" t="n">
        <v>0</v>
      </c>
      <c r="AQ13" s="0" t="n">
        <v>0</v>
      </c>
      <c r="AR13" s="0" t="n">
        <v>0</v>
      </c>
    </row>
    <row r="14" customFormat="false" ht="12.75" hidden="false" customHeight="false" outlineLevel="0" collapsed="false">
      <c r="A14" s="0" t="n">
        <f aca="false">ROW(Source!A35)</f>
        <v>35</v>
      </c>
      <c r="B14" s="0" t="n">
        <v>86516546</v>
      </c>
      <c r="C14" s="0" t="n">
        <v>86516542</v>
      </c>
      <c r="D14" s="0" t="n">
        <v>30531738</v>
      </c>
      <c r="E14" s="0" t="n">
        <v>1</v>
      </c>
      <c r="F14" s="0" t="n">
        <v>1</v>
      </c>
      <c r="G14" s="0" t="n">
        <v>30515945</v>
      </c>
      <c r="H14" s="0" t="n">
        <v>3</v>
      </c>
      <c r="I14" s="0" t="s">
        <v>155</v>
      </c>
      <c r="K14" s="0" t="s">
        <v>45</v>
      </c>
      <c r="L14" s="0" t="n">
        <v>1339</v>
      </c>
      <c r="N14" s="0" t="n">
        <v>1007</v>
      </c>
      <c r="O14" s="0" t="s">
        <v>90</v>
      </c>
      <c r="P14" s="0" t="s">
        <v>90</v>
      </c>
      <c r="Q14" s="0" t="n">
        <v>1</v>
      </c>
      <c r="X14" s="0" t="n">
        <v>5</v>
      </c>
      <c r="Y14" s="0" t="n">
        <v>0</v>
      </c>
      <c r="Z14" s="0" t="n">
        <v>0</v>
      </c>
      <c r="AA14" s="0" t="n">
        <v>0</v>
      </c>
      <c r="AB14" s="0" t="n">
        <v>0</v>
      </c>
      <c r="AC14" s="0" t="n">
        <v>0</v>
      </c>
      <c r="AD14" s="0" t="n">
        <v>0</v>
      </c>
      <c r="AE14" s="0" t="n">
        <v>0</v>
      </c>
      <c r="AG14" s="0" t="n">
        <v>5</v>
      </c>
      <c r="AH14" s="0" t="n">
        <v>2</v>
      </c>
      <c r="AI14" s="0" t="n">
        <v>86516544</v>
      </c>
      <c r="AJ14" s="0" t="n">
        <v>14</v>
      </c>
      <c r="AK14" s="0" t="n">
        <v>0</v>
      </c>
      <c r="AL14" s="0" t="n">
        <v>0</v>
      </c>
      <c r="AM14" s="0" t="n">
        <v>0</v>
      </c>
      <c r="AN14" s="0" t="n">
        <v>0</v>
      </c>
      <c r="AO14" s="0" t="n">
        <v>0</v>
      </c>
      <c r="AP14" s="0" t="n">
        <v>0</v>
      </c>
      <c r="AQ14" s="0" t="n">
        <v>0</v>
      </c>
      <c r="AR14" s="0" t="n">
        <v>0</v>
      </c>
    </row>
  </sheetData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25" colorId="64" zoomScale="100" zoomScaleNormal="100" zoomScalePageLayoutView="100" workbookViewId="0">
      <selection pane="topLeft" activeCell="A33" activeCellId="0" sqref="A33"/>
    </sheetView>
  </sheetViews>
  <sheetFormatPr defaultColWidth="9.13671875" defaultRowHeight="12.75" zeroHeight="false" outlineLevelRow="0" outlineLevelCol="0"/>
  <sheetData/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Y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79" activeCellId="0" sqref="A79"/>
    </sheetView>
  </sheetViews>
  <sheetFormatPr defaultColWidth="9.13671875" defaultRowHeight="12.75" zeroHeight="false" outlineLevelRow="0" outlineLevelCol="0"/>
  <sheetData>
    <row r="1" customFormat="false" ht="12.75" hidden="false" customHeight="false" outlineLevel="0" collapsed="false">
      <c r="A1" s="0" t="n">
        <v>0</v>
      </c>
      <c r="B1" s="0" t="s">
        <v>51</v>
      </c>
      <c r="D1" s="0" t="s">
        <v>52</v>
      </c>
      <c r="F1" s="0" t="n">
        <v>0</v>
      </c>
      <c r="G1" s="0" t="n">
        <v>0</v>
      </c>
      <c r="H1" s="0" t="n">
        <v>0</v>
      </c>
      <c r="I1" s="0" t="s">
        <v>53</v>
      </c>
      <c r="K1" s="0" t="n">
        <v>1</v>
      </c>
      <c r="L1" s="0" t="n">
        <v>76812</v>
      </c>
      <c r="M1" s="0" t="n">
        <v>10</v>
      </c>
      <c r="N1" s="0" t="n">
        <v>12</v>
      </c>
      <c r="O1" s="0" t="n">
        <v>2</v>
      </c>
      <c r="P1" s="0" t="n">
        <v>0</v>
      </c>
      <c r="Q1" s="0" t="n">
        <v>1</v>
      </c>
    </row>
    <row r="12" customFormat="false" ht="12.75" hidden="false" customHeight="false" outlineLevel="0" collapsed="false">
      <c r="F12" s="0" t="str">
        <f aca="false">Source!F12</f>
        <v>ЛС-07-01-01</v>
      </c>
      <c r="G12" s="0" t="str">
        <f aca="false">Source!G12</f>
        <v>Благоустройство и озеленение: восстановление газона</v>
      </c>
      <c r="AJ12" s="0" t="n">
        <v>0</v>
      </c>
      <c r="CY12" s="0" t="n">
        <v>0</v>
      </c>
    </row>
  </sheetData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LibreOffice/7.5.7.1$Windows_X86_64 LibreOffice_project/47eb0cf7efbacdee9b19ae25d6752381ede23126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2026-09-27T17:57:28Z</dcterms:modified>
  <cp:revision>1</cp:revision>
  <dc:subject/>
  <dc:title/>
</cp:coreProperties>
</file>