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СР-08-01" sheetId="1" state="visible" r:id="rId2"/>
    <sheet name="Source" sheetId="2" state="hidden" r:id="rId3"/>
    <sheet name="SourceObSm" sheetId="3" state="hidden" r:id="rId4"/>
    <sheet name="SmtRes" sheetId="4" state="hidden" r:id="rId5"/>
    <sheet name="EtalonRes" sheetId="5" state="hidden" r:id="rId6"/>
    <sheet name="SrcPoprs" sheetId="6" state="hidden" r:id="rId7"/>
    <sheet name="SrcKA" sheetId="7" state="hidden" r:id="rId8"/>
  </sheets>
  <definedNames>
    <definedName function="false" hidden="false" localSheetId="0" name="_xlnm.Print_Area" vbProcedure="false">'СР-08-01'!$A$1:$K$369</definedName>
    <definedName function="false" hidden="false" localSheetId="0" name="_xlnm.Print_Titles" vbProcedure="false">'СР-08-01'!$27:$27</definedName>
  </definedNames>
  <calcPr iterateCount="100" refMode="A1" iterate="tru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<sst xmlns="http://schemas.openxmlformats.org/spreadsheetml/2006/main" count="3635" uniqueCount="207">
  <si>
    <t xml:space="preserve">Форма № 4б</t>
  </si>
  <si>
    <t xml:space="preserve">25МГ-ДПР-2750 — Реконструкция газопровода низкого давления. Средства технического регулирования дорожного движения на период реконструкции</t>
  </si>
  <si>
    <t xml:space="preserve">(наименование стройки и/или объекта)</t>
  </si>
  <si>
    <t xml:space="preserve">(наименование работ и затрат)</t>
  </si>
  <si>
    <t xml:space="preserve">В
базисном
уровне
цен</t>
  </si>
  <si>
    <t xml:space="preserve">В
текущем
уровне
цен</t>
  </si>
  <si>
    <t xml:space="preserve">Сметная стоимость</t>
  </si>
  <si>
    <t xml:space="preserve"> тыс.руб.</t>
  </si>
  <si>
    <t xml:space="preserve">Строительные работы</t>
  </si>
  <si>
    <t xml:space="preserve">Работы по монтажу оборудования</t>
  </si>
  <si>
    <t xml:space="preserve">Оборудование</t>
  </si>
  <si>
    <t xml:space="preserve">Прочие работы и затраты</t>
  </si>
  <si>
    <t xml:space="preserve">Средства на оплату труда</t>
  </si>
  <si>
    <t xml:space="preserve">Затраты труда</t>
  </si>
  <si>
    <t xml:space="preserve">чел.-ч.</t>
  </si>
  <si>
    <t xml:space="preserve">Кроме того: </t>
  </si>
  <si>
    <t xml:space="preserve">Возврат материалов</t>
  </si>
  <si>
    <t xml:space="preserve">Составлен(а) по ТСН-2001 с учетом Дополнения №: 82</t>
  </si>
  <si>
    <t xml:space="preserve">№ и период сборника коэффициентов (индексов) пересчета: Текущий уровень цен, III квартал 2026, выпуск 221</t>
  </si>
  <si>
    <t xml:space="preserve">№ п/п</t>
  </si>
  <si>
    <t xml:space="preserve">Шифр расценки и коды ресурсов</t>
  </si>
  <si>
    <t xml:space="preserve">Наименование работ и затрат</t>
  </si>
  <si>
    <t xml:space="preserve">Ед. изм.</t>
  </si>
  <si>
    <t xml:space="preserve">Кол-во
единиц</t>
  </si>
  <si>
    <t xml:space="preserve">Цена на
ед. изм.,
руб.</t>
  </si>
  <si>
    <t xml:space="preserve">Попра-
вочные
коэффи-
циенты</t>
  </si>
  <si>
    <t xml:space="preserve">Коэффи-
циенты
зимних
удорожа-
ний</t>
  </si>
  <si>
    <t xml:space="preserve">Всего в
ценах на
Январь 2000 года,
руб.</t>
  </si>
  <si>
    <t xml:space="preserve">Коэффи-
циенты
(индек-
сы) пере-
счета,
нормы
НР и СП</t>
  </si>
  <si>
    <t xml:space="preserve">ВСЕГО
затрат в
текущем
уровне цен,
руб.</t>
  </si>
  <si>
    <t xml:space="preserve">Установка дополнительных щитков (применительно)</t>
  </si>
  <si>
    <t xml:space="preserve">ЗП</t>
  </si>
  <si>
    <t xml:space="preserve">1,1</t>
  </si>
  <si>
    <t xml:space="preserve">НР от ФОТ</t>
  </si>
  <si>
    <t xml:space="preserve">%</t>
  </si>
  <si>
    <t xml:space="preserve">СП от ФОТ</t>
  </si>
  <si>
    <t xml:space="preserve">ЗТР</t>
  </si>
  <si>
    <t xml:space="preserve">чел-ч</t>
  </si>
  <si>
    <t xml:space="preserve">ВСЕГО работ по позиции:</t>
  </si>
  <si>
    <t xml:space="preserve">ВСЕГО оборудование по позиции:</t>
  </si>
  <si>
    <t xml:space="preserve">ВСЕГО по позиции:</t>
  </si>
  <si>
    <t xml:space="preserve">   Итого по ТСН-2001.16</t>
  </si>
  <si>
    <t xml:space="preserve">   Итого возвратных сумм</t>
  </si>
  <si>
    <t xml:space="preserve">1,1*0,6</t>
  </si>
  <si>
    <t xml:space="preserve">Автомобильные дороги, устройство средств технического регулирования с устройством временного освещения и установкой импульсных стрелок (применительно)</t>
  </si>
  <si>
    <t xml:space="preserve">ЭМ</t>
  </si>
  <si>
    <t xml:space="preserve">в т.ч. ЗПМ</t>
  </si>
  <si>
    <t xml:space="preserve">МР</t>
  </si>
  <si>
    <t xml:space="preserve">Блок бетонный фундаментный сплошной, марка ФБС, для стен подвалов и технических подпольев зданий</t>
  </si>
  <si>
    <t xml:space="preserve">Столбик пластиковый, дорожный, длина 1300 мм</t>
  </si>
  <si>
    <t xml:space="preserve">Составил   </t>
  </si>
  <si>
    <t xml:space="preserve">(должность, подпись, инициалы, фамилия)</t>
  </si>
  <si>
    <t xml:space="preserve">Проверил   </t>
  </si>
  <si>
    <t xml:space="preserve">Smeta.RU  (495) 974-1589</t>
  </si>
  <si>
    <t xml:space="preserve">_PS_</t>
  </si>
  <si>
    <t xml:space="preserve">Smeta.RU</t>
  </si>
  <si>
    <t xml:space="preserve">   </t>
  </si>
  <si>
    <t xml:space="preserve">25МГ-ДПР-2750</t>
  </si>
  <si>
    <t xml:space="preserve">25МГ-ДПР-2750 — Реконструкция газопровода низкого давления</t>
  </si>
  <si>
    <t xml:space="preserve">СР-08-01</t>
  </si>
  <si>
    <t xml:space="preserve">Средства технического регулирования дорожного движения на период реконструкции</t>
  </si>
  <si>
    <t xml:space="preserve">25МГ-ДПР-2750-ПОС2 (редакция 21.09), лист 5, таблица 1</t>
  </si>
  <si>
    <t xml:space="preserve">Основание:25МГ-ДПР-2750-ПОС2 (редакция 21.09), лист 5, таблица 1  Уровень цен:3 кв 2026  Нормативные индексы ТСН:№ 221 III квартал 2026  Регион:ТСН-2001 г. Москвы (с доп.1-82)</t>
  </si>
  <si>
    <t xml:space="preserve">Сметные нормы списания</t>
  </si>
  <si>
    <t xml:space="preserve">Коды ОКП для ТСН-2001 МГЭ</t>
  </si>
  <si>
    <t xml:space="preserve">Типовой расчет для ТСН-2001 МГЭ, Новая методика с выпуска доп. 43 (Строительство), Доп 64</t>
  </si>
  <si>
    <t xml:space="preserve">Территориальные сметные нормативы для Москвы ТСН-2001 (МГЭ)</t>
  </si>
  <si>
    <t xml:space="preserve">Поправки для ТСН-2001 от 15.07.2022 г. доп.65</t>
  </si>
  <si>
    <t xml:space="preserve">Территориальные сметные нормативы для Москвы (ТСН-2001)</t>
  </si>
  <si>
    <t xml:space="preserve">ТЕР</t>
  </si>
  <si>
    <t xml:space="preserve">1</t>
  </si>
  <si>
    <t xml:space="preserve">Временные дорожные знаки: установка</t>
  </si>
  <si>
    <t xml:space="preserve">3.27-72-1</t>
  </si>
  <si>
    <t xml:space="preserve">100 знаков</t>
  </si>
  <si>
    <t xml:space="preserve">3.27-72-1 Применительно</t>
  </si>
  <si>
    <t xml:space="preserve">Поправка:стеснённые условия, пп. "в"</t>
  </si>
  <si>
    <t xml:space="preserve">*1,1</t>
  </si>
  <si>
    <t xml:space="preserve">ТСН-2001.3-27. 27-71, 27-72</t>
  </si>
  <si>
    <t xml:space="preserve">ТСН-2001.3-27-22</t>
  </si>
  <si>
    <t xml:space="preserve">Попр.12.00.01.11.003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</si>
  <si>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</si>
  <si>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</si>
  <si>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</si>
  <si>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</si>
  <si>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</si>
  <si>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</si>
  <si>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</si>
  <si>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9</t>
  </si>
  <si>
    <t xml:space="preserve">10</t>
  </si>
  <si>
    <t xml:space="preserve">11</t>
  </si>
  <si>
    <t xml:space="preserve">12</t>
  </si>
  <si>
    <t xml:space="preserve">13</t>
  </si>
  <si>
    <t xml:space="preserve">14</t>
  </si>
  <si>
    <t xml:space="preserve">ПЗ</t>
  </si>
  <si>
    <t xml:space="preserve">Прямые затраты</t>
  </si>
  <si>
    <t xml:space="preserve">СтМатОб</t>
  </si>
  <si>
    <t xml:space="preserve">Стоимость материальных ресурсов (всего)</t>
  </si>
  <si>
    <t xml:space="preserve">СтМатОбЗак</t>
  </si>
  <si>
    <t xml:space="preserve">Стоимость материалов и оборудования заказчика</t>
  </si>
  <si>
    <t xml:space="preserve">СтМатОбПод</t>
  </si>
  <si>
    <t xml:space="preserve">Стоимость материалов и оборудования подрядчика</t>
  </si>
  <si>
    <t xml:space="preserve">СтМат</t>
  </si>
  <si>
    <t xml:space="preserve">Стоимость материалов (всего)</t>
  </si>
  <si>
    <t xml:space="preserve">СтМатЗак</t>
  </si>
  <si>
    <t xml:space="preserve">Стоимость материалов заказчика</t>
  </si>
  <si>
    <t xml:space="preserve">СтМатПод</t>
  </si>
  <si>
    <t xml:space="preserve">Стоимость материалов подрядчика</t>
  </si>
  <si>
    <t xml:space="preserve">Оборуд</t>
  </si>
  <si>
    <t xml:space="preserve">Стоимость оборудования (всего)</t>
  </si>
  <si>
    <t xml:space="preserve">ОборудЗак</t>
  </si>
  <si>
    <t xml:space="preserve">Стоимость оборудования заказчика</t>
  </si>
  <si>
    <t xml:space="preserve">ОборудПод</t>
  </si>
  <si>
    <t xml:space="preserve">Стоимость оборудования подрядчика</t>
  </si>
  <si>
    <t xml:space="preserve">ЭММ</t>
  </si>
  <si>
    <t xml:space="preserve">Эксплуатация машин</t>
  </si>
  <si>
    <t xml:space="preserve">ЭММсНРиСП</t>
  </si>
  <si>
    <t xml:space="preserve">Эксплуатация машин по ТСН-2001.16</t>
  </si>
  <si>
    <t xml:space="preserve">ЗПМ</t>
  </si>
  <si>
    <t xml:space="preserve">ЗП машинистов</t>
  </si>
  <si>
    <t xml:space="preserve">ОЗП</t>
  </si>
  <si>
    <t xml:space="preserve">Основная ЗП рабочих</t>
  </si>
  <si>
    <t xml:space="preserve">ОЗПсНРиСП</t>
  </si>
  <si>
    <t xml:space="preserve">Основная ЗП рабочих по ТСН-2001.16</t>
  </si>
  <si>
    <t xml:space="preserve">Строит</t>
  </si>
  <si>
    <t xml:space="preserve">Строительные работы с НР и СП</t>
  </si>
  <si>
    <t xml:space="preserve">Монтаж</t>
  </si>
  <si>
    <t xml:space="preserve">Монтажные работы с НР и СП</t>
  </si>
  <si>
    <t xml:space="preserve">Прочие</t>
  </si>
  <si>
    <t xml:space="preserve">Прочие работы с НР и СП</t>
  </si>
  <si>
    <t xml:space="preserve">ПрочиеЗатр</t>
  </si>
  <si>
    <t xml:space="preserve">Прочие затраты по ТСН-2001.16</t>
  </si>
  <si>
    <t xml:space="preserve">ВозврМат</t>
  </si>
  <si>
    <t xml:space="preserve">ТрудСтр</t>
  </si>
  <si>
    <t xml:space="preserve">Трудозатраты строителей</t>
  </si>
  <si>
    <t xml:space="preserve">ТрудМаш</t>
  </si>
  <si>
    <t xml:space="preserve">Трудозатраты машинистов</t>
  </si>
  <si>
    <t xml:space="preserve">ТранспМат</t>
  </si>
  <si>
    <t xml:space="preserve">Транспорт материалов</t>
  </si>
  <si>
    <t xml:space="preserve">Перевозка</t>
  </si>
  <si>
    <t xml:space="preserve">Перевозка грузов</t>
  </si>
  <si>
    <t xml:space="preserve">НР</t>
  </si>
  <si>
    <t xml:space="preserve">Накладные расходы</t>
  </si>
  <si>
    <t xml:space="preserve">СмПриб</t>
  </si>
  <si>
    <t xml:space="preserve">Сметная прибыль</t>
  </si>
  <si>
    <t xml:space="preserve">Всего</t>
  </si>
  <si>
    <t xml:space="preserve">Всего с НР и СП</t>
  </si>
  <si>
    <t xml:space="preserve">16</t>
  </si>
  <si>
    <t xml:space="preserve">Временные дорожные знаки: снятие</t>
  </si>
  <si>
    <t xml:space="preserve">15</t>
  </si>
  <si>
    <t xml:space="preserve">Поправка:стеснённые условия, пп. "в" Поправка:При демонтаже металлических конструкций (в т.ч. к стоимости вспомогательных материалов)</t>
  </si>
  <si>
    <t xml:space="preserve">*0</t>
  </si>
  <si>
    <t xml:space="preserve">*1,1*0,6</t>
  </si>
  <si>
    <t xml:space="preserve">Попр.12.00.01.11.003 Попр.06.00.01.35.006</t>
  </si>
  <si>
    <t xml:space="preserve">17</t>
  </si>
  <si>
    <t xml:space="preserve">18</t>
  </si>
  <si>
    <t xml:space="preserve">19</t>
  </si>
  <si>
    <t xml:space="preserve">20</t>
  </si>
  <si>
    <t xml:space="preserve">21</t>
  </si>
  <si>
    <t xml:space="preserve">22</t>
  </si>
  <si>
    <t xml:space="preserve">23</t>
  </si>
  <si>
    <t xml:space="preserve">24</t>
  </si>
  <si>
    <t xml:space="preserve">25</t>
  </si>
  <si>
    <t xml:space="preserve">26</t>
  </si>
  <si>
    <t xml:space="preserve">27</t>
  </si>
  <si>
    <t xml:space="preserve">28</t>
  </si>
  <si>
    <t xml:space="preserve">31</t>
  </si>
  <si>
    <t xml:space="preserve">Ограждение мест производства работ</t>
  </si>
  <si>
    <t xml:space="preserve">29</t>
  </si>
  <si>
    <t xml:space="preserve">10.1-2-21</t>
  </si>
  <si>
    <t xml:space="preserve">100 м</t>
  </si>
  <si>
    <t xml:space="preserve">10.1-2-21 Применительно, ТСН-2001.10-1 п. 1.1.1.16</t>
  </si>
  <si>
    <t xml:space="preserve">Временные здания и сооружения</t>
  </si>
  <si>
    <t xml:space="preserve">ТСН-2001.10-1. 1-2-1...1-2-3</t>
  </si>
  <si>
    <t xml:space="preserve">ТСН-2001.10-1-2</t>
  </si>
  <si>
    <t xml:space="preserve">30</t>
  </si>
  <si>
    <t xml:space="preserve">1.5-1-199</t>
  </si>
  <si>
    <t xml:space="preserve">м3</t>
  </si>
  <si>
    <t xml:space="preserve">Материалы строительные</t>
  </si>
  <si>
    <t xml:space="preserve">ТСН-2001.1 Материалы строительные</t>
  </si>
  <si>
    <t xml:space="preserve">ТСН-2001.1-1</t>
  </si>
  <si>
    <t xml:space="preserve">1.1-1-2035</t>
  </si>
  <si>
    <t xml:space="preserve">шт.</t>
  </si>
  <si>
    <t xml:space="preserve">Инд_исп.Сводный</t>
  </si>
  <si>
    <t xml:space="preserve">Используется Индекс "по сводному"</t>
  </si>
  <si>
    <t xml:space="preserve">Базовые уровень цен</t>
  </si>
  <si>
    <t xml:space="preserve">Текущий уровень цен, III квартал 2026, выпуск 221</t>
  </si>
  <si>
    <t xml:space="preserve">_OBSM_</t>
  </si>
  <si>
    <t xml:space="preserve">Затраты труда рабочих среднего разряда 1</t>
  </si>
  <si>
    <t xml:space="preserve">чел.-ч</t>
  </si>
  <si>
    <t xml:space="preserve">1.7-13-101</t>
  </si>
  <si>
    <t xml:space="preserve">Хомут из оцинкованной стали, диаметр 76 мм</t>
  </si>
  <si>
    <t xml:space="preserve">5216100000</t>
  </si>
  <si>
    <t xml:space="preserve">Щитки металлические</t>
  </si>
  <si>
    <t xml:space="preserve">2.1-18-7</t>
  </si>
  <si>
    <t xml:space="preserve">Автомобили грузовые бортовые, грузоподъемность до 5 т</t>
  </si>
  <si>
    <t xml:space="preserve">маш.-ч</t>
  </si>
  <si>
    <t xml:space="preserve">2.1-3-38</t>
  </si>
  <si>
    <t xml:space="preserve">Краны на автомобильном ходу, грузоподъемность до 16 т</t>
  </si>
  <si>
    <t xml:space="preserve">1.22-4-2</t>
  </si>
  <si>
    <t xml:space="preserve">Огонь заградительный, брызгозащищенный, без решетки (со светодиодным модулем), напряжение питания от 30 до 350 В, максимальная потребляемая мощность не более 6 Вт, степень защиты IP65, размер 96x213x96 мм</t>
  </si>
  <si>
    <t xml:space="preserve">1.23-25-118</t>
  </si>
  <si>
    <t xml:space="preserve">Кабель силовой АПвВг 2х6-660</t>
  </si>
  <si>
    <t xml:space="preserve">км</t>
  </si>
  <si>
    <t xml:space="preserve">5217200000</t>
  </si>
  <si>
    <t xml:space="preserve">Столбик пластиковый дорожный</t>
  </si>
  <si>
    <t xml:space="preserve">5812200000</t>
  </si>
  <si>
    <t xml:space="preserve">Блоки стен подвалов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</si>
</sst>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;[RED]&quot;- &quot;#,##0.00"/>
    <numFmt numFmtId="166" formatCode="#,##0.00;[RED]&quot;- &quot;#,##0.00"/>
    <numFmt numFmtId="167" formatCode="General"/>
    <numFmt numFmtId="168" formatCode="@"/>
  </numFmts>
  <fonts count="11"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  <charset val="204"/>
    </font>
    <font>
      <sz val="11"/>
      <name val="Arial"/>
      <family val="0"/>
      <charset val="204"/>
    </font>
    <font>
      <b val="true"/>
      <sz val="12"/>
      <name val="Arial"/>
      <family val="0"/>
      <charset val="204"/>
    </font>
    <font>
      <b val="true"/>
      <sz val="14"/>
      <name val="Arial"/>
      <family val="0"/>
      <charset val="204"/>
    </font>
    <font>
      <b val="true"/>
      <sz val="11"/>
      <name val="Arial"/>
      <family val="0"/>
      <charset val="204"/>
    </font>
    <font>
      <b val="true"/>
      <sz val="13"/>
      <name val="Arial"/>
      <family val="0"/>
      <charset val="204"/>
    </font>
    <font>
      <i val="true"/>
      <sz val="11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8" fontId="5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7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5" fontId="1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Q36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20" activeCellId="0" sqref="M2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5.71"/>
    <col collapsed="false" customWidth="true" hidden="false" outlineLevel="0" max="2" min="2" style="0" width="11.72"/>
    <col collapsed="false" customWidth="true" hidden="false" outlineLevel="0" max="3" min="3" style="0" width="40.75"/>
    <col collapsed="false" customWidth="true" hidden="false" outlineLevel="0" max="4" min="4" style="0" width="11.72"/>
    <col collapsed="false" customWidth="true" hidden="false" outlineLevel="0" max="11" min="5" style="0" width="12.72"/>
    <col collapsed="false" customWidth="false" hidden="true" outlineLevel="0" max="41" min="15" style="0" width="11.53"/>
    <col collapsed="false" customWidth="true" hidden="true" outlineLevel="0" max="42" min="42" style="0" width="146.51"/>
    <col collapsed="false" customWidth="true" hidden="true" outlineLevel="0" max="43" min="43" style="0" width="103.23"/>
    <col collapsed="false" customWidth="false" hidden="true" outlineLevel="0" max="47" min="44" style="0" width="11.53"/>
  </cols>
  <sheetData>
    <row r="1" customFormat="false" ht="13.45" hidden="false" customHeight="false" outlineLevel="0" collapsed="false">
      <c r="A1" s="1" t="str">
        <f aca="false">Source!B1</f>
        <v>Smeta.RU  (495) 974-1589</v>
      </c>
    </row>
    <row r="2" customFormat="false" ht="15.8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0</v>
      </c>
    </row>
    <row r="3" customFormat="false" ht="31" hidden="false" customHeight="true" outlineLevel="0" collapsed="false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AP3" s="4" t="s">
        <v>1</v>
      </c>
    </row>
    <row r="4" customFormat="false" ht="15.8" hidden="false" customHeight="true" outlineLevel="0" collapsed="false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customFormat="false" ht="15.8" hidden="false" customHeight="true" outlineLevel="0" collapsed="false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customFormat="false" ht="17" hidden="false" customHeight="true" outlineLevel="0" collapsed="false">
      <c r="A6" s="6" t="str">
        <f aca="false">CONCATENATE( "ЛОКАЛЬНАЯ СМЕТА № " ,IF(Source!F12&lt;&gt;"Новый объект", Source!F12, ""))</f>
        <v>ЛОКАЛЬНАЯ СМЕТА № СР-08-01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customFormat="false" ht="15.8" hidden="false" customHeight="true" outlineLevel="0" collapsed="false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customFormat="false" ht="19.35" hidden="false" customHeight="true" outlineLevel="0" collapsed="false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customFormat="false" ht="14.25" hidden="false" customHeight="true" outlineLevel="0" collapsed="false">
      <c r="A9" s="9" t="s">
        <v>3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customFormat="false" ht="15.8" hidden="false" customHeight="true" outlineLevel="0" collapsed="false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customFormat="false" ht="16.5" hidden="false" customHeight="true" outlineLevel="0" collapsed="false">
      <c r="A11" s="10" t="str">
        <f aca="false">CONCATENATE( "Основание: чертежи № " , Source!J12)</f>
        <v>Основание: чертежи № 25МГ-ДПР-2750-ПОС2 (редакция 21.09), лист 5, таблица 1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customFormat="false" ht="15.8" hidden="false" customHeight="true" outlineLevel="0" collapsed="false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</row>
    <row r="13" customFormat="false" ht="54" hidden="false" customHeight="true" outlineLevel="0" collapsed="false">
      <c r="A13" s="2"/>
      <c r="B13" s="2"/>
      <c r="C13" s="2"/>
      <c r="D13" s="2"/>
      <c r="E13" s="2"/>
      <c r="F13" s="2"/>
      <c r="G13" s="2"/>
      <c r="H13" s="2"/>
      <c r="I13" s="12" t="s">
        <v>4</v>
      </c>
      <c r="J13" s="12" t="s">
        <v>5</v>
      </c>
      <c r="K13" s="2"/>
    </row>
    <row r="14" customFormat="false" ht="15.8" hidden="false" customHeight="true" outlineLevel="0" collapsed="false">
      <c r="A14" s="2"/>
      <c r="B14" s="2"/>
      <c r="C14" s="2"/>
      <c r="D14" s="2"/>
      <c r="E14" s="13" t="s">
        <v>6</v>
      </c>
      <c r="F14" s="13"/>
      <c r="G14" s="13"/>
      <c r="H14" s="13"/>
      <c r="I14" s="14" t="n">
        <f aca="false">I15+I16+I17+I18</f>
        <v>144.92</v>
      </c>
      <c r="J14" s="14" t="n">
        <f aca="false">J15+J16+J17+J18</f>
        <v>7152.92</v>
      </c>
      <c r="K14" s="15" t="s">
        <v>7</v>
      </c>
    </row>
    <row r="15" customFormat="false" ht="15.8" hidden="false" customHeight="true" outlineLevel="0" collapsed="false">
      <c r="A15" s="2"/>
      <c r="B15" s="2"/>
      <c r="C15" s="2"/>
      <c r="D15" s="2"/>
      <c r="E15" s="16" t="s">
        <v>8</v>
      </c>
      <c r="F15" s="16"/>
      <c r="G15" s="16"/>
      <c r="H15" s="16"/>
      <c r="I15" s="17" t="n">
        <f aca="false">ROUND((Source!F238)/1000, 2)</f>
        <v>144.92</v>
      </c>
      <c r="J15" s="17" t="n">
        <f aca="false">ROUND((Source!P238)/1000, 2)</f>
        <v>7152.92</v>
      </c>
      <c r="K15" s="2" t="s">
        <v>7</v>
      </c>
    </row>
    <row r="16" customFormat="false" ht="15.8" hidden="false" customHeight="true" outlineLevel="0" collapsed="false">
      <c r="A16" s="2"/>
      <c r="B16" s="2"/>
      <c r="C16" s="2"/>
      <c r="D16" s="2"/>
      <c r="E16" s="16" t="s">
        <v>9</v>
      </c>
      <c r="F16" s="16"/>
      <c r="G16" s="16"/>
      <c r="H16" s="16"/>
      <c r="I16" s="17" t="n">
        <f aca="false">ROUND((Source!F239)/1000, 2)</f>
        <v>0</v>
      </c>
      <c r="J16" s="17" t="n">
        <f aca="false">ROUND((Source!P239)/1000, 2)</f>
        <v>0</v>
      </c>
      <c r="K16" s="2" t="s">
        <v>7</v>
      </c>
    </row>
    <row r="17" customFormat="false" ht="15.8" hidden="false" customHeight="true" outlineLevel="0" collapsed="false">
      <c r="A17" s="2"/>
      <c r="B17" s="2"/>
      <c r="C17" s="2"/>
      <c r="D17" s="2"/>
      <c r="E17" s="16" t="s">
        <v>10</v>
      </c>
      <c r="F17" s="16"/>
      <c r="G17" s="16"/>
      <c r="H17" s="16"/>
      <c r="I17" s="17" t="n">
        <f aca="false">ROUND((Source!F230)/1000, 2)</f>
        <v>0</v>
      </c>
      <c r="J17" s="17" t="n">
        <f aca="false">ROUND((Source!P230)/1000, 2)</f>
        <v>0</v>
      </c>
      <c r="K17" s="2" t="s">
        <v>7</v>
      </c>
    </row>
    <row r="18" customFormat="false" ht="15.8" hidden="false" customHeight="true" outlineLevel="0" collapsed="false">
      <c r="A18" s="2"/>
      <c r="B18" s="2"/>
      <c r="C18" s="2"/>
      <c r="D18" s="2"/>
      <c r="E18" s="16" t="s">
        <v>11</v>
      </c>
      <c r="F18" s="16"/>
      <c r="G18" s="16"/>
      <c r="H18" s="16"/>
      <c r="I18" s="17" t="n">
        <f aca="false">ROUND((Source!F240+Source!F241)/1000, 2)</f>
        <v>0</v>
      </c>
      <c r="J18" s="17" t="n">
        <f aca="false">ROUND((Source!P240+Source!P241)/1000, 2)</f>
        <v>0</v>
      </c>
      <c r="K18" s="2" t="s">
        <v>7</v>
      </c>
    </row>
    <row r="19" customFormat="false" ht="15.8" hidden="false" customHeight="true" outlineLevel="0" collapsed="false">
      <c r="A19" s="2"/>
      <c r="B19" s="2"/>
      <c r="C19" s="2"/>
      <c r="D19" s="2"/>
      <c r="E19" s="16" t="s">
        <v>12</v>
      </c>
      <c r="F19" s="16"/>
      <c r="G19" s="16"/>
      <c r="H19" s="16"/>
      <c r="I19" s="17" t="n">
        <f aca="false">(Source!F236+ Source!F235)/1000</f>
        <v>39.72691</v>
      </c>
      <c r="J19" s="17" t="n">
        <f aca="false">((Source!P236 + Source!P235)/1000)</f>
        <v>2294.62633</v>
      </c>
      <c r="K19" s="2" t="s">
        <v>7</v>
      </c>
    </row>
    <row r="20" customFormat="false" ht="15.8" hidden="false" customHeight="true" outlineLevel="0" collapsed="false">
      <c r="A20" s="2"/>
      <c r="B20" s="2"/>
      <c r="C20" s="2"/>
      <c r="D20" s="2"/>
      <c r="E20" s="16" t="s">
        <v>13</v>
      </c>
      <c r="F20" s="16"/>
      <c r="G20" s="16"/>
      <c r="H20" s="16"/>
      <c r="I20" s="17" t="n">
        <f aca="false">Source!F243</f>
        <v>3379.05877716</v>
      </c>
      <c r="J20" s="18"/>
      <c r="K20" s="2" t="s">
        <v>14</v>
      </c>
    </row>
    <row r="21" customFormat="false" ht="15.8" hidden="true" customHeight="true" outlineLevel="0" collapsed="false">
      <c r="A21" s="2"/>
      <c r="B21" s="2"/>
      <c r="C21" s="2"/>
      <c r="D21" s="2"/>
      <c r="E21" s="16" t="s">
        <v>15</v>
      </c>
      <c r="F21" s="16"/>
      <c r="G21" s="16"/>
      <c r="H21" s="16"/>
      <c r="I21" s="18"/>
      <c r="J21" s="18"/>
      <c r="K21" s="2"/>
    </row>
    <row r="22" customFormat="false" ht="15.8" hidden="true" customHeight="true" outlineLevel="0" collapsed="false">
      <c r="A22" s="2"/>
      <c r="B22" s="2"/>
      <c r="C22" s="2"/>
      <c r="D22" s="2"/>
      <c r="E22" s="16" t="s">
        <v>16</v>
      </c>
      <c r="F22" s="16"/>
      <c r="G22" s="16"/>
      <c r="H22" s="16"/>
      <c r="I22" s="17" t="n">
        <f aca="false">SUM(Y1:Y361)/1000</f>
        <v>0</v>
      </c>
      <c r="J22" s="17" t="n">
        <f aca="false">SUM(Z1:Z361)/1000</f>
        <v>0</v>
      </c>
      <c r="K22" s="2" t="s">
        <v>7</v>
      </c>
    </row>
    <row r="23" customFormat="false" ht="15.8" hidden="false" customHeight="true" outlineLevel="0" collapsed="false">
      <c r="A23" s="2"/>
      <c r="B23" s="2"/>
      <c r="C23" s="2"/>
      <c r="D23" s="2"/>
      <c r="E23" s="2"/>
      <c r="F23" s="16"/>
      <c r="G23" s="16"/>
      <c r="H23" s="16"/>
      <c r="I23" s="18"/>
      <c r="J23" s="18"/>
      <c r="K23" s="2"/>
    </row>
    <row r="24" customFormat="false" ht="15.8" hidden="false" customHeight="true" outlineLevel="0" collapsed="false">
      <c r="A24" s="2" t="s">
        <v>17</v>
      </c>
      <c r="B24" s="2"/>
      <c r="C24" s="2"/>
      <c r="D24" s="2"/>
      <c r="E24" s="2"/>
      <c r="F24" s="16"/>
      <c r="G24" s="16"/>
      <c r="H24" s="16"/>
      <c r="I24" s="18"/>
      <c r="J24" s="18"/>
      <c r="K24" s="2"/>
    </row>
    <row r="25" customFormat="false" ht="15.8" hidden="false" customHeight="false" outlineLevel="0" collapsed="false">
      <c r="A25" s="19" t="s">
        <v>18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AP25" s="16" t="s">
        <v>18</v>
      </c>
    </row>
    <row r="26" customFormat="false" ht="91.75" hidden="false" customHeight="true" outlineLevel="0" collapsed="false">
      <c r="A26" s="20" t="s">
        <v>19</v>
      </c>
      <c r="B26" s="20" t="s">
        <v>20</v>
      </c>
      <c r="C26" s="20" t="s">
        <v>21</v>
      </c>
      <c r="D26" s="20" t="s">
        <v>22</v>
      </c>
      <c r="E26" s="20" t="s">
        <v>23</v>
      </c>
      <c r="F26" s="20" t="s">
        <v>24</v>
      </c>
      <c r="G26" s="20" t="s">
        <v>25</v>
      </c>
      <c r="H26" s="20" t="s">
        <v>26</v>
      </c>
      <c r="I26" s="20" t="s">
        <v>27</v>
      </c>
      <c r="J26" s="20" t="s">
        <v>28</v>
      </c>
      <c r="K26" s="20" t="s">
        <v>29</v>
      </c>
    </row>
    <row r="27" customFormat="false" ht="16.5" hidden="false" customHeight="true" outlineLevel="0" collapsed="false">
      <c r="A27" s="20" t="n">
        <v>1</v>
      </c>
      <c r="B27" s="20" t="n">
        <v>2</v>
      </c>
      <c r="C27" s="20" t="n">
        <v>3</v>
      </c>
      <c r="D27" s="20" t="n">
        <v>4</v>
      </c>
      <c r="E27" s="20" t="n">
        <v>5</v>
      </c>
      <c r="F27" s="20" t="n">
        <v>6</v>
      </c>
      <c r="G27" s="20" t="n">
        <v>7</v>
      </c>
      <c r="H27" s="20" t="n">
        <v>8</v>
      </c>
      <c r="I27" s="20" t="n">
        <v>9</v>
      </c>
      <c r="J27" s="20" t="n">
        <v>10</v>
      </c>
      <c r="K27" s="20" t="n">
        <v>11</v>
      </c>
    </row>
    <row r="29" customFormat="false" ht="19" hidden="false" customHeight="false" outlineLevel="0" collapsed="false">
      <c r="A29" s="21" t="str">
        <f aca="false">CONCATENATE("Локальная смета: ",IF(Source!G20&lt;&gt;"Новая локальная смета", Source!G20, ""))</f>
        <v>Локальная смета: Средства технического регулирования дорожного движения на период реконструкции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1" customFormat="false" ht="19" hidden="false" customHeight="false" outlineLevel="0" collapsed="false">
      <c r="A31" s="21" t="str">
        <f aca="false">CONCATENATE("Раздел: ",IF(Source!G24&lt;&gt;"Новый раздел", Source!G24, ""))</f>
        <v>Раздел: Временные дорожные знаки: установка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</row>
    <row r="32" customFormat="false" ht="29" hidden="false" customHeight="false" outlineLevel="0" collapsed="false">
      <c r="A32" s="22" t="n">
        <v>1</v>
      </c>
      <c r="B32" s="22" t="str">
        <f aca="false">Source!F28</f>
        <v>3.27-72-1</v>
      </c>
      <c r="C32" s="22" t="s">
        <v>30</v>
      </c>
      <c r="D32" s="23" t="str">
        <f aca="false">Source!H28</f>
        <v>100 знаков</v>
      </c>
      <c r="E32" s="24" t="n">
        <f aca="false">Source!I28</f>
        <v>0.92</v>
      </c>
      <c r="F32" s="25"/>
      <c r="G32" s="26"/>
      <c r="H32" s="24"/>
      <c r="I32" s="25"/>
      <c r="J32" s="24"/>
      <c r="K32" s="25"/>
      <c r="Q32" s="0" t="n">
        <f aca="false">Source!X28</f>
        <v>1194.22</v>
      </c>
      <c r="R32" s="0" t="n">
        <f aca="false">Source!X29</f>
        <v>68978.22</v>
      </c>
      <c r="S32" s="0" t="n">
        <f aca="false">Source!Y28</f>
        <v>490.17</v>
      </c>
      <c r="T32" s="0" t="n">
        <f aca="false">Source!Y29</f>
        <v>28311.95</v>
      </c>
      <c r="U32" s="0" t="n">
        <f aca="false">ROUND((175/100)*ROUND(Source!R28, 2), 2)</f>
        <v>0</v>
      </c>
      <c r="V32" s="0" t="n">
        <f aca="false">ROUND((0/100)*ROUND(Source!R29, 2), 2)</f>
        <v>0</v>
      </c>
      <c r="AC32" s="0" t="n">
        <v>0</v>
      </c>
    </row>
    <row r="33" customFormat="false" ht="15" hidden="false" customHeight="false" outlineLevel="0" collapsed="false">
      <c r="C33" s="27" t="str">
        <f aca="false">"Объем: "&amp;Source!I28&amp;"=92/"&amp;"100"</f>
        <v>Объем: 0,92=92/100</v>
      </c>
    </row>
    <row r="34" customFormat="false" ht="16.5" hidden="false" customHeight="false" outlineLevel="0" collapsed="false">
      <c r="A34" s="22"/>
      <c r="B34" s="22"/>
      <c r="C34" s="22" t="s">
        <v>31</v>
      </c>
      <c r="D34" s="23"/>
      <c r="E34" s="24"/>
      <c r="F34" s="25" t="n">
        <f aca="false">Source!AO28</f>
        <v>841.11</v>
      </c>
      <c r="G34" s="28" t="s">
        <v>32</v>
      </c>
      <c r="H34" s="24" t="n">
        <f aca="false">Source!AV29</f>
        <v>1.047</v>
      </c>
      <c r="I34" s="25" t="n">
        <f aca="false">Source!S28</f>
        <v>891.21</v>
      </c>
      <c r="J34" s="24" t="n">
        <f aca="false">IF(Source!BA29&lt;&gt; 0, Source!BA29, 1)</f>
        <v>57.76</v>
      </c>
      <c r="K34" s="25" t="n">
        <f aca="false">Source!S29</f>
        <v>51476.28</v>
      </c>
    </row>
    <row r="35" customFormat="false" ht="16.5" hidden="false" customHeight="false" outlineLevel="0" collapsed="false">
      <c r="A35" s="22"/>
      <c r="B35" s="22"/>
      <c r="C35" s="22" t="s">
        <v>33</v>
      </c>
      <c r="D35" s="23" t="s">
        <v>34</v>
      </c>
      <c r="E35" s="24" t="n">
        <f aca="false">Source!DN29</f>
        <v>134</v>
      </c>
      <c r="F35" s="25"/>
      <c r="G35" s="26"/>
      <c r="H35" s="24"/>
      <c r="I35" s="25" t="n">
        <f aca="false">SUM(Q32:Q34)</f>
        <v>1194.22</v>
      </c>
      <c r="J35" s="24" t="n">
        <f aca="false">Source!BZ29</f>
        <v>134</v>
      </c>
      <c r="K35" s="25" t="n">
        <f aca="false">SUM(R32:R34)</f>
        <v>68978.22</v>
      </c>
    </row>
    <row r="36" customFormat="false" ht="16.5" hidden="false" customHeight="false" outlineLevel="0" collapsed="false">
      <c r="A36" s="22"/>
      <c r="B36" s="22"/>
      <c r="C36" s="22" t="s">
        <v>35</v>
      </c>
      <c r="D36" s="23" t="s">
        <v>34</v>
      </c>
      <c r="E36" s="24" t="n">
        <f aca="false">Source!DO29</f>
        <v>55</v>
      </c>
      <c r="F36" s="25"/>
      <c r="G36" s="26"/>
      <c r="H36" s="24"/>
      <c r="I36" s="25" t="n">
        <f aca="false">SUM(S32:S35)</f>
        <v>490.17</v>
      </c>
      <c r="J36" s="24" t="n">
        <f aca="false">Source!CA29</f>
        <v>55</v>
      </c>
      <c r="K36" s="25" t="n">
        <f aca="false">SUM(T32:T35)</f>
        <v>28311.95</v>
      </c>
    </row>
    <row r="37" customFormat="false" ht="16.5" hidden="false" customHeight="false" outlineLevel="0" collapsed="false">
      <c r="A37" s="29"/>
      <c r="B37" s="29"/>
      <c r="C37" s="29" t="s">
        <v>36</v>
      </c>
      <c r="D37" s="30" t="s">
        <v>37</v>
      </c>
      <c r="E37" s="31" t="n">
        <f aca="false">Source!AQ28</f>
        <v>69</v>
      </c>
      <c r="F37" s="32"/>
      <c r="G37" s="33" t="s">
        <v>32</v>
      </c>
      <c r="H37" s="31" t="n">
        <f aca="false">Source!AV29</f>
        <v>1.047</v>
      </c>
      <c r="I37" s="32" t="n">
        <f aca="false">Source!U28</f>
        <v>73.109916</v>
      </c>
      <c r="J37" s="31"/>
      <c r="K37" s="32"/>
    </row>
    <row r="38" customFormat="false" ht="15.8" hidden="false" customHeight="false" outlineLevel="0" collapsed="false">
      <c r="C38" s="34" t="s">
        <v>38</v>
      </c>
      <c r="H38" s="35" t="n">
        <f aca="false">I34+I35+I36+0-0-0</f>
        <v>2575.6</v>
      </c>
      <c r="I38" s="35"/>
      <c r="J38" s="35" t="n">
        <f aca="false">K34+K35+K36+0-0-0</f>
        <v>148766.45</v>
      </c>
      <c r="K38" s="35"/>
    </row>
    <row r="39" customFormat="false" ht="15.8" hidden="true" customHeight="false" outlineLevel="0" collapsed="false">
      <c r="C39" s="34" t="s">
        <v>39</v>
      </c>
      <c r="H39" s="35" t="n">
        <f aca="false">0+0</f>
        <v>0</v>
      </c>
      <c r="I39" s="35"/>
      <c r="J39" s="35" t="n">
        <f aca="false">0+0</f>
        <v>0</v>
      </c>
      <c r="K39" s="35"/>
    </row>
    <row r="40" customFormat="false" ht="15.8" hidden="false" customHeight="false" outlineLevel="0" collapsed="false">
      <c r="C40" s="34" t="s">
        <v>40</v>
      </c>
      <c r="H40" s="35" t="n">
        <f aca="false">I34+I35+I36+0</f>
        <v>2575.6</v>
      </c>
      <c r="I40" s="35"/>
      <c r="J40" s="35" t="n">
        <f aca="false">K34+K35+K36+0</f>
        <v>148766.45</v>
      </c>
      <c r="K40" s="35"/>
      <c r="O40" s="0" t="n">
        <f aca="false">I34+I35+I36+0</f>
        <v>2575.6</v>
      </c>
      <c r="P40" s="0" t="n">
        <f aca="false">K34+K35+K36+0</f>
        <v>148766.45</v>
      </c>
    </row>
    <row r="42" customFormat="false" ht="29" hidden="false" customHeight="false" outlineLevel="0" collapsed="false">
      <c r="A42" s="22" t="n">
        <v>2</v>
      </c>
      <c r="B42" s="22" t="str">
        <f aca="false">Source!F30</f>
        <v>3.27-72-1</v>
      </c>
      <c r="C42" s="22" t="s">
        <v>30</v>
      </c>
      <c r="D42" s="23" t="str">
        <f aca="false">Source!H30</f>
        <v>100 знаков</v>
      </c>
      <c r="E42" s="24" t="n">
        <f aca="false">Source!I30</f>
        <v>0.02</v>
      </c>
      <c r="F42" s="25"/>
      <c r="G42" s="26"/>
      <c r="H42" s="24"/>
      <c r="I42" s="25"/>
      <c r="J42" s="24"/>
      <c r="K42" s="25"/>
      <c r="Q42" s="0" t="n">
        <f aca="false">Source!X30</f>
        <v>25.96</v>
      </c>
      <c r="R42" s="0" t="n">
        <f aca="false">Source!X31</f>
        <v>1499.53</v>
      </c>
      <c r="S42" s="0" t="n">
        <f aca="false">Source!Y30</f>
        <v>10.65</v>
      </c>
      <c r="T42" s="0" t="n">
        <f aca="false">Source!Y31</f>
        <v>615.48</v>
      </c>
      <c r="U42" s="0" t="n">
        <f aca="false">ROUND((175/100)*ROUND(Source!R30, 2), 2)</f>
        <v>0</v>
      </c>
      <c r="V42" s="0" t="n">
        <f aca="false">ROUND((0/100)*ROUND(Source!R31, 2), 2)</f>
        <v>0</v>
      </c>
      <c r="AC42" s="0" t="n">
        <v>0</v>
      </c>
    </row>
    <row r="43" customFormat="false" ht="15" hidden="false" customHeight="false" outlineLevel="0" collapsed="false">
      <c r="C43" s="27" t="str">
        <f aca="false">"Объем: "&amp;Source!I30&amp;"=2/"&amp;"100"</f>
        <v>Объем: 0,02=2/100</v>
      </c>
    </row>
    <row r="44" customFormat="false" ht="16.5" hidden="false" customHeight="false" outlineLevel="0" collapsed="false">
      <c r="A44" s="22"/>
      <c r="B44" s="22"/>
      <c r="C44" s="22" t="s">
        <v>31</v>
      </c>
      <c r="D44" s="23"/>
      <c r="E44" s="24"/>
      <c r="F44" s="25" t="n">
        <f aca="false">Source!AO30</f>
        <v>841.11</v>
      </c>
      <c r="G44" s="28" t="s">
        <v>32</v>
      </c>
      <c r="H44" s="24" t="n">
        <f aca="false">Source!AV31</f>
        <v>1.047</v>
      </c>
      <c r="I44" s="25" t="n">
        <f aca="false">Source!S30</f>
        <v>19.37</v>
      </c>
      <c r="J44" s="24" t="n">
        <f aca="false">IF(Source!BA31&lt;&gt; 0, Source!BA31, 1)</f>
        <v>57.76</v>
      </c>
      <c r="K44" s="25" t="n">
        <f aca="false">Source!S31</f>
        <v>1119.05</v>
      </c>
    </row>
    <row r="45" customFormat="false" ht="16.5" hidden="false" customHeight="false" outlineLevel="0" collapsed="false">
      <c r="A45" s="22"/>
      <c r="B45" s="22"/>
      <c r="C45" s="22" t="s">
        <v>33</v>
      </c>
      <c r="D45" s="23" t="s">
        <v>34</v>
      </c>
      <c r="E45" s="24" t="n">
        <f aca="false">Source!DN31</f>
        <v>134</v>
      </c>
      <c r="F45" s="25"/>
      <c r="G45" s="26"/>
      <c r="H45" s="24"/>
      <c r="I45" s="25" t="n">
        <f aca="false">SUM(Q42:Q44)</f>
        <v>25.96</v>
      </c>
      <c r="J45" s="24" t="n">
        <f aca="false">Source!BZ31</f>
        <v>134</v>
      </c>
      <c r="K45" s="25" t="n">
        <f aca="false">SUM(R42:R44)</f>
        <v>1499.53</v>
      </c>
    </row>
    <row r="46" customFormat="false" ht="16.5" hidden="false" customHeight="false" outlineLevel="0" collapsed="false">
      <c r="A46" s="22"/>
      <c r="B46" s="22"/>
      <c r="C46" s="22" t="s">
        <v>35</v>
      </c>
      <c r="D46" s="23" t="s">
        <v>34</v>
      </c>
      <c r="E46" s="24" t="n">
        <f aca="false">Source!DO31</f>
        <v>55</v>
      </c>
      <c r="F46" s="25"/>
      <c r="G46" s="26"/>
      <c r="H46" s="24"/>
      <c r="I46" s="25" t="n">
        <f aca="false">SUM(S42:S45)</f>
        <v>10.65</v>
      </c>
      <c r="J46" s="24" t="n">
        <f aca="false">Source!CA31</f>
        <v>55</v>
      </c>
      <c r="K46" s="25" t="n">
        <f aca="false">SUM(T42:T45)</f>
        <v>615.48</v>
      </c>
    </row>
    <row r="47" customFormat="false" ht="16.5" hidden="false" customHeight="false" outlineLevel="0" collapsed="false">
      <c r="A47" s="29"/>
      <c r="B47" s="29"/>
      <c r="C47" s="29" t="s">
        <v>36</v>
      </c>
      <c r="D47" s="30" t="s">
        <v>37</v>
      </c>
      <c r="E47" s="31" t="n">
        <f aca="false">Source!AQ30</f>
        <v>69</v>
      </c>
      <c r="F47" s="32"/>
      <c r="G47" s="33" t="s">
        <v>32</v>
      </c>
      <c r="H47" s="31" t="n">
        <f aca="false">Source!AV31</f>
        <v>1.047</v>
      </c>
      <c r="I47" s="32" t="n">
        <f aca="false">Source!U30</f>
        <v>1.589346</v>
      </c>
      <c r="J47" s="31"/>
      <c r="K47" s="32"/>
    </row>
    <row r="48" customFormat="false" ht="15.8" hidden="false" customHeight="false" outlineLevel="0" collapsed="false">
      <c r="C48" s="34" t="s">
        <v>38</v>
      </c>
      <c r="H48" s="35" t="n">
        <f aca="false">I44+I45+I46+0-0-0</f>
        <v>55.98</v>
      </c>
      <c r="I48" s="35"/>
      <c r="J48" s="35" t="n">
        <f aca="false">K44+K45+K46+0-0-0</f>
        <v>3234.06</v>
      </c>
      <c r="K48" s="35"/>
    </row>
    <row r="49" customFormat="false" ht="15.8" hidden="true" customHeight="false" outlineLevel="0" collapsed="false">
      <c r="C49" s="34" t="s">
        <v>39</v>
      </c>
      <c r="H49" s="35" t="n">
        <f aca="false">0+0</f>
        <v>0</v>
      </c>
      <c r="I49" s="35"/>
      <c r="J49" s="35" t="n">
        <f aca="false">0+0</f>
        <v>0</v>
      </c>
      <c r="K49" s="35"/>
    </row>
    <row r="50" customFormat="false" ht="15.8" hidden="false" customHeight="false" outlineLevel="0" collapsed="false">
      <c r="C50" s="34" t="s">
        <v>40</v>
      </c>
      <c r="H50" s="35" t="n">
        <f aca="false">I44+I45+I46+0</f>
        <v>55.98</v>
      </c>
      <c r="I50" s="35"/>
      <c r="J50" s="35" t="n">
        <f aca="false">K44+K45+K46+0</f>
        <v>3234.06</v>
      </c>
      <c r="K50" s="35"/>
      <c r="O50" s="0" t="n">
        <f aca="false">I44+I45+I46+0</f>
        <v>55.98</v>
      </c>
      <c r="P50" s="0" t="n">
        <f aca="false">K44+K45+K46+0</f>
        <v>3234.06</v>
      </c>
    </row>
    <row r="52" customFormat="false" ht="29" hidden="false" customHeight="false" outlineLevel="0" collapsed="false">
      <c r="A52" s="22" t="n">
        <v>3</v>
      </c>
      <c r="B52" s="22" t="str">
        <f aca="false">Source!F32</f>
        <v>3.27-72-1</v>
      </c>
      <c r="C52" s="22" t="s">
        <v>30</v>
      </c>
      <c r="D52" s="23" t="str">
        <f aca="false">Source!H32</f>
        <v>100 знаков</v>
      </c>
      <c r="E52" s="24" t="n">
        <f aca="false">Source!I32</f>
        <v>0.11</v>
      </c>
      <c r="F52" s="25"/>
      <c r="G52" s="26"/>
      <c r="H52" s="24"/>
      <c r="I52" s="25"/>
      <c r="J52" s="24"/>
      <c r="K52" s="25"/>
      <c r="Q52" s="0" t="n">
        <f aca="false">Source!X32</f>
        <v>142.79</v>
      </c>
      <c r="R52" s="0" t="n">
        <f aca="false">Source!X33</f>
        <v>8247.39</v>
      </c>
      <c r="S52" s="0" t="n">
        <f aca="false">Source!Y32</f>
        <v>58.61</v>
      </c>
      <c r="T52" s="0" t="n">
        <f aca="false">Source!Y33</f>
        <v>3385.12</v>
      </c>
      <c r="U52" s="0" t="n">
        <f aca="false">ROUND((175/100)*ROUND(Source!R32, 2), 2)</f>
        <v>0</v>
      </c>
      <c r="V52" s="0" t="n">
        <f aca="false">ROUND((0/100)*ROUND(Source!R33, 2), 2)</f>
        <v>0</v>
      </c>
      <c r="AC52" s="0" t="n">
        <v>0</v>
      </c>
    </row>
    <row r="53" customFormat="false" ht="15" hidden="false" customHeight="false" outlineLevel="0" collapsed="false">
      <c r="C53" s="27" t="str">
        <f aca="false">"Объем: "&amp;Source!I32&amp;"=11/"&amp;"100"</f>
        <v>Объем: 0,11=11/100</v>
      </c>
    </row>
    <row r="54" customFormat="false" ht="16.5" hidden="false" customHeight="false" outlineLevel="0" collapsed="false">
      <c r="A54" s="22"/>
      <c r="B54" s="22"/>
      <c r="C54" s="22" t="s">
        <v>31</v>
      </c>
      <c r="D54" s="23"/>
      <c r="E54" s="24"/>
      <c r="F54" s="25" t="n">
        <f aca="false">Source!AO32</f>
        <v>841.11</v>
      </c>
      <c r="G54" s="28" t="s">
        <v>32</v>
      </c>
      <c r="H54" s="24" t="n">
        <f aca="false">Source!AV33</f>
        <v>1.047</v>
      </c>
      <c r="I54" s="25" t="n">
        <f aca="false">Source!S32</f>
        <v>106.56</v>
      </c>
      <c r="J54" s="24" t="n">
        <f aca="false">IF(Source!BA33&lt;&gt; 0, Source!BA33, 1)</f>
        <v>57.76</v>
      </c>
      <c r="K54" s="25" t="n">
        <f aca="false">Source!S33</f>
        <v>6154.77</v>
      </c>
    </row>
    <row r="55" customFormat="false" ht="16.5" hidden="false" customHeight="false" outlineLevel="0" collapsed="false">
      <c r="A55" s="22"/>
      <c r="B55" s="22"/>
      <c r="C55" s="22" t="s">
        <v>33</v>
      </c>
      <c r="D55" s="23" t="s">
        <v>34</v>
      </c>
      <c r="E55" s="24" t="n">
        <f aca="false">Source!DN33</f>
        <v>134</v>
      </c>
      <c r="F55" s="25"/>
      <c r="G55" s="26"/>
      <c r="H55" s="24"/>
      <c r="I55" s="25" t="n">
        <f aca="false">SUM(Q52:Q54)</f>
        <v>142.79</v>
      </c>
      <c r="J55" s="24" t="n">
        <f aca="false">Source!BZ33</f>
        <v>134</v>
      </c>
      <c r="K55" s="25" t="n">
        <f aca="false">SUM(R52:R54)</f>
        <v>8247.39</v>
      </c>
    </row>
    <row r="56" customFormat="false" ht="16.5" hidden="false" customHeight="false" outlineLevel="0" collapsed="false">
      <c r="A56" s="22"/>
      <c r="B56" s="22"/>
      <c r="C56" s="22" t="s">
        <v>35</v>
      </c>
      <c r="D56" s="23" t="s">
        <v>34</v>
      </c>
      <c r="E56" s="24" t="n">
        <f aca="false">Source!DO33</f>
        <v>55</v>
      </c>
      <c r="F56" s="25"/>
      <c r="G56" s="26"/>
      <c r="H56" s="24"/>
      <c r="I56" s="25" t="n">
        <f aca="false">SUM(S52:S55)</f>
        <v>58.61</v>
      </c>
      <c r="J56" s="24" t="n">
        <f aca="false">Source!CA33</f>
        <v>55</v>
      </c>
      <c r="K56" s="25" t="n">
        <f aca="false">SUM(T52:T55)</f>
        <v>3385.12</v>
      </c>
    </row>
    <row r="57" customFormat="false" ht="16.5" hidden="false" customHeight="false" outlineLevel="0" collapsed="false">
      <c r="A57" s="29"/>
      <c r="B57" s="29"/>
      <c r="C57" s="29" t="s">
        <v>36</v>
      </c>
      <c r="D57" s="30" t="s">
        <v>37</v>
      </c>
      <c r="E57" s="31" t="n">
        <f aca="false">Source!AQ32</f>
        <v>69</v>
      </c>
      <c r="F57" s="32"/>
      <c r="G57" s="33" t="s">
        <v>32</v>
      </c>
      <c r="H57" s="31" t="n">
        <f aca="false">Source!AV33</f>
        <v>1.047</v>
      </c>
      <c r="I57" s="32" t="n">
        <f aca="false">Source!U32</f>
        <v>8.741403</v>
      </c>
      <c r="J57" s="31"/>
      <c r="K57" s="32"/>
    </row>
    <row r="58" customFormat="false" ht="15.8" hidden="false" customHeight="false" outlineLevel="0" collapsed="false">
      <c r="C58" s="34" t="s">
        <v>38</v>
      </c>
      <c r="H58" s="35" t="n">
        <f aca="false">I54+I55+I56+0-0-0</f>
        <v>307.96</v>
      </c>
      <c r="I58" s="35"/>
      <c r="J58" s="35" t="n">
        <f aca="false">K54+K55+K56+0-0-0</f>
        <v>17787.28</v>
      </c>
      <c r="K58" s="35"/>
    </row>
    <row r="59" customFormat="false" ht="15.8" hidden="true" customHeight="false" outlineLevel="0" collapsed="false">
      <c r="C59" s="34" t="s">
        <v>39</v>
      </c>
      <c r="H59" s="35" t="n">
        <f aca="false">0+0</f>
        <v>0</v>
      </c>
      <c r="I59" s="35"/>
      <c r="J59" s="35" t="n">
        <f aca="false">0+0</f>
        <v>0</v>
      </c>
      <c r="K59" s="35"/>
    </row>
    <row r="60" customFormat="false" ht="15.8" hidden="false" customHeight="false" outlineLevel="0" collapsed="false">
      <c r="C60" s="34" t="s">
        <v>40</v>
      </c>
      <c r="H60" s="35" t="n">
        <f aca="false">I54+I55+I56+0</f>
        <v>307.96</v>
      </c>
      <c r="I60" s="35"/>
      <c r="J60" s="35" t="n">
        <f aca="false">K54+K55+K56+0</f>
        <v>17787.28</v>
      </c>
      <c r="K60" s="35"/>
      <c r="O60" s="0" t="n">
        <f aca="false">I54+I55+I56+0</f>
        <v>307.96</v>
      </c>
      <c r="P60" s="0" t="n">
        <f aca="false">K54+K55+K56+0</f>
        <v>17787.28</v>
      </c>
    </row>
    <row r="62" customFormat="false" ht="29" hidden="false" customHeight="false" outlineLevel="0" collapsed="false">
      <c r="A62" s="22" t="n">
        <v>4</v>
      </c>
      <c r="B62" s="22" t="str">
        <f aca="false">Source!F34</f>
        <v>3.27-72-1</v>
      </c>
      <c r="C62" s="22" t="s">
        <v>30</v>
      </c>
      <c r="D62" s="23" t="str">
        <f aca="false">Source!H34</f>
        <v>100 знаков</v>
      </c>
      <c r="E62" s="24" t="n">
        <f aca="false">Source!I34</f>
        <v>0.04</v>
      </c>
      <c r="F62" s="25"/>
      <c r="G62" s="26"/>
      <c r="H62" s="24"/>
      <c r="I62" s="25"/>
      <c r="J62" s="24"/>
      <c r="K62" s="25"/>
      <c r="Q62" s="0" t="n">
        <f aca="false">Source!X34</f>
        <v>51.93</v>
      </c>
      <c r="R62" s="0" t="n">
        <f aca="false">Source!X35</f>
        <v>2999.05</v>
      </c>
      <c r="S62" s="0" t="n">
        <f aca="false">Source!Y34</f>
        <v>21.31</v>
      </c>
      <c r="T62" s="0" t="n">
        <f aca="false">Source!Y35</f>
        <v>1230.96</v>
      </c>
      <c r="U62" s="0" t="n">
        <f aca="false">ROUND((175/100)*ROUND(Source!R34, 2), 2)</f>
        <v>0</v>
      </c>
      <c r="V62" s="0" t="n">
        <f aca="false">ROUND((0/100)*ROUND(Source!R35, 2), 2)</f>
        <v>0</v>
      </c>
      <c r="AC62" s="0" t="n">
        <v>0</v>
      </c>
    </row>
    <row r="63" customFormat="false" ht="15" hidden="false" customHeight="false" outlineLevel="0" collapsed="false">
      <c r="C63" s="27" t="str">
        <f aca="false">"Объем: "&amp;Source!I34&amp;"=4/"&amp;"100"</f>
        <v>Объем: 0,04=4/100</v>
      </c>
    </row>
    <row r="64" customFormat="false" ht="16.5" hidden="false" customHeight="false" outlineLevel="0" collapsed="false">
      <c r="A64" s="22"/>
      <c r="B64" s="22"/>
      <c r="C64" s="22" t="s">
        <v>31</v>
      </c>
      <c r="D64" s="23"/>
      <c r="E64" s="24"/>
      <c r="F64" s="25" t="n">
        <f aca="false">Source!AO34</f>
        <v>841.11</v>
      </c>
      <c r="G64" s="28" t="s">
        <v>32</v>
      </c>
      <c r="H64" s="24" t="n">
        <f aca="false">Source!AV35</f>
        <v>1.047</v>
      </c>
      <c r="I64" s="25" t="n">
        <f aca="false">Source!S34</f>
        <v>38.75</v>
      </c>
      <c r="J64" s="24" t="n">
        <f aca="false">IF(Source!BA35&lt;&gt; 0, Source!BA35, 1)</f>
        <v>57.76</v>
      </c>
      <c r="K64" s="25" t="n">
        <f aca="false">Source!S35</f>
        <v>2238.1</v>
      </c>
    </row>
    <row r="65" customFormat="false" ht="16.5" hidden="false" customHeight="false" outlineLevel="0" collapsed="false">
      <c r="A65" s="22"/>
      <c r="B65" s="22"/>
      <c r="C65" s="22" t="s">
        <v>33</v>
      </c>
      <c r="D65" s="23" t="s">
        <v>34</v>
      </c>
      <c r="E65" s="24" t="n">
        <f aca="false">Source!DN35</f>
        <v>134</v>
      </c>
      <c r="F65" s="25"/>
      <c r="G65" s="26"/>
      <c r="H65" s="24"/>
      <c r="I65" s="25" t="n">
        <f aca="false">SUM(Q62:Q64)</f>
        <v>51.93</v>
      </c>
      <c r="J65" s="24" t="n">
        <f aca="false">Source!BZ35</f>
        <v>134</v>
      </c>
      <c r="K65" s="25" t="n">
        <f aca="false">SUM(R62:R64)</f>
        <v>2999.05</v>
      </c>
    </row>
    <row r="66" customFormat="false" ht="16.5" hidden="false" customHeight="false" outlineLevel="0" collapsed="false">
      <c r="A66" s="22"/>
      <c r="B66" s="22"/>
      <c r="C66" s="22" t="s">
        <v>35</v>
      </c>
      <c r="D66" s="23" t="s">
        <v>34</v>
      </c>
      <c r="E66" s="24" t="n">
        <f aca="false">Source!DO35</f>
        <v>55</v>
      </c>
      <c r="F66" s="25"/>
      <c r="G66" s="26"/>
      <c r="H66" s="24"/>
      <c r="I66" s="25" t="n">
        <f aca="false">SUM(S62:S65)</f>
        <v>21.31</v>
      </c>
      <c r="J66" s="24" t="n">
        <f aca="false">Source!CA35</f>
        <v>55</v>
      </c>
      <c r="K66" s="25" t="n">
        <f aca="false">SUM(T62:T65)</f>
        <v>1230.96</v>
      </c>
    </row>
    <row r="67" customFormat="false" ht="16.5" hidden="false" customHeight="false" outlineLevel="0" collapsed="false">
      <c r="A67" s="29"/>
      <c r="B67" s="29"/>
      <c r="C67" s="29" t="s">
        <v>36</v>
      </c>
      <c r="D67" s="30" t="s">
        <v>37</v>
      </c>
      <c r="E67" s="31" t="n">
        <f aca="false">Source!AQ34</f>
        <v>69</v>
      </c>
      <c r="F67" s="32"/>
      <c r="G67" s="33" t="s">
        <v>32</v>
      </c>
      <c r="H67" s="31" t="n">
        <f aca="false">Source!AV35</f>
        <v>1.047</v>
      </c>
      <c r="I67" s="32" t="n">
        <f aca="false">Source!U34</f>
        <v>3.178692</v>
      </c>
      <c r="J67" s="31"/>
      <c r="K67" s="32"/>
    </row>
    <row r="68" customFormat="false" ht="15.8" hidden="false" customHeight="false" outlineLevel="0" collapsed="false">
      <c r="C68" s="34" t="s">
        <v>38</v>
      </c>
      <c r="H68" s="35" t="n">
        <f aca="false">I64+I65+I66+0-0-0</f>
        <v>111.99</v>
      </c>
      <c r="I68" s="35"/>
      <c r="J68" s="35" t="n">
        <f aca="false">K64+K65+K66+0-0-0</f>
        <v>6468.11</v>
      </c>
      <c r="K68" s="35"/>
    </row>
    <row r="69" customFormat="false" ht="15.8" hidden="true" customHeight="false" outlineLevel="0" collapsed="false">
      <c r="C69" s="34" t="s">
        <v>39</v>
      </c>
      <c r="H69" s="35" t="n">
        <f aca="false">0+0</f>
        <v>0</v>
      </c>
      <c r="I69" s="35"/>
      <c r="J69" s="35" t="n">
        <f aca="false">0+0</f>
        <v>0</v>
      </c>
      <c r="K69" s="35"/>
    </row>
    <row r="70" customFormat="false" ht="15.8" hidden="false" customHeight="false" outlineLevel="0" collapsed="false">
      <c r="C70" s="34" t="s">
        <v>40</v>
      </c>
      <c r="H70" s="35" t="n">
        <f aca="false">I64+I65+I66+0</f>
        <v>111.99</v>
      </c>
      <c r="I70" s="35"/>
      <c r="J70" s="35" t="n">
        <f aca="false">K64+K65+K66+0</f>
        <v>6468.11</v>
      </c>
      <c r="K70" s="35"/>
      <c r="O70" s="0" t="n">
        <f aca="false">I64+I65+I66+0</f>
        <v>111.99</v>
      </c>
      <c r="P70" s="0" t="n">
        <f aca="false">K64+K65+K66+0</f>
        <v>6468.11</v>
      </c>
    </row>
    <row r="72" customFormat="false" ht="29" hidden="false" customHeight="false" outlineLevel="0" collapsed="false">
      <c r="A72" s="22" t="n">
        <v>5</v>
      </c>
      <c r="B72" s="22" t="str">
        <f aca="false">Source!F36</f>
        <v>3.27-72-1</v>
      </c>
      <c r="C72" s="22" t="s">
        <v>30</v>
      </c>
      <c r="D72" s="23" t="str">
        <f aca="false">Source!H36</f>
        <v>100 знаков</v>
      </c>
      <c r="E72" s="24" t="n">
        <f aca="false">Source!I36</f>
        <v>0.19</v>
      </c>
      <c r="F72" s="25"/>
      <c r="G72" s="26"/>
      <c r="H72" s="24"/>
      <c r="I72" s="25"/>
      <c r="J72" s="24"/>
      <c r="K72" s="25"/>
      <c r="Q72" s="0" t="n">
        <f aca="false">Source!X36</f>
        <v>246.63</v>
      </c>
      <c r="R72" s="0" t="n">
        <f aca="false">Source!X37</f>
        <v>14245.5</v>
      </c>
      <c r="S72" s="0" t="n">
        <f aca="false">Source!Y36</f>
        <v>101.23</v>
      </c>
      <c r="T72" s="0" t="n">
        <f aca="false">Source!Y37</f>
        <v>5847.03</v>
      </c>
      <c r="U72" s="0" t="n">
        <f aca="false">ROUND((175/100)*ROUND(Source!R36, 2), 2)</f>
        <v>0</v>
      </c>
      <c r="V72" s="0" t="n">
        <f aca="false">ROUND((0/100)*ROUND(Source!R37, 2), 2)</f>
        <v>0</v>
      </c>
      <c r="AC72" s="0" t="n">
        <v>0</v>
      </c>
    </row>
    <row r="73" customFormat="false" ht="15" hidden="false" customHeight="false" outlineLevel="0" collapsed="false">
      <c r="C73" s="27" t="str">
        <f aca="false">"Объем: "&amp;Source!I36&amp;"=19/"&amp;"100"</f>
        <v>Объем: 0,19=19/100</v>
      </c>
    </row>
    <row r="74" customFormat="false" ht="16.5" hidden="false" customHeight="false" outlineLevel="0" collapsed="false">
      <c r="A74" s="22"/>
      <c r="B74" s="22"/>
      <c r="C74" s="22" t="s">
        <v>31</v>
      </c>
      <c r="D74" s="23"/>
      <c r="E74" s="24"/>
      <c r="F74" s="25" t="n">
        <f aca="false">Source!AO36</f>
        <v>841.11</v>
      </c>
      <c r="G74" s="28" t="s">
        <v>32</v>
      </c>
      <c r="H74" s="24" t="n">
        <f aca="false">Source!AV37</f>
        <v>1.047</v>
      </c>
      <c r="I74" s="25" t="n">
        <f aca="false">Source!S36</f>
        <v>184.05</v>
      </c>
      <c r="J74" s="24" t="n">
        <f aca="false">IF(Source!BA37&lt;&gt; 0, Source!BA37, 1)</f>
        <v>57.76</v>
      </c>
      <c r="K74" s="25" t="n">
        <f aca="false">Source!S37</f>
        <v>10630.97</v>
      </c>
    </row>
    <row r="75" customFormat="false" ht="16.5" hidden="false" customHeight="false" outlineLevel="0" collapsed="false">
      <c r="A75" s="22"/>
      <c r="B75" s="22"/>
      <c r="C75" s="22" t="s">
        <v>33</v>
      </c>
      <c r="D75" s="23" t="s">
        <v>34</v>
      </c>
      <c r="E75" s="24" t="n">
        <f aca="false">Source!DN37</f>
        <v>134</v>
      </c>
      <c r="F75" s="25"/>
      <c r="G75" s="26"/>
      <c r="H75" s="24"/>
      <c r="I75" s="25" t="n">
        <f aca="false">SUM(Q72:Q74)</f>
        <v>246.63</v>
      </c>
      <c r="J75" s="24" t="n">
        <f aca="false">Source!BZ37</f>
        <v>134</v>
      </c>
      <c r="K75" s="25" t="n">
        <f aca="false">SUM(R72:R74)</f>
        <v>14245.5</v>
      </c>
    </row>
    <row r="76" customFormat="false" ht="16.5" hidden="false" customHeight="false" outlineLevel="0" collapsed="false">
      <c r="A76" s="22"/>
      <c r="B76" s="22"/>
      <c r="C76" s="22" t="s">
        <v>35</v>
      </c>
      <c r="D76" s="23" t="s">
        <v>34</v>
      </c>
      <c r="E76" s="24" t="n">
        <f aca="false">Source!DO37</f>
        <v>55</v>
      </c>
      <c r="F76" s="25"/>
      <c r="G76" s="26"/>
      <c r="H76" s="24"/>
      <c r="I76" s="25" t="n">
        <f aca="false">SUM(S72:S75)</f>
        <v>101.23</v>
      </c>
      <c r="J76" s="24" t="n">
        <f aca="false">Source!CA37</f>
        <v>55</v>
      </c>
      <c r="K76" s="25" t="n">
        <f aca="false">SUM(T72:T75)</f>
        <v>5847.03</v>
      </c>
    </row>
    <row r="77" customFormat="false" ht="16.5" hidden="false" customHeight="false" outlineLevel="0" collapsed="false">
      <c r="A77" s="29"/>
      <c r="B77" s="29"/>
      <c r="C77" s="29" t="s">
        <v>36</v>
      </c>
      <c r="D77" s="30" t="s">
        <v>37</v>
      </c>
      <c r="E77" s="31" t="n">
        <f aca="false">Source!AQ36</f>
        <v>69</v>
      </c>
      <c r="F77" s="32"/>
      <c r="G77" s="33" t="s">
        <v>32</v>
      </c>
      <c r="H77" s="31" t="n">
        <f aca="false">Source!AV37</f>
        <v>1.047</v>
      </c>
      <c r="I77" s="32" t="n">
        <f aca="false">Source!U36</f>
        <v>15.098787</v>
      </c>
      <c r="J77" s="31"/>
      <c r="K77" s="32"/>
    </row>
    <row r="78" customFormat="false" ht="15.8" hidden="false" customHeight="false" outlineLevel="0" collapsed="false">
      <c r="C78" s="34" t="s">
        <v>38</v>
      </c>
      <c r="H78" s="35" t="n">
        <f aca="false">I74+I75+I76+0-0-0</f>
        <v>531.91</v>
      </c>
      <c r="I78" s="35"/>
      <c r="J78" s="35" t="n">
        <f aca="false">K74+K75+K76+0-0-0</f>
        <v>30723.5</v>
      </c>
      <c r="K78" s="35"/>
    </row>
    <row r="79" customFormat="false" ht="15.8" hidden="true" customHeight="false" outlineLevel="0" collapsed="false">
      <c r="C79" s="34" t="s">
        <v>39</v>
      </c>
      <c r="H79" s="35" t="n">
        <f aca="false">0+0</f>
        <v>0</v>
      </c>
      <c r="I79" s="35"/>
      <c r="J79" s="35" t="n">
        <f aca="false">0+0</f>
        <v>0</v>
      </c>
      <c r="K79" s="35"/>
    </row>
    <row r="80" customFormat="false" ht="15.8" hidden="false" customHeight="false" outlineLevel="0" collapsed="false">
      <c r="C80" s="34" t="s">
        <v>40</v>
      </c>
      <c r="H80" s="35" t="n">
        <f aca="false">I74+I75+I76+0</f>
        <v>531.91</v>
      </c>
      <c r="I80" s="35"/>
      <c r="J80" s="35" t="n">
        <f aca="false">K74+K75+K76+0</f>
        <v>30723.5</v>
      </c>
      <c r="K80" s="35"/>
      <c r="O80" s="0" t="n">
        <f aca="false">I74+I75+I76+0</f>
        <v>531.91</v>
      </c>
      <c r="P80" s="0" t="n">
        <f aca="false">K74+K75+K76+0</f>
        <v>30723.5</v>
      </c>
    </row>
    <row r="82" customFormat="false" ht="29" hidden="false" customHeight="false" outlineLevel="0" collapsed="false">
      <c r="A82" s="22" t="n">
        <v>6</v>
      </c>
      <c r="B82" s="22" t="str">
        <f aca="false">Source!F38</f>
        <v>3.27-72-1</v>
      </c>
      <c r="C82" s="22" t="s">
        <v>30</v>
      </c>
      <c r="D82" s="23" t="str">
        <f aca="false">Source!H38</f>
        <v>100 знаков</v>
      </c>
      <c r="E82" s="24" t="n">
        <f aca="false">Source!I38</f>
        <v>0.48</v>
      </c>
      <c r="F82" s="25"/>
      <c r="G82" s="26"/>
      <c r="H82" s="24"/>
      <c r="I82" s="25"/>
      <c r="J82" s="24"/>
      <c r="K82" s="25"/>
      <c r="Q82" s="0" t="n">
        <f aca="false">Source!X38</f>
        <v>623.07</v>
      </c>
      <c r="R82" s="0" t="n">
        <f aca="false">Source!X39</f>
        <v>35988.63</v>
      </c>
      <c r="S82" s="0" t="n">
        <f aca="false">Source!Y38</f>
        <v>255.74</v>
      </c>
      <c r="T82" s="0" t="n">
        <f aca="false">Source!Y39</f>
        <v>14771.45</v>
      </c>
      <c r="U82" s="0" t="n">
        <f aca="false">ROUND((175/100)*ROUND(Source!R38, 2), 2)</f>
        <v>0</v>
      </c>
      <c r="V82" s="0" t="n">
        <f aca="false">ROUND((0/100)*ROUND(Source!R39, 2), 2)</f>
        <v>0</v>
      </c>
      <c r="AC82" s="0" t="n">
        <v>0</v>
      </c>
    </row>
    <row r="83" customFormat="false" ht="15" hidden="false" customHeight="false" outlineLevel="0" collapsed="false">
      <c r="C83" s="27" t="str">
        <f aca="false">"Объем: "&amp;Source!I38&amp;"=48/"&amp;"100"</f>
        <v>Объем: 0,48=48/100</v>
      </c>
    </row>
    <row r="84" customFormat="false" ht="16.5" hidden="false" customHeight="false" outlineLevel="0" collapsed="false">
      <c r="A84" s="22"/>
      <c r="B84" s="22"/>
      <c r="C84" s="22" t="s">
        <v>31</v>
      </c>
      <c r="D84" s="23"/>
      <c r="E84" s="24"/>
      <c r="F84" s="25" t="n">
        <f aca="false">Source!AO38</f>
        <v>841.11</v>
      </c>
      <c r="G84" s="28" t="s">
        <v>32</v>
      </c>
      <c r="H84" s="24" t="n">
        <f aca="false">Source!AV39</f>
        <v>1.047</v>
      </c>
      <c r="I84" s="25" t="n">
        <f aca="false">Source!S38</f>
        <v>464.98</v>
      </c>
      <c r="J84" s="24" t="n">
        <f aca="false">IF(Source!BA39&lt;&gt; 0, Source!BA39, 1)</f>
        <v>57.76</v>
      </c>
      <c r="K84" s="25" t="n">
        <f aca="false">Source!S39</f>
        <v>26857.19</v>
      </c>
    </row>
    <row r="85" customFormat="false" ht="16.5" hidden="false" customHeight="false" outlineLevel="0" collapsed="false">
      <c r="A85" s="22"/>
      <c r="B85" s="22"/>
      <c r="C85" s="22" t="s">
        <v>33</v>
      </c>
      <c r="D85" s="23" t="s">
        <v>34</v>
      </c>
      <c r="E85" s="24" t="n">
        <f aca="false">Source!DN39</f>
        <v>134</v>
      </c>
      <c r="F85" s="25"/>
      <c r="G85" s="26"/>
      <c r="H85" s="24"/>
      <c r="I85" s="25" t="n">
        <f aca="false">SUM(Q82:Q84)</f>
        <v>623.07</v>
      </c>
      <c r="J85" s="24" t="n">
        <f aca="false">Source!BZ39</f>
        <v>134</v>
      </c>
      <c r="K85" s="25" t="n">
        <f aca="false">SUM(R82:R84)</f>
        <v>35988.63</v>
      </c>
    </row>
    <row r="86" customFormat="false" ht="16.5" hidden="false" customHeight="false" outlineLevel="0" collapsed="false">
      <c r="A86" s="22"/>
      <c r="B86" s="22"/>
      <c r="C86" s="22" t="s">
        <v>35</v>
      </c>
      <c r="D86" s="23" t="s">
        <v>34</v>
      </c>
      <c r="E86" s="24" t="n">
        <f aca="false">Source!DO39</f>
        <v>55</v>
      </c>
      <c r="F86" s="25"/>
      <c r="G86" s="26"/>
      <c r="H86" s="24"/>
      <c r="I86" s="25" t="n">
        <f aca="false">SUM(S82:S85)</f>
        <v>255.74</v>
      </c>
      <c r="J86" s="24" t="n">
        <f aca="false">Source!CA39</f>
        <v>55</v>
      </c>
      <c r="K86" s="25" t="n">
        <f aca="false">SUM(T82:T85)</f>
        <v>14771.45</v>
      </c>
    </row>
    <row r="87" customFormat="false" ht="16.5" hidden="false" customHeight="false" outlineLevel="0" collapsed="false">
      <c r="A87" s="29"/>
      <c r="B87" s="29"/>
      <c r="C87" s="29" t="s">
        <v>36</v>
      </c>
      <c r="D87" s="30" t="s">
        <v>37</v>
      </c>
      <c r="E87" s="31" t="n">
        <f aca="false">Source!AQ38</f>
        <v>69</v>
      </c>
      <c r="F87" s="32"/>
      <c r="G87" s="33" t="s">
        <v>32</v>
      </c>
      <c r="H87" s="31" t="n">
        <f aca="false">Source!AV39</f>
        <v>1.047</v>
      </c>
      <c r="I87" s="32" t="n">
        <f aca="false">Source!U38</f>
        <v>38.144304</v>
      </c>
      <c r="J87" s="31"/>
      <c r="K87" s="32"/>
    </row>
    <row r="88" customFormat="false" ht="15.8" hidden="false" customHeight="false" outlineLevel="0" collapsed="false">
      <c r="C88" s="34" t="s">
        <v>38</v>
      </c>
      <c r="H88" s="35" t="n">
        <f aca="false">I84+I85+I86+0-0-0</f>
        <v>1343.79</v>
      </c>
      <c r="I88" s="35"/>
      <c r="J88" s="35" t="n">
        <f aca="false">K84+K85+K86+0-0-0</f>
        <v>77617.27</v>
      </c>
      <c r="K88" s="35"/>
    </row>
    <row r="89" customFormat="false" ht="15.8" hidden="true" customHeight="false" outlineLevel="0" collapsed="false">
      <c r="C89" s="34" t="s">
        <v>39</v>
      </c>
      <c r="H89" s="35" t="n">
        <f aca="false">0+0</f>
        <v>0</v>
      </c>
      <c r="I89" s="35"/>
      <c r="J89" s="35" t="n">
        <f aca="false">0+0</f>
        <v>0</v>
      </c>
      <c r="K89" s="35"/>
    </row>
    <row r="90" customFormat="false" ht="15.8" hidden="false" customHeight="false" outlineLevel="0" collapsed="false">
      <c r="C90" s="34" t="s">
        <v>40</v>
      </c>
      <c r="H90" s="35" t="n">
        <f aca="false">I84+I85+I86+0</f>
        <v>1343.79</v>
      </c>
      <c r="I90" s="35"/>
      <c r="J90" s="35" t="n">
        <f aca="false">K84+K85+K86+0</f>
        <v>77617.27</v>
      </c>
      <c r="K90" s="35"/>
      <c r="O90" s="0" t="n">
        <f aca="false">I84+I85+I86+0</f>
        <v>1343.79</v>
      </c>
      <c r="P90" s="0" t="n">
        <f aca="false">K84+K85+K86+0</f>
        <v>77617.27</v>
      </c>
    </row>
    <row r="92" customFormat="false" ht="29" hidden="false" customHeight="false" outlineLevel="0" collapsed="false">
      <c r="A92" s="22" t="n">
        <v>7</v>
      </c>
      <c r="B92" s="22" t="str">
        <f aca="false">Source!F40</f>
        <v>3.27-72-1</v>
      </c>
      <c r="C92" s="22" t="s">
        <v>30</v>
      </c>
      <c r="D92" s="23" t="str">
        <f aca="false">Source!H40</f>
        <v>100 знаков</v>
      </c>
      <c r="E92" s="24" t="n">
        <f aca="false">Source!I40</f>
        <v>0.07</v>
      </c>
      <c r="F92" s="25"/>
      <c r="G92" s="26"/>
      <c r="H92" s="24"/>
      <c r="I92" s="25"/>
      <c r="J92" s="24"/>
      <c r="K92" s="25"/>
      <c r="Q92" s="0" t="n">
        <f aca="false">Source!X40</f>
        <v>90.87</v>
      </c>
      <c r="R92" s="0" t="n">
        <f aca="false">Source!X41</f>
        <v>5248.34</v>
      </c>
      <c r="S92" s="0" t="n">
        <f aca="false">Source!Y40</f>
        <v>37.3</v>
      </c>
      <c r="T92" s="0" t="n">
        <f aca="false">Source!Y41</f>
        <v>2154.17</v>
      </c>
      <c r="U92" s="0" t="n">
        <f aca="false">ROUND((175/100)*ROUND(Source!R40, 2), 2)</f>
        <v>0</v>
      </c>
      <c r="V92" s="0" t="n">
        <f aca="false">ROUND((0/100)*ROUND(Source!R41, 2), 2)</f>
        <v>0</v>
      </c>
      <c r="AC92" s="0" t="n">
        <v>0</v>
      </c>
    </row>
    <row r="93" customFormat="false" ht="15" hidden="false" customHeight="false" outlineLevel="0" collapsed="false">
      <c r="C93" s="27" t="str">
        <f aca="false">"Объем: "&amp;Source!I40&amp;"=7/"&amp;"100"</f>
        <v>Объем: 0,07=7/100</v>
      </c>
    </row>
    <row r="94" customFormat="false" ht="16.5" hidden="false" customHeight="false" outlineLevel="0" collapsed="false">
      <c r="A94" s="22"/>
      <c r="B94" s="22"/>
      <c r="C94" s="22" t="s">
        <v>31</v>
      </c>
      <c r="D94" s="23"/>
      <c r="E94" s="24"/>
      <c r="F94" s="25" t="n">
        <f aca="false">Source!AO40</f>
        <v>841.11</v>
      </c>
      <c r="G94" s="28" t="s">
        <v>32</v>
      </c>
      <c r="H94" s="24" t="n">
        <f aca="false">Source!AV41</f>
        <v>1.047</v>
      </c>
      <c r="I94" s="25" t="n">
        <f aca="false">Source!S40</f>
        <v>67.81</v>
      </c>
      <c r="J94" s="24" t="n">
        <f aca="false">IF(Source!BA41&lt;&gt; 0, Source!BA41, 1)</f>
        <v>57.76</v>
      </c>
      <c r="K94" s="25" t="n">
        <f aca="false">Source!S41</f>
        <v>3916.67</v>
      </c>
    </row>
    <row r="95" customFormat="false" ht="16.5" hidden="false" customHeight="false" outlineLevel="0" collapsed="false">
      <c r="A95" s="22"/>
      <c r="B95" s="22"/>
      <c r="C95" s="22" t="s">
        <v>33</v>
      </c>
      <c r="D95" s="23" t="s">
        <v>34</v>
      </c>
      <c r="E95" s="24" t="n">
        <f aca="false">Source!DN41</f>
        <v>134</v>
      </c>
      <c r="F95" s="25"/>
      <c r="G95" s="26"/>
      <c r="H95" s="24"/>
      <c r="I95" s="25" t="n">
        <f aca="false">SUM(Q92:Q94)</f>
        <v>90.87</v>
      </c>
      <c r="J95" s="24" t="n">
        <f aca="false">Source!BZ41</f>
        <v>134</v>
      </c>
      <c r="K95" s="25" t="n">
        <f aca="false">SUM(R92:R94)</f>
        <v>5248.34</v>
      </c>
    </row>
    <row r="96" customFormat="false" ht="16.5" hidden="false" customHeight="false" outlineLevel="0" collapsed="false">
      <c r="A96" s="22"/>
      <c r="B96" s="22"/>
      <c r="C96" s="22" t="s">
        <v>35</v>
      </c>
      <c r="D96" s="23" t="s">
        <v>34</v>
      </c>
      <c r="E96" s="24" t="n">
        <f aca="false">Source!DO41</f>
        <v>55</v>
      </c>
      <c r="F96" s="25"/>
      <c r="G96" s="26"/>
      <c r="H96" s="24"/>
      <c r="I96" s="25" t="n">
        <f aca="false">SUM(S92:S95)</f>
        <v>37.3</v>
      </c>
      <c r="J96" s="24" t="n">
        <f aca="false">Source!CA41</f>
        <v>55</v>
      </c>
      <c r="K96" s="25" t="n">
        <f aca="false">SUM(T92:T95)</f>
        <v>2154.17</v>
      </c>
    </row>
    <row r="97" customFormat="false" ht="16.5" hidden="false" customHeight="false" outlineLevel="0" collapsed="false">
      <c r="A97" s="29"/>
      <c r="B97" s="29"/>
      <c r="C97" s="29" t="s">
        <v>36</v>
      </c>
      <c r="D97" s="30" t="s">
        <v>37</v>
      </c>
      <c r="E97" s="31" t="n">
        <f aca="false">Source!AQ40</f>
        <v>69</v>
      </c>
      <c r="F97" s="32"/>
      <c r="G97" s="33" t="s">
        <v>32</v>
      </c>
      <c r="H97" s="31" t="n">
        <f aca="false">Source!AV41</f>
        <v>1.047</v>
      </c>
      <c r="I97" s="32" t="n">
        <f aca="false">Source!U40</f>
        <v>5.562711</v>
      </c>
      <c r="J97" s="31"/>
      <c r="K97" s="32"/>
    </row>
    <row r="98" customFormat="false" ht="15.8" hidden="false" customHeight="false" outlineLevel="0" collapsed="false">
      <c r="C98" s="34" t="s">
        <v>38</v>
      </c>
      <c r="H98" s="35" t="n">
        <f aca="false">I94+I95+I96+0-0-0</f>
        <v>195.98</v>
      </c>
      <c r="I98" s="35"/>
      <c r="J98" s="35" t="n">
        <f aca="false">K94+K95+K96+0-0-0</f>
        <v>11319.18</v>
      </c>
      <c r="K98" s="35"/>
    </row>
    <row r="99" customFormat="false" ht="15.8" hidden="true" customHeight="false" outlineLevel="0" collapsed="false">
      <c r="C99" s="34" t="s">
        <v>39</v>
      </c>
      <c r="H99" s="35" t="n">
        <f aca="false">0+0</f>
        <v>0</v>
      </c>
      <c r="I99" s="35"/>
      <c r="J99" s="35" t="n">
        <f aca="false">0+0</f>
        <v>0</v>
      </c>
      <c r="K99" s="35"/>
    </row>
    <row r="100" customFormat="false" ht="15.8" hidden="false" customHeight="false" outlineLevel="0" collapsed="false">
      <c r="C100" s="34" t="s">
        <v>40</v>
      </c>
      <c r="H100" s="35" t="n">
        <f aca="false">I94+I95+I96+0</f>
        <v>195.98</v>
      </c>
      <c r="I100" s="35"/>
      <c r="J100" s="35" t="n">
        <f aca="false">K94+K95+K96+0</f>
        <v>11319.18</v>
      </c>
      <c r="K100" s="35"/>
      <c r="O100" s="0" t="n">
        <f aca="false">I94+I95+I96+0</f>
        <v>195.98</v>
      </c>
      <c r="P100" s="0" t="n">
        <f aca="false">K94+K95+K96+0</f>
        <v>11319.18</v>
      </c>
    </row>
    <row r="102" customFormat="false" ht="29" hidden="false" customHeight="false" outlineLevel="0" collapsed="false">
      <c r="A102" s="22" t="n">
        <v>8</v>
      </c>
      <c r="B102" s="22" t="str">
        <f aca="false">Source!F42</f>
        <v>3.27-72-1</v>
      </c>
      <c r="C102" s="22" t="s">
        <v>30</v>
      </c>
      <c r="D102" s="23" t="str">
        <f aca="false">Source!H42</f>
        <v>100 знаков</v>
      </c>
      <c r="E102" s="24" t="n">
        <f aca="false">Source!I42</f>
        <v>0.02</v>
      </c>
      <c r="F102" s="25"/>
      <c r="G102" s="26"/>
      <c r="H102" s="24"/>
      <c r="I102" s="25"/>
      <c r="J102" s="24"/>
      <c r="K102" s="25"/>
      <c r="Q102" s="0" t="n">
        <f aca="false">Source!X42</f>
        <v>25.96</v>
      </c>
      <c r="R102" s="0" t="n">
        <f aca="false">Source!X43</f>
        <v>1499.53</v>
      </c>
      <c r="S102" s="0" t="n">
        <f aca="false">Source!Y42</f>
        <v>10.65</v>
      </c>
      <c r="T102" s="0" t="n">
        <f aca="false">Source!Y43</f>
        <v>615.48</v>
      </c>
      <c r="U102" s="0" t="n">
        <f aca="false">ROUND((175/100)*ROUND(Source!R42, 2), 2)</f>
        <v>0</v>
      </c>
      <c r="V102" s="0" t="n">
        <f aca="false">ROUND((0/100)*ROUND(Source!R43, 2), 2)</f>
        <v>0</v>
      </c>
      <c r="AC102" s="0" t="n">
        <v>0</v>
      </c>
    </row>
    <row r="103" customFormat="false" ht="15" hidden="false" customHeight="false" outlineLevel="0" collapsed="false">
      <c r="C103" s="27" t="str">
        <f aca="false">"Объем: "&amp;Source!I42&amp;"=2/"&amp;"100"</f>
        <v>Объем: 0,02=2/100</v>
      </c>
    </row>
    <row r="104" customFormat="false" ht="16.5" hidden="false" customHeight="false" outlineLevel="0" collapsed="false">
      <c r="A104" s="22"/>
      <c r="B104" s="22"/>
      <c r="C104" s="22" t="s">
        <v>31</v>
      </c>
      <c r="D104" s="23"/>
      <c r="E104" s="24"/>
      <c r="F104" s="25" t="n">
        <f aca="false">Source!AO42</f>
        <v>841.11</v>
      </c>
      <c r="G104" s="28" t="s">
        <v>32</v>
      </c>
      <c r="H104" s="24" t="n">
        <f aca="false">Source!AV43</f>
        <v>1.047</v>
      </c>
      <c r="I104" s="25" t="n">
        <f aca="false">Source!S42</f>
        <v>19.37</v>
      </c>
      <c r="J104" s="24" t="n">
        <f aca="false">IF(Source!BA43&lt;&gt; 0, Source!BA43, 1)</f>
        <v>57.76</v>
      </c>
      <c r="K104" s="25" t="n">
        <f aca="false">Source!S43</f>
        <v>1119.05</v>
      </c>
    </row>
    <row r="105" customFormat="false" ht="16.5" hidden="false" customHeight="false" outlineLevel="0" collapsed="false">
      <c r="A105" s="22"/>
      <c r="B105" s="22"/>
      <c r="C105" s="22" t="s">
        <v>33</v>
      </c>
      <c r="D105" s="23" t="s">
        <v>34</v>
      </c>
      <c r="E105" s="24" t="n">
        <f aca="false">Source!DN43</f>
        <v>134</v>
      </c>
      <c r="F105" s="25"/>
      <c r="G105" s="26"/>
      <c r="H105" s="24"/>
      <c r="I105" s="25" t="n">
        <f aca="false">SUM(Q102:Q104)</f>
        <v>25.96</v>
      </c>
      <c r="J105" s="24" t="n">
        <f aca="false">Source!BZ43</f>
        <v>134</v>
      </c>
      <c r="K105" s="25" t="n">
        <f aca="false">SUM(R102:R104)</f>
        <v>1499.53</v>
      </c>
    </row>
    <row r="106" customFormat="false" ht="16.5" hidden="false" customHeight="false" outlineLevel="0" collapsed="false">
      <c r="A106" s="22"/>
      <c r="B106" s="22"/>
      <c r="C106" s="22" t="s">
        <v>35</v>
      </c>
      <c r="D106" s="23" t="s">
        <v>34</v>
      </c>
      <c r="E106" s="24" t="n">
        <f aca="false">Source!DO43</f>
        <v>55</v>
      </c>
      <c r="F106" s="25"/>
      <c r="G106" s="26"/>
      <c r="H106" s="24"/>
      <c r="I106" s="25" t="n">
        <f aca="false">SUM(S102:S105)</f>
        <v>10.65</v>
      </c>
      <c r="J106" s="24" t="n">
        <f aca="false">Source!CA43</f>
        <v>55</v>
      </c>
      <c r="K106" s="25" t="n">
        <f aca="false">SUM(T102:T105)</f>
        <v>615.48</v>
      </c>
    </row>
    <row r="107" customFormat="false" ht="16.5" hidden="false" customHeight="false" outlineLevel="0" collapsed="false">
      <c r="A107" s="29"/>
      <c r="B107" s="29"/>
      <c r="C107" s="29" t="s">
        <v>36</v>
      </c>
      <c r="D107" s="30" t="s">
        <v>37</v>
      </c>
      <c r="E107" s="31" t="n">
        <f aca="false">Source!AQ42</f>
        <v>69</v>
      </c>
      <c r="F107" s="32"/>
      <c r="G107" s="33" t="s">
        <v>32</v>
      </c>
      <c r="H107" s="31" t="n">
        <f aca="false">Source!AV43</f>
        <v>1.047</v>
      </c>
      <c r="I107" s="32" t="n">
        <f aca="false">Source!U42</f>
        <v>1.589346</v>
      </c>
      <c r="J107" s="31"/>
      <c r="K107" s="32"/>
    </row>
    <row r="108" customFormat="false" ht="15.8" hidden="false" customHeight="false" outlineLevel="0" collapsed="false">
      <c r="C108" s="34" t="s">
        <v>38</v>
      </c>
      <c r="H108" s="35" t="n">
        <f aca="false">I104+I105+I106+0-0-0</f>
        <v>55.98</v>
      </c>
      <c r="I108" s="35"/>
      <c r="J108" s="35" t="n">
        <f aca="false">K104+K105+K106+0-0-0</f>
        <v>3234.06</v>
      </c>
      <c r="K108" s="35"/>
    </row>
    <row r="109" customFormat="false" ht="15.8" hidden="true" customHeight="false" outlineLevel="0" collapsed="false">
      <c r="C109" s="34" t="s">
        <v>39</v>
      </c>
      <c r="H109" s="35" t="n">
        <f aca="false">0+0</f>
        <v>0</v>
      </c>
      <c r="I109" s="35"/>
      <c r="J109" s="35" t="n">
        <f aca="false">0+0</f>
        <v>0</v>
      </c>
      <c r="K109" s="35"/>
    </row>
    <row r="110" customFormat="false" ht="15.8" hidden="false" customHeight="false" outlineLevel="0" collapsed="false">
      <c r="C110" s="34" t="s">
        <v>40</v>
      </c>
      <c r="H110" s="35" t="n">
        <f aca="false">I104+I105+I106+0</f>
        <v>55.98</v>
      </c>
      <c r="I110" s="35"/>
      <c r="J110" s="35" t="n">
        <f aca="false">K104+K105+K106+0</f>
        <v>3234.06</v>
      </c>
      <c r="K110" s="35"/>
      <c r="O110" s="0" t="n">
        <f aca="false">I104+I105+I106+0</f>
        <v>55.98</v>
      </c>
      <c r="P110" s="0" t="n">
        <f aca="false">K104+K105+K106+0</f>
        <v>3234.06</v>
      </c>
    </row>
    <row r="112" customFormat="false" ht="29" hidden="false" customHeight="false" outlineLevel="0" collapsed="false">
      <c r="A112" s="22" t="n">
        <v>9</v>
      </c>
      <c r="B112" s="22" t="str">
        <f aca="false">Source!F44</f>
        <v>3.27-72-1</v>
      </c>
      <c r="C112" s="22" t="s">
        <v>30</v>
      </c>
      <c r="D112" s="23" t="str">
        <f aca="false">Source!H44</f>
        <v>100 знаков</v>
      </c>
      <c r="E112" s="24" t="n">
        <f aca="false">Source!I44</f>
        <v>0.01</v>
      </c>
      <c r="F112" s="25"/>
      <c r="G112" s="26"/>
      <c r="H112" s="24"/>
      <c r="I112" s="25"/>
      <c r="J112" s="24"/>
      <c r="K112" s="25"/>
      <c r="Q112" s="0" t="n">
        <f aca="false">Source!X44</f>
        <v>12.98</v>
      </c>
      <c r="R112" s="0" t="n">
        <f aca="false">Source!X45</f>
        <v>749.76</v>
      </c>
      <c r="S112" s="0" t="n">
        <f aca="false">Source!Y44</f>
        <v>5.33</v>
      </c>
      <c r="T112" s="0" t="n">
        <f aca="false">Source!Y45</f>
        <v>307.74</v>
      </c>
      <c r="U112" s="0" t="n">
        <f aca="false">ROUND((175/100)*ROUND(Source!R44, 2), 2)</f>
        <v>0</v>
      </c>
      <c r="V112" s="0" t="n">
        <f aca="false">ROUND((0/100)*ROUND(Source!R45, 2), 2)</f>
        <v>0</v>
      </c>
      <c r="AC112" s="0" t="n">
        <v>0</v>
      </c>
    </row>
    <row r="113" customFormat="false" ht="15" hidden="false" customHeight="false" outlineLevel="0" collapsed="false">
      <c r="C113" s="27" t="str">
        <f aca="false">"Объем: "&amp;Source!I44&amp;"=1/"&amp;"100"</f>
        <v>Объем: 0,01=1/100</v>
      </c>
    </row>
    <row r="114" customFormat="false" ht="16.5" hidden="false" customHeight="false" outlineLevel="0" collapsed="false">
      <c r="A114" s="22"/>
      <c r="B114" s="22"/>
      <c r="C114" s="22" t="s">
        <v>31</v>
      </c>
      <c r="D114" s="23"/>
      <c r="E114" s="24"/>
      <c r="F114" s="25" t="n">
        <f aca="false">Source!AO44</f>
        <v>841.11</v>
      </c>
      <c r="G114" s="28" t="s">
        <v>32</v>
      </c>
      <c r="H114" s="24" t="n">
        <f aca="false">Source!AV45</f>
        <v>1.047</v>
      </c>
      <c r="I114" s="25" t="n">
        <f aca="false">Source!S44</f>
        <v>9.69</v>
      </c>
      <c r="J114" s="24" t="n">
        <f aca="false">IF(Source!BA45&lt;&gt; 0, Source!BA45, 1)</f>
        <v>57.76</v>
      </c>
      <c r="K114" s="25" t="n">
        <f aca="false">Source!S45</f>
        <v>559.52</v>
      </c>
    </row>
    <row r="115" customFormat="false" ht="16.5" hidden="false" customHeight="false" outlineLevel="0" collapsed="false">
      <c r="A115" s="22"/>
      <c r="B115" s="22"/>
      <c r="C115" s="22" t="s">
        <v>33</v>
      </c>
      <c r="D115" s="23" t="s">
        <v>34</v>
      </c>
      <c r="E115" s="24" t="n">
        <f aca="false">Source!DN45</f>
        <v>134</v>
      </c>
      <c r="F115" s="25"/>
      <c r="G115" s="26"/>
      <c r="H115" s="24"/>
      <c r="I115" s="25" t="n">
        <f aca="false">SUM(Q112:Q114)</f>
        <v>12.98</v>
      </c>
      <c r="J115" s="24" t="n">
        <f aca="false">Source!BZ45</f>
        <v>134</v>
      </c>
      <c r="K115" s="25" t="n">
        <f aca="false">SUM(R112:R114)</f>
        <v>749.76</v>
      </c>
    </row>
    <row r="116" customFormat="false" ht="16.5" hidden="false" customHeight="false" outlineLevel="0" collapsed="false">
      <c r="A116" s="22"/>
      <c r="B116" s="22"/>
      <c r="C116" s="22" t="s">
        <v>35</v>
      </c>
      <c r="D116" s="23" t="s">
        <v>34</v>
      </c>
      <c r="E116" s="24" t="n">
        <f aca="false">Source!DO45</f>
        <v>55</v>
      </c>
      <c r="F116" s="25"/>
      <c r="G116" s="26"/>
      <c r="H116" s="24"/>
      <c r="I116" s="25" t="n">
        <f aca="false">SUM(S112:S115)</f>
        <v>5.33</v>
      </c>
      <c r="J116" s="24" t="n">
        <f aca="false">Source!CA45</f>
        <v>55</v>
      </c>
      <c r="K116" s="25" t="n">
        <f aca="false">SUM(T112:T115)</f>
        <v>307.74</v>
      </c>
    </row>
    <row r="117" customFormat="false" ht="16.5" hidden="false" customHeight="false" outlineLevel="0" collapsed="false">
      <c r="A117" s="29"/>
      <c r="B117" s="29"/>
      <c r="C117" s="29" t="s">
        <v>36</v>
      </c>
      <c r="D117" s="30" t="s">
        <v>37</v>
      </c>
      <c r="E117" s="31" t="n">
        <f aca="false">Source!AQ44</f>
        <v>69</v>
      </c>
      <c r="F117" s="32"/>
      <c r="G117" s="33" t="s">
        <v>32</v>
      </c>
      <c r="H117" s="31" t="n">
        <f aca="false">Source!AV45</f>
        <v>1.047</v>
      </c>
      <c r="I117" s="32" t="n">
        <f aca="false">Source!U44</f>
        <v>0.794673</v>
      </c>
      <c r="J117" s="31"/>
      <c r="K117" s="32"/>
    </row>
    <row r="118" customFormat="false" ht="15.8" hidden="false" customHeight="false" outlineLevel="0" collapsed="false">
      <c r="C118" s="34" t="s">
        <v>38</v>
      </c>
      <c r="H118" s="35" t="n">
        <f aca="false">I114+I115+I116+0-0-0</f>
        <v>28</v>
      </c>
      <c r="I118" s="35"/>
      <c r="J118" s="35" t="n">
        <f aca="false">K114+K115+K116+0-0-0</f>
        <v>1617.02</v>
      </c>
      <c r="K118" s="35"/>
    </row>
    <row r="119" customFormat="false" ht="15.8" hidden="true" customHeight="false" outlineLevel="0" collapsed="false">
      <c r="C119" s="34" t="s">
        <v>39</v>
      </c>
      <c r="H119" s="35" t="n">
        <f aca="false">0+0</f>
        <v>0</v>
      </c>
      <c r="I119" s="35"/>
      <c r="J119" s="35" t="n">
        <f aca="false">0+0</f>
        <v>0</v>
      </c>
      <c r="K119" s="35"/>
    </row>
    <row r="120" customFormat="false" ht="15.8" hidden="false" customHeight="false" outlineLevel="0" collapsed="false">
      <c r="C120" s="34" t="s">
        <v>40</v>
      </c>
      <c r="H120" s="35" t="n">
        <f aca="false">I114+I115+I116+0</f>
        <v>28</v>
      </c>
      <c r="I120" s="35"/>
      <c r="J120" s="35" t="n">
        <f aca="false">K114+K115+K116+0</f>
        <v>1617.02</v>
      </c>
      <c r="K120" s="35"/>
      <c r="O120" s="0" t="n">
        <f aca="false">I114+I115+I116+0</f>
        <v>28</v>
      </c>
      <c r="P120" s="0" t="n">
        <f aca="false">K114+K115+K116+0</f>
        <v>1617.02</v>
      </c>
    </row>
    <row r="122" customFormat="false" ht="29" hidden="false" customHeight="false" outlineLevel="0" collapsed="false">
      <c r="A122" s="22" t="n">
        <v>10</v>
      </c>
      <c r="B122" s="22" t="str">
        <f aca="false">Source!F46</f>
        <v>3.27-72-1</v>
      </c>
      <c r="C122" s="22" t="s">
        <v>30</v>
      </c>
      <c r="D122" s="23" t="str">
        <f aca="false">Source!H46</f>
        <v>100 знаков</v>
      </c>
      <c r="E122" s="24" t="n">
        <f aca="false">Source!I46</f>
        <v>0.09</v>
      </c>
      <c r="F122" s="25"/>
      <c r="G122" s="26"/>
      <c r="H122" s="24"/>
      <c r="I122" s="25"/>
      <c r="J122" s="24"/>
      <c r="K122" s="25"/>
      <c r="Q122" s="0" t="n">
        <f aca="false">Source!X46</f>
        <v>116.82</v>
      </c>
      <c r="R122" s="0" t="n">
        <f aca="false">Source!X47</f>
        <v>6747.86</v>
      </c>
      <c r="S122" s="0" t="n">
        <f aca="false">Source!Y46</f>
        <v>47.95</v>
      </c>
      <c r="T122" s="0" t="n">
        <f aca="false">Source!Y47</f>
        <v>2769.65</v>
      </c>
      <c r="U122" s="0" t="n">
        <f aca="false">ROUND((175/100)*ROUND(Source!R46, 2), 2)</f>
        <v>0</v>
      </c>
      <c r="V122" s="0" t="n">
        <f aca="false">ROUND((0/100)*ROUND(Source!R47, 2), 2)</f>
        <v>0</v>
      </c>
      <c r="AC122" s="0" t="n">
        <v>0</v>
      </c>
    </row>
    <row r="123" customFormat="false" ht="15" hidden="false" customHeight="false" outlineLevel="0" collapsed="false">
      <c r="C123" s="27" t="str">
        <f aca="false">"Объем: "&amp;Source!I46&amp;"=9/"&amp;"100"</f>
        <v>Объем: 0,09=9/100</v>
      </c>
    </row>
    <row r="124" customFormat="false" ht="16.5" hidden="false" customHeight="false" outlineLevel="0" collapsed="false">
      <c r="A124" s="22"/>
      <c r="B124" s="22"/>
      <c r="C124" s="22" t="s">
        <v>31</v>
      </c>
      <c r="D124" s="23"/>
      <c r="E124" s="24"/>
      <c r="F124" s="25" t="n">
        <f aca="false">Source!AO46</f>
        <v>841.11</v>
      </c>
      <c r="G124" s="28" t="s">
        <v>32</v>
      </c>
      <c r="H124" s="24" t="n">
        <f aca="false">Source!AV47</f>
        <v>1.047</v>
      </c>
      <c r="I124" s="25" t="n">
        <f aca="false">Source!S46</f>
        <v>87.18</v>
      </c>
      <c r="J124" s="24" t="n">
        <f aca="false">IF(Source!BA47&lt;&gt; 0, Source!BA47, 1)</f>
        <v>57.76</v>
      </c>
      <c r="K124" s="25" t="n">
        <f aca="false">Source!S47</f>
        <v>5035.72</v>
      </c>
    </row>
    <row r="125" customFormat="false" ht="16.5" hidden="false" customHeight="false" outlineLevel="0" collapsed="false">
      <c r="A125" s="22"/>
      <c r="B125" s="22"/>
      <c r="C125" s="22" t="s">
        <v>33</v>
      </c>
      <c r="D125" s="23" t="s">
        <v>34</v>
      </c>
      <c r="E125" s="24" t="n">
        <f aca="false">Source!DN47</f>
        <v>134</v>
      </c>
      <c r="F125" s="25"/>
      <c r="G125" s="26"/>
      <c r="H125" s="24"/>
      <c r="I125" s="25" t="n">
        <f aca="false">SUM(Q122:Q124)</f>
        <v>116.82</v>
      </c>
      <c r="J125" s="24" t="n">
        <f aca="false">Source!BZ47</f>
        <v>134</v>
      </c>
      <c r="K125" s="25" t="n">
        <f aca="false">SUM(R122:R124)</f>
        <v>6747.86</v>
      </c>
    </row>
    <row r="126" customFormat="false" ht="16.5" hidden="false" customHeight="false" outlineLevel="0" collapsed="false">
      <c r="A126" s="22"/>
      <c r="B126" s="22"/>
      <c r="C126" s="22" t="s">
        <v>35</v>
      </c>
      <c r="D126" s="23" t="s">
        <v>34</v>
      </c>
      <c r="E126" s="24" t="n">
        <f aca="false">Source!DO47</f>
        <v>55</v>
      </c>
      <c r="F126" s="25"/>
      <c r="G126" s="26"/>
      <c r="H126" s="24"/>
      <c r="I126" s="25" t="n">
        <f aca="false">SUM(S122:S125)</f>
        <v>47.95</v>
      </c>
      <c r="J126" s="24" t="n">
        <f aca="false">Source!CA47</f>
        <v>55</v>
      </c>
      <c r="K126" s="25" t="n">
        <f aca="false">SUM(T122:T125)</f>
        <v>2769.65</v>
      </c>
    </row>
    <row r="127" customFormat="false" ht="16.5" hidden="false" customHeight="false" outlineLevel="0" collapsed="false">
      <c r="A127" s="29"/>
      <c r="B127" s="29"/>
      <c r="C127" s="29" t="s">
        <v>36</v>
      </c>
      <c r="D127" s="30" t="s">
        <v>37</v>
      </c>
      <c r="E127" s="31" t="n">
        <f aca="false">Source!AQ46</f>
        <v>69</v>
      </c>
      <c r="F127" s="32"/>
      <c r="G127" s="33" t="s">
        <v>32</v>
      </c>
      <c r="H127" s="31" t="n">
        <f aca="false">Source!AV47</f>
        <v>1.047</v>
      </c>
      <c r="I127" s="32" t="n">
        <f aca="false">Source!U46</f>
        <v>7.152057</v>
      </c>
      <c r="J127" s="31"/>
      <c r="K127" s="32"/>
    </row>
    <row r="128" customFormat="false" ht="15.8" hidden="false" customHeight="false" outlineLevel="0" collapsed="false">
      <c r="C128" s="34" t="s">
        <v>38</v>
      </c>
      <c r="H128" s="35" t="n">
        <f aca="false">I124+I125+I126+0-0-0</f>
        <v>251.95</v>
      </c>
      <c r="I128" s="35"/>
      <c r="J128" s="35" t="n">
        <f aca="false">K124+K125+K126+0-0-0</f>
        <v>14553.23</v>
      </c>
      <c r="K128" s="35"/>
    </row>
    <row r="129" customFormat="false" ht="15.8" hidden="true" customHeight="false" outlineLevel="0" collapsed="false">
      <c r="C129" s="34" t="s">
        <v>39</v>
      </c>
      <c r="H129" s="35" t="n">
        <f aca="false">0+0</f>
        <v>0</v>
      </c>
      <c r="I129" s="35"/>
      <c r="J129" s="35" t="n">
        <f aca="false">0+0</f>
        <v>0</v>
      </c>
      <c r="K129" s="35"/>
    </row>
    <row r="130" customFormat="false" ht="15.8" hidden="false" customHeight="false" outlineLevel="0" collapsed="false">
      <c r="C130" s="34" t="s">
        <v>40</v>
      </c>
      <c r="H130" s="35" t="n">
        <f aca="false">I124+I125+I126+0</f>
        <v>251.95</v>
      </c>
      <c r="I130" s="35"/>
      <c r="J130" s="35" t="n">
        <f aca="false">K124+K125+K126+0</f>
        <v>14553.23</v>
      </c>
      <c r="K130" s="35"/>
      <c r="O130" s="0" t="n">
        <f aca="false">I124+I125+I126+0</f>
        <v>251.95</v>
      </c>
      <c r="P130" s="0" t="n">
        <f aca="false">K124+K125+K126+0</f>
        <v>14553.23</v>
      </c>
    </row>
    <row r="132" customFormat="false" ht="29" hidden="false" customHeight="false" outlineLevel="0" collapsed="false">
      <c r="A132" s="22" t="n">
        <v>11</v>
      </c>
      <c r="B132" s="22" t="str">
        <f aca="false">Source!F48</f>
        <v>3.27-72-1</v>
      </c>
      <c r="C132" s="22" t="s">
        <v>30</v>
      </c>
      <c r="D132" s="23" t="str">
        <f aca="false">Source!H48</f>
        <v>100 знаков</v>
      </c>
      <c r="E132" s="24" t="n">
        <f aca="false">Source!I48</f>
        <v>0.09</v>
      </c>
      <c r="F132" s="25"/>
      <c r="G132" s="26"/>
      <c r="H132" s="24"/>
      <c r="I132" s="25"/>
      <c r="J132" s="24"/>
      <c r="K132" s="25"/>
      <c r="Q132" s="0" t="n">
        <f aca="false">Source!X48</f>
        <v>116.82</v>
      </c>
      <c r="R132" s="0" t="n">
        <f aca="false">Source!X49</f>
        <v>6747.86</v>
      </c>
      <c r="S132" s="0" t="n">
        <f aca="false">Source!Y48</f>
        <v>47.95</v>
      </c>
      <c r="T132" s="0" t="n">
        <f aca="false">Source!Y49</f>
        <v>2769.65</v>
      </c>
      <c r="U132" s="0" t="n">
        <f aca="false">ROUND((175/100)*ROUND(Source!R48, 2), 2)</f>
        <v>0</v>
      </c>
      <c r="V132" s="0" t="n">
        <f aca="false">ROUND((0/100)*ROUND(Source!R49, 2), 2)</f>
        <v>0</v>
      </c>
      <c r="AC132" s="0" t="n">
        <v>0</v>
      </c>
    </row>
    <row r="133" customFormat="false" ht="15" hidden="false" customHeight="false" outlineLevel="0" collapsed="false">
      <c r="C133" s="27" t="str">
        <f aca="false">"Объем: "&amp;Source!I48&amp;"=9/"&amp;"100"</f>
        <v>Объем: 0,09=9/100</v>
      </c>
    </row>
    <row r="134" customFormat="false" ht="16.5" hidden="false" customHeight="false" outlineLevel="0" collapsed="false">
      <c r="A134" s="22"/>
      <c r="B134" s="22"/>
      <c r="C134" s="22" t="s">
        <v>31</v>
      </c>
      <c r="D134" s="23"/>
      <c r="E134" s="24"/>
      <c r="F134" s="25" t="n">
        <f aca="false">Source!AO48</f>
        <v>841.11</v>
      </c>
      <c r="G134" s="28" t="s">
        <v>32</v>
      </c>
      <c r="H134" s="24" t="n">
        <f aca="false">Source!AV49</f>
        <v>1.047</v>
      </c>
      <c r="I134" s="25" t="n">
        <f aca="false">Source!S48</f>
        <v>87.18</v>
      </c>
      <c r="J134" s="24" t="n">
        <f aca="false">IF(Source!BA49&lt;&gt; 0, Source!BA49, 1)</f>
        <v>57.76</v>
      </c>
      <c r="K134" s="25" t="n">
        <f aca="false">Source!S49</f>
        <v>5035.72</v>
      </c>
    </row>
    <row r="135" customFormat="false" ht="16.5" hidden="false" customHeight="false" outlineLevel="0" collapsed="false">
      <c r="A135" s="22"/>
      <c r="B135" s="22"/>
      <c r="C135" s="22" t="s">
        <v>33</v>
      </c>
      <c r="D135" s="23" t="s">
        <v>34</v>
      </c>
      <c r="E135" s="24" t="n">
        <f aca="false">Source!DN49</f>
        <v>134</v>
      </c>
      <c r="F135" s="25"/>
      <c r="G135" s="26"/>
      <c r="H135" s="24"/>
      <c r="I135" s="25" t="n">
        <f aca="false">SUM(Q132:Q134)</f>
        <v>116.82</v>
      </c>
      <c r="J135" s="24" t="n">
        <f aca="false">Source!BZ49</f>
        <v>134</v>
      </c>
      <c r="K135" s="25" t="n">
        <f aca="false">SUM(R132:R134)</f>
        <v>6747.86</v>
      </c>
    </row>
    <row r="136" customFormat="false" ht="16.5" hidden="false" customHeight="false" outlineLevel="0" collapsed="false">
      <c r="A136" s="22"/>
      <c r="B136" s="22"/>
      <c r="C136" s="22" t="s">
        <v>35</v>
      </c>
      <c r="D136" s="23" t="s">
        <v>34</v>
      </c>
      <c r="E136" s="24" t="n">
        <f aca="false">Source!DO49</f>
        <v>55</v>
      </c>
      <c r="F136" s="25"/>
      <c r="G136" s="26"/>
      <c r="H136" s="24"/>
      <c r="I136" s="25" t="n">
        <f aca="false">SUM(S132:S135)</f>
        <v>47.95</v>
      </c>
      <c r="J136" s="24" t="n">
        <f aca="false">Source!CA49</f>
        <v>55</v>
      </c>
      <c r="K136" s="25" t="n">
        <f aca="false">SUM(T132:T135)</f>
        <v>2769.65</v>
      </c>
    </row>
    <row r="137" customFormat="false" ht="16.5" hidden="false" customHeight="false" outlineLevel="0" collapsed="false">
      <c r="A137" s="29"/>
      <c r="B137" s="29"/>
      <c r="C137" s="29" t="s">
        <v>36</v>
      </c>
      <c r="D137" s="30" t="s">
        <v>37</v>
      </c>
      <c r="E137" s="31" t="n">
        <f aca="false">Source!AQ48</f>
        <v>69</v>
      </c>
      <c r="F137" s="32"/>
      <c r="G137" s="33" t="s">
        <v>32</v>
      </c>
      <c r="H137" s="31" t="n">
        <f aca="false">Source!AV49</f>
        <v>1.047</v>
      </c>
      <c r="I137" s="32" t="n">
        <f aca="false">Source!U48</f>
        <v>7.152057</v>
      </c>
      <c r="J137" s="31"/>
      <c r="K137" s="32"/>
    </row>
    <row r="138" customFormat="false" ht="15.8" hidden="false" customHeight="false" outlineLevel="0" collapsed="false">
      <c r="C138" s="34" t="s">
        <v>38</v>
      </c>
      <c r="H138" s="35" t="n">
        <f aca="false">I134+I135+I136+0-0-0</f>
        <v>251.95</v>
      </c>
      <c r="I138" s="35"/>
      <c r="J138" s="35" t="n">
        <f aca="false">K134+K135+K136+0-0-0</f>
        <v>14553.23</v>
      </c>
      <c r="K138" s="35"/>
    </row>
    <row r="139" customFormat="false" ht="15.8" hidden="true" customHeight="false" outlineLevel="0" collapsed="false">
      <c r="C139" s="34" t="s">
        <v>39</v>
      </c>
      <c r="H139" s="35" t="n">
        <f aca="false">0+0</f>
        <v>0</v>
      </c>
      <c r="I139" s="35"/>
      <c r="J139" s="35" t="n">
        <f aca="false">0+0</f>
        <v>0</v>
      </c>
      <c r="K139" s="35"/>
    </row>
    <row r="140" customFormat="false" ht="15.8" hidden="false" customHeight="false" outlineLevel="0" collapsed="false">
      <c r="C140" s="34" t="s">
        <v>40</v>
      </c>
      <c r="H140" s="35" t="n">
        <f aca="false">I134+I135+I136+0</f>
        <v>251.95</v>
      </c>
      <c r="I140" s="35"/>
      <c r="J140" s="35" t="n">
        <f aca="false">K134+K135+K136+0</f>
        <v>14553.23</v>
      </c>
      <c r="K140" s="35"/>
      <c r="O140" s="0" t="n">
        <f aca="false">I134+I135+I136+0</f>
        <v>251.95</v>
      </c>
      <c r="P140" s="0" t="n">
        <f aca="false">K134+K135+K136+0</f>
        <v>14553.23</v>
      </c>
    </row>
    <row r="142" customFormat="false" ht="29" hidden="false" customHeight="false" outlineLevel="0" collapsed="false">
      <c r="A142" s="22" t="n">
        <v>12</v>
      </c>
      <c r="B142" s="22" t="str">
        <f aca="false">Source!F50</f>
        <v>3.27-72-1</v>
      </c>
      <c r="C142" s="22" t="s">
        <v>30</v>
      </c>
      <c r="D142" s="23" t="str">
        <f aca="false">Source!H50</f>
        <v>100 знаков</v>
      </c>
      <c r="E142" s="24" t="n">
        <f aca="false">Source!I50</f>
        <v>0.04</v>
      </c>
      <c r="F142" s="25"/>
      <c r="G142" s="26"/>
      <c r="H142" s="24"/>
      <c r="I142" s="25"/>
      <c r="J142" s="24"/>
      <c r="K142" s="25"/>
      <c r="Q142" s="0" t="n">
        <f aca="false">Source!X50</f>
        <v>51.93</v>
      </c>
      <c r="R142" s="0" t="n">
        <f aca="false">Source!X51</f>
        <v>2999.05</v>
      </c>
      <c r="S142" s="0" t="n">
        <f aca="false">Source!Y50</f>
        <v>21.31</v>
      </c>
      <c r="T142" s="0" t="n">
        <f aca="false">Source!Y51</f>
        <v>1230.96</v>
      </c>
      <c r="U142" s="0" t="n">
        <f aca="false">ROUND((175/100)*ROUND(Source!R50, 2), 2)</f>
        <v>0</v>
      </c>
      <c r="V142" s="0" t="n">
        <f aca="false">ROUND((0/100)*ROUND(Source!R51, 2), 2)</f>
        <v>0</v>
      </c>
      <c r="AC142" s="0" t="n">
        <v>0</v>
      </c>
    </row>
    <row r="143" customFormat="false" ht="15" hidden="false" customHeight="false" outlineLevel="0" collapsed="false">
      <c r="C143" s="27" t="str">
        <f aca="false">"Объем: "&amp;Source!I50&amp;"=4/"&amp;"100"</f>
        <v>Объем: 0,04=4/100</v>
      </c>
    </row>
    <row r="144" customFormat="false" ht="16.5" hidden="false" customHeight="false" outlineLevel="0" collapsed="false">
      <c r="A144" s="22"/>
      <c r="B144" s="22"/>
      <c r="C144" s="22" t="s">
        <v>31</v>
      </c>
      <c r="D144" s="23"/>
      <c r="E144" s="24"/>
      <c r="F144" s="25" t="n">
        <f aca="false">Source!AO50</f>
        <v>841.11</v>
      </c>
      <c r="G144" s="28" t="s">
        <v>32</v>
      </c>
      <c r="H144" s="24" t="n">
        <f aca="false">Source!AV51</f>
        <v>1.047</v>
      </c>
      <c r="I144" s="25" t="n">
        <f aca="false">Source!S50</f>
        <v>38.75</v>
      </c>
      <c r="J144" s="24" t="n">
        <f aca="false">IF(Source!BA51&lt;&gt; 0, Source!BA51, 1)</f>
        <v>57.76</v>
      </c>
      <c r="K144" s="25" t="n">
        <f aca="false">Source!S51</f>
        <v>2238.1</v>
      </c>
    </row>
    <row r="145" customFormat="false" ht="16.5" hidden="false" customHeight="false" outlineLevel="0" collapsed="false">
      <c r="A145" s="22"/>
      <c r="B145" s="22"/>
      <c r="C145" s="22" t="s">
        <v>33</v>
      </c>
      <c r="D145" s="23" t="s">
        <v>34</v>
      </c>
      <c r="E145" s="24" t="n">
        <f aca="false">Source!DN51</f>
        <v>134</v>
      </c>
      <c r="F145" s="25"/>
      <c r="G145" s="26"/>
      <c r="H145" s="24"/>
      <c r="I145" s="25" t="n">
        <f aca="false">SUM(Q142:Q144)</f>
        <v>51.93</v>
      </c>
      <c r="J145" s="24" t="n">
        <f aca="false">Source!BZ51</f>
        <v>134</v>
      </c>
      <c r="K145" s="25" t="n">
        <f aca="false">SUM(R142:R144)</f>
        <v>2999.05</v>
      </c>
    </row>
    <row r="146" customFormat="false" ht="16.5" hidden="false" customHeight="false" outlineLevel="0" collapsed="false">
      <c r="A146" s="22"/>
      <c r="B146" s="22"/>
      <c r="C146" s="22" t="s">
        <v>35</v>
      </c>
      <c r="D146" s="23" t="s">
        <v>34</v>
      </c>
      <c r="E146" s="24" t="n">
        <f aca="false">Source!DO51</f>
        <v>55</v>
      </c>
      <c r="F146" s="25"/>
      <c r="G146" s="26"/>
      <c r="H146" s="24"/>
      <c r="I146" s="25" t="n">
        <f aca="false">SUM(S142:S145)</f>
        <v>21.31</v>
      </c>
      <c r="J146" s="24" t="n">
        <f aca="false">Source!CA51</f>
        <v>55</v>
      </c>
      <c r="K146" s="25" t="n">
        <f aca="false">SUM(T142:T145)</f>
        <v>1230.96</v>
      </c>
    </row>
    <row r="147" customFormat="false" ht="16.5" hidden="false" customHeight="false" outlineLevel="0" collapsed="false">
      <c r="A147" s="29"/>
      <c r="B147" s="29"/>
      <c r="C147" s="29" t="s">
        <v>36</v>
      </c>
      <c r="D147" s="30" t="s">
        <v>37</v>
      </c>
      <c r="E147" s="31" t="n">
        <f aca="false">Source!AQ50</f>
        <v>69</v>
      </c>
      <c r="F147" s="32"/>
      <c r="G147" s="33" t="s">
        <v>32</v>
      </c>
      <c r="H147" s="31" t="n">
        <f aca="false">Source!AV51</f>
        <v>1.047</v>
      </c>
      <c r="I147" s="32" t="n">
        <f aca="false">Source!U50</f>
        <v>3.178692</v>
      </c>
      <c r="J147" s="31"/>
      <c r="K147" s="32"/>
    </row>
    <row r="148" customFormat="false" ht="15.8" hidden="false" customHeight="false" outlineLevel="0" collapsed="false">
      <c r="C148" s="34" t="s">
        <v>38</v>
      </c>
      <c r="H148" s="35" t="n">
        <f aca="false">I144+I145+I146+0-0-0</f>
        <v>111.99</v>
      </c>
      <c r="I148" s="35"/>
      <c r="J148" s="35" t="n">
        <f aca="false">K144+K145+K146+0-0-0</f>
        <v>6468.11</v>
      </c>
      <c r="K148" s="35"/>
    </row>
    <row r="149" customFormat="false" ht="15.8" hidden="true" customHeight="false" outlineLevel="0" collapsed="false">
      <c r="C149" s="34" t="s">
        <v>39</v>
      </c>
      <c r="H149" s="35" t="n">
        <f aca="false">0+0</f>
        <v>0</v>
      </c>
      <c r="I149" s="35"/>
      <c r="J149" s="35" t="n">
        <f aca="false">0+0</f>
        <v>0</v>
      </c>
      <c r="K149" s="35"/>
    </row>
    <row r="150" customFormat="false" ht="15.8" hidden="false" customHeight="false" outlineLevel="0" collapsed="false">
      <c r="C150" s="34" t="s">
        <v>40</v>
      </c>
      <c r="H150" s="35" t="n">
        <f aca="false">I144+I145+I146+0</f>
        <v>111.99</v>
      </c>
      <c r="I150" s="35"/>
      <c r="J150" s="35" t="n">
        <f aca="false">K144+K145+K146+0</f>
        <v>6468.11</v>
      </c>
      <c r="K150" s="35"/>
      <c r="O150" s="0" t="n">
        <f aca="false">I144+I145+I146+0</f>
        <v>111.99</v>
      </c>
      <c r="P150" s="0" t="n">
        <f aca="false">K144+K145+K146+0</f>
        <v>6468.11</v>
      </c>
    </row>
    <row r="152" customFormat="false" ht="29" hidden="false" customHeight="false" outlineLevel="0" collapsed="false">
      <c r="A152" s="22" t="n">
        <v>13</v>
      </c>
      <c r="B152" s="22" t="str">
        <f aca="false">Source!F52</f>
        <v>3.27-72-1</v>
      </c>
      <c r="C152" s="22" t="s">
        <v>30</v>
      </c>
      <c r="D152" s="23" t="str">
        <f aca="false">Source!H52</f>
        <v>100 знаков</v>
      </c>
      <c r="E152" s="24" t="n">
        <f aca="false">Source!I52</f>
        <v>0.04</v>
      </c>
      <c r="F152" s="25"/>
      <c r="G152" s="26"/>
      <c r="H152" s="24"/>
      <c r="I152" s="25"/>
      <c r="J152" s="24"/>
      <c r="K152" s="25"/>
      <c r="Q152" s="0" t="n">
        <f aca="false">Source!X52</f>
        <v>51.93</v>
      </c>
      <c r="R152" s="0" t="n">
        <f aca="false">Source!X53</f>
        <v>2999.05</v>
      </c>
      <c r="S152" s="0" t="n">
        <f aca="false">Source!Y52</f>
        <v>21.31</v>
      </c>
      <c r="T152" s="0" t="n">
        <f aca="false">Source!Y53</f>
        <v>1230.96</v>
      </c>
      <c r="U152" s="0" t="n">
        <f aca="false">ROUND((175/100)*ROUND(Source!R52, 2), 2)</f>
        <v>0</v>
      </c>
      <c r="V152" s="0" t="n">
        <f aca="false">ROUND((0/100)*ROUND(Source!R53, 2), 2)</f>
        <v>0</v>
      </c>
      <c r="AC152" s="0" t="n">
        <v>0</v>
      </c>
    </row>
    <row r="153" customFormat="false" ht="15" hidden="false" customHeight="false" outlineLevel="0" collapsed="false">
      <c r="C153" s="27" t="str">
        <f aca="false">"Объем: "&amp;Source!I52&amp;"=4/"&amp;"100"</f>
        <v>Объем: 0,04=4/100</v>
      </c>
    </row>
    <row r="154" customFormat="false" ht="16.5" hidden="false" customHeight="false" outlineLevel="0" collapsed="false">
      <c r="A154" s="22"/>
      <c r="B154" s="22"/>
      <c r="C154" s="22" t="s">
        <v>31</v>
      </c>
      <c r="D154" s="23"/>
      <c r="E154" s="24"/>
      <c r="F154" s="25" t="n">
        <f aca="false">Source!AO52</f>
        <v>841.11</v>
      </c>
      <c r="G154" s="28" t="s">
        <v>32</v>
      </c>
      <c r="H154" s="24" t="n">
        <f aca="false">Source!AV53</f>
        <v>1.047</v>
      </c>
      <c r="I154" s="25" t="n">
        <f aca="false">Source!S52</f>
        <v>38.75</v>
      </c>
      <c r="J154" s="24" t="n">
        <f aca="false">IF(Source!BA53&lt;&gt; 0, Source!BA53, 1)</f>
        <v>57.76</v>
      </c>
      <c r="K154" s="25" t="n">
        <f aca="false">Source!S53</f>
        <v>2238.1</v>
      </c>
    </row>
    <row r="155" customFormat="false" ht="16.5" hidden="false" customHeight="false" outlineLevel="0" collapsed="false">
      <c r="A155" s="22"/>
      <c r="B155" s="22"/>
      <c r="C155" s="22" t="s">
        <v>33</v>
      </c>
      <c r="D155" s="23" t="s">
        <v>34</v>
      </c>
      <c r="E155" s="24" t="n">
        <f aca="false">Source!DN53</f>
        <v>134</v>
      </c>
      <c r="F155" s="25"/>
      <c r="G155" s="26"/>
      <c r="H155" s="24"/>
      <c r="I155" s="25" t="n">
        <f aca="false">SUM(Q152:Q154)</f>
        <v>51.93</v>
      </c>
      <c r="J155" s="24" t="n">
        <f aca="false">Source!BZ53</f>
        <v>134</v>
      </c>
      <c r="K155" s="25" t="n">
        <f aca="false">SUM(R152:R154)</f>
        <v>2999.05</v>
      </c>
    </row>
    <row r="156" customFormat="false" ht="16.5" hidden="false" customHeight="false" outlineLevel="0" collapsed="false">
      <c r="A156" s="22"/>
      <c r="B156" s="22"/>
      <c r="C156" s="22" t="s">
        <v>35</v>
      </c>
      <c r="D156" s="23" t="s">
        <v>34</v>
      </c>
      <c r="E156" s="24" t="n">
        <f aca="false">Source!DO53</f>
        <v>55</v>
      </c>
      <c r="F156" s="25"/>
      <c r="G156" s="26"/>
      <c r="H156" s="24"/>
      <c r="I156" s="25" t="n">
        <f aca="false">SUM(S152:S155)</f>
        <v>21.31</v>
      </c>
      <c r="J156" s="24" t="n">
        <f aca="false">Source!CA53</f>
        <v>55</v>
      </c>
      <c r="K156" s="25" t="n">
        <f aca="false">SUM(T152:T155)</f>
        <v>1230.96</v>
      </c>
    </row>
    <row r="157" customFormat="false" ht="16.5" hidden="false" customHeight="false" outlineLevel="0" collapsed="false">
      <c r="A157" s="29"/>
      <c r="B157" s="29"/>
      <c r="C157" s="29" t="s">
        <v>36</v>
      </c>
      <c r="D157" s="30" t="s">
        <v>37</v>
      </c>
      <c r="E157" s="31" t="n">
        <f aca="false">Source!AQ52</f>
        <v>69</v>
      </c>
      <c r="F157" s="32"/>
      <c r="G157" s="33" t="s">
        <v>32</v>
      </c>
      <c r="H157" s="31" t="n">
        <f aca="false">Source!AV53</f>
        <v>1.047</v>
      </c>
      <c r="I157" s="32" t="n">
        <f aca="false">Source!U52</f>
        <v>3.178692</v>
      </c>
      <c r="J157" s="31"/>
      <c r="K157" s="32"/>
    </row>
    <row r="158" customFormat="false" ht="15.8" hidden="false" customHeight="false" outlineLevel="0" collapsed="false">
      <c r="C158" s="34" t="s">
        <v>38</v>
      </c>
      <c r="H158" s="35" t="n">
        <f aca="false">I154+I155+I156+0-0-0</f>
        <v>111.99</v>
      </c>
      <c r="I158" s="35"/>
      <c r="J158" s="35" t="n">
        <f aca="false">K154+K155+K156+0-0-0</f>
        <v>6468.11</v>
      </c>
      <c r="K158" s="35"/>
    </row>
    <row r="159" customFormat="false" ht="15.8" hidden="true" customHeight="false" outlineLevel="0" collapsed="false">
      <c r="C159" s="34" t="s">
        <v>39</v>
      </c>
      <c r="H159" s="35" t="n">
        <f aca="false">0+0</f>
        <v>0</v>
      </c>
      <c r="I159" s="35"/>
      <c r="J159" s="35" t="n">
        <f aca="false">0+0</f>
        <v>0</v>
      </c>
      <c r="K159" s="35"/>
    </row>
    <row r="160" customFormat="false" ht="15.8" hidden="false" customHeight="false" outlineLevel="0" collapsed="false">
      <c r="C160" s="34" t="s">
        <v>40</v>
      </c>
      <c r="H160" s="35" t="n">
        <f aca="false">I154+I155+I156+0</f>
        <v>111.99</v>
      </c>
      <c r="I160" s="35"/>
      <c r="J160" s="35" t="n">
        <f aca="false">K154+K155+K156+0</f>
        <v>6468.11</v>
      </c>
      <c r="K160" s="35"/>
      <c r="O160" s="0" t="n">
        <f aca="false">I154+I155+I156+0</f>
        <v>111.99</v>
      </c>
      <c r="P160" s="0" t="n">
        <f aca="false">K154+K155+K156+0</f>
        <v>6468.11</v>
      </c>
    </row>
    <row r="162" customFormat="false" ht="29" hidden="false" customHeight="false" outlineLevel="0" collapsed="false">
      <c r="A162" s="22" t="n">
        <v>14</v>
      </c>
      <c r="B162" s="22" t="str">
        <f aca="false">Source!F54</f>
        <v>3.27-72-1</v>
      </c>
      <c r="C162" s="22" t="s">
        <v>30</v>
      </c>
      <c r="D162" s="23" t="str">
        <f aca="false">Source!H54</f>
        <v>100 знаков</v>
      </c>
      <c r="E162" s="24" t="n">
        <f aca="false">Source!I54</f>
        <v>0.39</v>
      </c>
      <c r="F162" s="25"/>
      <c r="G162" s="26"/>
      <c r="H162" s="24"/>
      <c r="I162" s="25"/>
      <c r="J162" s="24"/>
      <c r="K162" s="25"/>
      <c r="Q162" s="0" t="n">
        <f aca="false">Source!X54</f>
        <v>506.25</v>
      </c>
      <c r="R162" s="0" t="n">
        <f aca="false">Source!X55</f>
        <v>29240.77</v>
      </c>
      <c r="S162" s="0" t="n">
        <f aca="false">Source!Y54</f>
        <v>207.79</v>
      </c>
      <c r="T162" s="0" t="n">
        <f aca="false">Source!Y55</f>
        <v>12001.81</v>
      </c>
      <c r="U162" s="0" t="n">
        <f aca="false">ROUND((175/100)*ROUND(Source!R54, 2), 2)</f>
        <v>0</v>
      </c>
      <c r="V162" s="0" t="n">
        <f aca="false">ROUND((0/100)*ROUND(Source!R55, 2), 2)</f>
        <v>0</v>
      </c>
      <c r="AC162" s="0" t="n">
        <v>0</v>
      </c>
    </row>
    <row r="163" customFormat="false" ht="15" hidden="false" customHeight="false" outlineLevel="0" collapsed="false">
      <c r="C163" s="27" t="str">
        <f aca="false">"Объем: "&amp;Source!I54&amp;"=39/"&amp;"100"</f>
        <v>Объем: 0,39=39/100</v>
      </c>
    </row>
    <row r="164" customFormat="false" ht="16.5" hidden="false" customHeight="false" outlineLevel="0" collapsed="false">
      <c r="A164" s="22"/>
      <c r="B164" s="22"/>
      <c r="C164" s="22" t="s">
        <v>31</v>
      </c>
      <c r="D164" s="23"/>
      <c r="E164" s="24"/>
      <c r="F164" s="25" t="n">
        <f aca="false">Source!AO54</f>
        <v>841.11</v>
      </c>
      <c r="G164" s="28" t="s">
        <v>32</v>
      </c>
      <c r="H164" s="24" t="n">
        <f aca="false">Source!AV55</f>
        <v>1.047</v>
      </c>
      <c r="I164" s="25" t="n">
        <f aca="false">Source!S54</f>
        <v>377.8</v>
      </c>
      <c r="J164" s="24" t="n">
        <f aca="false">IF(Source!BA55&lt;&gt; 0, Source!BA55, 1)</f>
        <v>57.76</v>
      </c>
      <c r="K164" s="25" t="n">
        <f aca="false">Source!S55</f>
        <v>21821.47</v>
      </c>
    </row>
    <row r="165" customFormat="false" ht="16.5" hidden="false" customHeight="false" outlineLevel="0" collapsed="false">
      <c r="A165" s="22"/>
      <c r="B165" s="22"/>
      <c r="C165" s="22" t="s">
        <v>33</v>
      </c>
      <c r="D165" s="23" t="s">
        <v>34</v>
      </c>
      <c r="E165" s="24" t="n">
        <f aca="false">Source!DN55</f>
        <v>134</v>
      </c>
      <c r="F165" s="25"/>
      <c r="G165" s="26"/>
      <c r="H165" s="24"/>
      <c r="I165" s="25" t="n">
        <f aca="false">SUM(Q162:Q164)</f>
        <v>506.25</v>
      </c>
      <c r="J165" s="24" t="n">
        <f aca="false">Source!BZ55</f>
        <v>134</v>
      </c>
      <c r="K165" s="25" t="n">
        <f aca="false">SUM(R162:R164)</f>
        <v>29240.77</v>
      </c>
    </row>
    <row r="166" customFormat="false" ht="16.5" hidden="false" customHeight="false" outlineLevel="0" collapsed="false">
      <c r="A166" s="22"/>
      <c r="B166" s="22"/>
      <c r="C166" s="22" t="s">
        <v>35</v>
      </c>
      <c r="D166" s="23" t="s">
        <v>34</v>
      </c>
      <c r="E166" s="24" t="n">
        <f aca="false">Source!DO55</f>
        <v>55</v>
      </c>
      <c r="F166" s="25"/>
      <c r="G166" s="26"/>
      <c r="H166" s="24"/>
      <c r="I166" s="25" t="n">
        <f aca="false">SUM(S162:S165)</f>
        <v>207.79</v>
      </c>
      <c r="J166" s="24" t="n">
        <f aca="false">Source!CA55</f>
        <v>55</v>
      </c>
      <c r="K166" s="25" t="n">
        <f aca="false">SUM(T162:T165)</f>
        <v>12001.81</v>
      </c>
    </row>
    <row r="167" customFormat="false" ht="16.5" hidden="false" customHeight="false" outlineLevel="0" collapsed="false">
      <c r="A167" s="29"/>
      <c r="B167" s="29"/>
      <c r="C167" s="29" t="s">
        <v>36</v>
      </c>
      <c r="D167" s="30" t="s">
        <v>37</v>
      </c>
      <c r="E167" s="31" t="n">
        <f aca="false">Source!AQ54</f>
        <v>69</v>
      </c>
      <c r="F167" s="32"/>
      <c r="G167" s="33" t="s">
        <v>32</v>
      </c>
      <c r="H167" s="31" t="n">
        <f aca="false">Source!AV55</f>
        <v>1.047</v>
      </c>
      <c r="I167" s="32" t="n">
        <f aca="false">Source!U54</f>
        <v>30.992247</v>
      </c>
      <c r="J167" s="31"/>
      <c r="K167" s="32"/>
    </row>
    <row r="168" customFormat="false" ht="15.8" hidden="false" customHeight="false" outlineLevel="0" collapsed="false">
      <c r="C168" s="34" t="s">
        <v>38</v>
      </c>
      <c r="H168" s="35" t="n">
        <f aca="false">I164+I165+I166+0-0-0</f>
        <v>1091.84</v>
      </c>
      <c r="I168" s="35"/>
      <c r="J168" s="35" t="n">
        <f aca="false">K164+K165+K166+0-0-0</f>
        <v>63064.05</v>
      </c>
      <c r="K168" s="35"/>
    </row>
    <row r="169" customFormat="false" ht="15.8" hidden="true" customHeight="false" outlineLevel="0" collapsed="false">
      <c r="C169" s="34" t="s">
        <v>39</v>
      </c>
      <c r="H169" s="35" t="n">
        <f aca="false">0+0</f>
        <v>0</v>
      </c>
      <c r="I169" s="35"/>
      <c r="J169" s="35" t="n">
        <f aca="false">0+0</f>
        <v>0</v>
      </c>
      <c r="K169" s="35"/>
    </row>
    <row r="170" customFormat="false" ht="15.8" hidden="false" customHeight="false" outlineLevel="0" collapsed="false">
      <c r="C170" s="34" t="s">
        <v>40</v>
      </c>
      <c r="H170" s="35" t="n">
        <f aca="false">I164+I165+I166+0</f>
        <v>1091.84</v>
      </c>
      <c r="I170" s="35"/>
      <c r="J170" s="35" t="n">
        <f aca="false">K164+K165+K166+0</f>
        <v>63064.05</v>
      </c>
      <c r="K170" s="35"/>
      <c r="O170" s="0" t="n">
        <f aca="false">I164+I165+I166+0</f>
        <v>1091.84</v>
      </c>
      <c r="P170" s="0" t="n">
        <f aca="false">K164+K165+K166+0</f>
        <v>63064.05</v>
      </c>
    </row>
    <row r="173" customFormat="false" ht="16.5" hidden="false" customHeight="false" outlineLevel="0" collapsed="false">
      <c r="A173" s="36" t="str">
        <f aca="false">CONCATENATE("Итого по разделу: ",IF(Source!G57&lt;&gt;"Новый раздел", Source!G57, ""))</f>
        <v>Итого по разделу: Временные дорожные знаки: установка</v>
      </c>
      <c r="B173" s="36"/>
      <c r="C173" s="36"/>
      <c r="D173" s="36"/>
      <c r="E173" s="36"/>
      <c r="F173" s="36"/>
      <c r="G173" s="36"/>
      <c r="H173" s="35"/>
      <c r="I173" s="35" t="n">
        <f aca="false">SUM(O31:O172)</f>
        <v>7026.91</v>
      </c>
      <c r="J173" s="35" t="n">
        <f aca="false">SUM(P31:P172)</f>
        <v>405873.66</v>
      </c>
      <c r="K173" s="35"/>
    </row>
    <row r="174" customFormat="false" ht="12.8" hidden="true" customHeight="false" outlineLevel="0" collapsed="false">
      <c r="A174" s="0" t="s">
        <v>41</v>
      </c>
      <c r="I174" s="0" t="n">
        <f aca="false">SUM(W31:W173)</f>
        <v>0</v>
      </c>
      <c r="J174" s="0" t="n">
        <f aca="false">SUM(X31:X173)</f>
        <v>0</v>
      </c>
    </row>
    <row r="175" customFormat="false" ht="12.8" hidden="true" customHeight="false" outlineLevel="0" collapsed="false">
      <c r="A175" s="0" t="s">
        <v>42</v>
      </c>
      <c r="I175" s="0" t="n">
        <f aca="false">SUM(Y31:Y174)</f>
        <v>0</v>
      </c>
      <c r="J175" s="0" t="n">
        <f aca="false">SUM(Z31:Z174)</f>
        <v>0</v>
      </c>
    </row>
    <row r="177" customFormat="false" ht="19" hidden="false" customHeight="false" outlineLevel="0" collapsed="false">
      <c r="A177" s="21" t="str">
        <f aca="false">CONCATENATE("Раздел: ",IF(Source!G87&lt;&gt;"Новый раздел", Source!G87, ""))</f>
        <v>Раздел: Временные дорожные знаки: снятие</v>
      </c>
      <c r="B177" s="21"/>
      <c r="C177" s="21"/>
      <c r="D177" s="21"/>
      <c r="E177" s="21"/>
      <c r="F177" s="21"/>
      <c r="G177" s="21"/>
      <c r="H177" s="21"/>
      <c r="I177" s="21"/>
      <c r="J177" s="21"/>
      <c r="K177" s="21"/>
    </row>
    <row r="178" customFormat="false" ht="29" hidden="false" customHeight="false" outlineLevel="0" collapsed="false">
      <c r="A178" s="22" t="n">
        <v>15</v>
      </c>
      <c r="B178" s="22" t="str">
        <f aca="false">Source!F91</f>
        <v>3.27-72-1</v>
      </c>
      <c r="C178" s="22" t="s">
        <v>30</v>
      </c>
      <c r="D178" s="23" t="str">
        <f aca="false">Source!H91</f>
        <v>100 знаков</v>
      </c>
      <c r="E178" s="24" t="n">
        <f aca="false">Source!I91</f>
        <v>0.92</v>
      </c>
      <c r="F178" s="25"/>
      <c r="G178" s="26"/>
      <c r="H178" s="24"/>
      <c r="I178" s="25"/>
      <c r="J178" s="24"/>
      <c r="K178" s="25"/>
      <c r="Q178" s="0" t="n">
        <f aca="false">Source!X91</f>
        <v>647.02</v>
      </c>
      <c r="R178" s="0" t="n">
        <f aca="false">Source!X92</f>
        <v>37371.78</v>
      </c>
      <c r="S178" s="0" t="n">
        <f aca="false">Source!Y91</f>
        <v>251.32</v>
      </c>
      <c r="T178" s="0" t="n">
        <f aca="false">Source!Y92</f>
        <v>14516.31</v>
      </c>
      <c r="U178" s="0" t="n">
        <f aca="false">ROUND((175/100)*ROUND(Source!R91, 2), 2)</f>
        <v>0</v>
      </c>
      <c r="V178" s="0" t="n">
        <f aca="false">ROUND((0/100)*ROUND(Source!R92, 2), 2)</f>
        <v>0</v>
      </c>
      <c r="AC178" s="0" t="n">
        <v>0</v>
      </c>
    </row>
    <row r="179" customFormat="false" ht="15" hidden="false" customHeight="false" outlineLevel="0" collapsed="false">
      <c r="C179" s="27" t="str">
        <f aca="false">"Объем: "&amp;Source!I91&amp;"=92/"&amp;"100"</f>
        <v>Объем: 0,92=92/100</v>
      </c>
    </row>
    <row r="180" customFormat="false" ht="16.5" hidden="false" customHeight="false" outlineLevel="0" collapsed="false">
      <c r="A180" s="22"/>
      <c r="B180" s="22"/>
      <c r="C180" s="22" t="s">
        <v>31</v>
      </c>
      <c r="D180" s="23"/>
      <c r="E180" s="24"/>
      <c r="F180" s="25" t="n">
        <f aca="false">Source!AO91</f>
        <v>841.11</v>
      </c>
      <c r="G180" s="26" t="s">
        <v>43</v>
      </c>
      <c r="H180" s="24" t="n">
        <f aca="false">Source!AV92</f>
        <v>1.047</v>
      </c>
      <c r="I180" s="25" t="n">
        <f aca="false">Source!S91</f>
        <v>534.73</v>
      </c>
      <c r="J180" s="24" t="n">
        <f aca="false">IF(Source!BA92&lt;&gt; 0, Source!BA92, 1)</f>
        <v>57.76</v>
      </c>
      <c r="K180" s="25" t="n">
        <f aca="false">Source!S92</f>
        <v>30885.77</v>
      </c>
    </row>
    <row r="181" customFormat="false" ht="16.5" hidden="false" customHeight="false" outlineLevel="0" collapsed="false">
      <c r="A181" s="22"/>
      <c r="B181" s="22"/>
      <c r="C181" s="22" t="s">
        <v>33</v>
      </c>
      <c r="D181" s="23" t="s">
        <v>34</v>
      </c>
      <c r="E181" s="24" t="n">
        <f aca="false">Source!DN92</f>
        <v>121</v>
      </c>
      <c r="F181" s="25"/>
      <c r="G181" s="26"/>
      <c r="H181" s="24"/>
      <c r="I181" s="25" t="n">
        <f aca="false">SUM(Q178:Q180)</f>
        <v>647.02</v>
      </c>
      <c r="J181" s="24" t="n">
        <f aca="false">Source!BZ92</f>
        <v>121</v>
      </c>
      <c r="K181" s="25" t="n">
        <f aca="false">SUM(R178:R180)</f>
        <v>37371.78</v>
      </c>
    </row>
    <row r="182" customFormat="false" ht="16.5" hidden="false" customHeight="false" outlineLevel="0" collapsed="false">
      <c r="A182" s="22"/>
      <c r="B182" s="22"/>
      <c r="C182" s="22" t="s">
        <v>35</v>
      </c>
      <c r="D182" s="23" t="s">
        <v>34</v>
      </c>
      <c r="E182" s="24" t="n">
        <f aca="false">Source!DO92</f>
        <v>47</v>
      </c>
      <c r="F182" s="25"/>
      <c r="G182" s="26"/>
      <c r="H182" s="24"/>
      <c r="I182" s="25" t="n">
        <f aca="false">SUM(S178:S181)</f>
        <v>251.32</v>
      </c>
      <c r="J182" s="24" t="n">
        <f aca="false">Source!CA92</f>
        <v>47</v>
      </c>
      <c r="K182" s="25" t="n">
        <f aca="false">SUM(T178:T181)</f>
        <v>14516.31</v>
      </c>
    </row>
    <row r="183" customFormat="false" ht="16.5" hidden="false" customHeight="false" outlineLevel="0" collapsed="false">
      <c r="A183" s="29"/>
      <c r="B183" s="29"/>
      <c r="C183" s="29" t="s">
        <v>36</v>
      </c>
      <c r="D183" s="30" t="s">
        <v>37</v>
      </c>
      <c r="E183" s="31" t="n">
        <f aca="false">Source!AQ91</f>
        <v>69</v>
      </c>
      <c r="F183" s="32"/>
      <c r="G183" s="37" t="s">
        <v>43</v>
      </c>
      <c r="H183" s="31" t="n">
        <f aca="false">Source!AV92</f>
        <v>1.047</v>
      </c>
      <c r="I183" s="32" t="n">
        <f aca="false">Source!U91</f>
        <v>43.8659496</v>
      </c>
      <c r="J183" s="31"/>
      <c r="K183" s="32"/>
    </row>
    <row r="184" customFormat="false" ht="15.8" hidden="false" customHeight="false" outlineLevel="0" collapsed="false">
      <c r="C184" s="34" t="s">
        <v>38</v>
      </c>
      <c r="H184" s="35" t="n">
        <f aca="false">I180+I181+I182+0-0-0</f>
        <v>1433.07</v>
      </c>
      <c r="I184" s="35"/>
      <c r="J184" s="35" t="n">
        <f aca="false">K180+K181+K182+0-0-0</f>
        <v>82773.86</v>
      </c>
      <c r="K184" s="35"/>
    </row>
    <row r="185" customFormat="false" ht="15.8" hidden="true" customHeight="false" outlineLevel="0" collapsed="false">
      <c r="C185" s="34" t="s">
        <v>39</v>
      </c>
      <c r="H185" s="35" t="n">
        <f aca="false">0+0</f>
        <v>0</v>
      </c>
      <c r="I185" s="35"/>
      <c r="J185" s="35" t="n">
        <f aca="false">0+0</f>
        <v>0</v>
      </c>
      <c r="K185" s="35"/>
    </row>
    <row r="186" customFormat="false" ht="15.8" hidden="false" customHeight="false" outlineLevel="0" collapsed="false">
      <c r="C186" s="34" t="s">
        <v>40</v>
      </c>
      <c r="H186" s="35" t="n">
        <f aca="false">I180+I181+I182+0</f>
        <v>1433.07</v>
      </c>
      <c r="I186" s="35"/>
      <c r="J186" s="35" t="n">
        <f aca="false">K180+K181+K182+0</f>
        <v>82773.86</v>
      </c>
      <c r="K186" s="35"/>
      <c r="O186" s="0" t="n">
        <f aca="false">I180+I181+I182+0</f>
        <v>1433.07</v>
      </c>
      <c r="P186" s="0" t="n">
        <f aca="false">K180+K181+K182+0</f>
        <v>82773.86</v>
      </c>
    </row>
    <row r="188" customFormat="false" ht="29" hidden="false" customHeight="false" outlineLevel="0" collapsed="false">
      <c r="A188" s="22" t="n">
        <v>16</v>
      </c>
      <c r="B188" s="22" t="str">
        <f aca="false">Source!F93</f>
        <v>3.27-72-1</v>
      </c>
      <c r="C188" s="22" t="s">
        <v>30</v>
      </c>
      <c r="D188" s="23" t="str">
        <f aca="false">Source!H93</f>
        <v>100 знаков</v>
      </c>
      <c r="E188" s="24" t="n">
        <f aca="false">Source!I93</f>
        <v>0.02</v>
      </c>
      <c r="F188" s="25"/>
      <c r="G188" s="26"/>
      <c r="H188" s="24"/>
      <c r="I188" s="25"/>
      <c r="J188" s="24"/>
      <c r="K188" s="25"/>
      <c r="Q188" s="0" t="n">
        <f aca="false">Source!X93</f>
        <v>14.06</v>
      </c>
      <c r="R188" s="0" t="n">
        <f aca="false">Source!X94</f>
        <v>812.43</v>
      </c>
      <c r="S188" s="0" t="n">
        <f aca="false">Source!Y93</f>
        <v>5.46</v>
      </c>
      <c r="T188" s="0" t="n">
        <f aca="false">Source!Y94</f>
        <v>315.57</v>
      </c>
      <c r="U188" s="0" t="n">
        <f aca="false">ROUND((175/100)*ROUND(Source!R93, 2), 2)</f>
        <v>0</v>
      </c>
      <c r="V188" s="0" t="n">
        <f aca="false">ROUND((0/100)*ROUND(Source!R94, 2), 2)</f>
        <v>0</v>
      </c>
      <c r="AC188" s="0" t="n">
        <v>0</v>
      </c>
    </row>
    <row r="189" customFormat="false" ht="15" hidden="false" customHeight="false" outlineLevel="0" collapsed="false">
      <c r="C189" s="27" t="str">
        <f aca="false">"Объем: "&amp;Source!I93&amp;"=2/"&amp;"100"</f>
        <v>Объем: 0,02=2/100</v>
      </c>
    </row>
    <row r="190" customFormat="false" ht="16.5" hidden="false" customHeight="false" outlineLevel="0" collapsed="false">
      <c r="A190" s="22"/>
      <c r="B190" s="22"/>
      <c r="C190" s="22" t="s">
        <v>31</v>
      </c>
      <c r="D190" s="23"/>
      <c r="E190" s="24"/>
      <c r="F190" s="25" t="n">
        <f aca="false">Source!AO93</f>
        <v>841.11</v>
      </c>
      <c r="G190" s="26" t="s">
        <v>43</v>
      </c>
      <c r="H190" s="24" t="n">
        <f aca="false">Source!AV94</f>
        <v>1.047</v>
      </c>
      <c r="I190" s="25" t="n">
        <f aca="false">Source!S93</f>
        <v>11.62</v>
      </c>
      <c r="J190" s="24" t="n">
        <f aca="false">IF(Source!BA94&lt;&gt; 0, Source!BA94, 1)</f>
        <v>57.76</v>
      </c>
      <c r="K190" s="25" t="n">
        <f aca="false">Source!S94</f>
        <v>671.43</v>
      </c>
    </row>
    <row r="191" customFormat="false" ht="16.5" hidden="false" customHeight="false" outlineLevel="0" collapsed="false">
      <c r="A191" s="22"/>
      <c r="B191" s="22"/>
      <c r="C191" s="22" t="s">
        <v>33</v>
      </c>
      <c r="D191" s="23" t="s">
        <v>34</v>
      </c>
      <c r="E191" s="24" t="n">
        <f aca="false">Source!DN94</f>
        <v>121</v>
      </c>
      <c r="F191" s="25"/>
      <c r="G191" s="26"/>
      <c r="H191" s="24"/>
      <c r="I191" s="25" t="n">
        <f aca="false">SUM(Q188:Q190)</f>
        <v>14.06</v>
      </c>
      <c r="J191" s="24" t="n">
        <f aca="false">Source!BZ94</f>
        <v>121</v>
      </c>
      <c r="K191" s="25" t="n">
        <f aca="false">SUM(R188:R190)</f>
        <v>812.43</v>
      </c>
    </row>
    <row r="192" customFormat="false" ht="16.5" hidden="false" customHeight="false" outlineLevel="0" collapsed="false">
      <c r="A192" s="22"/>
      <c r="B192" s="22"/>
      <c r="C192" s="22" t="s">
        <v>35</v>
      </c>
      <c r="D192" s="23" t="s">
        <v>34</v>
      </c>
      <c r="E192" s="24" t="n">
        <f aca="false">Source!DO94</f>
        <v>47</v>
      </c>
      <c r="F192" s="25"/>
      <c r="G192" s="26"/>
      <c r="H192" s="24"/>
      <c r="I192" s="25" t="n">
        <f aca="false">SUM(S188:S191)</f>
        <v>5.46</v>
      </c>
      <c r="J192" s="24" t="n">
        <f aca="false">Source!CA94</f>
        <v>47</v>
      </c>
      <c r="K192" s="25" t="n">
        <f aca="false">SUM(T188:T191)</f>
        <v>315.57</v>
      </c>
    </row>
    <row r="193" customFormat="false" ht="16.5" hidden="false" customHeight="false" outlineLevel="0" collapsed="false">
      <c r="A193" s="29"/>
      <c r="B193" s="29"/>
      <c r="C193" s="29" t="s">
        <v>36</v>
      </c>
      <c r="D193" s="30" t="s">
        <v>37</v>
      </c>
      <c r="E193" s="31" t="n">
        <f aca="false">Source!AQ93</f>
        <v>69</v>
      </c>
      <c r="F193" s="32"/>
      <c r="G193" s="37" t="s">
        <v>43</v>
      </c>
      <c r="H193" s="31" t="n">
        <f aca="false">Source!AV94</f>
        <v>1.047</v>
      </c>
      <c r="I193" s="32" t="n">
        <f aca="false">Source!U93</f>
        <v>0.9536076</v>
      </c>
      <c r="J193" s="31"/>
      <c r="K193" s="32"/>
    </row>
    <row r="194" customFormat="false" ht="15.8" hidden="false" customHeight="false" outlineLevel="0" collapsed="false">
      <c r="C194" s="34" t="s">
        <v>38</v>
      </c>
      <c r="H194" s="35" t="n">
        <f aca="false">I190+I191+I192+0-0-0</f>
        <v>31.14</v>
      </c>
      <c r="I194" s="35"/>
      <c r="J194" s="35" t="n">
        <f aca="false">K190+K191+K192+0-0-0</f>
        <v>1799.43</v>
      </c>
      <c r="K194" s="35"/>
    </row>
    <row r="195" customFormat="false" ht="15.8" hidden="true" customHeight="false" outlineLevel="0" collapsed="false">
      <c r="C195" s="34" t="s">
        <v>39</v>
      </c>
      <c r="H195" s="35" t="n">
        <f aca="false">0+0</f>
        <v>0</v>
      </c>
      <c r="I195" s="35"/>
      <c r="J195" s="35" t="n">
        <f aca="false">0+0</f>
        <v>0</v>
      </c>
      <c r="K195" s="35"/>
    </row>
    <row r="196" customFormat="false" ht="15.8" hidden="false" customHeight="false" outlineLevel="0" collapsed="false">
      <c r="C196" s="34" t="s">
        <v>40</v>
      </c>
      <c r="H196" s="35" t="n">
        <f aca="false">I190+I191+I192+0</f>
        <v>31.14</v>
      </c>
      <c r="I196" s="35"/>
      <c r="J196" s="35" t="n">
        <f aca="false">K190+K191+K192+0</f>
        <v>1799.43</v>
      </c>
      <c r="K196" s="35"/>
      <c r="O196" s="0" t="n">
        <f aca="false">I190+I191+I192+0</f>
        <v>31.14</v>
      </c>
      <c r="P196" s="0" t="n">
        <f aca="false">K190+K191+K192+0</f>
        <v>1799.43</v>
      </c>
    </row>
    <row r="198" customFormat="false" ht="29" hidden="false" customHeight="false" outlineLevel="0" collapsed="false">
      <c r="A198" s="22" t="n">
        <v>17</v>
      </c>
      <c r="B198" s="22" t="str">
        <f aca="false">Source!F95</f>
        <v>3.27-72-1</v>
      </c>
      <c r="C198" s="22" t="s">
        <v>30</v>
      </c>
      <c r="D198" s="23" t="str">
        <f aca="false">Source!H95</f>
        <v>100 знаков</v>
      </c>
      <c r="E198" s="24" t="n">
        <f aca="false">Source!I95</f>
        <v>0.11</v>
      </c>
      <c r="F198" s="25"/>
      <c r="G198" s="26"/>
      <c r="H198" s="24"/>
      <c r="I198" s="25"/>
      <c r="J198" s="24"/>
      <c r="K198" s="25"/>
      <c r="Q198" s="0" t="n">
        <f aca="false">Source!X95</f>
        <v>77.36</v>
      </c>
      <c r="R198" s="0" t="n">
        <f aca="false">Source!X96</f>
        <v>4468.36</v>
      </c>
      <c r="S198" s="0" t="n">
        <f aca="false">Source!Y95</f>
        <v>30.05</v>
      </c>
      <c r="T198" s="0" t="n">
        <f aca="false">Source!Y96</f>
        <v>1735.64</v>
      </c>
      <c r="U198" s="0" t="n">
        <f aca="false">ROUND((175/100)*ROUND(Source!R95, 2), 2)</f>
        <v>0</v>
      </c>
      <c r="V198" s="0" t="n">
        <f aca="false">ROUND((0/100)*ROUND(Source!R96, 2), 2)</f>
        <v>0</v>
      </c>
      <c r="AC198" s="0" t="n">
        <v>0</v>
      </c>
    </row>
    <row r="199" customFormat="false" ht="15" hidden="false" customHeight="false" outlineLevel="0" collapsed="false">
      <c r="C199" s="27" t="str">
        <f aca="false">"Объем: "&amp;Source!I95&amp;"=11/"&amp;"100"</f>
        <v>Объем: 0,11=11/100</v>
      </c>
    </row>
    <row r="200" customFormat="false" ht="16.5" hidden="false" customHeight="false" outlineLevel="0" collapsed="false">
      <c r="A200" s="22"/>
      <c r="B200" s="22"/>
      <c r="C200" s="22" t="s">
        <v>31</v>
      </c>
      <c r="D200" s="23"/>
      <c r="E200" s="24"/>
      <c r="F200" s="25" t="n">
        <f aca="false">Source!AO95</f>
        <v>841.11</v>
      </c>
      <c r="G200" s="26" t="s">
        <v>43</v>
      </c>
      <c r="H200" s="24" t="n">
        <f aca="false">Source!AV96</f>
        <v>1.047</v>
      </c>
      <c r="I200" s="25" t="n">
        <f aca="false">Source!S95</f>
        <v>63.93</v>
      </c>
      <c r="J200" s="24" t="n">
        <f aca="false">IF(Source!BA96&lt;&gt; 0, Source!BA96, 1)</f>
        <v>57.76</v>
      </c>
      <c r="K200" s="25" t="n">
        <f aca="false">Source!S96</f>
        <v>3692.86</v>
      </c>
    </row>
    <row r="201" customFormat="false" ht="16.5" hidden="false" customHeight="false" outlineLevel="0" collapsed="false">
      <c r="A201" s="22"/>
      <c r="B201" s="22"/>
      <c r="C201" s="22" t="s">
        <v>33</v>
      </c>
      <c r="D201" s="23" t="s">
        <v>34</v>
      </c>
      <c r="E201" s="24" t="n">
        <f aca="false">Source!DN96</f>
        <v>121</v>
      </c>
      <c r="F201" s="25"/>
      <c r="G201" s="26"/>
      <c r="H201" s="24"/>
      <c r="I201" s="25" t="n">
        <f aca="false">SUM(Q198:Q200)</f>
        <v>77.36</v>
      </c>
      <c r="J201" s="24" t="n">
        <f aca="false">Source!BZ96</f>
        <v>121</v>
      </c>
      <c r="K201" s="25" t="n">
        <f aca="false">SUM(R198:R200)</f>
        <v>4468.36</v>
      </c>
    </row>
    <row r="202" customFormat="false" ht="16.5" hidden="false" customHeight="false" outlineLevel="0" collapsed="false">
      <c r="A202" s="22"/>
      <c r="B202" s="22"/>
      <c r="C202" s="22" t="s">
        <v>35</v>
      </c>
      <c r="D202" s="23" t="s">
        <v>34</v>
      </c>
      <c r="E202" s="24" t="n">
        <f aca="false">Source!DO96</f>
        <v>47</v>
      </c>
      <c r="F202" s="25"/>
      <c r="G202" s="26"/>
      <c r="H202" s="24"/>
      <c r="I202" s="25" t="n">
        <f aca="false">SUM(S198:S201)</f>
        <v>30.05</v>
      </c>
      <c r="J202" s="24" t="n">
        <f aca="false">Source!CA96</f>
        <v>47</v>
      </c>
      <c r="K202" s="25" t="n">
        <f aca="false">SUM(T198:T201)</f>
        <v>1735.64</v>
      </c>
    </row>
    <row r="203" customFormat="false" ht="16.5" hidden="false" customHeight="false" outlineLevel="0" collapsed="false">
      <c r="A203" s="29"/>
      <c r="B203" s="29"/>
      <c r="C203" s="29" t="s">
        <v>36</v>
      </c>
      <c r="D203" s="30" t="s">
        <v>37</v>
      </c>
      <c r="E203" s="31" t="n">
        <f aca="false">Source!AQ95</f>
        <v>69</v>
      </c>
      <c r="F203" s="32"/>
      <c r="G203" s="37" t="s">
        <v>43</v>
      </c>
      <c r="H203" s="31" t="n">
        <f aca="false">Source!AV96</f>
        <v>1.047</v>
      </c>
      <c r="I203" s="32" t="n">
        <f aca="false">Source!U95</f>
        <v>5.2448418</v>
      </c>
      <c r="J203" s="31"/>
      <c r="K203" s="32"/>
    </row>
    <row r="204" customFormat="false" ht="15.8" hidden="false" customHeight="false" outlineLevel="0" collapsed="false">
      <c r="C204" s="34" t="s">
        <v>38</v>
      </c>
      <c r="H204" s="35" t="n">
        <f aca="false">I200+I201+I202+0-0-0</f>
        <v>171.34</v>
      </c>
      <c r="I204" s="35"/>
      <c r="J204" s="35" t="n">
        <f aca="false">K200+K201+K202+0-0-0</f>
        <v>9896.86</v>
      </c>
      <c r="K204" s="35"/>
    </row>
    <row r="205" customFormat="false" ht="15.8" hidden="true" customHeight="false" outlineLevel="0" collapsed="false">
      <c r="C205" s="34" t="s">
        <v>39</v>
      </c>
      <c r="H205" s="35" t="n">
        <f aca="false">0+0</f>
        <v>0</v>
      </c>
      <c r="I205" s="35"/>
      <c r="J205" s="35" t="n">
        <f aca="false">0+0</f>
        <v>0</v>
      </c>
      <c r="K205" s="35"/>
    </row>
    <row r="206" customFormat="false" ht="15.8" hidden="false" customHeight="false" outlineLevel="0" collapsed="false">
      <c r="C206" s="34" t="s">
        <v>40</v>
      </c>
      <c r="H206" s="35" t="n">
        <f aca="false">I200+I201+I202+0</f>
        <v>171.34</v>
      </c>
      <c r="I206" s="35"/>
      <c r="J206" s="35" t="n">
        <f aca="false">K200+K201+K202+0</f>
        <v>9896.86</v>
      </c>
      <c r="K206" s="35"/>
      <c r="O206" s="0" t="n">
        <f aca="false">I200+I201+I202+0</f>
        <v>171.34</v>
      </c>
      <c r="P206" s="0" t="n">
        <f aca="false">K200+K201+K202+0</f>
        <v>9896.86</v>
      </c>
    </row>
    <row r="208" customFormat="false" ht="29" hidden="false" customHeight="false" outlineLevel="0" collapsed="false">
      <c r="A208" s="22" t="n">
        <v>18</v>
      </c>
      <c r="B208" s="22" t="str">
        <f aca="false">Source!F97</f>
        <v>3.27-72-1</v>
      </c>
      <c r="C208" s="22" t="s">
        <v>30</v>
      </c>
      <c r="D208" s="23" t="str">
        <f aca="false">Source!H97</f>
        <v>100 знаков</v>
      </c>
      <c r="E208" s="24" t="n">
        <f aca="false">Source!I97</f>
        <v>0.04</v>
      </c>
      <c r="F208" s="25"/>
      <c r="G208" s="26"/>
      <c r="H208" s="24"/>
      <c r="I208" s="25"/>
      <c r="J208" s="24"/>
      <c r="K208" s="25"/>
      <c r="Q208" s="0" t="n">
        <f aca="false">Source!X97</f>
        <v>28.13</v>
      </c>
      <c r="R208" s="0" t="n">
        <f aca="false">Source!X98</f>
        <v>1624.86</v>
      </c>
      <c r="S208" s="0" t="n">
        <f aca="false">Source!Y97</f>
        <v>10.93</v>
      </c>
      <c r="T208" s="0" t="n">
        <f aca="false">Source!Y98</f>
        <v>631.14</v>
      </c>
      <c r="U208" s="0" t="n">
        <f aca="false">ROUND((175/100)*ROUND(Source!R97, 2), 2)</f>
        <v>0</v>
      </c>
      <c r="V208" s="0" t="n">
        <f aca="false">ROUND((0/100)*ROUND(Source!R98, 2), 2)</f>
        <v>0</v>
      </c>
      <c r="AC208" s="0" t="n">
        <v>0</v>
      </c>
    </row>
    <row r="209" customFormat="false" ht="15" hidden="false" customHeight="false" outlineLevel="0" collapsed="false">
      <c r="C209" s="27" t="str">
        <f aca="false">"Объем: "&amp;Source!I97&amp;"=4/"&amp;"100"</f>
        <v>Объем: 0,04=4/100</v>
      </c>
    </row>
    <row r="210" customFormat="false" ht="16.5" hidden="false" customHeight="false" outlineLevel="0" collapsed="false">
      <c r="A210" s="22"/>
      <c r="B210" s="22"/>
      <c r="C210" s="22" t="s">
        <v>31</v>
      </c>
      <c r="D210" s="23"/>
      <c r="E210" s="24"/>
      <c r="F210" s="25" t="n">
        <f aca="false">Source!AO97</f>
        <v>841.11</v>
      </c>
      <c r="G210" s="26" t="s">
        <v>43</v>
      </c>
      <c r="H210" s="24" t="n">
        <f aca="false">Source!AV98</f>
        <v>1.047</v>
      </c>
      <c r="I210" s="25" t="n">
        <f aca="false">Source!S97</f>
        <v>23.25</v>
      </c>
      <c r="J210" s="24" t="n">
        <f aca="false">IF(Source!BA98&lt;&gt; 0, Source!BA98, 1)</f>
        <v>57.76</v>
      </c>
      <c r="K210" s="25" t="n">
        <f aca="false">Source!S98</f>
        <v>1342.86</v>
      </c>
    </row>
    <row r="211" customFormat="false" ht="16.5" hidden="false" customHeight="false" outlineLevel="0" collapsed="false">
      <c r="A211" s="22"/>
      <c r="B211" s="22"/>
      <c r="C211" s="22" t="s">
        <v>33</v>
      </c>
      <c r="D211" s="23" t="s">
        <v>34</v>
      </c>
      <c r="E211" s="24" t="n">
        <f aca="false">Source!DN98</f>
        <v>121</v>
      </c>
      <c r="F211" s="25"/>
      <c r="G211" s="26"/>
      <c r="H211" s="24"/>
      <c r="I211" s="25" t="n">
        <f aca="false">SUM(Q208:Q210)</f>
        <v>28.13</v>
      </c>
      <c r="J211" s="24" t="n">
        <f aca="false">Source!BZ98</f>
        <v>121</v>
      </c>
      <c r="K211" s="25" t="n">
        <f aca="false">SUM(R208:R210)</f>
        <v>1624.86</v>
      </c>
    </row>
    <row r="212" customFormat="false" ht="16.5" hidden="false" customHeight="false" outlineLevel="0" collapsed="false">
      <c r="A212" s="22"/>
      <c r="B212" s="22"/>
      <c r="C212" s="22" t="s">
        <v>35</v>
      </c>
      <c r="D212" s="23" t="s">
        <v>34</v>
      </c>
      <c r="E212" s="24" t="n">
        <f aca="false">Source!DO98</f>
        <v>47</v>
      </c>
      <c r="F212" s="25"/>
      <c r="G212" s="26"/>
      <c r="H212" s="24"/>
      <c r="I212" s="25" t="n">
        <f aca="false">SUM(S208:S211)</f>
        <v>10.93</v>
      </c>
      <c r="J212" s="24" t="n">
        <f aca="false">Source!CA98</f>
        <v>47</v>
      </c>
      <c r="K212" s="25" t="n">
        <f aca="false">SUM(T208:T211)</f>
        <v>631.14</v>
      </c>
    </row>
    <row r="213" customFormat="false" ht="16.5" hidden="false" customHeight="false" outlineLevel="0" collapsed="false">
      <c r="A213" s="29"/>
      <c r="B213" s="29"/>
      <c r="C213" s="29" t="s">
        <v>36</v>
      </c>
      <c r="D213" s="30" t="s">
        <v>37</v>
      </c>
      <c r="E213" s="31" t="n">
        <f aca="false">Source!AQ97</f>
        <v>69</v>
      </c>
      <c r="F213" s="32"/>
      <c r="G213" s="37" t="s">
        <v>43</v>
      </c>
      <c r="H213" s="31" t="n">
        <f aca="false">Source!AV98</f>
        <v>1.047</v>
      </c>
      <c r="I213" s="32" t="n">
        <f aca="false">Source!U97</f>
        <v>1.9072152</v>
      </c>
      <c r="J213" s="31"/>
      <c r="K213" s="32"/>
    </row>
    <row r="214" customFormat="false" ht="15.8" hidden="false" customHeight="false" outlineLevel="0" collapsed="false">
      <c r="C214" s="34" t="s">
        <v>38</v>
      </c>
      <c r="H214" s="35" t="n">
        <f aca="false">I210+I211+I212+0-0-0</f>
        <v>62.31</v>
      </c>
      <c r="I214" s="35"/>
      <c r="J214" s="35" t="n">
        <f aca="false">K210+K211+K212+0-0-0</f>
        <v>3598.86</v>
      </c>
      <c r="K214" s="35"/>
    </row>
    <row r="215" customFormat="false" ht="15.8" hidden="true" customHeight="false" outlineLevel="0" collapsed="false">
      <c r="C215" s="34" t="s">
        <v>39</v>
      </c>
      <c r="H215" s="35" t="n">
        <f aca="false">0+0</f>
        <v>0</v>
      </c>
      <c r="I215" s="35"/>
      <c r="J215" s="35" t="n">
        <f aca="false">0+0</f>
        <v>0</v>
      </c>
      <c r="K215" s="35"/>
    </row>
    <row r="216" customFormat="false" ht="15.8" hidden="false" customHeight="false" outlineLevel="0" collapsed="false">
      <c r="C216" s="34" t="s">
        <v>40</v>
      </c>
      <c r="H216" s="35" t="n">
        <f aca="false">I210+I211+I212+0</f>
        <v>62.31</v>
      </c>
      <c r="I216" s="35"/>
      <c r="J216" s="35" t="n">
        <f aca="false">K210+K211+K212+0</f>
        <v>3598.86</v>
      </c>
      <c r="K216" s="35"/>
      <c r="O216" s="0" t="n">
        <f aca="false">I210+I211+I212+0</f>
        <v>62.31</v>
      </c>
      <c r="P216" s="0" t="n">
        <f aca="false">K210+K211+K212+0</f>
        <v>3598.86</v>
      </c>
    </row>
    <row r="218" customFormat="false" ht="29" hidden="false" customHeight="false" outlineLevel="0" collapsed="false">
      <c r="A218" s="22" t="n">
        <v>19</v>
      </c>
      <c r="B218" s="22" t="str">
        <f aca="false">Source!F99</f>
        <v>3.27-72-1</v>
      </c>
      <c r="C218" s="22" t="s">
        <v>30</v>
      </c>
      <c r="D218" s="23" t="str">
        <f aca="false">Source!H99</f>
        <v>100 знаков</v>
      </c>
      <c r="E218" s="24" t="n">
        <f aca="false">Source!I99</f>
        <v>0.19</v>
      </c>
      <c r="F218" s="25"/>
      <c r="G218" s="26"/>
      <c r="H218" s="24"/>
      <c r="I218" s="25"/>
      <c r="J218" s="24"/>
      <c r="K218" s="25"/>
      <c r="Q218" s="0" t="n">
        <f aca="false">Source!X99</f>
        <v>133.62</v>
      </c>
      <c r="R218" s="0" t="n">
        <f aca="false">Source!X100</f>
        <v>7718.08</v>
      </c>
      <c r="S218" s="0" t="n">
        <f aca="false">Source!Y99</f>
        <v>51.9</v>
      </c>
      <c r="T218" s="0" t="n">
        <f aca="false">Source!Y100</f>
        <v>2997.93</v>
      </c>
      <c r="U218" s="0" t="n">
        <f aca="false">ROUND((175/100)*ROUND(Source!R99, 2), 2)</f>
        <v>0</v>
      </c>
      <c r="V218" s="0" t="n">
        <f aca="false">ROUND((0/100)*ROUND(Source!R100, 2), 2)</f>
        <v>0</v>
      </c>
      <c r="AC218" s="0" t="n">
        <v>0</v>
      </c>
    </row>
    <row r="219" customFormat="false" ht="15" hidden="false" customHeight="false" outlineLevel="0" collapsed="false">
      <c r="C219" s="27" t="str">
        <f aca="false">"Объем: "&amp;Source!I99&amp;"=19/"&amp;"100"</f>
        <v>Объем: 0,19=19/100</v>
      </c>
    </row>
    <row r="220" customFormat="false" ht="16.5" hidden="false" customHeight="false" outlineLevel="0" collapsed="false">
      <c r="A220" s="22"/>
      <c r="B220" s="22"/>
      <c r="C220" s="22" t="s">
        <v>31</v>
      </c>
      <c r="D220" s="23"/>
      <c r="E220" s="24"/>
      <c r="F220" s="25" t="n">
        <f aca="false">Source!AO99</f>
        <v>841.11</v>
      </c>
      <c r="G220" s="26" t="s">
        <v>43</v>
      </c>
      <c r="H220" s="24" t="n">
        <f aca="false">Source!AV100</f>
        <v>1.047</v>
      </c>
      <c r="I220" s="25" t="n">
        <f aca="false">Source!S99</f>
        <v>110.43</v>
      </c>
      <c r="J220" s="24" t="n">
        <f aca="false">IF(Source!BA100&lt;&gt; 0, Source!BA100, 1)</f>
        <v>57.76</v>
      </c>
      <c r="K220" s="25" t="n">
        <f aca="false">Source!S100</f>
        <v>6378.58</v>
      </c>
    </row>
    <row r="221" customFormat="false" ht="16.5" hidden="false" customHeight="false" outlineLevel="0" collapsed="false">
      <c r="A221" s="22"/>
      <c r="B221" s="22"/>
      <c r="C221" s="22" t="s">
        <v>33</v>
      </c>
      <c r="D221" s="23" t="s">
        <v>34</v>
      </c>
      <c r="E221" s="24" t="n">
        <f aca="false">Source!DN100</f>
        <v>121</v>
      </c>
      <c r="F221" s="25"/>
      <c r="G221" s="26"/>
      <c r="H221" s="24"/>
      <c r="I221" s="25" t="n">
        <f aca="false">SUM(Q218:Q220)</f>
        <v>133.62</v>
      </c>
      <c r="J221" s="24" t="n">
        <f aca="false">Source!BZ100</f>
        <v>121</v>
      </c>
      <c r="K221" s="25" t="n">
        <f aca="false">SUM(R218:R220)</f>
        <v>7718.08</v>
      </c>
    </row>
    <row r="222" customFormat="false" ht="16.5" hidden="false" customHeight="false" outlineLevel="0" collapsed="false">
      <c r="A222" s="22"/>
      <c r="B222" s="22"/>
      <c r="C222" s="22" t="s">
        <v>35</v>
      </c>
      <c r="D222" s="23" t="s">
        <v>34</v>
      </c>
      <c r="E222" s="24" t="n">
        <f aca="false">Source!DO100</f>
        <v>47</v>
      </c>
      <c r="F222" s="25"/>
      <c r="G222" s="26"/>
      <c r="H222" s="24"/>
      <c r="I222" s="25" t="n">
        <f aca="false">SUM(S218:S221)</f>
        <v>51.9</v>
      </c>
      <c r="J222" s="24" t="n">
        <f aca="false">Source!CA100</f>
        <v>47</v>
      </c>
      <c r="K222" s="25" t="n">
        <f aca="false">SUM(T218:T221)</f>
        <v>2997.93</v>
      </c>
    </row>
    <row r="223" customFormat="false" ht="16.5" hidden="false" customHeight="false" outlineLevel="0" collapsed="false">
      <c r="A223" s="29"/>
      <c r="B223" s="29"/>
      <c r="C223" s="29" t="s">
        <v>36</v>
      </c>
      <c r="D223" s="30" t="s">
        <v>37</v>
      </c>
      <c r="E223" s="31" t="n">
        <f aca="false">Source!AQ99</f>
        <v>69</v>
      </c>
      <c r="F223" s="32"/>
      <c r="G223" s="37" t="s">
        <v>43</v>
      </c>
      <c r="H223" s="31" t="n">
        <f aca="false">Source!AV100</f>
        <v>1.047</v>
      </c>
      <c r="I223" s="32" t="n">
        <f aca="false">Source!U99</f>
        <v>9.0592722</v>
      </c>
      <c r="J223" s="31"/>
      <c r="K223" s="32"/>
    </row>
    <row r="224" customFormat="false" ht="15.8" hidden="false" customHeight="false" outlineLevel="0" collapsed="false">
      <c r="C224" s="34" t="s">
        <v>38</v>
      </c>
      <c r="H224" s="35" t="n">
        <f aca="false">I220+I221+I222+0-0-0</f>
        <v>295.95</v>
      </c>
      <c r="I224" s="35"/>
      <c r="J224" s="35" t="n">
        <f aca="false">K220+K221+K222+0-0-0</f>
        <v>17094.59</v>
      </c>
      <c r="K224" s="35"/>
    </row>
    <row r="225" customFormat="false" ht="15.8" hidden="true" customHeight="false" outlineLevel="0" collapsed="false">
      <c r="C225" s="34" t="s">
        <v>39</v>
      </c>
      <c r="H225" s="35" t="n">
        <f aca="false">0+0</f>
        <v>0</v>
      </c>
      <c r="I225" s="35"/>
      <c r="J225" s="35" t="n">
        <f aca="false">0+0</f>
        <v>0</v>
      </c>
      <c r="K225" s="35"/>
    </row>
    <row r="226" customFormat="false" ht="15.8" hidden="false" customHeight="false" outlineLevel="0" collapsed="false">
      <c r="C226" s="34" t="s">
        <v>40</v>
      </c>
      <c r="H226" s="35" t="n">
        <f aca="false">I220+I221+I222+0</f>
        <v>295.95</v>
      </c>
      <c r="I226" s="35"/>
      <c r="J226" s="35" t="n">
        <f aca="false">K220+K221+K222+0</f>
        <v>17094.59</v>
      </c>
      <c r="K226" s="35"/>
      <c r="O226" s="0" t="n">
        <f aca="false">I220+I221+I222+0</f>
        <v>295.95</v>
      </c>
      <c r="P226" s="0" t="n">
        <f aca="false">K220+K221+K222+0</f>
        <v>17094.59</v>
      </c>
    </row>
    <row r="228" customFormat="false" ht="29" hidden="false" customHeight="false" outlineLevel="0" collapsed="false">
      <c r="A228" s="22" t="n">
        <v>20</v>
      </c>
      <c r="B228" s="22" t="str">
        <f aca="false">Source!F101</f>
        <v>3.27-72-1</v>
      </c>
      <c r="C228" s="22" t="s">
        <v>30</v>
      </c>
      <c r="D228" s="23" t="str">
        <f aca="false">Source!H101</f>
        <v>100 знаков</v>
      </c>
      <c r="E228" s="24" t="n">
        <f aca="false">Source!I101</f>
        <v>0.48</v>
      </c>
      <c r="F228" s="25"/>
      <c r="G228" s="26"/>
      <c r="H228" s="24"/>
      <c r="I228" s="25"/>
      <c r="J228" s="24"/>
      <c r="K228" s="25"/>
      <c r="Q228" s="0" t="n">
        <f aca="false">Source!X101</f>
        <v>337.58</v>
      </c>
      <c r="R228" s="0" t="n">
        <f aca="false">Source!X102</f>
        <v>19498.32</v>
      </c>
      <c r="S228" s="0" t="n">
        <f aca="false">Source!Y101</f>
        <v>131.13</v>
      </c>
      <c r="T228" s="0" t="n">
        <f aca="false">Source!Y102</f>
        <v>7573.73</v>
      </c>
      <c r="U228" s="0" t="n">
        <f aca="false">ROUND((175/100)*ROUND(Source!R101, 2), 2)</f>
        <v>0</v>
      </c>
      <c r="V228" s="0" t="n">
        <f aca="false">ROUND((0/100)*ROUND(Source!R102, 2), 2)</f>
        <v>0</v>
      </c>
      <c r="AC228" s="0" t="n">
        <v>0</v>
      </c>
    </row>
    <row r="229" customFormat="false" ht="15" hidden="false" customHeight="false" outlineLevel="0" collapsed="false">
      <c r="C229" s="27" t="str">
        <f aca="false">"Объем: "&amp;Source!I101&amp;"=48/"&amp;"100"</f>
        <v>Объем: 0,48=48/100</v>
      </c>
    </row>
    <row r="230" customFormat="false" ht="16.5" hidden="false" customHeight="false" outlineLevel="0" collapsed="false">
      <c r="A230" s="22"/>
      <c r="B230" s="22"/>
      <c r="C230" s="22" t="s">
        <v>31</v>
      </c>
      <c r="D230" s="23"/>
      <c r="E230" s="24"/>
      <c r="F230" s="25" t="n">
        <f aca="false">Source!AO101</f>
        <v>841.11</v>
      </c>
      <c r="G230" s="26" t="s">
        <v>43</v>
      </c>
      <c r="H230" s="24" t="n">
        <f aca="false">Source!AV102</f>
        <v>1.047</v>
      </c>
      <c r="I230" s="25" t="n">
        <f aca="false">Source!S101</f>
        <v>278.99</v>
      </c>
      <c r="J230" s="24" t="n">
        <f aca="false">IF(Source!BA102&lt;&gt; 0, Source!BA102, 1)</f>
        <v>57.76</v>
      </c>
      <c r="K230" s="25" t="n">
        <f aca="false">Source!S102</f>
        <v>16114.31</v>
      </c>
    </row>
    <row r="231" customFormat="false" ht="16.5" hidden="false" customHeight="false" outlineLevel="0" collapsed="false">
      <c r="A231" s="22"/>
      <c r="B231" s="22"/>
      <c r="C231" s="22" t="s">
        <v>33</v>
      </c>
      <c r="D231" s="23" t="s">
        <v>34</v>
      </c>
      <c r="E231" s="24" t="n">
        <f aca="false">Source!DN102</f>
        <v>121</v>
      </c>
      <c r="F231" s="25"/>
      <c r="G231" s="26"/>
      <c r="H231" s="24"/>
      <c r="I231" s="25" t="n">
        <f aca="false">SUM(Q228:Q230)</f>
        <v>337.58</v>
      </c>
      <c r="J231" s="24" t="n">
        <f aca="false">Source!BZ102</f>
        <v>121</v>
      </c>
      <c r="K231" s="25" t="n">
        <f aca="false">SUM(R228:R230)</f>
        <v>19498.32</v>
      </c>
    </row>
    <row r="232" customFormat="false" ht="16.5" hidden="false" customHeight="false" outlineLevel="0" collapsed="false">
      <c r="A232" s="22"/>
      <c r="B232" s="22"/>
      <c r="C232" s="22" t="s">
        <v>35</v>
      </c>
      <c r="D232" s="23" t="s">
        <v>34</v>
      </c>
      <c r="E232" s="24" t="n">
        <f aca="false">Source!DO102</f>
        <v>47</v>
      </c>
      <c r="F232" s="25"/>
      <c r="G232" s="26"/>
      <c r="H232" s="24"/>
      <c r="I232" s="25" t="n">
        <f aca="false">SUM(S228:S231)</f>
        <v>131.13</v>
      </c>
      <c r="J232" s="24" t="n">
        <f aca="false">Source!CA102</f>
        <v>47</v>
      </c>
      <c r="K232" s="25" t="n">
        <f aca="false">SUM(T228:T231)</f>
        <v>7573.73</v>
      </c>
    </row>
    <row r="233" customFormat="false" ht="16.5" hidden="false" customHeight="false" outlineLevel="0" collapsed="false">
      <c r="A233" s="29"/>
      <c r="B233" s="29"/>
      <c r="C233" s="29" t="s">
        <v>36</v>
      </c>
      <c r="D233" s="30" t="s">
        <v>37</v>
      </c>
      <c r="E233" s="31" t="n">
        <f aca="false">Source!AQ101</f>
        <v>69</v>
      </c>
      <c r="F233" s="32"/>
      <c r="G233" s="37" t="s">
        <v>43</v>
      </c>
      <c r="H233" s="31" t="n">
        <f aca="false">Source!AV102</f>
        <v>1.047</v>
      </c>
      <c r="I233" s="32" t="n">
        <f aca="false">Source!U101</f>
        <v>22.8865824</v>
      </c>
      <c r="J233" s="31"/>
      <c r="K233" s="32"/>
    </row>
    <row r="234" customFormat="false" ht="15.8" hidden="false" customHeight="false" outlineLevel="0" collapsed="false">
      <c r="C234" s="34" t="s">
        <v>38</v>
      </c>
      <c r="H234" s="35" t="n">
        <f aca="false">I230+I231+I232+0-0-0</f>
        <v>747.7</v>
      </c>
      <c r="I234" s="35"/>
      <c r="J234" s="35" t="n">
        <f aca="false">K230+K231+K232+0-0-0</f>
        <v>43186.36</v>
      </c>
      <c r="K234" s="35"/>
    </row>
    <row r="235" customFormat="false" ht="15.8" hidden="true" customHeight="false" outlineLevel="0" collapsed="false">
      <c r="C235" s="34" t="s">
        <v>39</v>
      </c>
      <c r="H235" s="35" t="n">
        <f aca="false">0+0</f>
        <v>0</v>
      </c>
      <c r="I235" s="35"/>
      <c r="J235" s="35" t="n">
        <f aca="false">0+0</f>
        <v>0</v>
      </c>
      <c r="K235" s="35"/>
    </row>
    <row r="236" customFormat="false" ht="15.8" hidden="false" customHeight="false" outlineLevel="0" collapsed="false">
      <c r="C236" s="34" t="s">
        <v>40</v>
      </c>
      <c r="H236" s="35" t="n">
        <f aca="false">I230+I231+I232+0</f>
        <v>747.7</v>
      </c>
      <c r="I236" s="35"/>
      <c r="J236" s="35" t="n">
        <f aca="false">K230+K231+K232+0</f>
        <v>43186.36</v>
      </c>
      <c r="K236" s="35"/>
      <c r="O236" s="0" t="n">
        <f aca="false">I230+I231+I232+0</f>
        <v>747.7</v>
      </c>
      <c r="P236" s="0" t="n">
        <f aca="false">K230+K231+K232+0</f>
        <v>43186.36</v>
      </c>
    </row>
    <row r="238" customFormat="false" ht="29" hidden="false" customHeight="false" outlineLevel="0" collapsed="false">
      <c r="A238" s="22" t="n">
        <v>21</v>
      </c>
      <c r="B238" s="22" t="str">
        <f aca="false">Source!F103</f>
        <v>3.27-72-1</v>
      </c>
      <c r="C238" s="22" t="s">
        <v>30</v>
      </c>
      <c r="D238" s="23" t="str">
        <f aca="false">Source!H103</f>
        <v>100 знаков</v>
      </c>
      <c r="E238" s="24" t="n">
        <f aca="false">Source!I103</f>
        <v>0.07</v>
      </c>
      <c r="F238" s="25"/>
      <c r="G238" s="26"/>
      <c r="H238" s="24"/>
      <c r="I238" s="25"/>
      <c r="J238" s="24"/>
      <c r="K238" s="25"/>
      <c r="Q238" s="0" t="n">
        <f aca="false">Source!X103</f>
        <v>49.23</v>
      </c>
      <c r="R238" s="0" t="n">
        <f aca="false">Source!X104</f>
        <v>2843.5</v>
      </c>
      <c r="S238" s="0" t="n">
        <f aca="false">Source!Y103</f>
        <v>19.12</v>
      </c>
      <c r="T238" s="0" t="n">
        <f aca="false">Source!Y104</f>
        <v>1104.5</v>
      </c>
      <c r="U238" s="0" t="n">
        <f aca="false">ROUND((175/100)*ROUND(Source!R103, 2), 2)</f>
        <v>0</v>
      </c>
      <c r="V238" s="0" t="n">
        <f aca="false">ROUND((0/100)*ROUND(Source!R104, 2), 2)</f>
        <v>0</v>
      </c>
      <c r="AC238" s="0" t="n">
        <v>0</v>
      </c>
    </row>
    <row r="239" customFormat="false" ht="15" hidden="false" customHeight="false" outlineLevel="0" collapsed="false">
      <c r="C239" s="27" t="str">
        <f aca="false">"Объем: "&amp;Source!I103&amp;"=7/"&amp;"100"</f>
        <v>Объем: 0,07=7/100</v>
      </c>
    </row>
    <row r="240" customFormat="false" ht="16.5" hidden="false" customHeight="false" outlineLevel="0" collapsed="false">
      <c r="A240" s="22"/>
      <c r="B240" s="22"/>
      <c r="C240" s="22" t="s">
        <v>31</v>
      </c>
      <c r="D240" s="23"/>
      <c r="E240" s="24"/>
      <c r="F240" s="25" t="n">
        <f aca="false">Source!AO103</f>
        <v>841.11</v>
      </c>
      <c r="G240" s="26" t="s">
        <v>43</v>
      </c>
      <c r="H240" s="24" t="n">
        <f aca="false">Source!AV104</f>
        <v>1.047</v>
      </c>
      <c r="I240" s="25" t="n">
        <f aca="false">Source!S103</f>
        <v>40.69</v>
      </c>
      <c r="J240" s="24" t="n">
        <f aca="false">IF(Source!BA104&lt;&gt; 0, Source!BA104, 1)</f>
        <v>57.76</v>
      </c>
      <c r="K240" s="25" t="n">
        <f aca="false">Source!S104</f>
        <v>2350</v>
      </c>
    </row>
    <row r="241" customFormat="false" ht="16.5" hidden="false" customHeight="false" outlineLevel="0" collapsed="false">
      <c r="A241" s="22"/>
      <c r="B241" s="22"/>
      <c r="C241" s="22" t="s">
        <v>33</v>
      </c>
      <c r="D241" s="23" t="s">
        <v>34</v>
      </c>
      <c r="E241" s="24" t="n">
        <f aca="false">Source!DN104</f>
        <v>121</v>
      </c>
      <c r="F241" s="25"/>
      <c r="G241" s="26"/>
      <c r="H241" s="24"/>
      <c r="I241" s="25" t="n">
        <f aca="false">SUM(Q238:Q240)</f>
        <v>49.23</v>
      </c>
      <c r="J241" s="24" t="n">
        <f aca="false">Source!BZ104</f>
        <v>121</v>
      </c>
      <c r="K241" s="25" t="n">
        <f aca="false">SUM(R238:R240)</f>
        <v>2843.5</v>
      </c>
    </row>
    <row r="242" customFormat="false" ht="16.5" hidden="false" customHeight="false" outlineLevel="0" collapsed="false">
      <c r="A242" s="22"/>
      <c r="B242" s="22"/>
      <c r="C242" s="22" t="s">
        <v>35</v>
      </c>
      <c r="D242" s="23" t="s">
        <v>34</v>
      </c>
      <c r="E242" s="24" t="n">
        <f aca="false">Source!DO104</f>
        <v>47</v>
      </c>
      <c r="F242" s="25"/>
      <c r="G242" s="26"/>
      <c r="H242" s="24"/>
      <c r="I242" s="25" t="n">
        <f aca="false">SUM(S238:S241)</f>
        <v>19.12</v>
      </c>
      <c r="J242" s="24" t="n">
        <f aca="false">Source!CA104</f>
        <v>47</v>
      </c>
      <c r="K242" s="25" t="n">
        <f aca="false">SUM(T238:T241)</f>
        <v>1104.5</v>
      </c>
    </row>
    <row r="243" customFormat="false" ht="16.5" hidden="false" customHeight="false" outlineLevel="0" collapsed="false">
      <c r="A243" s="29"/>
      <c r="B243" s="29"/>
      <c r="C243" s="29" t="s">
        <v>36</v>
      </c>
      <c r="D243" s="30" t="s">
        <v>37</v>
      </c>
      <c r="E243" s="31" t="n">
        <f aca="false">Source!AQ103</f>
        <v>69</v>
      </c>
      <c r="F243" s="32"/>
      <c r="G243" s="37" t="s">
        <v>43</v>
      </c>
      <c r="H243" s="31" t="n">
        <f aca="false">Source!AV104</f>
        <v>1.047</v>
      </c>
      <c r="I243" s="32" t="n">
        <f aca="false">Source!U103</f>
        <v>3.3376266</v>
      </c>
      <c r="J243" s="31"/>
      <c r="K243" s="32"/>
    </row>
    <row r="244" customFormat="false" ht="15.8" hidden="false" customHeight="false" outlineLevel="0" collapsed="false">
      <c r="C244" s="34" t="s">
        <v>38</v>
      </c>
      <c r="H244" s="35" t="n">
        <f aca="false">I240+I241+I242+0-0-0</f>
        <v>109.04</v>
      </c>
      <c r="I244" s="35"/>
      <c r="J244" s="35" t="n">
        <f aca="false">K240+K241+K242+0-0-0</f>
        <v>6298</v>
      </c>
      <c r="K244" s="35"/>
    </row>
    <row r="245" customFormat="false" ht="15.8" hidden="true" customHeight="false" outlineLevel="0" collapsed="false">
      <c r="C245" s="34" t="s">
        <v>39</v>
      </c>
      <c r="H245" s="35" t="n">
        <f aca="false">0+0</f>
        <v>0</v>
      </c>
      <c r="I245" s="35"/>
      <c r="J245" s="35" t="n">
        <f aca="false">0+0</f>
        <v>0</v>
      </c>
      <c r="K245" s="35"/>
    </row>
    <row r="246" customFormat="false" ht="15.8" hidden="false" customHeight="false" outlineLevel="0" collapsed="false">
      <c r="C246" s="34" t="s">
        <v>40</v>
      </c>
      <c r="H246" s="35" t="n">
        <f aca="false">I240+I241+I242+0</f>
        <v>109.04</v>
      </c>
      <c r="I246" s="35"/>
      <c r="J246" s="35" t="n">
        <f aca="false">K240+K241+K242+0</f>
        <v>6298</v>
      </c>
      <c r="K246" s="35"/>
      <c r="O246" s="0" t="n">
        <f aca="false">I240+I241+I242+0</f>
        <v>109.04</v>
      </c>
      <c r="P246" s="0" t="n">
        <f aca="false">K240+K241+K242+0</f>
        <v>6298</v>
      </c>
    </row>
    <row r="248" customFormat="false" ht="29" hidden="false" customHeight="false" outlineLevel="0" collapsed="false">
      <c r="A248" s="22" t="n">
        <v>22</v>
      </c>
      <c r="B248" s="22" t="str">
        <f aca="false">Source!F105</f>
        <v>3.27-72-1</v>
      </c>
      <c r="C248" s="22" t="s">
        <v>30</v>
      </c>
      <c r="D248" s="23" t="str">
        <f aca="false">Source!H105</f>
        <v>100 знаков</v>
      </c>
      <c r="E248" s="24" t="n">
        <f aca="false">Source!I105</f>
        <v>0.02</v>
      </c>
      <c r="F248" s="25"/>
      <c r="G248" s="26"/>
      <c r="H248" s="24"/>
      <c r="I248" s="25"/>
      <c r="J248" s="24"/>
      <c r="K248" s="25"/>
      <c r="Q248" s="0" t="n">
        <f aca="false">Source!X105</f>
        <v>14.06</v>
      </c>
      <c r="R248" s="0" t="n">
        <f aca="false">Source!X106</f>
        <v>812.43</v>
      </c>
      <c r="S248" s="0" t="n">
        <f aca="false">Source!Y105</f>
        <v>5.46</v>
      </c>
      <c r="T248" s="0" t="n">
        <f aca="false">Source!Y106</f>
        <v>315.57</v>
      </c>
      <c r="U248" s="0" t="n">
        <f aca="false">ROUND((175/100)*ROUND(Source!R105, 2), 2)</f>
        <v>0</v>
      </c>
      <c r="V248" s="0" t="n">
        <f aca="false">ROUND((0/100)*ROUND(Source!R106, 2), 2)</f>
        <v>0</v>
      </c>
      <c r="AC248" s="0" t="n">
        <v>0</v>
      </c>
    </row>
    <row r="249" customFormat="false" ht="15" hidden="false" customHeight="false" outlineLevel="0" collapsed="false">
      <c r="C249" s="27" t="str">
        <f aca="false">"Объем: "&amp;Source!I105&amp;"=2/"&amp;"100"</f>
        <v>Объем: 0,02=2/100</v>
      </c>
    </row>
    <row r="250" customFormat="false" ht="16.5" hidden="false" customHeight="false" outlineLevel="0" collapsed="false">
      <c r="A250" s="22"/>
      <c r="B250" s="22"/>
      <c r="C250" s="22" t="s">
        <v>31</v>
      </c>
      <c r="D250" s="23"/>
      <c r="E250" s="24"/>
      <c r="F250" s="25" t="n">
        <f aca="false">Source!AO105</f>
        <v>841.11</v>
      </c>
      <c r="G250" s="26" t="s">
        <v>43</v>
      </c>
      <c r="H250" s="24" t="n">
        <f aca="false">Source!AV106</f>
        <v>1.047</v>
      </c>
      <c r="I250" s="25" t="n">
        <f aca="false">Source!S105</f>
        <v>11.62</v>
      </c>
      <c r="J250" s="24" t="n">
        <f aca="false">IF(Source!BA106&lt;&gt; 0, Source!BA106, 1)</f>
        <v>57.76</v>
      </c>
      <c r="K250" s="25" t="n">
        <f aca="false">Source!S106</f>
        <v>671.43</v>
      </c>
    </row>
    <row r="251" customFormat="false" ht="16.5" hidden="false" customHeight="false" outlineLevel="0" collapsed="false">
      <c r="A251" s="22"/>
      <c r="B251" s="22"/>
      <c r="C251" s="22" t="s">
        <v>33</v>
      </c>
      <c r="D251" s="23" t="s">
        <v>34</v>
      </c>
      <c r="E251" s="24" t="n">
        <f aca="false">Source!DN106</f>
        <v>121</v>
      </c>
      <c r="F251" s="25"/>
      <c r="G251" s="26"/>
      <c r="H251" s="24"/>
      <c r="I251" s="25" t="n">
        <f aca="false">SUM(Q248:Q250)</f>
        <v>14.06</v>
      </c>
      <c r="J251" s="24" t="n">
        <f aca="false">Source!BZ106</f>
        <v>121</v>
      </c>
      <c r="K251" s="25" t="n">
        <f aca="false">SUM(R248:R250)</f>
        <v>812.43</v>
      </c>
    </row>
    <row r="252" customFormat="false" ht="16.5" hidden="false" customHeight="false" outlineLevel="0" collapsed="false">
      <c r="A252" s="22"/>
      <c r="B252" s="22"/>
      <c r="C252" s="22" t="s">
        <v>35</v>
      </c>
      <c r="D252" s="23" t="s">
        <v>34</v>
      </c>
      <c r="E252" s="24" t="n">
        <f aca="false">Source!DO106</f>
        <v>47</v>
      </c>
      <c r="F252" s="25"/>
      <c r="G252" s="26"/>
      <c r="H252" s="24"/>
      <c r="I252" s="25" t="n">
        <f aca="false">SUM(S248:S251)</f>
        <v>5.46</v>
      </c>
      <c r="J252" s="24" t="n">
        <f aca="false">Source!CA106</f>
        <v>47</v>
      </c>
      <c r="K252" s="25" t="n">
        <f aca="false">SUM(T248:T251)</f>
        <v>315.57</v>
      </c>
    </row>
    <row r="253" customFormat="false" ht="16.5" hidden="false" customHeight="false" outlineLevel="0" collapsed="false">
      <c r="A253" s="29"/>
      <c r="B253" s="29"/>
      <c r="C253" s="29" t="s">
        <v>36</v>
      </c>
      <c r="D253" s="30" t="s">
        <v>37</v>
      </c>
      <c r="E253" s="31" t="n">
        <f aca="false">Source!AQ105</f>
        <v>69</v>
      </c>
      <c r="F253" s="32"/>
      <c r="G253" s="37" t="s">
        <v>43</v>
      </c>
      <c r="H253" s="31" t="n">
        <f aca="false">Source!AV106</f>
        <v>1.047</v>
      </c>
      <c r="I253" s="32" t="n">
        <f aca="false">Source!U105</f>
        <v>0.9536076</v>
      </c>
      <c r="J253" s="31"/>
      <c r="K253" s="32"/>
    </row>
    <row r="254" customFormat="false" ht="15.8" hidden="false" customHeight="false" outlineLevel="0" collapsed="false">
      <c r="C254" s="34" t="s">
        <v>38</v>
      </c>
      <c r="H254" s="35" t="n">
        <f aca="false">I250+I251+I252+0-0-0</f>
        <v>31.14</v>
      </c>
      <c r="I254" s="35"/>
      <c r="J254" s="35" t="n">
        <f aca="false">K250+K251+K252+0-0-0</f>
        <v>1799.43</v>
      </c>
      <c r="K254" s="35"/>
    </row>
    <row r="255" customFormat="false" ht="15.8" hidden="true" customHeight="false" outlineLevel="0" collapsed="false">
      <c r="C255" s="34" t="s">
        <v>39</v>
      </c>
      <c r="H255" s="35" t="n">
        <f aca="false">0+0</f>
        <v>0</v>
      </c>
      <c r="I255" s="35"/>
      <c r="J255" s="35" t="n">
        <f aca="false">0+0</f>
        <v>0</v>
      </c>
      <c r="K255" s="35"/>
    </row>
    <row r="256" customFormat="false" ht="15.8" hidden="false" customHeight="false" outlineLevel="0" collapsed="false">
      <c r="C256" s="34" t="s">
        <v>40</v>
      </c>
      <c r="H256" s="35" t="n">
        <f aca="false">I250+I251+I252+0</f>
        <v>31.14</v>
      </c>
      <c r="I256" s="35"/>
      <c r="J256" s="35" t="n">
        <f aca="false">K250+K251+K252+0</f>
        <v>1799.43</v>
      </c>
      <c r="K256" s="35"/>
      <c r="O256" s="0" t="n">
        <f aca="false">I250+I251+I252+0</f>
        <v>31.14</v>
      </c>
      <c r="P256" s="0" t="n">
        <f aca="false">K250+K251+K252+0</f>
        <v>1799.43</v>
      </c>
    </row>
    <row r="258" customFormat="false" ht="29" hidden="false" customHeight="false" outlineLevel="0" collapsed="false">
      <c r="A258" s="22" t="n">
        <v>23</v>
      </c>
      <c r="B258" s="22" t="str">
        <f aca="false">Source!F107</f>
        <v>3.27-72-1</v>
      </c>
      <c r="C258" s="22" t="s">
        <v>30</v>
      </c>
      <c r="D258" s="23" t="str">
        <f aca="false">Source!H107</f>
        <v>100 знаков</v>
      </c>
      <c r="E258" s="24" t="n">
        <f aca="false">Source!I107</f>
        <v>0.01</v>
      </c>
      <c r="F258" s="25"/>
      <c r="G258" s="26"/>
      <c r="H258" s="24"/>
      <c r="I258" s="25"/>
      <c r="J258" s="24"/>
      <c r="K258" s="25"/>
      <c r="Q258" s="0" t="n">
        <f aca="false">Source!X107</f>
        <v>7.03</v>
      </c>
      <c r="R258" s="0" t="n">
        <f aca="false">Source!X108</f>
        <v>406.21</v>
      </c>
      <c r="S258" s="0" t="n">
        <f aca="false">Source!Y107</f>
        <v>2.73</v>
      </c>
      <c r="T258" s="0" t="n">
        <f aca="false">Source!Y108</f>
        <v>157.78</v>
      </c>
      <c r="U258" s="0" t="n">
        <f aca="false">ROUND((175/100)*ROUND(Source!R107, 2), 2)</f>
        <v>0</v>
      </c>
      <c r="V258" s="0" t="n">
        <f aca="false">ROUND((0/100)*ROUND(Source!R108, 2), 2)</f>
        <v>0</v>
      </c>
      <c r="AC258" s="0" t="n">
        <v>0</v>
      </c>
    </row>
    <row r="259" customFormat="false" ht="15" hidden="false" customHeight="false" outlineLevel="0" collapsed="false">
      <c r="C259" s="27" t="str">
        <f aca="false">"Объем: "&amp;Source!I107&amp;"=1/"&amp;"100"</f>
        <v>Объем: 0,01=1/100</v>
      </c>
    </row>
    <row r="260" customFormat="false" ht="16.5" hidden="false" customHeight="false" outlineLevel="0" collapsed="false">
      <c r="A260" s="22"/>
      <c r="B260" s="22"/>
      <c r="C260" s="22" t="s">
        <v>31</v>
      </c>
      <c r="D260" s="23"/>
      <c r="E260" s="24"/>
      <c r="F260" s="25" t="n">
        <f aca="false">Source!AO107</f>
        <v>841.11</v>
      </c>
      <c r="G260" s="26" t="s">
        <v>43</v>
      </c>
      <c r="H260" s="24" t="n">
        <f aca="false">Source!AV108</f>
        <v>1.047</v>
      </c>
      <c r="I260" s="25" t="n">
        <f aca="false">Source!S107</f>
        <v>5.81</v>
      </c>
      <c r="J260" s="24" t="n">
        <f aca="false">IF(Source!BA108&lt;&gt; 0, Source!BA108, 1)</f>
        <v>57.76</v>
      </c>
      <c r="K260" s="25" t="n">
        <f aca="false">Source!S108</f>
        <v>335.71</v>
      </c>
    </row>
    <row r="261" customFormat="false" ht="16.5" hidden="false" customHeight="false" outlineLevel="0" collapsed="false">
      <c r="A261" s="22"/>
      <c r="B261" s="22"/>
      <c r="C261" s="22" t="s">
        <v>33</v>
      </c>
      <c r="D261" s="23" t="s">
        <v>34</v>
      </c>
      <c r="E261" s="24" t="n">
        <f aca="false">Source!DN108</f>
        <v>121</v>
      </c>
      <c r="F261" s="25"/>
      <c r="G261" s="26"/>
      <c r="H261" s="24"/>
      <c r="I261" s="25" t="n">
        <f aca="false">SUM(Q258:Q260)</f>
        <v>7.03</v>
      </c>
      <c r="J261" s="24" t="n">
        <f aca="false">Source!BZ108</f>
        <v>121</v>
      </c>
      <c r="K261" s="25" t="n">
        <f aca="false">SUM(R258:R260)</f>
        <v>406.21</v>
      </c>
    </row>
    <row r="262" customFormat="false" ht="16.5" hidden="false" customHeight="false" outlineLevel="0" collapsed="false">
      <c r="A262" s="22"/>
      <c r="B262" s="22"/>
      <c r="C262" s="22" t="s">
        <v>35</v>
      </c>
      <c r="D262" s="23" t="s">
        <v>34</v>
      </c>
      <c r="E262" s="24" t="n">
        <f aca="false">Source!DO108</f>
        <v>47</v>
      </c>
      <c r="F262" s="25"/>
      <c r="G262" s="26"/>
      <c r="H262" s="24"/>
      <c r="I262" s="25" t="n">
        <f aca="false">SUM(S258:S261)</f>
        <v>2.73</v>
      </c>
      <c r="J262" s="24" t="n">
        <f aca="false">Source!CA108</f>
        <v>47</v>
      </c>
      <c r="K262" s="25" t="n">
        <f aca="false">SUM(T258:T261)</f>
        <v>157.78</v>
      </c>
    </row>
    <row r="263" customFormat="false" ht="16.5" hidden="false" customHeight="false" outlineLevel="0" collapsed="false">
      <c r="A263" s="29"/>
      <c r="B263" s="29"/>
      <c r="C263" s="29" t="s">
        <v>36</v>
      </c>
      <c r="D263" s="30" t="s">
        <v>37</v>
      </c>
      <c r="E263" s="31" t="n">
        <f aca="false">Source!AQ107</f>
        <v>69</v>
      </c>
      <c r="F263" s="32"/>
      <c r="G263" s="37" t="s">
        <v>43</v>
      </c>
      <c r="H263" s="31" t="n">
        <f aca="false">Source!AV108</f>
        <v>1.047</v>
      </c>
      <c r="I263" s="32" t="n">
        <f aca="false">Source!U107</f>
        <v>0.4768038</v>
      </c>
      <c r="J263" s="31"/>
      <c r="K263" s="32"/>
    </row>
    <row r="264" customFormat="false" ht="15.8" hidden="false" customHeight="false" outlineLevel="0" collapsed="false">
      <c r="C264" s="34" t="s">
        <v>38</v>
      </c>
      <c r="H264" s="35" t="n">
        <f aca="false">I260+I261+I262+0-0-0</f>
        <v>15.57</v>
      </c>
      <c r="I264" s="35"/>
      <c r="J264" s="35" t="n">
        <f aca="false">K260+K261+K262+0-0-0</f>
        <v>899.7</v>
      </c>
      <c r="K264" s="35"/>
    </row>
    <row r="265" customFormat="false" ht="15.8" hidden="true" customHeight="false" outlineLevel="0" collapsed="false">
      <c r="C265" s="34" t="s">
        <v>39</v>
      </c>
      <c r="H265" s="35" t="n">
        <f aca="false">0+0</f>
        <v>0</v>
      </c>
      <c r="I265" s="35"/>
      <c r="J265" s="35" t="n">
        <f aca="false">0+0</f>
        <v>0</v>
      </c>
      <c r="K265" s="35"/>
    </row>
    <row r="266" customFormat="false" ht="15.8" hidden="false" customHeight="false" outlineLevel="0" collapsed="false">
      <c r="C266" s="34" t="s">
        <v>40</v>
      </c>
      <c r="H266" s="35" t="n">
        <f aca="false">I260+I261+I262+0</f>
        <v>15.57</v>
      </c>
      <c r="I266" s="35"/>
      <c r="J266" s="35" t="n">
        <f aca="false">K260+K261+K262+0</f>
        <v>899.7</v>
      </c>
      <c r="K266" s="35"/>
      <c r="O266" s="0" t="n">
        <f aca="false">I260+I261+I262+0</f>
        <v>15.57</v>
      </c>
      <c r="P266" s="0" t="n">
        <f aca="false">K260+K261+K262+0</f>
        <v>899.7</v>
      </c>
    </row>
    <row r="268" customFormat="false" ht="29" hidden="false" customHeight="false" outlineLevel="0" collapsed="false">
      <c r="A268" s="22" t="n">
        <v>24</v>
      </c>
      <c r="B268" s="22" t="str">
        <f aca="false">Source!F109</f>
        <v>3.27-72-1</v>
      </c>
      <c r="C268" s="22" t="s">
        <v>30</v>
      </c>
      <c r="D268" s="23" t="str">
        <f aca="false">Source!H109</f>
        <v>100 знаков</v>
      </c>
      <c r="E268" s="24" t="n">
        <f aca="false">Source!I109</f>
        <v>0.09</v>
      </c>
      <c r="F268" s="25"/>
      <c r="G268" s="26"/>
      <c r="H268" s="24"/>
      <c r="I268" s="25"/>
      <c r="J268" s="24"/>
      <c r="K268" s="25"/>
      <c r="Q268" s="0" t="n">
        <f aca="false">Source!X109</f>
        <v>63.3</v>
      </c>
      <c r="R268" s="0" t="n">
        <f aca="false">Source!X110</f>
        <v>3655.93</v>
      </c>
      <c r="S268" s="0" t="n">
        <f aca="false">Source!Y109</f>
        <v>24.59</v>
      </c>
      <c r="T268" s="0" t="n">
        <f aca="false">Source!Y110</f>
        <v>1420.07</v>
      </c>
      <c r="U268" s="0" t="n">
        <f aca="false">ROUND((175/100)*ROUND(Source!R109, 2), 2)</f>
        <v>0</v>
      </c>
      <c r="V268" s="0" t="n">
        <f aca="false">ROUND((0/100)*ROUND(Source!R110, 2), 2)</f>
        <v>0</v>
      </c>
      <c r="AC268" s="0" t="n">
        <v>0</v>
      </c>
    </row>
    <row r="269" customFormat="false" ht="15" hidden="false" customHeight="false" outlineLevel="0" collapsed="false">
      <c r="C269" s="27" t="str">
        <f aca="false">"Объем: "&amp;Source!I109&amp;"=9/"&amp;"100"</f>
        <v>Объем: 0,09=9/100</v>
      </c>
    </row>
    <row r="270" customFormat="false" ht="16.5" hidden="false" customHeight="false" outlineLevel="0" collapsed="false">
      <c r="A270" s="22"/>
      <c r="B270" s="22"/>
      <c r="C270" s="22" t="s">
        <v>31</v>
      </c>
      <c r="D270" s="23"/>
      <c r="E270" s="24"/>
      <c r="F270" s="25" t="n">
        <f aca="false">Source!AO109</f>
        <v>841.11</v>
      </c>
      <c r="G270" s="26" t="s">
        <v>43</v>
      </c>
      <c r="H270" s="24" t="n">
        <f aca="false">Source!AV110</f>
        <v>1.047</v>
      </c>
      <c r="I270" s="25" t="n">
        <f aca="false">Source!S109</f>
        <v>52.31</v>
      </c>
      <c r="J270" s="24" t="n">
        <f aca="false">IF(Source!BA110&lt;&gt; 0, Source!BA110, 1)</f>
        <v>57.76</v>
      </c>
      <c r="K270" s="25" t="n">
        <f aca="false">Source!S110</f>
        <v>3021.43</v>
      </c>
    </row>
    <row r="271" customFormat="false" ht="16.5" hidden="false" customHeight="false" outlineLevel="0" collapsed="false">
      <c r="A271" s="22"/>
      <c r="B271" s="22"/>
      <c r="C271" s="22" t="s">
        <v>33</v>
      </c>
      <c r="D271" s="23" t="s">
        <v>34</v>
      </c>
      <c r="E271" s="24" t="n">
        <f aca="false">Source!DN110</f>
        <v>121</v>
      </c>
      <c r="F271" s="25"/>
      <c r="G271" s="26"/>
      <c r="H271" s="24"/>
      <c r="I271" s="25" t="n">
        <f aca="false">SUM(Q268:Q270)</f>
        <v>63.3</v>
      </c>
      <c r="J271" s="24" t="n">
        <f aca="false">Source!BZ110</f>
        <v>121</v>
      </c>
      <c r="K271" s="25" t="n">
        <f aca="false">SUM(R268:R270)</f>
        <v>3655.93</v>
      </c>
    </row>
    <row r="272" customFormat="false" ht="16.5" hidden="false" customHeight="false" outlineLevel="0" collapsed="false">
      <c r="A272" s="22"/>
      <c r="B272" s="22"/>
      <c r="C272" s="22" t="s">
        <v>35</v>
      </c>
      <c r="D272" s="23" t="s">
        <v>34</v>
      </c>
      <c r="E272" s="24" t="n">
        <f aca="false">Source!DO110</f>
        <v>47</v>
      </c>
      <c r="F272" s="25"/>
      <c r="G272" s="26"/>
      <c r="H272" s="24"/>
      <c r="I272" s="25" t="n">
        <f aca="false">SUM(S268:S271)</f>
        <v>24.59</v>
      </c>
      <c r="J272" s="24" t="n">
        <f aca="false">Source!CA110</f>
        <v>47</v>
      </c>
      <c r="K272" s="25" t="n">
        <f aca="false">SUM(T268:T271)</f>
        <v>1420.07</v>
      </c>
    </row>
    <row r="273" customFormat="false" ht="16.5" hidden="false" customHeight="false" outlineLevel="0" collapsed="false">
      <c r="A273" s="29"/>
      <c r="B273" s="29"/>
      <c r="C273" s="29" t="s">
        <v>36</v>
      </c>
      <c r="D273" s="30" t="s">
        <v>37</v>
      </c>
      <c r="E273" s="31" t="n">
        <f aca="false">Source!AQ109</f>
        <v>69</v>
      </c>
      <c r="F273" s="32"/>
      <c r="G273" s="37" t="s">
        <v>43</v>
      </c>
      <c r="H273" s="31" t="n">
        <f aca="false">Source!AV110</f>
        <v>1.047</v>
      </c>
      <c r="I273" s="32" t="n">
        <f aca="false">Source!U109</f>
        <v>4.2912342</v>
      </c>
      <c r="J273" s="31"/>
      <c r="K273" s="32"/>
    </row>
    <row r="274" customFormat="false" ht="15.8" hidden="false" customHeight="false" outlineLevel="0" collapsed="false">
      <c r="C274" s="34" t="s">
        <v>38</v>
      </c>
      <c r="H274" s="35" t="n">
        <f aca="false">I270+I271+I272+0-0-0</f>
        <v>140.2</v>
      </c>
      <c r="I274" s="35"/>
      <c r="J274" s="35" t="n">
        <f aca="false">K270+K271+K272+0-0-0</f>
        <v>8097.43</v>
      </c>
      <c r="K274" s="35"/>
    </row>
    <row r="275" customFormat="false" ht="15.8" hidden="true" customHeight="false" outlineLevel="0" collapsed="false">
      <c r="C275" s="34" t="s">
        <v>39</v>
      </c>
      <c r="H275" s="35" t="n">
        <f aca="false">0+0</f>
        <v>0</v>
      </c>
      <c r="I275" s="35"/>
      <c r="J275" s="35" t="n">
        <f aca="false">0+0</f>
        <v>0</v>
      </c>
      <c r="K275" s="35"/>
    </row>
    <row r="276" customFormat="false" ht="15.8" hidden="false" customHeight="false" outlineLevel="0" collapsed="false">
      <c r="C276" s="34" t="s">
        <v>40</v>
      </c>
      <c r="H276" s="35" t="n">
        <f aca="false">I270+I271+I272+0</f>
        <v>140.2</v>
      </c>
      <c r="I276" s="35"/>
      <c r="J276" s="35" t="n">
        <f aca="false">K270+K271+K272+0</f>
        <v>8097.43</v>
      </c>
      <c r="K276" s="35"/>
      <c r="O276" s="0" t="n">
        <f aca="false">I270+I271+I272+0</f>
        <v>140.2</v>
      </c>
      <c r="P276" s="0" t="n">
        <f aca="false">K270+K271+K272+0</f>
        <v>8097.43</v>
      </c>
    </row>
    <row r="278" customFormat="false" ht="29" hidden="false" customHeight="false" outlineLevel="0" collapsed="false">
      <c r="A278" s="22" t="n">
        <v>25</v>
      </c>
      <c r="B278" s="22" t="str">
        <f aca="false">Source!F111</f>
        <v>3.27-72-1</v>
      </c>
      <c r="C278" s="22" t="s">
        <v>30</v>
      </c>
      <c r="D278" s="23" t="str">
        <f aca="false">Source!H111</f>
        <v>100 знаков</v>
      </c>
      <c r="E278" s="24" t="n">
        <f aca="false">Source!I111</f>
        <v>0.09</v>
      </c>
      <c r="F278" s="25"/>
      <c r="G278" s="26"/>
      <c r="H278" s="24"/>
      <c r="I278" s="25"/>
      <c r="J278" s="24"/>
      <c r="K278" s="25"/>
      <c r="Q278" s="0" t="n">
        <f aca="false">Source!X111</f>
        <v>63.3</v>
      </c>
      <c r="R278" s="0" t="n">
        <f aca="false">Source!X112</f>
        <v>3655.93</v>
      </c>
      <c r="S278" s="0" t="n">
        <f aca="false">Source!Y111</f>
        <v>24.59</v>
      </c>
      <c r="T278" s="0" t="n">
        <f aca="false">Source!Y112</f>
        <v>1420.07</v>
      </c>
      <c r="U278" s="0" t="n">
        <f aca="false">ROUND((175/100)*ROUND(Source!R111, 2), 2)</f>
        <v>0</v>
      </c>
      <c r="V278" s="0" t="n">
        <f aca="false">ROUND((0/100)*ROUND(Source!R112, 2), 2)</f>
        <v>0</v>
      </c>
      <c r="AC278" s="0" t="n">
        <v>0</v>
      </c>
    </row>
    <row r="279" customFormat="false" ht="15" hidden="false" customHeight="false" outlineLevel="0" collapsed="false">
      <c r="C279" s="27" t="str">
        <f aca="false">"Объем: "&amp;Source!I111&amp;"=9/"&amp;"100"</f>
        <v>Объем: 0,09=9/100</v>
      </c>
    </row>
    <row r="280" customFormat="false" ht="16.5" hidden="false" customHeight="false" outlineLevel="0" collapsed="false">
      <c r="A280" s="22"/>
      <c r="B280" s="22"/>
      <c r="C280" s="22" t="s">
        <v>31</v>
      </c>
      <c r="D280" s="23"/>
      <c r="E280" s="24"/>
      <c r="F280" s="25" t="n">
        <f aca="false">Source!AO111</f>
        <v>841.11</v>
      </c>
      <c r="G280" s="26" t="s">
        <v>43</v>
      </c>
      <c r="H280" s="24" t="n">
        <f aca="false">Source!AV112</f>
        <v>1.047</v>
      </c>
      <c r="I280" s="25" t="n">
        <f aca="false">Source!S111</f>
        <v>52.31</v>
      </c>
      <c r="J280" s="24" t="n">
        <f aca="false">IF(Source!BA112&lt;&gt; 0, Source!BA112, 1)</f>
        <v>57.76</v>
      </c>
      <c r="K280" s="25" t="n">
        <f aca="false">Source!S112</f>
        <v>3021.43</v>
      </c>
    </row>
    <row r="281" customFormat="false" ht="16.5" hidden="false" customHeight="false" outlineLevel="0" collapsed="false">
      <c r="A281" s="22"/>
      <c r="B281" s="22"/>
      <c r="C281" s="22" t="s">
        <v>33</v>
      </c>
      <c r="D281" s="23" t="s">
        <v>34</v>
      </c>
      <c r="E281" s="24" t="n">
        <f aca="false">Source!DN112</f>
        <v>121</v>
      </c>
      <c r="F281" s="25"/>
      <c r="G281" s="26"/>
      <c r="H281" s="24"/>
      <c r="I281" s="25" t="n">
        <f aca="false">SUM(Q278:Q280)</f>
        <v>63.3</v>
      </c>
      <c r="J281" s="24" t="n">
        <f aca="false">Source!BZ112</f>
        <v>121</v>
      </c>
      <c r="K281" s="25" t="n">
        <f aca="false">SUM(R278:R280)</f>
        <v>3655.93</v>
      </c>
    </row>
    <row r="282" customFormat="false" ht="16.5" hidden="false" customHeight="false" outlineLevel="0" collapsed="false">
      <c r="A282" s="22"/>
      <c r="B282" s="22"/>
      <c r="C282" s="22" t="s">
        <v>35</v>
      </c>
      <c r="D282" s="23" t="s">
        <v>34</v>
      </c>
      <c r="E282" s="24" t="n">
        <f aca="false">Source!DO112</f>
        <v>47</v>
      </c>
      <c r="F282" s="25"/>
      <c r="G282" s="26"/>
      <c r="H282" s="24"/>
      <c r="I282" s="25" t="n">
        <f aca="false">SUM(S278:S281)</f>
        <v>24.59</v>
      </c>
      <c r="J282" s="24" t="n">
        <f aca="false">Source!CA112</f>
        <v>47</v>
      </c>
      <c r="K282" s="25" t="n">
        <f aca="false">SUM(T278:T281)</f>
        <v>1420.07</v>
      </c>
    </row>
    <row r="283" customFormat="false" ht="16.5" hidden="false" customHeight="false" outlineLevel="0" collapsed="false">
      <c r="A283" s="29"/>
      <c r="B283" s="29"/>
      <c r="C283" s="29" t="s">
        <v>36</v>
      </c>
      <c r="D283" s="30" t="s">
        <v>37</v>
      </c>
      <c r="E283" s="31" t="n">
        <f aca="false">Source!AQ111</f>
        <v>69</v>
      </c>
      <c r="F283" s="32"/>
      <c r="G283" s="37" t="s">
        <v>43</v>
      </c>
      <c r="H283" s="31" t="n">
        <f aca="false">Source!AV112</f>
        <v>1.047</v>
      </c>
      <c r="I283" s="32" t="n">
        <f aca="false">Source!U111</f>
        <v>4.2912342</v>
      </c>
      <c r="J283" s="31"/>
      <c r="K283" s="32"/>
    </row>
    <row r="284" customFormat="false" ht="15.8" hidden="false" customHeight="false" outlineLevel="0" collapsed="false">
      <c r="C284" s="34" t="s">
        <v>38</v>
      </c>
      <c r="H284" s="35" t="n">
        <f aca="false">I280+I281+I282+0-0-0</f>
        <v>140.2</v>
      </c>
      <c r="I284" s="35"/>
      <c r="J284" s="35" t="n">
        <f aca="false">K280+K281+K282+0-0-0</f>
        <v>8097.43</v>
      </c>
      <c r="K284" s="35"/>
    </row>
    <row r="285" customFormat="false" ht="15.8" hidden="true" customHeight="false" outlineLevel="0" collapsed="false">
      <c r="C285" s="34" t="s">
        <v>39</v>
      </c>
      <c r="H285" s="35" t="n">
        <f aca="false">0+0</f>
        <v>0</v>
      </c>
      <c r="I285" s="35"/>
      <c r="J285" s="35" t="n">
        <f aca="false">0+0</f>
        <v>0</v>
      </c>
      <c r="K285" s="35"/>
    </row>
    <row r="286" customFormat="false" ht="15.8" hidden="false" customHeight="false" outlineLevel="0" collapsed="false">
      <c r="C286" s="34" t="s">
        <v>40</v>
      </c>
      <c r="H286" s="35" t="n">
        <f aca="false">I280+I281+I282+0</f>
        <v>140.2</v>
      </c>
      <c r="I286" s="35"/>
      <c r="J286" s="35" t="n">
        <f aca="false">K280+K281+K282+0</f>
        <v>8097.43</v>
      </c>
      <c r="K286" s="35"/>
      <c r="O286" s="0" t="n">
        <f aca="false">I280+I281+I282+0</f>
        <v>140.2</v>
      </c>
      <c r="P286" s="0" t="n">
        <f aca="false">K280+K281+K282+0</f>
        <v>8097.43</v>
      </c>
    </row>
    <row r="288" customFormat="false" ht="29" hidden="false" customHeight="false" outlineLevel="0" collapsed="false">
      <c r="A288" s="22" t="n">
        <v>26</v>
      </c>
      <c r="B288" s="22" t="str">
        <f aca="false">Source!F113</f>
        <v>3.27-72-1</v>
      </c>
      <c r="C288" s="22" t="s">
        <v>30</v>
      </c>
      <c r="D288" s="23" t="str">
        <f aca="false">Source!H113</f>
        <v>100 знаков</v>
      </c>
      <c r="E288" s="24" t="n">
        <f aca="false">Source!I113</f>
        <v>0.04</v>
      </c>
      <c r="F288" s="25"/>
      <c r="G288" s="26"/>
      <c r="H288" s="24"/>
      <c r="I288" s="25"/>
      <c r="J288" s="24"/>
      <c r="K288" s="25"/>
      <c r="Q288" s="0" t="n">
        <f aca="false">Source!X113</f>
        <v>28.13</v>
      </c>
      <c r="R288" s="0" t="n">
        <f aca="false">Source!X114</f>
        <v>1624.86</v>
      </c>
      <c r="S288" s="0" t="n">
        <f aca="false">Source!Y113</f>
        <v>10.93</v>
      </c>
      <c r="T288" s="0" t="n">
        <f aca="false">Source!Y114</f>
        <v>631.14</v>
      </c>
      <c r="U288" s="0" t="n">
        <f aca="false">ROUND((175/100)*ROUND(Source!R113, 2), 2)</f>
        <v>0</v>
      </c>
      <c r="V288" s="0" t="n">
        <f aca="false">ROUND((0/100)*ROUND(Source!R114, 2), 2)</f>
        <v>0</v>
      </c>
      <c r="AC288" s="0" t="n">
        <v>0</v>
      </c>
    </row>
    <row r="289" customFormat="false" ht="15" hidden="false" customHeight="false" outlineLevel="0" collapsed="false">
      <c r="C289" s="27" t="str">
        <f aca="false">"Объем: "&amp;Source!I113&amp;"=4/"&amp;"100"</f>
        <v>Объем: 0,04=4/100</v>
      </c>
    </row>
    <row r="290" customFormat="false" ht="16.5" hidden="false" customHeight="false" outlineLevel="0" collapsed="false">
      <c r="A290" s="22"/>
      <c r="B290" s="22"/>
      <c r="C290" s="22" t="s">
        <v>31</v>
      </c>
      <c r="D290" s="23"/>
      <c r="E290" s="24"/>
      <c r="F290" s="25" t="n">
        <f aca="false">Source!AO113</f>
        <v>841.11</v>
      </c>
      <c r="G290" s="26" t="s">
        <v>43</v>
      </c>
      <c r="H290" s="24" t="n">
        <f aca="false">Source!AV114</f>
        <v>1.047</v>
      </c>
      <c r="I290" s="25" t="n">
        <f aca="false">Source!S113</f>
        <v>23.25</v>
      </c>
      <c r="J290" s="24" t="n">
        <f aca="false">IF(Source!BA114&lt;&gt; 0, Source!BA114, 1)</f>
        <v>57.76</v>
      </c>
      <c r="K290" s="25" t="n">
        <f aca="false">Source!S114</f>
        <v>1342.86</v>
      </c>
    </row>
    <row r="291" customFormat="false" ht="16.5" hidden="false" customHeight="false" outlineLevel="0" collapsed="false">
      <c r="A291" s="22"/>
      <c r="B291" s="22"/>
      <c r="C291" s="22" t="s">
        <v>33</v>
      </c>
      <c r="D291" s="23" t="s">
        <v>34</v>
      </c>
      <c r="E291" s="24" t="n">
        <f aca="false">Source!DN114</f>
        <v>121</v>
      </c>
      <c r="F291" s="25"/>
      <c r="G291" s="26"/>
      <c r="H291" s="24"/>
      <c r="I291" s="25" t="n">
        <f aca="false">SUM(Q288:Q290)</f>
        <v>28.13</v>
      </c>
      <c r="J291" s="24" t="n">
        <f aca="false">Source!BZ114</f>
        <v>121</v>
      </c>
      <c r="K291" s="25" t="n">
        <f aca="false">SUM(R288:R290)</f>
        <v>1624.86</v>
      </c>
    </row>
    <row r="292" customFormat="false" ht="16.5" hidden="false" customHeight="false" outlineLevel="0" collapsed="false">
      <c r="A292" s="22"/>
      <c r="B292" s="22"/>
      <c r="C292" s="22" t="s">
        <v>35</v>
      </c>
      <c r="D292" s="23" t="s">
        <v>34</v>
      </c>
      <c r="E292" s="24" t="n">
        <f aca="false">Source!DO114</f>
        <v>47</v>
      </c>
      <c r="F292" s="25"/>
      <c r="G292" s="26"/>
      <c r="H292" s="24"/>
      <c r="I292" s="25" t="n">
        <f aca="false">SUM(S288:S291)</f>
        <v>10.93</v>
      </c>
      <c r="J292" s="24" t="n">
        <f aca="false">Source!CA114</f>
        <v>47</v>
      </c>
      <c r="K292" s="25" t="n">
        <f aca="false">SUM(T288:T291)</f>
        <v>631.14</v>
      </c>
    </row>
    <row r="293" customFormat="false" ht="16.5" hidden="false" customHeight="false" outlineLevel="0" collapsed="false">
      <c r="A293" s="29"/>
      <c r="B293" s="29"/>
      <c r="C293" s="29" t="s">
        <v>36</v>
      </c>
      <c r="D293" s="30" t="s">
        <v>37</v>
      </c>
      <c r="E293" s="31" t="n">
        <f aca="false">Source!AQ113</f>
        <v>69</v>
      </c>
      <c r="F293" s="32"/>
      <c r="G293" s="37" t="s">
        <v>43</v>
      </c>
      <c r="H293" s="31" t="n">
        <f aca="false">Source!AV114</f>
        <v>1.047</v>
      </c>
      <c r="I293" s="32" t="n">
        <f aca="false">Source!U113</f>
        <v>1.9072152</v>
      </c>
      <c r="J293" s="31"/>
      <c r="K293" s="32"/>
    </row>
    <row r="294" customFormat="false" ht="15.8" hidden="false" customHeight="false" outlineLevel="0" collapsed="false">
      <c r="C294" s="34" t="s">
        <v>38</v>
      </c>
      <c r="H294" s="35" t="n">
        <f aca="false">I290+I291+I292+0-0-0</f>
        <v>62.31</v>
      </c>
      <c r="I294" s="35"/>
      <c r="J294" s="35" t="n">
        <f aca="false">K290+K291+K292+0-0-0</f>
        <v>3598.86</v>
      </c>
      <c r="K294" s="35"/>
    </row>
    <row r="295" customFormat="false" ht="15.8" hidden="true" customHeight="false" outlineLevel="0" collapsed="false">
      <c r="C295" s="34" t="s">
        <v>39</v>
      </c>
      <c r="H295" s="35" t="n">
        <f aca="false">0+0</f>
        <v>0</v>
      </c>
      <c r="I295" s="35"/>
      <c r="J295" s="35" t="n">
        <f aca="false">0+0</f>
        <v>0</v>
      </c>
      <c r="K295" s="35"/>
    </row>
    <row r="296" customFormat="false" ht="15.8" hidden="false" customHeight="false" outlineLevel="0" collapsed="false">
      <c r="C296" s="34" t="s">
        <v>40</v>
      </c>
      <c r="H296" s="35" t="n">
        <f aca="false">I290+I291+I292+0</f>
        <v>62.31</v>
      </c>
      <c r="I296" s="35"/>
      <c r="J296" s="35" t="n">
        <f aca="false">K290+K291+K292+0</f>
        <v>3598.86</v>
      </c>
      <c r="K296" s="35"/>
      <c r="O296" s="0" t="n">
        <f aca="false">I290+I291+I292+0</f>
        <v>62.31</v>
      </c>
      <c r="P296" s="0" t="n">
        <f aca="false">K290+K291+K292+0</f>
        <v>3598.86</v>
      </c>
    </row>
    <row r="298" customFormat="false" ht="29" hidden="false" customHeight="false" outlineLevel="0" collapsed="false">
      <c r="A298" s="22" t="n">
        <v>27</v>
      </c>
      <c r="B298" s="22" t="str">
        <f aca="false">Source!F115</f>
        <v>3.27-72-1</v>
      </c>
      <c r="C298" s="22" t="s">
        <v>30</v>
      </c>
      <c r="D298" s="23" t="str">
        <f aca="false">Source!H115</f>
        <v>100 знаков</v>
      </c>
      <c r="E298" s="24" t="n">
        <f aca="false">Source!I115</f>
        <v>0.04</v>
      </c>
      <c r="F298" s="25"/>
      <c r="G298" s="26"/>
      <c r="H298" s="24"/>
      <c r="I298" s="25"/>
      <c r="J298" s="24"/>
      <c r="K298" s="25"/>
      <c r="Q298" s="0" t="n">
        <f aca="false">Source!X115</f>
        <v>28.13</v>
      </c>
      <c r="R298" s="0" t="n">
        <f aca="false">Source!X116</f>
        <v>1624.86</v>
      </c>
      <c r="S298" s="0" t="n">
        <f aca="false">Source!Y115</f>
        <v>10.93</v>
      </c>
      <c r="T298" s="0" t="n">
        <f aca="false">Source!Y116</f>
        <v>631.14</v>
      </c>
      <c r="U298" s="0" t="n">
        <f aca="false">ROUND((175/100)*ROUND(Source!R115, 2), 2)</f>
        <v>0</v>
      </c>
      <c r="V298" s="0" t="n">
        <f aca="false">ROUND((0/100)*ROUND(Source!R116, 2), 2)</f>
        <v>0</v>
      </c>
      <c r="AC298" s="0" t="n">
        <v>0</v>
      </c>
    </row>
    <row r="299" customFormat="false" ht="15" hidden="false" customHeight="false" outlineLevel="0" collapsed="false">
      <c r="C299" s="27" t="str">
        <f aca="false">"Объем: "&amp;Source!I115&amp;"=4/"&amp;"100"</f>
        <v>Объем: 0,04=4/100</v>
      </c>
    </row>
    <row r="300" customFormat="false" ht="16.5" hidden="false" customHeight="false" outlineLevel="0" collapsed="false">
      <c r="A300" s="22"/>
      <c r="B300" s="22"/>
      <c r="C300" s="22" t="s">
        <v>31</v>
      </c>
      <c r="D300" s="23"/>
      <c r="E300" s="24"/>
      <c r="F300" s="25" t="n">
        <f aca="false">Source!AO115</f>
        <v>841.11</v>
      </c>
      <c r="G300" s="26" t="s">
        <v>43</v>
      </c>
      <c r="H300" s="24" t="n">
        <f aca="false">Source!AV116</f>
        <v>1.047</v>
      </c>
      <c r="I300" s="25" t="n">
        <f aca="false">Source!S115</f>
        <v>23.25</v>
      </c>
      <c r="J300" s="24" t="n">
        <f aca="false">IF(Source!BA116&lt;&gt; 0, Source!BA116, 1)</f>
        <v>57.76</v>
      </c>
      <c r="K300" s="25" t="n">
        <f aca="false">Source!S116</f>
        <v>1342.86</v>
      </c>
    </row>
    <row r="301" customFormat="false" ht="16.5" hidden="false" customHeight="false" outlineLevel="0" collapsed="false">
      <c r="A301" s="22"/>
      <c r="B301" s="22"/>
      <c r="C301" s="22" t="s">
        <v>33</v>
      </c>
      <c r="D301" s="23" t="s">
        <v>34</v>
      </c>
      <c r="E301" s="24" t="n">
        <f aca="false">Source!DN116</f>
        <v>121</v>
      </c>
      <c r="F301" s="25"/>
      <c r="G301" s="26"/>
      <c r="H301" s="24"/>
      <c r="I301" s="25" t="n">
        <f aca="false">SUM(Q298:Q300)</f>
        <v>28.13</v>
      </c>
      <c r="J301" s="24" t="n">
        <f aca="false">Source!BZ116</f>
        <v>121</v>
      </c>
      <c r="K301" s="25" t="n">
        <f aca="false">SUM(R298:R300)</f>
        <v>1624.86</v>
      </c>
    </row>
    <row r="302" customFormat="false" ht="16.5" hidden="false" customHeight="false" outlineLevel="0" collapsed="false">
      <c r="A302" s="22"/>
      <c r="B302" s="22"/>
      <c r="C302" s="22" t="s">
        <v>35</v>
      </c>
      <c r="D302" s="23" t="s">
        <v>34</v>
      </c>
      <c r="E302" s="24" t="n">
        <f aca="false">Source!DO116</f>
        <v>47</v>
      </c>
      <c r="F302" s="25"/>
      <c r="G302" s="26"/>
      <c r="H302" s="24"/>
      <c r="I302" s="25" t="n">
        <f aca="false">SUM(S298:S301)</f>
        <v>10.93</v>
      </c>
      <c r="J302" s="24" t="n">
        <f aca="false">Source!CA116</f>
        <v>47</v>
      </c>
      <c r="K302" s="25" t="n">
        <f aca="false">SUM(T298:T301)</f>
        <v>631.14</v>
      </c>
    </row>
    <row r="303" customFormat="false" ht="16.5" hidden="false" customHeight="false" outlineLevel="0" collapsed="false">
      <c r="A303" s="29"/>
      <c r="B303" s="29"/>
      <c r="C303" s="29" t="s">
        <v>36</v>
      </c>
      <c r="D303" s="30" t="s">
        <v>37</v>
      </c>
      <c r="E303" s="31" t="n">
        <f aca="false">Source!AQ115</f>
        <v>69</v>
      </c>
      <c r="F303" s="32"/>
      <c r="G303" s="37" t="s">
        <v>43</v>
      </c>
      <c r="H303" s="31" t="n">
        <f aca="false">Source!AV116</f>
        <v>1.047</v>
      </c>
      <c r="I303" s="32" t="n">
        <f aca="false">Source!U115</f>
        <v>1.9072152</v>
      </c>
      <c r="J303" s="31"/>
      <c r="K303" s="32"/>
    </row>
    <row r="304" customFormat="false" ht="15.8" hidden="false" customHeight="false" outlineLevel="0" collapsed="false">
      <c r="C304" s="34" t="s">
        <v>38</v>
      </c>
      <c r="H304" s="35" t="n">
        <f aca="false">I300+I301+I302+0-0-0</f>
        <v>62.31</v>
      </c>
      <c r="I304" s="35"/>
      <c r="J304" s="35" t="n">
        <f aca="false">K300+K301+K302+0-0-0</f>
        <v>3598.86</v>
      </c>
      <c r="K304" s="35"/>
    </row>
    <row r="305" customFormat="false" ht="15.8" hidden="true" customHeight="false" outlineLevel="0" collapsed="false">
      <c r="C305" s="34" t="s">
        <v>39</v>
      </c>
      <c r="H305" s="35" t="n">
        <f aca="false">0+0</f>
        <v>0</v>
      </c>
      <c r="I305" s="35"/>
      <c r="J305" s="35" t="n">
        <f aca="false">0+0</f>
        <v>0</v>
      </c>
      <c r="K305" s="35"/>
    </row>
    <row r="306" customFormat="false" ht="15.8" hidden="false" customHeight="false" outlineLevel="0" collapsed="false">
      <c r="C306" s="34" t="s">
        <v>40</v>
      </c>
      <c r="H306" s="35" t="n">
        <f aca="false">I300+I301+I302+0</f>
        <v>62.31</v>
      </c>
      <c r="I306" s="35"/>
      <c r="J306" s="35" t="n">
        <f aca="false">K300+K301+K302+0</f>
        <v>3598.86</v>
      </c>
      <c r="K306" s="35"/>
      <c r="O306" s="0" t="n">
        <f aca="false">I300+I301+I302+0</f>
        <v>62.31</v>
      </c>
      <c r="P306" s="0" t="n">
        <f aca="false">K300+K301+K302+0</f>
        <v>3598.86</v>
      </c>
    </row>
    <row r="308" customFormat="false" ht="29" hidden="false" customHeight="false" outlineLevel="0" collapsed="false">
      <c r="A308" s="22" t="n">
        <v>28</v>
      </c>
      <c r="B308" s="22" t="str">
        <f aca="false">Source!F117</f>
        <v>3.27-72-1</v>
      </c>
      <c r="C308" s="22" t="s">
        <v>30</v>
      </c>
      <c r="D308" s="23" t="str">
        <f aca="false">Source!H117</f>
        <v>100 знаков</v>
      </c>
      <c r="E308" s="24" t="n">
        <f aca="false">Source!I117</f>
        <v>0.39</v>
      </c>
      <c r="F308" s="25"/>
      <c r="G308" s="26"/>
      <c r="H308" s="24"/>
      <c r="I308" s="25"/>
      <c r="J308" s="24"/>
      <c r="K308" s="25"/>
      <c r="Q308" s="0" t="n">
        <f aca="false">Source!X117</f>
        <v>274.28</v>
      </c>
      <c r="R308" s="0" t="n">
        <f aca="false">Source!X118</f>
        <v>15842.38</v>
      </c>
      <c r="S308" s="0" t="n">
        <f aca="false">Source!Y117</f>
        <v>106.54</v>
      </c>
      <c r="T308" s="0" t="n">
        <f aca="false">Source!Y118</f>
        <v>6153.65</v>
      </c>
      <c r="U308" s="0" t="n">
        <f aca="false">ROUND((175/100)*ROUND(Source!R117, 2), 2)</f>
        <v>0</v>
      </c>
      <c r="V308" s="0" t="n">
        <f aca="false">ROUND((0/100)*ROUND(Source!R118, 2), 2)</f>
        <v>0</v>
      </c>
      <c r="AC308" s="0" t="n">
        <v>0</v>
      </c>
    </row>
    <row r="309" customFormat="false" ht="15" hidden="false" customHeight="false" outlineLevel="0" collapsed="false">
      <c r="C309" s="27" t="str">
        <f aca="false">"Объем: "&amp;Source!I117&amp;"=39/"&amp;"100"</f>
        <v>Объем: 0,39=39/100</v>
      </c>
    </row>
    <row r="310" customFormat="false" ht="16.5" hidden="false" customHeight="false" outlineLevel="0" collapsed="false">
      <c r="A310" s="22"/>
      <c r="B310" s="22"/>
      <c r="C310" s="22" t="s">
        <v>31</v>
      </c>
      <c r="D310" s="23"/>
      <c r="E310" s="24"/>
      <c r="F310" s="25" t="n">
        <f aca="false">Source!AO117</f>
        <v>841.11</v>
      </c>
      <c r="G310" s="26" t="s">
        <v>43</v>
      </c>
      <c r="H310" s="24" t="n">
        <f aca="false">Source!AV118</f>
        <v>1.047</v>
      </c>
      <c r="I310" s="25" t="n">
        <f aca="false">Source!S117</f>
        <v>226.68</v>
      </c>
      <c r="J310" s="24" t="n">
        <f aca="false">IF(Source!BA118&lt;&gt; 0, Source!BA118, 1)</f>
        <v>57.76</v>
      </c>
      <c r="K310" s="25" t="n">
        <f aca="false">Source!S118</f>
        <v>13092.88</v>
      </c>
    </row>
    <row r="311" customFormat="false" ht="16.5" hidden="false" customHeight="false" outlineLevel="0" collapsed="false">
      <c r="A311" s="22"/>
      <c r="B311" s="22"/>
      <c r="C311" s="22" t="s">
        <v>33</v>
      </c>
      <c r="D311" s="23" t="s">
        <v>34</v>
      </c>
      <c r="E311" s="24" t="n">
        <f aca="false">Source!DN118</f>
        <v>121</v>
      </c>
      <c r="F311" s="25"/>
      <c r="G311" s="26"/>
      <c r="H311" s="24"/>
      <c r="I311" s="25" t="n">
        <f aca="false">SUM(Q308:Q310)</f>
        <v>274.28</v>
      </c>
      <c r="J311" s="24" t="n">
        <f aca="false">Source!BZ118</f>
        <v>121</v>
      </c>
      <c r="K311" s="25" t="n">
        <f aca="false">SUM(R308:R310)</f>
        <v>15842.38</v>
      </c>
    </row>
    <row r="312" customFormat="false" ht="16.5" hidden="false" customHeight="false" outlineLevel="0" collapsed="false">
      <c r="A312" s="22"/>
      <c r="B312" s="22"/>
      <c r="C312" s="22" t="s">
        <v>35</v>
      </c>
      <c r="D312" s="23" t="s">
        <v>34</v>
      </c>
      <c r="E312" s="24" t="n">
        <f aca="false">Source!DO118</f>
        <v>47</v>
      </c>
      <c r="F312" s="25"/>
      <c r="G312" s="26"/>
      <c r="H312" s="24"/>
      <c r="I312" s="25" t="n">
        <f aca="false">SUM(S308:S311)</f>
        <v>106.54</v>
      </c>
      <c r="J312" s="24" t="n">
        <f aca="false">Source!CA118</f>
        <v>47</v>
      </c>
      <c r="K312" s="25" t="n">
        <f aca="false">SUM(T308:T311)</f>
        <v>6153.65</v>
      </c>
    </row>
    <row r="313" customFormat="false" ht="16.5" hidden="false" customHeight="false" outlineLevel="0" collapsed="false">
      <c r="A313" s="29"/>
      <c r="B313" s="29"/>
      <c r="C313" s="29" t="s">
        <v>36</v>
      </c>
      <c r="D313" s="30" t="s">
        <v>37</v>
      </c>
      <c r="E313" s="31" t="n">
        <f aca="false">Source!AQ117</f>
        <v>69</v>
      </c>
      <c r="F313" s="32"/>
      <c r="G313" s="37" t="s">
        <v>43</v>
      </c>
      <c r="H313" s="31" t="n">
        <f aca="false">Source!AV118</f>
        <v>1.047</v>
      </c>
      <c r="I313" s="32" t="n">
        <f aca="false">Source!U117</f>
        <v>18.5953482</v>
      </c>
      <c r="J313" s="31"/>
      <c r="K313" s="32"/>
    </row>
    <row r="314" customFormat="false" ht="15.8" hidden="false" customHeight="false" outlineLevel="0" collapsed="false">
      <c r="C314" s="34" t="s">
        <v>38</v>
      </c>
      <c r="H314" s="35" t="n">
        <f aca="false">I310+I311+I312+0-0-0</f>
        <v>607.5</v>
      </c>
      <c r="I314" s="35"/>
      <c r="J314" s="35" t="n">
        <f aca="false">K310+K311+K312+0-0-0</f>
        <v>35088.91</v>
      </c>
      <c r="K314" s="35"/>
    </row>
    <row r="315" customFormat="false" ht="15.8" hidden="true" customHeight="false" outlineLevel="0" collapsed="false">
      <c r="C315" s="34" t="s">
        <v>39</v>
      </c>
      <c r="H315" s="35" t="n">
        <f aca="false">0+0</f>
        <v>0</v>
      </c>
      <c r="I315" s="35"/>
      <c r="J315" s="35" t="n">
        <f aca="false">0+0</f>
        <v>0</v>
      </c>
      <c r="K315" s="35"/>
    </row>
    <row r="316" customFormat="false" ht="15.8" hidden="false" customHeight="false" outlineLevel="0" collapsed="false">
      <c r="C316" s="34" t="s">
        <v>40</v>
      </c>
      <c r="H316" s="35" t="n">
        <f aca="false">I310+I311+I312+0</f>
        <v>607.5</v>
      </c>
      <c r="I316" s="35"/>
      <c r="J316" s="35" t="n">
        <f aca="false">K310+K311+K312+0</f>
        <v>35088.91</v>
      </c>
      <c r="K316" s="35"/>
      <c r="O316" s="0" t="n">
        <f aca="false">I310+I311+I312+0</f>
        <v>607.5</v>
      </c>
      <c r="P316" s="0" t="n">
        <f aca="false">K310+K311+K312+0</f>
        <v>35088.91</v>
      </c>
    </row>
    <row r="319" customFormat="false" ht="16.5" hidden="false" customHeight="false" outlineLevel="0" collapsed="false">
      <c r="A319" s="36" t="str">
        <f aca="false">CONCATENATE("Итого по разделу: ",IF(Source!G120&lt;&gt;"Новый раздел", Source!G120, ""))</f>
        <v>Итого по разделу: Временные дорожные знаки: снятие</v>
      </c>
      <c r="B319" s="36"/>
      <c r="C319" s="36"/>
      <c r="D319" s="36"/>
      <c r="E319" s="36"/>
      <c r="F319" s="36"/>
      <c r="G319" s="36"/>
      <c r="H319" s="35"/>
      <c r="I319" s="35" t="n">
        <f aca="false">SUM(O177:O318)</f>
        <v>3909.78</v>
      </c>
      <c r="J319" s="35" t="n">
        <f aca="false">SUM(P177:P318)</f>
        <v>225828.58</v>
      </c>
      <c r="K319" s="35"/>
    </row>
    <row r="320" customFormat="false" ht="12.8" hidden="true" customHeight="false" outlineLevel="0" collapsed="false">
      <c r="A320" s="0" t="s">
        <v>41</v>
      </c>
      <c r="I320" s="0" t="n">
        <f aca="false">SUM(W177:W319)</f>
        <v>0</v>
      </c>
      <c r="J320" s="0" t="n">
        <f aca="false">SUM(X177:X319)</f>
        <v>0</v>
      </c>
    </row>
    <row r="321" customFormat="false" ht="12.8" hidden="true" customHeight="false" outlineLevel="0" collapsed="false">
      <c r="A321" s="0" t="s">
        <v>42</v>
      </c>
      <c r="I321" s="0" t="n">
        <f aca="false">SUM(Y177:Y320)</f>
        <v>0</v>
      </c>
      <c r="J321" s="0" t="n">
        <f aca="false">SUM(Z177:Z320)</f>
        <v>0</v>
      </c>
    </row>
    <row r="323" customFormat="false" ht="19" hidden="false" customHeight="false" outlineLevel="0" collapsed="false">
      <c r="A323" s="21" t="str">
        <f aca="false">CONCATENATE("Раздел: ",IF(Source!G150&lt;&gt;"Новый раздел", Source!G150, ""))</f>
        <v>Раздел: Ограждение мест производства работ</v>
      </c>
      <c r="B323" s="21"/>
      <c r="C323" s="21"/>
      <c r="D323" s="21"/>
      <c r="E323" s="21"/>
      <c r="F323" s="21"/>
      <c r="G323" s="21"/>
      <c r="H323" s="21"/>
      <c r="I323" s="21"/>
      <c r="J323" s="21"/>
      <c r="K323" s="21"/>
    </row>
    <row r="324" customFormat="false" ht="66.5" hidden="false" customHeight="false" outlineLevel="0" collapsed="false">
      <c r="A324" s="22" t="n">
        <v>29</v>
      </c>
      <c r="B324" s="22" t="str">
        <f aca="false">Source!F154</f>
        <v>10.1-2-21</v>
      </c>
      <c r="C324" s="22" t="s">
        <v>44</v>
      </c>
      <c r="D324" s="23" t="str">
        <f aca="false">Source!H154</f>
        <v>100 м</v>
      </c>
      <c r="E324" s="24" t="n">
        <f aca="false">Source!I154</f>
        <v>39.72</v>
      </c>
      <c r="F324" s="25"/>
      <c r="G324" s="26"/>
      <c r="H324" s="24"/>
      <c r="I324" s="25"/>
      <c r="J324" s="24"/>
      <c r="K324" s="25"/>
      <c r="Q324" s="0" t="n">
        <f aca="false">Source!X154</f>
        <v>48021.03</v>
      </c>
      <c r="R324" s="0" t="n">
        <f aca="false">Source!X155</f>
        <v>2773694.42</v>
      </c>
      <c r="S324" s="0" t="n">
        <f aca="false">Source!Y154</f>
        <v>19710.12</v>
      </c>
      <c r="T324" s="0" t="n">
        <f aca="false">Source!Y155</f>
        <v>1138456.67</v>
      </c>
      <c r="U324" s="0" t="n">
        <f aca="false">ROUND((175/100)*ROUND(Source!R154, 2), 2)</f>
        <v>1653.14</v>
      </c>
      <c r="V324" s="0" t="n">
        <f aca="false">ROUND((0/100)*ROUND(Source!R155, 2), 2)</f>
        <v>0</v>
      </c>
      <c r="AC324" s="0" t="n">
        <v>0</v>
      </c>
    </row>
    <row r="325" customFormat="false" ht="15" hidden="false" customHeight="false" outlineLevel="0" collapsed="false">
      <c r="C325" s="27" t="str">
        <f aca="false">"Объем: "&amp;Source!I154&amp;"=3972/"&amp;"100"</f>
        <v>Объем: 39,72=3972/100</v>
      </c>
    </row>
    <row r="326" customFormat="false" ht="16.5" hidden="false" customHeight="false" outlineLevel="0" collapsed="false">
      <c r="A326" s="22"/>
      <c r="B326" s="22"/>
      <c r="C326" s="22" t="s">
        <v>31</v>
      </c>
      <c r="D326" s="23"/>
      <c r="E326" s="24"/>
      <c r="F326" s="25" t="n">
        <f aca="false">Source!AO154</f>
        <v>762.74</v>
      </c>
      <c r="G326" s="28" t="s">
        <v>32</v>
      </c>
      <c r="H326" s="24" t="n">
        <f aca="false">Source!AV155</f>
        <v>1.047</v>
      </c>
      <c r="I326" s="25" t="n">
        <f aca="false">Source!S154</f>
        <v>34891.94</v>
      </c>
      <c r="J326" s="24" t="n">
        <f aca="false">IF(Source!BA155&lt;&gt; 0, Source!BA155, 1)</f>
        <v>57.76</v>
      </c>
      <c r="K326" s="25" t="n">
        <f aca="false">Source!S155</f>
        <v>2015358.51</v>
      </c>
    </row>
    <row r="327" customFormat="false" ht="16.5" hidden="false" customHeight="false" outlineLevel="0" collapsed="false">
      <c r="A327" s="22"/>
      <c r="B327" s="22"/>
      <c r="C327" s="22" t="s">
        <v>45</v>
      </c>
      <c r="D327" s="23"/>
      <c r="E327" s="24"/>
      <c r="F327" s="25" t="n">
        <f aca="false">Source!AM154</f>
        <v>158.98</v>
      </c>
      <c r="G327" s="28" t="s">
        <v>32</v>
      </c>
      <c r="H327" s="24" t="n">
        <f aca="false">Source!AV155</f>
        <v>1.047</v>
      </c>
      <c r="I327" s="25" t="n">
        <f aca="false">Source!Q154</f>
        <v>7272.62</v>
      </c>
      <c r="J327" s="24" t="n">
        <f aca="false">IF(Source!BB155&lt;&gt; 0, Source!BB155, 1)</f>
        <v>17.09</v>
      </c>
      <c r="K327" s="25" t="n">
        <f aca="false">Source!Q155</f>
        <v>124289.13</v>
      </c>
    </row>
    <row r="328" customFormat="false" ht="16.5" hidden="false" customHeight="false" outlineLevel="0" collapsed="false">
      <c r="A328" s="22"/>
      <c r="B328" s="22"/>
      <c r="C328" s="22" t="s">
        <v>46</v>
      </c>
      <c r="D328" s="23"/>
      <c r="E328" s="24"/>
      <c r="F328" s="25" t="n">
        <f aca="false">Source!AN154</f>
        <v>20.65</v>
      </c>
      <c r="G328" s="28" t="s">
        <v>32</v>
      </c>
      <c r="H328" s="24" t="n">
        <f aca="false">Source!AV155</f>
        <v>1.047</v>
      </c>
      <c r="I328" s="38" t="n">
        <f aca="false">Source!R154</f>
        <v>944.65</v>
      </c>
      <c r="J328" s="24" t="n">
        <f aca="false">IF(Source!BS155&lt;&gt; 0, Source!BS155, 1)</f>
        <v>57.76</v>
      </c>
      <c r="K328" s="38" t="n">
        <f aca="false">Source!R155</f>
        <v>54562.7</v>
      </c>
    </row>
    <row r="329" customFormat="false" ht="16.5" hidden="false" customHeight="false" outlineLevel="0" collapsed="false">
      <c r="A329" s="22"/>
      <c r="B329" s="22"/>
      <c r="C329" s="22" t="s">
        <v>47</v>
      </c>
      <c r="D329" s="23"/>
      <c r="E329" s="24"/>
      <c r="F329" s="25" t="n">
        <f aca="false">Source!AL154</f>
        <v>501.23</v>
      </c>
      <c r="G329" s="26"/>
      <c r="H329" s="24" t="n">
        <f aca="false">Source!AW155</f>
        <v>1</v>
      </c>
      <c r="I329" s="25" t="n">
        <f aca="false">Source!P154</f>
        <v>19908.86</v>
      </c>
      <c r="J329" s="24" t="n">
        <f aca="false">IF(Source!BC155&lt;&gt; 0, Source!BC155, 1)</f>
        <v>21.35</v>
      </c>
      <c r="K329" s="25" t="n">
        <f aca="false">Source!P155</f>
        <v>425054.07</v>
      </c>
    </row>
    <row r="330" customFormat="false" ht="16.5" hidden="false" customHeight="false" outlineLevel="0" collapsed="false">
      <c r="A330" s="22"/>
      <c r="B330" s="22"/>
      <c r="C330" s="22" t="s">
        <v>33</v>
      </c>
      <c r="D330" s="23" t="s">
        <v>34</v>
      </c>
      <c r="E330" s="24" t="n">
        <f aca="false">Source!DN155</f>
        <v>134</v>
      </c>
      <c r="F330" s="25"/>
      <c r="G330" s="26"/>
      <c r="H330" s="24"/>
      <c r="I330" s="25" t="n">
        <f aca="false">SUM(Q324:Q329)</f>
        <v>48021.03</v>
      </c>
      <c r="J330" s="24" t="n">
        <f aca="false">Source!BZ155</f>
        <v>134</v>
      </c>
      <c r="K330" s="25" t="n">
        <f aca="false">SUM(R324:R329)</f>
        <v>2773694.42</v>
      </c>
    </row>
    <row r="331" customFormat="false" ht="16.5" hidden="false" customHeight="false" outlineLevel="0" collapsed="false">
      <c r="A331" s="22"/>
      <c r="B331" s="22"/>
      <c r="C331" s="22" t="s">
        <v>35</v>
      </c>
      <c r="D331" s="23" t="s">
        <v>34</v>
      </c>
      <c r="E331" s="24" t="n">
        <f aca="false">Source!DO155</f>
        <v>55</v>
      </c>
      <c r="F331" s="25"/>
      <c r="G331" s="26"/>
      <c r="H331" s="24"/>
      <c r="I331" s="25" t="n">
        <f aca="false">SUM(S324:S330)</f>
        <v>19710.12</v>
      </c>
      <c r="J331" s="24" t="n">
        <f aca="false">Source!CA155</f>
        <v>55</v>
      </c>
      <c r="K331" s="25" t="n">
        <f aca="false">SUM(T324:T330)</f>
        <v>1138456.67</v>
      </c>
    </row>
    <row r="332" customFormat="false" ht="16.5" hidden="false" customHeight="false" outlineLevel="0" collapsed="false">
      <c r="A332" s="29"/>
      <c r="B332" s="29"/>
      <c r="C332" s="29" t="s">
        <v>36</v>
      </c>
      <c r="D332" s="30" t="s">
        <v>37</v>
      </c>
      <c r="E332" s="31" t="n">
        <f aca="false">Source!AQ154</f>
        <v>66.89</v>
      </c>
      <c r="F332" s="32"/>
      <c r="G332" s="33" t="s">
        <v>32</v>
      </c>
      <c r="H332" s="31" t="n">
        <f aca="false">Source!AV155</f>
        <v>1.047</v>
      </c>
      <c r="I332" s="32" t="n">
        <f aca="false">Source!U154</f>
        <v>3059.91810036</v>
      </c>
      <c r="J332" s="31"/>
      <c r="K332" s="32"/>
    </row>
    <row r="333" customFormat="false" ht="15.8" hidden="false" customHeight="false" outlineLevel="0" collapsed="false">
      <c r="C333" s="34" t="s">
        <v>38</v>
      </c>
      <c r="H333" s="35" t="n">
        <f aca="false">I326+I327+I329+I330+I331+0-0-0</f>
        <v>129804.57</v>
      </c>
      <c r="I333" s="35"/>
      <c r="J333" s="35" t="n">
        <f aca="false">K326+K327+K329+K330+K331+0-0-0</f>
        <v>6476852.8</v>
      </c>
      <c r="K333" s="35"/>
    </row>
    <row r="334" customFormat="false" ht="15.8" hidden="true" customHeight="false" outlineLevel="0" collapsed="false">
      <c r="C334" s="34" t="s">
        <v>39</v>
      </c>
      <c r="H334" s="35" t="n">
        <f aca="false">0+0</f>
        <v>0</v>
      </c>
      <c r="I334" s="35"/>
      <c r="J334" s="35" t="n">
        <f aca="false">0+0</f>
        <v>0</v>
      </c>
      <c r="K334" s="35"/>
    </row>
    <row r="335" customFormat="false" ht="15.8" hidden="false" customHeight="false" outlineLevel="0" collapsed="false">
      <c r="C335" s="34" t="s">
        <v>40</v>
      </c>
      <c r="H335" s="35" t="n">
        <f aca="false">I326+I327+I329+I330+I331+0</f>
        <v>129804.57</v>
      </c>
      <c r="I335" s="35"/>
      <c r="J335" s="35" t="n">
        <f aca="false">K326+K327+K329+K330+K331+0</f>
        <v>6476852.8</v>
      </c>
      <c r="K335" s="35"/>
      <c r="O335" s="0" t="n">
        <f aca="false">I326+I327+I329+I330+I331+0</f>
        <v>129804.57</v>
      </c>
      <c r="P335" s="0" t="n">
        <f aca="false">K326+K327+K329+K330+K331+0</f>
        <v>6476852.8</v>
      </c>
    </row>
    <row r="337" customFormat="false" ht="41.5" hidden="false" customHeight="false" outlineLevel="0" collapsed="false">
      <c r="A337" s="22" t="n">
        <v>30</v>
      </c>
      <c r="B337" s="22" t="str">
        <f aca="false">Source!F156</f>
        <v>1.5-1-199</v>
      </c>
      <c r="C337" s="22" t="s">
        <v>48</v>
      </c>
      <c r="D337" s="23" t="str">
        <f aca="false">Source!H156</f>
        <v>м3</v>
      </c>
      <c r="E337" s="24" t="n">
        <f aca="false">Source!I156</f>
        <v>5.08416</v>
      </c>
      <c r="F337" s="25"/>
      <c r="G337" s="26"/>
      <c r="H337" s="24"/>
      <c r="I337" s="25"/>
      <c r="J337" s="24"/>
      <c r="K337" s="25"/>
      <c r="Q337" s="0" t="n">
        <f aca="false">Source!X156</f>
        <v>0</v>
      </c>
      <c r="R337" s="0" t="n">
        <f aca="false">Source!X157</f>
        <v>0</v>
      </c>
      <c r="S337" s="0" t="n">
        <f aca="false">Source!Y156</f>
        <v>0</v>
      </c>
      <c r="T337" s="0" t="n">
        <f aca="false">Source!Y157</f>
        <v>0</v>
      </c>
      <c r="U337" s="0" t="n">
        <f aca="false">ROUND((175/100)*ROUND(Source!R156, 2), 2)</f>
        <v>0</v>
      </c>
      <c r="V337" s="0" t="n">
        <f aca="false">ROUND((0/100)*ROUND(Source!R157, 2), 2)</f>
        <v>0</v>
      </c>
      <c r="AC337" s="0" t="n">
        <v>0</v>
      </c>
    </row>
    <row r="338" customFormat="false" ht="16.5" hidden="false" customHeight="false" outlineLevel="0" collapsed="false">
      <c r="A338" s="29"/>
      <c r="B338" s="29"/>
      <c r="C338" s="29" t="s">
        <v>47</v>
      </c>
      <c r="D338" s="30"/>
      <c r="E338" s="31"/>
      <c r="F338" s="32" t="n">
        <f aca="false">Source!AL156</f>
        <v>654.55</v>
      </c>
      <c r="G338" s="37"/>
      <c r="H338" s="31" t="n">
        <f aca="false">Source!AW157</f>
        <v>1</v>
      </c>
      <c r="I338" s="32" t="n">
        <f aca="false">Source!P156</f>
        <v>3327.84</v>
      </c>
      <c r="J338" s="31" t="n">
        <f aca="false">IF(Source!BC157&lt;&gt; 0, Source!BC157, 1)</f>
        <v>12.59</v>
      </c>
      <c r="K338" s="32" t="n">
        <f aca="false">Source!P157</f>
        <v>41897.47</v>
      </c>
    </row>
    <row r="339" customFormat="false" ht="15.8" hidden="false" customHeight="false" outlineLevel="0" collapsed="false">
      <c r="C339" s="34" t="s">
        <v>38</v>
      </c>
      <c r="H339" s="35" t="n">
        <f aca="false">I338+0-0-0</f>
        <v>3327.84</v>
      </c>
      <c r="I339" s="35"/>
      <c r="J339" s="35" t="n">
        <f aca="false">K338+0-0-0</f>
        <v>41897.47</v>
      </c>
      <c r="K339" s="35"/>
    </row>
    <row r="340" customFormat="false" ht="15.8" hidden="true" customHeight="false" outlineLevel="0" collapsed="false">
      <c r="C340" s="34" t="s">
        <v>39</v>
      </c>
      <c r="H340" s="35" t="n">
        <f aca="false">0+0</f>
        <v>0</v>
      </c>
      <c r="I340" s="35"/>
      <c r="J340" s="35" t="n">
        <f aca="false">0+0</f>
        <v>0</v>
      </c>
      <c r="K340" s="35"/>
    </row>
    <row r="341" customFormat="false" ht="15.8" hidden="false" customHeight="false" outlineLevel="0" collapsed="false">
      <c r="C341" s="34" t="s">
        <v>40</v>
      </c>
      <c r="H341" s="35" t="n">
        <f aca="false">I338+0</f>
        <v>3327.84</v>
      </c>
      <c r="I341" s="35"/>
      <c r="J341" s="35" t="n">
        <f aca="false">K338+0</f>
        <v>41897.47</v>
      </c>
      <c r="K341" s="35"/>
      <c r="O341" s="0" t="n">
        <f aca="false">I338+0</f>
        <v>3327.84</v>
      </c>
      <c r="P341" s="0" t="n">
        <f aca="false">K338+0</f>
        <v>41897.47</v>
      </c>
    </row>
    <row r="343" customFormat="false" ht="29" hidden="false" customHeight="false" outlineLevel="0" collapsed="false">
      <c r="A343" s="22" t="n">
        <v>31</v>
      </c>
      <c r="B343" s="22" t="str">
        <f aca="false">Source!F158</f>
        <v>1.1-1-2035</v>
      </c>
      <c r="C343" s="22" t="s">
        <v>49</v>
      </c>
      <c r="D343" s="23" t="str">
        <f aca="false">Source!H158</f>
        <v>шт.</v>
      </c>
      <c r="E343" s="24" t="n">
        <f aca="false">Source!I158</f>
        <v>7.944</v>
      </c>
      <c r="F343" s="25"/>
      <c r="G343" s="26"/>
      <c r="H343" s="24"/>
      <c r="I343" s="25"/>
      <c r="J343" s="24"/>
      <c r="K343" s="25"/>
      <c r="Q343" s="0" t="n">
        <f aca="false">Source!X158</f>
        <v>0</v>
      </c>
      <c r="R343" s="0" t="n">
        <f aca="false">Source!X159</f>
        <v>0</v>
      </c>
      <c r="S343" s="0" t="n">
        <f aca="false">Source!Y158</f>
        <v>0</v>
      </c>
      <c r="T343" s="0" t="n">
        <f aca="false">Source!Y159</f>
        <v>0</v>
      </c>
      <c r="U343" s="0" t="n">
        <f aca="false">ROUND((175/100)*ROUND(Source!R158, 2), 2)</f>
        <v>0</v>
      </c>
      <c r="V343" s="0" t="n">
        <f aca="false">ROUND((0/100)*ROUND(Source!R159, 2), 2)</f>
        <v>0</v>
      </c>
      <c r="AC343" s="0" t="n">
        <v>0</v>
      </c>
    </row>
    <row r="344" customFormat="false" ht="16.5" hidden="false" customHeight="false" outlineLevel="0" collapsed="false">
      <c r="A344" s="29"/>
      <c r="B344" s="29"/>
      <c r="C344" s="29" t="s">
        <v>47</v>
      </c>
      <c r="D344" s="30"/>
      <c r="E344" s="31"/>
      <c r="F344" s="32" t="n">
        <f aca="false">Source!AL158</f>
        <v>106.53</v>
      </c>
      <c r="G344" s="37"/>
      <c r="H344" s="31" t="n">
        <f aca="false">Source!AW159</f>
        <v>1</v>
      </c>
      <c r="I344" s="32" t="n">
        <f aca="false">Source!P158</f>
        <v>846.27</v>
      </c>
      <c r="J344" s="31" t="n">
        <f aca="false">IF(Source!BC159&lt;&gt; 0, Source!BC159, 1)</f>
        <v>2.92</v>
      </c>
      <c r="K344" s="32" t="n">
        <f aca="false">Source!P159</f>
        <v>2471.12</v>
      </c>
    </row>
    <row r="345" customFormat="false" ht="15.8" hidden="false" customHeight="false" outlineLevel="0" collapsed="false">
      <c r="C345" s="34" t="s">
        <v>38</v>
      </c>
      <c r="H345" s="35" t="n">
        <f aca="false">I344+0-0-0</f>
        <v>846.27</v>
      </c>
      <c r="I345" s="35"/>
      <c r="J345" s="35" t="n">
        <f aca="false">K344+0-0-0</f>
        <v>2471.12</v>
      </c>
      <c r="K345" s="35"/>
    </row>
    <row r="346" customFormat="false" ht="15.8" hidden="true" customHeight="false" outlineLevel="0" collapsed="false">
      <c r="C346" s="34" t="s">
        <v>39</v>
      </c>
      <c r="H346" s="35" t="n">
        <f aca="false">0+0</f>
        <v>0</v>
      </c>
      <c r="I346" s="35"/>
      <c r="J346" s="35" t="n">
        <f aca="false">0+0</f>
        <v>0</v>
      </c>
      <c r="K346" s="35"/>
    </row>
    <row r="347" customFormat="false" ht="15.8" hidden="false" customHeight="false" outlineLevel="0" collapsed="false">
      <c r="C347" s="34" t="s">
        <v>40</v>
      </c>
      <c r="H347" s="35" t="n">
        <f aca="false">I344+0</f>
        <v>846.27</v>
      </c>
      <c r="I347" s="35"/>
      <c r="J347" s="35" t="n">
        <f aca="false">K344+0</f>
        <v>2471.12</v>
      </c>
      <c r="K347" s="35"/>
      <c r="O347" s="0" t="n">
        <f aca="false">I344+0</f>
        <v>846.27</v>
      </c>
      <c r="P347" s="0" t="n">
        <f aca="false">K344+0</f>
        <v>2471.12</v>
      </c>
    </row>
    <row r="350" customFormat="false" ht="16.5" hidden="false" customHeight="false" outlineLevel="0" collapsed="false">
      <c r="A350" s="36" t="str">
        <f aca="false">CONCATENATE("Итого по разделу: ",IF(Source!G161&lt;&gt;"Новый раздел", Source!G161, ""))</f>
        <v>Итого по разделу: Ограждение мест производства работ</v>
      </c>
      <c r="B350" s="36"/>
      <c r="C350" s="36"/>
      <c r="D350" s="36"/>
      <c r="E350" s="36"/>
      <c r="F350" s="36"/>
      <c r="G350" s="36"/>
      <c r="H350" s="35"/>
      <c r="I350" s="35" t="n">
        <f aca="false">SUM(O323:O349)</f>
        <v>133978.68</v>
      </c>
      <c r="J350" s="35" t="n">
        <f aca="false">SUM(P323:P349)</f>
        <v>6521221.39</v>
      </c>
      <c r="K350" s="35"/>
    </row>
    <row r="351" customFormat="false" ht="12.8" hidden="true" customHeight="false" outlineLevel="0" collapsed="false">
      <c r="A351" s="0" t="s">
        <v>41</v>
      </c>
      <c r="I351" s="0" t="n">
        <f aca="false">SUM(W323:W350)</f>
        <v>0</v>
      </c>
      <c r="J351" s="0" t="n">
        <f aca="false">SUM(X323:X350)</f>
        <v>0</v>
      </c>
    </row>
    <row r="352" customFormat="false" ht="12.8" hidden="true" customHeight="false" outlineLevel="0" collapsed="false">
      <c r="A352" s="0" t="s">
        <v>42</v>
      </c>
      <c r="I352" s="0" t="n">
        <f aca="false">SUM(Y323:Y351)</f>
        <v>0</v>
      </c>
      <c r="J352" s="0" t="n">
        <f aca="false">SUM(Z323:Z351)</f>
        <v>0</v>
      </c>
    </row>
    <row r="354" customFormat="false" ht="29" hidden="false" customHeight="false" outlineLevel="0" collapsed="false">
      <c r="A354" s="36" t="str">
        <f aca="false">CONCATENATE("Итого по локальной смете: ",IF(Source!G191&lt;&gt;"Новая локальная смета", Source!G191, ""))</f>
        <v>Итого по локальной смете: Средства технического регулирования дорожного движения на период реконструкции</v>
      </c>
      <c r="B354" s="36"/>
      <c r="C354" s="36"/>
      <c r="D354" s="36"/>
      <c r="E354" s="36"/>
      <c r="F354" s="36"/>
      <c r="G354" s="36"/>
      <c r="H354" s="35"/>
      <c r="I354" s="35" t="n">
        <f aca="false">SUM(O29:O353)</f>
        <v>144915.37</v>
      </c>
      <c r="J354" s="35" t="n">
        <f aca="false">SUM(P29:P353)</f>
        <v>7152923.63</v>
      </c>
      <c r="K354" s="35"/>
      <c r="AQ354" s="39" t="str">
        <f aca="false">CONCATENATE("Итого по локальной смете: ",IF(Source!G191&lt;&gt;"Новая локальная смета", Source!G191, ""))</f>
        <v>Итого по локальной смете: Средства технического регулирования дорожного движения на период реконструкции</v>
      </c>
    </row>
    <row r="355" customFormat="false" ht="12.8" hidden="true" customHeight="false" outlineLevel="0" collapsed="false">
      <c r="A355" s="0" t="s">
        <v>41</v>
      </c>
      <c r="I355" s="0" t="n">
        <f aca="false">SUM(W29:W354)</f>
        <v>0</v>
      </c>
      <c r="J355" s="0" t="n">
        <f aca="false">SUM(X29:X354)</f>
        <v>0</v>
      </c>
    </row>
    <row r="356" customFormat="false" ht="12.8" hidden="true" customHeight="false" outlineLevel="0" collapsed="false">
      <c r="A356" s="0" t="s">
        <v>42</v>
      </c>
      <c r="I356" s="0" t="n">
        <f aca="false">SUM(Y29:Y355)</f>
        <v>0</v>
      </c>
      <c r="J356" s="0" t="n">
        <f aca="false">SUM(Z29:Z355)</f>
        <v>0</v>
      </c>
    </row>
    <row r="357" customFormat="false" ht="16.5" hidden="false" customHeight="false" outlineLevel="0" collapsed="false">
      <c r="C357" s="40" t="str">
        <f aca="false">Source!H201</f>
        <v>Стоимость оборудования заказчика</v>
      </c>
      <c r="D357" s="40"/>
      <c r="E357" s="40"/>
      <c r="F357" s="40"/>
      <c r="G357" s="40"/>
      <c r="H357" s="41" t="n">
        <f aca="false">Source!F201</f>
        <v>0</v>
      </c>
      <c r="I357" s="41"/>
      <c r="J357" s="41" t="n">
        <f aca="false">Source!P201</f>
        <v>0</v>
      </c>
      <c r="K357" s="41"/>
    </row>
    <row r="359" customFormat="false" ht="29" hidden="false" customHeight="false" outlineLevel="0" collapsed="false">
      <c r="A359" s="36" t="str">
        <f aca="false">CONCATENATE("Итого по смете: ",IF(Source!G221&lt;&gt;"Новый объект", Source!G221, ""))</f>
        <v>Итого по смете: Средства технического регулирования дорожного движения на период реконструкции</v>
      </c>
      <c r="B359" s="36"/>
      <c r="C359" s="36"/>
      <c r="D359" s="36"/>
      <c r="E359" s="36"/>
      <c r="F359" s="36"/>
      <c r="G359" s="36"/>
      <c r="H359" s="35"/>
      <c r="I359" s="35" t="n">
        <f aca="false">SUM(O1:O358)</f>
        <v>144915.37</v>
      </c>
      <c r="J359" s="35" t="n">
        <f aca="false">SUM(P1:P358)</f>
        <v>7152923.63</v>
      </c>
      <c r="K359" s="35"/>
      <c r="AQ359" s="39" t="str">
        <f aca="false">CONCATENATE("Итого по смете: ",IF(Source!G221&lt;&gt;"Новый объект", Source!G221, ""))</f>
        <v>Итого по смете: Средства технического регулирования дорожного движения на период реконструкции</v>
      </c>
    </row>
    <row r="360" customFormat="false" ht="12.8" hidden="true" customHeight="false" outlineLevel="0" collapsed="false">
      <c r="A360" s="0" t="s">
        <v>41</v>
      </c>
      <c r="I360" s="0" t="n">
        <f aca="false">SUM(W1:W359)</f>
        <v>0</v>
      </c>
      <c r="J360" s="0" t="n">
        <f aca="false">SUM(X1:X359)</f>
        <v>0</v>
      </c>
    </row>
    <row r="361" customFormat="false" ht="12.8" hidden="true" customHeight="false" outlineLevel="0" collapsed="false">
      <c r="A361" s="0" t="s">
        <v>42</v>
      </c>
      <c r="I361" s="0" t="n">
        <f aca="false">SUM(Y1:Y360)</f>
        <v>0</v>
      </c>
      <c r="J361" s="0" t="n">
        <f aca="false">SUM(Z1:Z360)</f>
        <v>0</v>
      </c>
    </row>
    <row r="364" customFormat="false" ht="15.8" hidden="false" customHeight="true" outlineLevel="0" collapsed="false">
      <c r="A364" s="42" t="s">
        <v>50</v>
      </c>
      <c r="B364" s="42"/>
      <c r="C364" s="43" t="str">
        <f aca="false">IF(Source!AC12&lt;&gt;"", Source!AC12," ")</f>
        <v> </v>
      </c>
      <c r="D364" s="43"/>
      <c r="E364" s="43"/>
      <c r="F364" s="43"/>
      <c r="G364" s="43"/>
      <c r="H364" s="16" t="str">
        <f aca="false">IF(Source!AB12&lt;&gt;"", Source!AB12," ")</f>
        <v> </v>
      </c>
      <c r="I364" s="16"/>
      <c r="J364" s="16"/>
      <c r="K364" s="16"/>
    </row>
    <row r="365" customFormat="false" ht="15.8" hidden="false" customHeight="true" outlineLevel="0" collapsed="false">
      <c r="A365" s="2"/>
      <c r="B365" s="2"/>
      <c r="C365" s="5" t="s">
        <v>51</v>
      </c>
      <c r="D365" s="5"/>
      <c r="E365" s="5"/>
      <c r="F365" s="5"/>
      <c r="G365" s="5"/>
      <c r="H365" s="2"/>
      <c r="I365" s="2"/>
      <c r="J365" s="2"/>
      <c r="K365" s="2"/>
    </row>
    <row r="366" customFormat="false" ht="15.8" hidden="false" customHeight="true" outlineLevel="0" collapsed="false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customFormat="false" ht="15.8" hidden="false" customHeight="true" outlineLevel="0" collapsed="false">
      <c r="A367" s="42" t="s">
        <v>52</v>
      </c>
      <c r="B367" s="42"/>
      <c r="C367" s="43" t="str">
        <f aca="false">IF(Source!AE12&lt;&gt;"", Source!AE12," ")</f>
        <v> </v>
      </c>
      <c r="D367" s="43"/>
      <c r="E367" s="43"/>
      <c r="F367" s="43"/>
      <c r="G367" s="43"/>
      <c r="H367" s="16" t="str">
        <f aca="false">IF(Source!AD12&lt;&gt;"", Source!AD12," ")</f>
        <v> </v>
      </c>
      <c r="I367" s="16"/>
      <c r="J367" s="16"/>
      <c r="K367" s="16"/>
    </row>
    <row r="368" customFormat="false" ht="15.8" hidden="false" customHeight="true" outlineLevel="0" collapsed="false">
      <c r="A368" s="2"/>
      <c r="B368" s="2"/>
      <c r="C368" s="5" t="s">
        <v>51</v>
      </c>
      <c r="D368" s="5"/>
      <c r="E368" s="5"/>
      <c r="F368" s="5"/>
      <c r="G368" s="5"/>
      <c r="H368" s="2"/>
      <c r="I368" s="2"/>
      <c r="J368" s="2"/>
      <c r="K368" s="2"/>
    </row>
  </sheetData>
  <mergeCells count="230">
    <mergeCell ref="A3:K3"/>
    <mergeCell ref="A4:K4"/>
    <mergeCell ref="A6:K6"/>
    <mergeCell ref="A8:K8"/>
    <mergeCell ref="A9:K9"/>
    <mergeCell ref="A11:K11"/>
    <mergeCell ref="E14:H14"/>
    <mergeCell ref="E15:H15"/>
    <mergeCell ref="E16:H16"/>
    <mergeCell ref="E17:H17"/>
    <mergeCell ref="E18:H18"/>
    <mergeCell ref="E19:H19"/>
    <mergeCell ref="E20:H20"/>
    <mergeCell ref="E21:H21"/>
    <mergeCell ref="E22:H22"/>
    <mergeCell ref="A25:K25"/>
    <mergeCell ref="A29:K29"/>
    <mergeCell ref="A31:K31"/>
    <mergeCell ref="H38:I38"/>
    <mergeCell ref="J38:K38"/>
    <mergeCell ref="H39:I39"/>
    <mergeCell ref="J39:K39"/>
    <mergeCell ref="H40:I40"/>
    <mergeCell ref="J40:K40"/>
    <mergeCell ref="H48:I48"/>
    <mergeCell ref="J48:K48"/>
    <mergeCell ref="H49:I49"/>
    <mergeCell ref="J49:K49"/>
    <mergeCell ref="H50:I50"/>
    <mergeCell ref="J50:K50"/>
    <mergeCell ref="H58:I58"/>
    <mergeCell ref="J58:K58"/>
    <mergeCell ref="H59:I59"/>
    <mergeCell ref="J59:K59"/>
    <mergeCell ref="H60:I60"/>
    <mergeCell ref="J60:K60"/>
    <mergeCell ref="H68:I68"/>
    <mergeCell ref="J68:K68"/>
    <mergeCell ref="H69:I69"/>
    <mergeCell ref="J69:K69"/>
    <mergeCell ref="H70:I70"/>
    <mergeCell ref="J70:K70"/>
    <mergeCell ref="H78:I78"/>
    <mergeCell ref="J78:K78"/>
    <mergeCell ref="H79:I79"/>
    <mergeCell ref="J79:K79"/>
    <mergeCell ref="H80:I80"/>
    <mergeCell ref="J80:K80"/>
    <mergeCell ref="H88:I88"/>
    <mergeCell ref="J88:K88"/>
    <mergeCell ref="H89:I89"/>
    <mergeCell ref="J89:K89"/>
    <mergeCell ref="H90:I90"/>
    <mergeCell ref="J90:K90"/>
    <mergeCell ref="H98:I98"/>
    <mergeCell ref="J98:K98"/>
    <mergeCell ref="H99:I99"/>
    <mergeCell ref="J99:K99"/>
    <mergeCell ref="H100:I100"/>
    <mergeCell ref="J100:K100"/>
    <mergeCell ref="H108:I108"/>
    <mergeCell ref="J108:K108"/>
    <mergeCell ref="H109:I109"/>
    <mergeCell ref="J109:K109"/>
    <mergeCell ref="H110:I110"/>
    <mergeCell ref="J110:K110"/>
    <mergeCell ref="H118:I118"/>
    <mergeCell ref="J118:K118"/>
    <mergeCell ref="H119:I119"/>
    <mergeCell ref="J119:K119"/>
    <mergeCell ref="H120:I120"/>
    <mergeCell ref="J120:K120"/>
    <mergeCell ref="H128:I128"/>
    <mergeCell ref="J128:K128"/>
    <mergeCell ref="H129:I129"/>
    <mergeCell ref="J129:K129"/>
    <mergeCell ref="H130:I130"/>
    <mergeCell ref="J130:K130"/>
    <mergeCell ref="H138:I138"/>
    <mergeCell ref="J138:K138"/>
    <mergeCell ref="H139:I139"/>
    <mergeCell ref="J139:K139"/>
    <mergeCell ref="H140:I140"/>
    <mergeCell ref="J140:K140"/>
    <mergeCell ref="H148:I148"/>
    <mergeCell ref="J148:K148"/>
    <mergeCell ref="H149:I149"/>
    <mergeCell ref="J149:K149"/>
    <mergeCell ref="H150:I150"/>
    <mergeCell ref="J150:K150"/>
    <mergeCell ref="H158:I158"/>
    <mergeCell ref="J158:K158"/>
    <mergeCell ref="H159:I159"/>
    <mergeCell ref="J159:K159"/>
    <mergeCell ref="H160:I160"/>
    <mergeCell ref="J160:K160"/>
    <mergeCell ref="H168:I168"/>
    <mergeCell ref="J168:K168"/>
    <mergeCell ref="H169:I169"/>
    <mergeCell ref="J169:K169"/>
    <mergeCell ref="H170:I170"/>
    <mergeCell ref="J170:K170"/>
    <mergeCell ref="A173:G173"/>
    <mergeCell ref="H173:I173"/>
    <mergeCell ref="J173:K173"/>
    <mergeCell ref="A177:K177"/>
    <mergeCell ref="H184:I184"/>
    <mergeCell ref="J184:K184"/>
    <mergeCell ref="H185:I185"/>
    <mergeCell ref="J185:K185"/>
    <mergeCell ref="H186:I186"/>
    <mergeCell ref="J186:K186"/>
    <mergeCell ref="H194:I194"/>
    <mergeCell ref="J194:K194"/>
    <mergeCell ref="H195:I195"/>
    <mergeCell ref="J195:K195"/>
    <mergeCell ref="H196:I196"/>
    <mergeCell ref="J196:K196"/>
    <mergeCell ref="H204:I204"/>
    <mergeCell ref="J204:K204"/>
    <mergeCell ref="H205:I205"/>
    <mergeCell ref="J205:K205"/>
    <mergeCell ref="H206:I206"/>
    <mergeCell ref="J206:K206"/>
    <mergeCell ref="H214:I214"/>
    <mergeCell ref="J214:K214"/>
    <mergeCell ref="H215:I215"/>
    <mergeCell ref="J215:K215"/>
    <mergeCell ref="H216:I216"/>
    <mergeCell ref="J216:K216"/>
    <mergeCell ref="H224:I224"/>
    <mergeCell ref="J224:K224"/>
    <mergeCell ref="H225:I225"/>
    <mergeCell ref="J225:K225"/>
    <mergeCell ref="H226:I226"/>
    <mergeCell ref="J226:K226"/>
    <mergeCell ref="H234:I234"/>
    <mergeCell ref="J234:K234"/>
    <mergeCell ref="H235:I235"/>
    <mergeCell ref="J235:K235"/>
    <mergeCell ref="H236:I236"/>
    <mergeCell ref="J236:K236"/>
    <mergeCell ref="H244:I244"/>
    <mergeCell ref="J244:K244"/>
    <mergeCell ref="H245:I245"/>
    <mergeCell ref="J245:K245"/>
    <mergeCell ref="H246:I246"/>
    <mergeCell ref="J246:K246"/>
    <mergeCell ref="H254:I254"/>
    <mergeCell ref="J254:K254"/>
    <mergeCell ref="H255:I255"/>
    <mergeCell ref="J255:K255"/>
    <mergeCell ref="H256:I256"/>
    <mergeCell ref="J256:K256"/>
    <mergeCell ref="H264:I264"/>
    <mergeCell ref="J264:K264"/>
    <mergeCell ref="H265:I265"/>
    <mergeCell ref="J265:K265"/>
    <mergeCell ref="H266:I266"/>
    <mergeCell ref="J266:K266"/>
    <mergeCell ref="H274:I274"/>
    <mergeCell ref="J274:K274"/>
    <mergeCell ref="H275:I275"/>
    <mergeCell ref="J275:K275"/>
    <mergeCell ref="H276:I276"/>
    <mergeCell ref="J276:K276"/>
    <mergeCell ref="H284:I284"/>
    <mergeCell ref="J284:K284"/>
    <mergeCell ref="H285:I285"/>
    <mergeCell ref="J285:K285"/>
    <mergeCell ref="H286:I286"/>
    <mergeCell ref="J286:K286"/>
    <mergeCell ref="H294:I294"/>
    <mergeCell ref="J294:K294"/>
    <mergeCell ref="H295:I295"/>
    <mergeCell ref="J295:K295"/>
    <mergeCell ref="H296:I296"/>
    <mergeCell ref="J296:K296"/>
    <mergeCell ref="H304:I304"/>
    <mergeCell ref="J304:K304"/>
    <mergeCell ref="H305:I305"/>
    <mergeCell ref="J305:K305"/>
    <mergeCell ref="H306:I306"/>
    <mergeCell ref="J306:K306"/>
    <mergeCell ref="H314:I314"/>
    <mergeCell ref="J314:K314"/>
    <mergeCell ref="H315:I315"/>
    <mergeCell ref="J315:K315"/>
    <mergeCell ref="H316:I316"/>
    <mergeCell ref="J316:K316"/>
    <mergeCell ref="A319:G319"/>
    <mergeCell ref="H319:I319"/>
    <mergeCell ref="J319:K319"/>
    <mergeCell ref="A323:K323"/>
    <mergeCell ref="H333:I333"/>
    <mergeCell ref="J333:K333"/>
    <mergeCell ref="H334:I334"/>
    <mergeCell ref="J334:K334"/>
    <mergeCell ref="H335:I335"/>
    <mergeCell ref="J335:K335"/>
    <mergeCell ref="H339:I339"/>
    <mergeCell ref="J339:K339"/>
    <mergeCell ref="H340:I340"/>
    <mergeCell ref="J340:K340"/>
    <mergeCell ref="H341:I341"/>
    <mergeCell ref="J341:K341"/>
    <mergeCell ref="H345:I345"/>
    <mergeCell ref="J345:K345"/>
    <mergeCell ref="H346:I346"/>
    <mergeCell ref="J346:K346"/>
    <mergeCell ref="H347:I347"/>
    <mergeCell ref="J347:K347"/>
    <mergeCell ref="A350:G350"/>
    <mergeCell ref="H350:I350"/>
    <mergeCell ref="J350:K350"/>
    <mergeCell ref="A354:G354"/>
    <mergeCell ref="H354:I354"/>
    <mergeCell ref="J354:K354"/>
    <mergeCell ref="C357:G357"/>
    <mergeCell ref="H357:I357"/>
    <mergeCell ref="J357:K357"/>
    <mergeCell ref="A359:G359"/>
    <mergeCell ref="H359:I359"/>
    <mergeCell ref="J359:K359"/>
    <mergeCell ref="A364:B364"/>
    <mergeCell ref="H364:K364"/>
    <mergeCell ref="C365:G365"/>
    <mergeCell ref="A367:B367"/>
    <mergeCell ref="H367:K367"/>
    <mergeCell ref="C368:G368"/>
  </mergeCells>
  <printOptions headings="false" gridLines="false" gridLinesSet="true" horizontalCentered="false" verticalCentered="false"/>
  <pageMargins left="0.4" right="0.2" top="0.298611111111111" bottom="0.4375" header="0.2" footer="0.2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U261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selection pane="topLeft" activeCell="A13" activeCellId="0" sqref="A13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53</v>
      </c>
      <c r="D1" s="0" t="s">
        <v>54</v>
      </c>
      <c r="F1" s="0" t="n">
        <v>0</v>
      </c>
      <c r="G1" s="0" t="n">
        <v>0</v>
      </c>
      <c r="H1" s="0" t="n">
        <v>0</v>
      </c>
      <c r="I1" s="0" t="s">
        <v>55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  <c r="IL1" s="0" t="s">
        <v>56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57</v>
      </c>
      <c r="G4" s="0" t="s">
        <v>58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256</v>
      </c>
      <c r="C12" s="0" t="n">
        <v>0</v>
      </c>
      <c r="D12" s="0" t="n">
        <f aca="false">ROW(A221)</f>
        <v>221</v>
      </c>
      <c r="E12" s="0" t="n">
        <v>0</v>
      </c>
      <c r="F12" s="0" t="s">
        <v>59</v>
      </c>
      <c r="G12" s="0" t="s">
        <v>60</v>
      </c>
      <c r="I12" s="0" t="n">
        <v>0</v>
      </c>
      <c r="J12" s="0" t="s">
        <v>61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62</v>
      </c>
      <c r="V12" s="0" t="n">
        <v>8</v>
      </c>
      <c r="BB12" s="0" t="n">
        <v>0</v>
      </c>
      <c r="BH12" s="0" t="s">
        <v>63</v>
      </c>
      <c r="BI12" s="0" t="s">
        <v>64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65</v>
      </c>
      <c r="CA12" s="0" t="s">
        <v>66</v>
      </c>
      <c r="CB12" s="0" t="s">
        <v>66</v>
      </c>
      <c r="CC12" s="0" t="s">
        <v>66</v>
      </c>
      <c r="CD12" s="0" t="s">
        <v>66</v>
      </c>
      <c r="CE12" s="0" t="s">
        <v>67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68</v>
      </c>
      <c r="CR12" s="0" t="s">
        <v>69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5" customFormat="false" ht="12.75" hidden="false" customHeight="false" outlineLevel="0" collapsed="false">
      <c r="A15" s="0" t="n">
        <v>15</v>
      </c>
      <c r="B15" s="0" t="n">
        <v>1</v>
      </c>
    </row>
    <row r="18" customFormat="false" ht="12.75" hidden="false" customHeight="false" outlineLevel="0" collapsed="false">
      <c r="A18" s="0" t="n">
        <v>52</v>
      </c>
      <c r="B18" s="0" t="n">
        <f aca="false">B221</f>
        <v>256</v>
      </c>
      <c r="C18" s="0" t="n">
        <f aca="false">C221</f>
        <v>1</v>
      </c>
      <c r="D18" s="0" t="n">
        <f aca="false">D221</f>
        <v>12</v>
      </c>
      <c r="E18" s="0" t="n">
        <f aca="false">E221</f>
        <v>0</v>
      </c>
      <c r="F18" s="0" t="str">
        <f aca="false">F221</f>
        <v>СР-08-01</v>
      </c>
      <c r="G18" s="0" t="str">
        <f aca="false">G221</f>
        <v>Средства технического регулирования дорожного движения на период реконструкции</v>
      </c>
      <c r="O18" s="0" t="n">
        <f aca="false">O221</f>
        <v>70137.85</v>
      </c>
      <c r="P18" s="0" t="n">
        <f aca="false">P221</f>
        <v>24082.97</v>
      </c>
      <c r="Q18" s="0" t="n">
        <f aca="false">Q221</f>
        <v>7272.62</v>
      </c>
      <c r="R18" s="0" t="n">
        <f aca="false">R221</f>
        <v>944.65</v>
      </c>
      <c r="S18" s="0" t="n">
        <f aca="false">S221</f>
        <v>38782.26</v>
      </c>
      <c r="T18" s="0" t="n">
        <f aca="false">T221</f>
        <v>0</v>
      </c>
      <c r="U18" s="0" t="n">
        <f aca="false">U221</f>
        <v>3379.05877716</v>
      </c>
      <c r="V18" s="0" t="n">
        <f aca="false">V221</f>
        <v>0</v>
      </c>
      <c r="W18" s="0" t="n">
        <f aca="false">W221</f>
        <v>0</v>
      </c>
      <c r="X18" s="0" t="n">
        <f aca="false">X221</f>
        <v>53044.42</v>
      </c>
      <c r="Y18" s="0" t="n">
        <f aca="false">Y221</f>
        <v>21733.1</v>
      </c>
      <c r="Z18" s="0" t="n">
        <f aca="false">Z221</f>
        <v>0</v>
      </c>
      <c r="AA18" s="0" t="n">
        <f aca="false">AA221</f>
        <v>0</v>
      </c>
      <c r="AB18" s="0" t="n">
        <f aca="false">AB221</f>
        <v>0</v>
      </c>
      <c r="AC18" s="0" t="n">
        <f aca="false">AC221</f>
        <v>0</v>
      </c>
      <c r="AD18" s="0" t="n">
        <f aca="false">AD221</f>
        <v>0</v>
      </c>
      <c r="AE18" s="0" t="n">
        <f aca="false">AE221</f>
        <v>0</v>
      </c>
      <c r="AF18" s="0" t="n">
        <f aca="false">AF221</f>
        <v>0</v>
      </c>
      <c r="AG18" s="0" t="n">
        <f aca="false">AG221</f>
        <v>0</v>
      </c>
      <c r="AH18" s="0" t="n">
        <f aca="false">AH221</f>
        <v>0</v>
      </c>
      <c r="AI18" s="0" t="n">
        <f aca="false">AI221</f>
        <v>0</v>
      </c>
      <c r="AJ18" s="0" t="n">
        <f aca="false">AJ221</f>
        <v>0</v>
      </c>
      <c r="AK18" s="0" t="n">
        <f aca="false">AK221</f>
        <v>0</v>
      </c>
      <c r="AL18" s="0" t="n">
        <f aca="false">AL221</f>
        <v>0</v>
      </c>
      <c r="AM18" s="0" t="n">
        <f aca="false">AM221</f>
        <v>0</v>
      </c>
      <c r="AN18" s="0" t="n">
        <f aca="false">AN221</f>
        <v>0</v>
      </c>
      <c r="AO18" s="0" t="n">
        <f aca="false">AO221</f>
        <v>0</v>
      </c>
      <c r="AP18" s="0" t="n">
        <f aca="false">AP221</f>
        <v>0</v>
      </c>
      <c r="AQ18" s="0" t="n">
        <f aca="false">AQ221</f>
        <v>0</v>
      </c>
      <c r="AR18" s="0" t="n">
        <f aca="false">AR221</f>
        <v>144915.37</v>
      </c>
      <c r="AS18" s="0" t="n">
        <f aca="false">AS221</f>
        <v>144915.37</v>
      </c>
      <c r="AT18" s="0" t="n">
        <f aca="false">AT221</f>
        <v>0</v>
      </c>
      <c r="AU18" s="0" t="n">
        <f aca="false">AU221</f>
        <v>0</v>
      </c>
      <c r="AV18" s="0" t="n">
        <f aca="false">AV221</f>
        <v>24082.97</v>
      </c>
      <c r="AW18" s="0" t="n">
        <f aca="false">AW221</f>
        <v>24082.97</v>
      </c>
      <c r="AX18" s="0" t="n">
        <f aca="false">AX221</f>
        <v>0</v>
      </c>
      <c r="AY18" s="0" t="n">
        <f aca="false">AY221</f>
        <v>24082.97</v>
      </c>
      <c r="AZ18" s="0" t="n">
        <f aca="false">AZ221</f>
        <v>0</v>
      </c>
      <c r="BA18" s="0" t="n">
        <f aca="false">BA221</f>
        <v>0</v>
      </c>
      <c r="BB18" s="0" t="n">
        <f aca="false">BB221</f>
        <v>0</v>
      </c>
      <c r="BC18" s="0" t="n">
        <f aca="false">BC221</f>
        <v>0</v>
      </c>
      <c r="BD18" s="0" t="n">
        <f aca="false">BD221</f>
        <v>0</v>
      </c>
      <c r="BE18" s="0" t="n">
        <f aca="false">BE221</f>
        <v>0</v>
      </c>
      <c r="BF18" s="0" t="n">
        <f aca="false">BF221</f>
        <v>0</v>
      </c>
      <c r="BG18" s="0" t="n">
        <f aca="false">BG221</f>
        <v>0</v>
      </c>
      <c r="BH18" s="0" t="n">
        <f aca="false">BH221</f>
        <v>0</v>
      </c>
      <c r="BI18" s="0" t="n">
        <f aca="false">BI221</f>
        <v>0</v>
      </c>
      <c r="BJ18" s="0" t="n">
        <f aca="false">BJ221</f>
        <v>0</v>
      </c>
      <c r="BK18" s="0" t="n">
        <f aca="false">BK221</f>
        <v>0</v>
      </c>
      <c r="BL18" s="0" t="n">
        <f aca="false">BL221</f>
        <v>0</v>
      </c>
      <c r="BM18" s="0" t="n">
        <f aca="false">BM221</f>
        <v>0</v>
      </c>
      <c r="BN18" s="0" t="n">
        <f aca="false">BN221</f>
        <v>0</v>
      </c>
      <c r="BO18" s="0" t="n">
        <f aca="false">BO221</f>
        <v>0</v>
      </c>
      <c r="BP18" s="0" t="n">
        <f aca="false">BP221</f>
        <v>0</v>
      </c>
      <c r="BQ18" s="0" t="n">
        <f aca="false">BQ221</f>
        <v>0</v>
      </c>
      <c r="BR18" s="0" t="n">
        <f aca="false">BR221</f>
        <v>0</v>
      </c>
      <c r="BS18" s="0" t="n">
        <f aca="false">BS221</f>
        <v>0</v>
      </c>
      <c r="BT18" s="0" t="n">
        <f aca="false">BT221</f>
        <v>0</v>
      </c>
      <c r="BU18" s="0" t="n">
        <f aca="false">BU221</f>
        <v>0</v>
      </c>
      <c r="BV18" s="0" t="n">
        <f aca="false">BV221</f>
        <v>0</v>
      </c>
      <c r="BW18" s="0" t="n">
        <f aca="false">BW221</f>
        <v>0</v>
      </c>
      <c r="BX18" s="0" t="n">
        <f aca="false">BX221</f>
        <v>0</v>
      </c>
      <c r="BY18" s="0" t="n">
        <f aca="false">BY221</f>
        <v>0</v>
      </c>
      <c r="BZ18" s="0" t="n">
        <f aca="false">BZ221</f>
        <v>0</v>
      </c>
      <c r="CA18" s="0" t="n">
        <f aca="false">CA221</f>
        <v>0</v>
      </c>
      <c r="CB18" s="0" t="n">
        <f aca="false">CB221</f>
        <v>0</v>
      </c>
      <c r="CC18" s="0" t="n">
        <f aca="false">CC221</f>
        <v>0</v>
      </c>
      <c r="CD18" s="0" t="n">
        <f aca="false">CD221</f>
        <v>0</v>
      </c>
      <c r="CE18" s="0" t="n">
        <f aca="false">CE221</f>
        <v>0</v>
      </c>
      <c r="CF18" s="0" t="n">
        <f aca="false">CF221</f>
        <v>0</v>
      </c>
      <c r="CG18" s="0" t="n">
        <f aca="false">CG221</f>
        <v>0</v>
      </c>
      <c r="CH18" s="0" t="n">
        <f aca="false">CH221</f>
        <v>0</v>
      </c>
      <c r="CI18" s="0" t="n">
        <f aca="false">CI221</f>
        <v>0</v>
      </c>
      <c r="CJ18" s="0" t="n">
        <f aca="false">CJ221</f>
        <v>0</v>
      </c>
      <c r="CK18" s="0" t="n">
        <f aca="false">CK221</f>
        <v>0</v>
      </c>
      <c r="CL18" s="0" t="n">
        <f aca="false">CL221</f>
        <v>0</v>
      </c>
      <c r="CM18" s="0" t="n">
        <f aca="false">CM221</f>
        <v>0</v>
      </c>
      <c r="CN18" s="0" t="n">
        <f aca="false">CN221</f>
        <v>0</v>
      </c>
      <c r="CO18" s="0" t="n">
        <f aca="false">CO221</f>
        <v>0</v>
      </c>
      <c r="CP18" s="0" t="n">
        <f aca="false">CP221</f>
        <v>0</v>
      </c>
      <c r="CQ18" s="0" t="n">
        <f aca="false">CQ221</f>
        <v>0</v>
      </c>
      <c r="CR18" s="0" t="n">
        <f aca="false">CR221</f>
        <v>0</v>
      </c>
      <c r="CS18" s="0" t="n">
        <f aca="false">CS221</f>
        <v>0</v>
      </c>
      <c r="CT18" s="0" t="n">
        <f aca="false">CT221</f>
        <v>0</v>
      </c>
      <c r="CU18" s="0" t="n">
        <f aca="false">CU221</f>
        <v>0</v>
      </c>
      <c r="CV18" s="0" t="n">
        <f aca="false">CV221</f>
        <v>0</v>
      </c>
      <c r="CW18" s="0" t="n">
        <f aca="false">CW221</f>
        <v>0</v>
      </c>
      <c r="CX18" s="0" t="n">
        <f aca="false">CX221</f>
        <v>0</v>
      </c>
      <c r="CY18" s="0" t="n">
        <f aca="false">CY221</f>
        <v>0</v>
      </c>
      <c r="CZ18" s="0" t="n">
        <f aca="false">CZ221</f>
        <v>0</v>
      </c>
      <c r="DA18" s="0" t="n">
        <f aca="false">DA221</f>
        <v>0</v>
      </c>
      <c r="DB18" s="0" t="n">
        <f aca="false">DB221</f>
        <v>0</v>
      </c>
      <c r="DC18" s="0" t="n">
        <f aca="false">DC221</f>
        <v>0</v>
      </c>
      <c r="DD18" s="0" t="n">
        <f aca="false">DD221</f>
        <v>0</v>
      </c>
      <c r="DE18" s="0" t="n">
        <f aca="false">DE221</f>
        <v>0</v>
      </c>
      <c r="DF18" s="0" t="n">
        <f aca="false">DF221</f>
        <v>0</v>
      </c>
      <c r="DG18" s="0" t="n">
        <f aca="false">DG221</f>
        <v>2833775.42</v>
      </c>
      <c r="DH18" s="0" t="n">
        <f aca="false">DH221</f>
        <v>469422.66</v>
      </c>
      <c r="DI18" s="0" t="n">
        <f aca="false">DI221</f>
        <v>124289.13</v>
      </c>
      <c r="DJ18" s="0" t="n">
        <f aca="false">DJ221</f>
        <v>54562.7</v>
      </c>
      <c r="DK18" s="0" t="n">
        <f aca="false">DK221</f>
        <v>2240063.63</v>
      </c>
      <c r="DL18" s="0" t="n">
        <f aca="false">DL221</f>
        <v>0</v>
      </c>
      <c r="DM18" s="0" t="n">
        <f aca="false">DM221</f>
        <v>3379.05877716</v>
      </c>
      <c r="DN18" s="0" t="n">
        <f aca="false">DN221</f>
        <v>0</v>
      </c>
      <c r="DO18" s="0" t="n">
        <f aca="false">DO221</f>
        <v>0</v>
      </c>
      <c r="DP18" s="0" t="n">
        <f aca="false">DP221</f>
        <v>3063844.89</v>
      </c>
      <c r="DQ18" s="0" t="n">
        <f aca="false">DQ221</f>
        <v>1255303.32</v>
      </c>
      <c r="DR18" s="0" t="n">
        <f aca="false">DR221</f>
        <v>0</v>
      </c>
      <c r="DS18" s="0" t="n">
        <f aca="false">DS221</f>
        <v>0</v>
      </c>
      <c r="DT18" s="0" t="n">
        <f aca="false">DT221</f>
        <v>0</v>
      </c>
      <c r="DU18" s="0" t="n">
        <f aca="false">DU221</f>
        <v>0</v>
      </c>
      <c r="DV18" s="0" t="n">
        <f aca="false">DV221</f>
        <v>0</v>
      </c>
      <c r="DW18" s="0" t="n">
        <f aca="false">DW221</f>
        <v>0</v>
      </c>
      <c r="DX18" s="0" t="n">
        <f aca="false">DX221</f>
        <v>0</v>
      </c>
      <c r="DY18" s="0" t="n">
        <f aca="false">DY221</f>
        <v>0</v>
      </c>
      <c r="DZ18" s="0" t="n">
        <f aca="false">DZ221</f>
        <v>0</v>
      </c>
      <c r="EA18" s="0" t="n">
        <f aca="false">EA221</f>
        <v>0</v>
      </c>
      <c r="EB18" s="0" t="n">
        <f aca="false">EB221</f>
        <v>0</v>
      </c>
      <c r="EC18" s="0" t="n">
        <f aca="false">EC221</f>
        <v>0</v>
      </c>
      <c r="ED18" s="0" t="n">
        <f aca="false">ED221</f>
        <v>0</v>
      </c>
      <c r="EE18" s="0" t="n">
        <f aca="false">EE221</f>
        <v>0</v>
      </c>
      <c r="EF18" s="0" t="n">
        <f aca="false">EF221</f>
        <v>0</v>
      </c>
      <c r="EG18" s="0" t="n">
        <f aca="false">EG221</f>
        <v>0</v>
      </c>
      <c r="EH18" s="0" t="n">
        <f aca="false">EH221</f>
        <v>0</v>
      </c>
      <c r="EI18" s="0" t="n">
        <f aca="false">EI221</f>
        <v>0</v>
      </c>
      <c r="EJ18" s="0" t="n">
        <f aca="false">EJ221</f>
        <v>7152923.63</v>
      </c>
      <c r="EK18" s="0" t="n">
        <f aca="false">EK221</f>
        <v>7152923.63</v>
      </c>
      <c r="EL18" s="0" t="n">
        <f aca="false">EL221</f>
        <v>0</v>
      </c>
      <c r="EM18" s="0" t="n">
        <f aca="false">EM221</f>
        <v>0</v>
      </c>
      <c r="EN18" s="0" t="n">
        <f aca="false">EN221</f>
        <v>469422.66</v>
      </c>
      <c r="EO18" s="0" t="n">
        <f aca="false">EO221</f>
        <v>469422.66</v>
      </c>
      <c r="EP18" s="0" t="n">
        <f aca="false">EP221</f>
        <v>0</v>
      </c>
      <c r="EQ18" s="0" t="n">
        <f aca="false">EQ221</f>
        <v>469422.66</v>
      </c>
      <c r="ER18" s="0" t="n">
        <f aca="false">ER221</f>
        <v>0</v>
      </c>
      <c r="ES18" s="0" t="n">
        <f aca="false">ES221</f>
        <v>0</v>
      </c>
      <c r="ET18" s="0" t="n">
        <f aca="false">ET221</f>
        <v>0</v>
      </c>
      <c r="EU18" s="0" t="n">
        <f aca="false">EU221</f>
        <v>0</v>
      </c>
      <c r="EV18" s="0" t="n">
        <f aca="false">EV221</f>
        <v>0</v>
      </c>
      <c r="EW18" s="0" t="n">
        <f aca="false">EW221</f>
        <v>0</v>
      </c>
      <c r="EX18" s="0" t="n">
        <f aca="false">EX221</f>
        <v>0</v>
      </c>
      <c r="EY18" s="0" t="n">
        <f aca="false">EY221</f>
        <v>0</v>
      </c>
      <c r="EZ18" s="0" t="n">
        <f aca="false">EZ221</f>
        <v>0</v>
      </c>
      <c r="FA18" s="0" t="n">
        <f aca="false">FA221</f>
        <v>0</v>
      </c>
      <c r="FB18" s="0" t="n">
        <f aca="false">FB221</f>
        <v>0</v>
      </c>
      <c r="FC18" s="0" t="n">
        <f aca="false">FC221</f>
        <v>0</v>
      </c>
      <c r="FD18" s="0" t="n">
        <f aca="false">FD221</f>
        <v>0</v>
      </c>
      <c r="FE18" s="0" t="n">
        <f aca="false">FE221</f>
        <v>0</v>
      </c>
      <c r="FF18" s="0" t="n">
        <f aca="false">FF221</f>
        <v>0</v>
      </c>
      <c r="FG18" s="0" t="n">
        <f aca="false">FG221</f>
        <v>0</v>
      </c>
      <c r="FH18" s="0" t="n">
        <f aca="false">FH221</f>
        <v>0</v>
      </c>
      <c r="FI18" s="0" t="n">
        <f aca="false">FI221</f>
        <v>0</v>
      </c>
      <c r="FJ18" s="0" t="n">
        <f aca="false">FJ221</f>
        <v>0</v>
      </c>
      <c r="FK18" s="0" t="n">
        <f aca="false">FK221</f>
        <v>0</v>
      </c>
      <c r="FL18" s="0" t="n">
        <f aca="false">FL221</f>
        <v>0</v>
      </c>
      <c r="FM18" s="0" t="n">
        <f aca="false">FM221</f>
        <v>0</v>
      </c>
      <c r="FN18" s="0" t="n">
        <f aca="false">FN221</f>
        <v>0</v>
      </c>
      <c r="FO18" s="0" t="n">
        <f aca="false">FO221</f>
        <v>0</v>
      </c>
      <c r="FP18" s="0" t="n">
        <f aca="false">FP221</f>
        <v>0</v>
      </c>
      <c r="FQ18" s="0" t="n">
        <f aca="false">FQ221</f>
        <v>0</v>
      </c>
      <c r="FR18" s="0" t="n">
        <f aca="false">FR221</f>
        <v>0</v>
      </c>
      <c r="FS18" s="0" t="n">
        <f aca="false">FS221</f>
        <v>0</v>
      </c>
      <c r="FT18" s="0" t="n">
        <f aca="false">FT221</f>
        <v>0</v>
      </c>
      <c r="FU18" s="0" t="n">
        <f aca="false">FU221</f>
        <v>0</v>
      </c>
      <c r="FV18" s="0" t="n">
        <f aca="false">FV221</f>
        <v>0</v>
      </c>
      <c r="FW18" s="0" t="n">
        <f aca="false">FW221</f>
        <v>0</v>
      </c>
      <c r="FX18" s="0" t="n">
        <f aca="false">FX221</f>
        <v>0</v>
      </c>
      <c r="FY18" s="0" t="n">
        <f aca="false">FY221</f>
        <v>0</v>
      </c>
      <c r="FZ18" s="0" t="n">
        <f aca="false">FZ221</f>
        <v>0</v>
      </c>
      <c r="GA18" s="0" t="n">
        <f aca="false">GA221</f>
        <v>0</v>
      </c>
      <c r="GB18" s="0" t="n">
        <f aca="false">GB221</f>
        <v>0</v>
      </c>
      <c r="GC18" s="0" t="n">
        <f aca="false">GC221</f>
        <v>0</v>
      </c>
      <c r="GD18" s="0" t="n">
        <f aca="false">GD221</f>
        <v>0</v>
      </c>
      <c r="GE18" s="0" t="n">
        <f aca="false">GE221</f>
        <v>0</v>
      </c>
      <c r="GF18" s="0" t="n">
        <f aca="false">GF221</f>
        <v>0</v>
      </c>
      <c r="GG18" s="0" t="n">
        <f aca="false">GG221</f>
        <v>0</v>
      </c>
      <c r="GH18" s="0" t="n">
        <f aca="false">GH221</f>
        <v>0</v>
      </c>
      <c r="GI18" s="0" t="n">
        <f aca="false">GI221</f>
        <v>0</v>
      </c>
      <c r="GJ18" s="0" t="n">
        <f aca="false">GJ221</f>
        <v>0</v>
      </c>
      <c r="GK18" s="0" t="n">
        <f aca="false">GK221</f>
        <v>0</v>
      </c>
      <c r="GL18" s="0" t="n">
        <f aca="false">GL221</f>
        <v>0</v>
      </c>
      <c r="GM18" s="0" t="n">
        <f aca="false">GM221</f>
        <v>0</v>
      </c>
      <c r="GN18" s="0" t="n">
        <f aca="false">GN221</f>
        <v>0</v>
      </c>
      <c r="GO18" s="0" t="n">
        <f aca="false">GO221</f>
        <v>0</v>
      </c>
      <c r="GP18" s="0" t="n">
        <f aca="false">GP221</f>
        <v>0</v>
      </c>
      <c r="GQ18" s="0" t="n">
        <f aca="false">GQ221</f>
        <v>0</v>
      </c>
      <c r="GR18" s="0" t="n">
        <f aca="false">GR221</f>
        <v>0</v>
      </c>
      <c r="GS18" s="0" t="n">
        <f aca="false">GS221</f>
        <v>0</v>
      </c>
      <c r="GT18" s="0" t="n">
        <f aca="false">GT221</f>
        <v>0</v>
      </c>
      <c r="GU18" s="0" t="n">
        <f aca="false">GU221</f>
        <v>0</v>
      </c>
      <c r="GV18" s="0" t="n">
        <f aca="false">GV221</f>
        <v>0</v>
      </c>
      <c r="GW18" s="0" t="n">
        <f aca="false">GW221</f>
        <v>0</v>
      </c>
      <c r="GX18" s="0" t="n">
        <f aca="false">GX221</f>
        <v>0</v>
      </c>
    </row>
    <row r="20" customFormat="false" ht="12.75" hidden="false" customHeight="false" outlineLevel="0" collapsed="false">
      <c r="A20" s="0" t="n">
        <v>3</v>
      </c>
      <c r="B20" s="0" t="n">
        <v>1</v>
      </c>
      <c r="D20" s="0" t="n">
        <f aca="false">ROW(A191)</f>
        <v>191</v>
      </c>
      <c r="F20" s="0" t="s">
        <v>59</v>
      </c>
      <c r="G20" s="0" t="s">
        <v>60</v>
      </c>
      <c r="I20" s="0" t="n">
        <v>0</v>
      </c>
      <c r="K20" s="0" t="n">
        <v>0</v>
      </c>
      <c r="L20" s="0" t="s">
        <v>59</v>
      </c>
      <c r="S20" s="0" t="n">
        <v>0</v>
      </c>
      <c r="T20" s="0" t="n">
        <v>0</v>
      </c>
      <c r="U20" s="0" t="s">
        <v>60</v>
      </c>
      <c r="V20" s="0" t="n">
        <v>8</v>
      </c>
      <c r="BX20" s="0" t="n">
        <v>0</v>
      </c>
      <c r="CF20" s="0" t="n">
        <v>0</v>
      </c>
      <c r="CG20" s="0" t="n">
        <v>0</v>
      </c>
    </row>
    <row r="22" customFormat="false" ht="12.75" hidden="false" customHeight="false" outlineLevel="0" collapsed="false">
      <c r="A22" s="0" t="n">
        <v>52</v>
      </c>
      <c r="B22" s="0" t="n">
        <f aca="false">B191</f>
        <v>1</v>
      </c>
      <c r="C22" s="0" t="n">
        <f aca="false">C191</f>
        <v>3</v>
      </c>
      <c r="D22" s="0" t="n">
        <f aca="false">D191</f>
        <v>20</v>
      </c>
      <c r="E22" s="0" t="n">
        <f aca="false">E191</f>
        <v>0</v>
      </c>
      <c r="F22" s="0" t="str">
        <f aca="false">F191</f>
        <v>СР-08-01</v>
      </c>
      <c r="G22" s="0" t="str">
        <f aca="false">G191</f>
        <v>Средства технического регулирования дорожного движения на период реконструкции</v>
      </c>
      <c r="O22" s="0" t="n">
        <f aca="false">O191</f>
        <v>70137.85</v>
      </c>
      <c r="P22" s="0" t="n">
        <f aca="false">P191</f>
        <v>24082.97</v>
      </c>
      <c r="Q22" s="0" t="n">
        <f aca="false">Q191</f>
        <v>7272.62</v>
      </c>
      <c r="R22" s="0" t="n">
        <f aca="false">R191</f>
        <v>944.65</v>
      </c>
      <c r="S22" s="0" t="n">
        <f aca="false">S191</f>
        <v>38782.26</v>
      </c>
      <c r="T22" s="0" t="n">
        <f aca="false">T191</f>
        <v>0</v>
      </c>
      <c r="U22" s="0" t="n">
        <f aca="false">U191</f>
        <v>3379.05877716</v>
      </c>
      <c r="V22" s="0" t="n">
        <f aca="false">V191</f>
        <v>0</v>
      </c>
      <c r="W22" s="0" t="n">
        <f aca="false">W191</f>
        <v>0</v>
      </c>
      <c r="X22" s="0" t="n">
        <f aca="false">X191</f>
        <v>53044.42</v>
      </c>
      <c r="Y22" s="0" t="n">
        <f aca="false">Y191</f>
        <v>21733.1</v>
      </c>
      <c r="Z22" s="0" t="n">
        <f aca="false">Z191</f>
        <v>0</v>
      </c>
      <c r="AA22" s="0" t="n">
        <f aca="false">AA191</f>
        <v>0</v>
      </c>
      <c r="AB22" s="0" t="n">
        <f aca="false">AB191</f>
        <v>0</v>
      </c>
      <c r="AC22" s="0" t="n">
        <f aca="false">AC191</f>
        <v>0</v>
      </c>
      <c r="AD22" s="0" t="n">
        <f aca="false">AD191</f>
        <v>0</v>
      </c>
      <c r="AE22" s="0" t="n">
        <f aca="false">AE191</f>
        <v>0</v>
      </c>
      <c r="AF22" s="0" t="n">
        <f aca="false">AF191</f>
        <v>0</v>
      </c>
      <c r="AG22" s="0" t="n">
        <f aca="false">AG191</f>
        <v>0</v>
      </c>
      <c r="AH22" s="0" t="n">
        <f aca="false">AH191</f>
        <v>0</v>
      </c>
      <c r="AI22" s="0" t="n">
        <f aca="false">AI191</f>
        <v>0</v>
      </c>
      <c r="AJ22" s="0" t="n">
        <f aca="false">AJ191</f>
        <v>0</v>
      </c>
      <c r="AK22" s="0" t="n">
        <f aca="false">AK191</f>
        <v>0</v>
      </c>
      <c r="AL22" s="0" t="n">
        <f aca="false">AL191</f>
        <v>0</v>
      </c>
      <c r="AM22" s="0" t="n">
        <f aca="false">AM191</f>
        <v>0</v>
      </c>
      <c r="AN22" s="0" t="n">
        <f aca="false">AN191</f>
        <v>0</v>
      </c>
      <c r="AO22" s="0" t="n">
        <f aca="false">AO191</f>
        <v>0</v>
      </c>
      <c r="AP22" s="0" t="n">
        <f aca="false">AP191</f>
        <v>0</v>
      </c>
      <c r="AQ22" s="0" t="n">
        <f aca="false">AQ191</f>
        <v>0</v>
      </c>
      <c r="AR22" s="0" t="n">
        <f aca="false">AR191</f>
        <v>144915.37</v>
      </c>
      <c r="AS22" s="0" t="n">
        <f aca="false">AS191</f>
        <v>144915.37</v>
      </c>
      <c r="AT22" s="0" t="n">
        <f aca="false">AT191</f>
        <v>0</v>
      </c>
      <c r="AU22" s="0" t="n">
        <f aca="false">AU191</f>
        <v>0</v>
      </c>
      <c r="AV22" s="0" t="n">
        <f aca="false">AV191</f>
        <v>24082.97</v>
      </c>
      <c r="AW22" s="0" t="n">
        <f aca="false">AW191</f>
        <v>24082.97</v>
      </c>
      <c r="AX22" s="0" t="n">
        <f aca="false">AX191</f>
        <v>0</v>
      </c>
      <c r="AY22" s="0" t="n">
        <f aca="false">AY191</f>
        <v>24082.97</v>
      </c>
      <c r="AZ22" s="0" t="n">
        <f aca="false">AZ191</f>
        <v>0</v>
      </c>
      <c r="BA22" s="0" t="n">
        <f aca="false">BA191</f>
        <v>0</v>
      </c>
      <c r="BB22" s="0" t="n">
        <f aca="false">BB191</f>
        <v>0</v>
      </c>
      <c r="BC22" s="0" t="n">
        <f aca="false">BC191</f>
        <v>0</v>
      </c>
      <c r="BD22" s="0" t="n">
        <f aca="false">BD191</f>
        <v>0</v>
      </c>
      <c r="BE22" s="0" t="n">
        <f aca="false">BE191</f>
        <v>0</v>
      </c>
      <c r="BF22" s="0" t="n">
        <f aca="false">BF191</f>
        <v>0</v>
      </c>
      <c r="BG22" s="0" t="n">
        <f aca="false">BG191</f>
        <v>0</v>
      </c>
      <c r="BH22" s="0" t="n">
        <f aca="false">BH191</f>
        <v>0</v>
      </c>
      <c r="BI22" s="0" t="n">
        <f aca="false">BI191</f>
        <v>0</v>
      </c>
      <c r="BJ22" s="0" t="n">
        <f aca="false">BJ191</f>
        <v>0</v>
      </c>
      <c r="BK22" s="0" t="n">
        <f aca="false">BK191</f>
        <v>0</v>
      </c>
      <c r="BL22" s="0" t="n">
        <f aca="false">BL191</f>
        <v>0</v>
      </c>
      <c r="BM22" s="0" t="n">
        <f aca="false">BM191</f>
        <v>0</v>
      </c>
      <c r="BN22" s="0" t="n">
        <f aca="false">BN191</f>
        <v>0</v>
      </c>
      <c r="BO22" s="0" t="n">
        <f aca="false">BO191</f>
        <v>0</v>
      </c>
      <c r="BP22" s="0" t="n">
        <f aca="false">BP191</f>
        <v>0</v>
      </c>
      <c r="BQ22" s="0" t="n">
        <f aca="false">BQ191</f>
        <v>0</v>
      </c>
      <c r="BR22" s="0" t="n">
        <f aca="false">BR191</f>
        <v>0</v>
      </c>
      <c r="BS22" s="0" t="n">
        <f aca="false">BS191</f>
        <v>0</v>
      </c>
      <c r="BT22" s="0" t="n">
        <f aca="false">BT191</f>
        <v>0</v>
      </c>
      <c r="BU22" s="0" t="n">
        <f aca="false">BU191</f>
        <v>0</v>
      </c>
      <c r="BV22" s="0" t="n">
        <f aca="false">BV191</f>
        <v>0</v>
      </c>
      <c r="BW22" s="0" t="n">
        <f aca="false">BW191</f>
        <v>0</v>
      </c>
      <c r="BX22" s="0" t="n">
        <f aca="false">BX191</f>
        <v>0</v>
      </c>
      <c r="BY22" s="0" t="n">
        <f aca="false">BY191</f>
        <v>0</v>
      </c>
      <c r="BZ22" s="0" t="n">
        <f aca="false">BZ191</f>
        <v>0</v>
      </c>
      <c r="CA22" s="0" t="n">
        <f aca="false">CA191</f>
        <v>0</v>
      </c>
      <c r="CB22" s="0" t="n">
        <f aca="false">CB191</f>
        <v>0</v>
      </c>
      <c r="CC22" s="0" t="n">
        <f aca="false">CC191</f>
        <v>0</v>
      </c>
      <c r="CD22" s="0" t="n">
        <f aca="false">CD191</f>
        <v>0</v>
      </c>
      <c r="CE22" s="0" t="n">
        <f aca="false">CE191</f>
        <v>0</v>
      </c>
      <c r="CF22" s="0" t="n">
        <f aca="false">CF191</f>
        <v>0</v>
      </c>
      <c r="CG22" s="0" t="n">
        <f aca="false">CG191</f>
        <v>0</v>
      </c>
      <c r="CH22" s="0" t="n">
        <f aca="false">CH191</f>
        <v>0</v>
      </c>
      <c r="CI22" s="0" t="n">
        <f aca="false">CI191</f>
        <v>0</v>
      </c>
      <c r="CJ22" s="0" t="n">
        <f aca="false">CJ191</f>
        <v>0</v>
      </c>
      <c r="CK22" s="0" t="n">
        <f aca="false">CK191</f>
        <v>0</v>
      </c>
      <c r="CL22" s="0" t="n">
        <f aca="false">CL191</f>
        <v>0</v>
      </c>
      <c r="CM22" s="0" t="n">
        <f aca="false">CM191</f>
        <v>0</v>
      </c>
      <c r="CN22" s="0" t="n">
        <f aca="false">CN191</f>
        <v>0</v>
      </c>
      <c r="CO22" s="0" t="n">
        <f aca="false">CO191</f>
        <v>0</v>
      </c>
      <c r="CP22" s="0" t="n">
        <f aca="false">CP191</f>
        <v>0</v>
      </c>
      <c r="CQ22" s="0" t="n">
        <f aca="false">CQ191</f>
        <v>0</v>
      </c>
      <c r="CR22" s="0" t="n">
        <f aca="false">CR191</f>
        <v>0</v>
      </c>
      <c r="CS22" s="0" t="n">
        <f aca="false">CS191</f>
        <v>0</v>
      </c>
      <c r="CT22" s="0" t="n">
        <f aca="false">CT191</f>
        <v>0</v>
      </c>
      <c r="CU22" s="0" t="n">
        <f aca="false">CU191</f>
        <v>0</v>
      </c>
      <c r="CV22" s="0" t="n">
        <f aca="false">CV191</f>
        <v>0</v>
      </c>
      <c r="CW22" s="0" t="n">
        <f aca="false">CW191</f>
        <v>0</v>
      </c>
      <c r="CX22" s="0" t="n">
        <f aca="false">CX191</f>
        <v>0</v>
      </c>
      <c r="CY22" s="0" t="n">
        <f aca="false">CY191</f>
        <v>0</v>
      </c>
      <c r="CZ22" s="0" t="n">
        <f aca="false">CZ191</f>
        <v>0</v>
      </c>
      <c r="DA22" s="0" t="n">
        <f aca="false">DA191</f>
        <v>0</v>
      </c>
      <c r="DB22" s="0" t="n">
        <f aca="false">DB191</f>
        <v>0</v>
      </c>
      <c r="DC22" s="0" t="n">
        <f aca="false">DC191</f>
        <v>0</v>
      </c>
      <c r="DD22" s="0" t="n">
        <f aca="false">DD191</f>
        <v>0</v>
      </c>
      <c r="DE22" s="0" t="n">
        <f aca="false">DE191</f>
        <v>0</v>
      </c>
      <c r="DF22" s="0" t="n">
        <f aca="false">DF191</f>
        <v>0</v>
      </c>
      <c r="DG22" s="0" t="n">
        <f aca="false">DG191</f>
        <v>2833775.42</v>
      </c>
      <c r="DH22" s="0" t="n">
        <f aca="false">DH191</f>
        <v>469422.66</v>
      </c>
      <c r="DI22" s="0" t="n">
        <f aca="false">DI191</f>
        <v>124289.13</v>
      </c>
      <c r="DJ22" s="0" t="n">
        <f aca="false">DJ191</f>
        <v>54562.7</v>
      </c>
      <c r="DK22" s="0" t="n">
        <f aca="false">DK191</f>
        <v>2240063.63</v>
      </c>
      <c r="DL22" s="0" t="n">
        <f aca="false">DL191</f>
        <v>0</v>
      </c>
      <c r="DM22" s="0" t="n">
        <f aca="false">DM191</f>
        <v>3379.05877716</v>
      </c>
      <c r="DN22" s="0" t="n">
        <f aca="false">DN191</f>
        <v>0</v>
      </c>
      <c r="DO22" s="0" t="n">
        <f aca="false">DO191</f>
        <v>0</v>
      </c>
      <c r="DP22" s="0" t="n">
        <f aca="false">DP191</f>
        <v>3063844.89</v>
      </c>
      <c r="DQ22" s="0" t="n">
        <f aca="false">DQ191</f>
        <v>1255303.32</v>
      </c>
      <c r="DR22" s="0" t="n">
        <f aca="false">DR191</f>
        <v>0</v>
      </c>
      <c r="DS22" s="0" t="n">
        <f aca="false">DS191</f>
        <v>0</v>
      </c>
      <c r="DT22" s="0" t="n">
        <f aca="false">DT191</f>
        <v>0</v>
      </c>
      <c r="DU22" s="0" t="n">
        <f aca="false">DU191</f>
        <v>0</v>
      </c>
      <c r="DV22" s="0" t="n">
        <f aca="false">DV191</f>
        <v>0</v>
      </c>
      <c r="DW22" s="0" t="n">
        <f aca="false">DW191</f>
        <v>0</v>
      </c>
      <c r="DX22" s="0" t="n">
        <f aca="false">DX191</f>
        <v>0</v>
      </c>
      <c r="DY22" s="0" t="n">
        <f aca="false">DY191</f>
        <v>0</v>
      </c>
      <c r="DZ22" s="0" t="n">
        <f aca="false">DZ191</f>
        <v>0</v>
      </c>
      <c r="EA22" s="0" t="n">
        <f aca="false">EA191</f>
        <v>0</v>
      </c>
      <c r="EB22" s="0" t="n">
        <f aca="false">EB191</f>
        <v>0</v>
      </c>
      <c r="EC22" s="0" t="n">
        <f aca="false">EC191</f>
        <v>0</v>
      </c>
      <c r="ED22" s="0" t="n">
        <f aca="false">ED191</f>
        <v>0</v>
      </c>
      <c r="EE22" s="0" t="n">
        <f aca="false">EE191</f>
        <v>0</v>
      </c>
      <c r="EF22" s="0" t="n">
        <f aca="false">EF191</f>
        <v>0</v>
      </c>
      <c r="EG22" s="0" t="n">
        <f aca="false">EG191</f>
        <v>0</v>
      </c>
      <c r="EH22" s="0" t="n">
        <f aca="false">EH191</f>
        <v>0</v>
      </c>
      <c r="EI22" s="0" t="n">
        <f aca="false">EI191</f>
        <v>0</v>
      </c>
      <c r="EJ22" s="0" t="n">
        <f aca="false">EJ191</f>
        <v>7152923.63</v>
      </c>
      <c r="EK22" s="0" t="n">
        <f aca="false">EK191</f>
        <v>7152923.63</v>
      </c>
      <c r="EL22" s="0" t="n">
        <f aca="false">EL191</f>
        <v>0</v>
      </c>
      <c r="EM22" s="0" t="n">
        <f aca="false">EM191</f>
        <v>0</v>
      </c>
      <c r="EN22" s="0" t="n">
        <f aca="false">EN191</f>
        <v>469422.66</v>
      </c>
      <c r="EO22" s="0" t="n">
        <f aca="false">EO191</f>
        <v>469422.66</v>
      </c>
      <c r="EP22" s="0" t="n">
        <f aca="false">EP191</f>
        <v>0</v>
      </c>
      <c r="EQ22" s="0" t="n">
        <f aca="false">EQ191</f>
        <v>469422.66</v>
      </c>
      <c r="ER22" s="0" t="n">
        <f aca="false">ER191</f>
        <v>0</v>
      </c>
      <c r="ES22" s="0" t="n">
        <f aca="false">ES191</f>
        <v>0</v>
      </c>
      <c r="ET22" s="0" t="n">
        <f aca="false">ET191</f>
        <v>0</v>
      </c>
      <c r="EU22" s="0" t="n">
        <f aca="false">EU191</f>
        <v>0</v>
      </c>
      <c r="EV22" s="0" t="n">
        <f aca="false">EV191</f>
        <v>0</v>
      </c>
      <c r="EW22" s="0" t="n">
        <f aca="false">EW191</f>
        <v>0</v>
      </c>
      <c r="EX22" s="0" t="n">
        <f aca="false">EX191</f>
        <v>0</v>
      </c>
      <c r="EY22" s="0" t="n">
        <f aca="false">EY191</f>
        <v>0</v>
      </c>
      <c r="EZ22" s="0" t="n">
        <f aca="false">EZ191</f>
        <v>0</v>
      </c>
      <c r="FA22" s="0" t="n">
        <f aca="false">FA191</f>
        <v>0</v>
      </c>
      <c r="FB22" s="0" t="n">
        <f aca="false">FB191</f>
        <v>0</v>
      </c>
      <c r="FC22" s="0" t="n">
        <f aca="false">FC191</f>
        <v>0</v>
      </c>
      <c r="FD22" s="0" t="n">
        <f aca="false">FD191</f>
        <v>0</v>
      </c>
      <c r="FE22" s="0" t="n">
        <f aca="false">FE191</f>
        <v>0</v>
      </c>
      <c r="FF22" s="0" t="n">
        <f aca="false">FF191</f>
        <v>0</v>
      </c>
      <c r="FG22" s="0" t="n">
        <f aca="false">FG191</f>
        <v>0</v>
      </c>
      <c r="FH22" s="0" t="n">
        <f aca="false">FH191</f>
        <v>0</v>
      </c>
      <c r="FI22" s="0" t="n">
        <f aca="false">FI191</f>
        <v>0</v>
      </c>
      <c r="FJ22" s="0" t="n">
        <f aca="false">FJ191</f>
        <v>0</v>
      </c>
      <c r="FK22" s="0" t="n">
        <f aca="false">FK191</f>
        <v>0</v>
      </c>
      <c r="FL22" s="0" t="n">
        <f aca="false">FL191</f>
        <v>0</v>
      </c>
      <c r="FM22" s="0" t="n">
        <f aca="false">FM191</f>
        <v>0</v>
      </c>
      <c r="FN22" s="0" t="n">
        <f aca="false">FN191</f>
        <v>0</v>
      </c>
      <c r="FO22" s="0" t="n">
        <f aca="false">FO191</f>
        <v>0</v>
      </c>
      <c r="FP22" s="0" t="n">
        <f aca="false">FP191</f>
        <v>0</v>
      </c>
      <c r="FQ22" s="0" t="n">
        <f aca="false">FQ191</f>
        <v>0</v>
      </c>
      <c r="FR22" s="0" t="n">
        <f aca="false">FR191</f>
        <v>0</v>
      </c>
      <c r="FS22" s="0" t="n">
        <f aca="false">FS191</f>
        <v>0</v>
      </c>
      <c r="FT22" s="0" t="n">
        <f aca="false">FT191</f>
        <v>0</v>
      </c>
      <c r="FU22" s="0" t="n">
        <f aca="false">FU191</f>
        <v>0</v>
      </c>
      <c r="FV22" s="0" t="n">
        <f aca="false">FV191</f>
        <v>0</v>
      </c>
      <c r="FW22" s="0" t="n">
        <f aca="false">FW191</f>
        <v>0</v>
      </c>
      <c r="FX22" s="0" t="n">
        <f aca="false">FX191</f>
        <v>0</v>
      </c>
      <c r="FY22" s="0" t="n">
        <f aca="false">FY191</f>
        <v>0</v>
      </c>
      <c r="FZ22" s="0" t="n">
        <f aca="false">FZ191</f>
        <v>0</v>
      </c>
      <c r="GA22" s="0" t="n">
        <f aca="false">GA191</f>
        <v>0</v>
      </c>
      <c r="GB22" s="0" t="n">
        <f aca="false">GB191</f>
        <v>0</v>
      </c>
      <c r="GC22" s="0" t="n">
        <f aca="false">GC191</f>
        <v>0</v>
      </c>
      <c r="GD22" s="0" t="n">
        <f aca="false">GD191</f>
        <v>0</v>
      </c>
      <c r="GE22" s="0" t="n">
        <f aca="false">GE191</f>
        <v>0</v>
      </c>
      <c r="GF22" s="0" t="n">
        <f aca="false">GF191</f>
        <v>0</v>
      </c>
      <c r="GG22" s="0" t="n">
        <f aca="false">GG191</f>
        <v>0</v>
      </c>
      <c r="GH22" s="0" t="n">
        <f aca="false">GH191</f>
        <v>0</v>
      </c>
      <c r="GI22" s="0" t="n">
        <f aca="false">GI191</f>
        <v>0</v>
      </c>
      <c r="GJ22" s="0" t="n">
        <f aca="false">GJ191</f>
        <v>0</v>
      </c>
      <c r="GK22" s="0" t="n">
        <f aca="false">GK191</f>
        <v>0</v>
      </c>
      <c r="GL22" s="0" t="n">
        <f aca="false">GL191</f>
        <v>0</v>
      </c>
      <c r="GM22" s="0" t="n">
        <f aca="false">GM191</f>
        <v>0</v>
      </c>
      <c r="GN22" s="0" t="n">
        <f aca="false">GN191</f>
        <v>0</v>
      </c>
      <c r="GO22" s="0" t="n">
        <f aca="false">GO191</f>
        <v>0</v>
      </c>
      <c r="GP22" s="0" t="n">
        <f aca="false">GP191</f>
        <v>0</v>
      </c>
      <c r="GQ22" s="0" t="n">
        <f aca="false">GQ191</f>
        <v>0</v>
      </c>
      <c r="GR22" s="0" t="n">
        <f aca="false">GR191</f>
        <v>0</v>
      </c>
      <c r="GS22" s="0" t="n">
        <f aca="false">GS191</f>
        <v>0</v>
      </c>
      <c r="GT22" s="0" t="n">
        <f aca="false">GT191</f>
        <v>0</v>
      </c>
      <c r="GU22" s="0" t="n">
        <f aca="false">GU191</f>
        <v>0</v>
      </c>
      <c r="GV22" s="0" t="n">
        <f aca="false">GV191</f>
        <v>0</v>
      </c>
      <c r="GW22" s="0" t="n">
        <f aca="false">GW191</f>
        <v>0</v>
      </c>
      <c r="GX22" s="0" t="n">
        <f aca="false">GX191</f>
        <v>0</v>
      </c>
    </row>
    <row r="24" customFormat="false" ht="12.75" hidden="false" customHeight="false" outlineLevel="0" collapsed="false">
      <c r="A24" s="0" t="n">
        <v>4</v>
      </c>
      <c r="B24" s="0" t="n">
        <v>1</v>
      </c>
      <c r="D24" s="0" t="n">
        <f aca="false">ROW(A57)</f>
        <v>57</v>
      </c>
      <c r="F24" s="0" t="s">
        <v>70</v>
      </c>
      <c r="G24" s="0" t="s">
        <v>71</v>
      </c>
      <c r="I24" s="0" t="n">
        <v>0</v>
      </c>
      <c r="K24" s="0" t="n">
        <v>-1</v>
      </c>
      <c r="S24" s="0" t="n">
        <v>0</v>
      </c>
      <c r="T24" s="0" t="n">
        <v>0</v>
      </c>
      <c r="V24" s="0" t="n">
        <v>8</v>
      </c>
      <c r="BX24" s="0" t="n">
        <v>0</v>
      </c>
      <c r="CJ24" s="0" t="n">
        <v>0</v>
      </c>
    </row>
    <row r="26" customFormat="false" ht="12.75" hidden="false" customHeight="false" outlineLevel="0" collapsed="false">
      <c r="A26" s="0" t="n">
        <v>52</v>
      </c>
      <c r="B26" s="0" t="n">
        <f aca="false">B57</f>
        <v>1</v>
      </c>
      <c r="C26" s="0" t="n">
        <f aca="false">C57</f>
        <v>4</v>
      </c>
      <c r="D26" s="0" t="n">
        <f aca="false">D57</f>
        <v>24</v>
      </c>
      <c r="E26" s="0" t="n">
        <f aca="false">E57</f>
        <v>0</v>
      </c>
      <c r="F26" s="0" t="str">
        <f aca="false">F57</f>
        <v>1</v>
      </c>
      <c r="G26" s="0" t="str">
        <f aca="false">G57</f>
        <v>Временные дорожные знаки: установка</v>
      </c>
      <c r="O26" s="0" t="n">
        <f aca="false">O57</f>
        <v>2431.45</v>
      </c>
      <c r="P26" s="0" t="n">
        <f aca="false">P57</f>
        <v>0</v>
      </c>
      <c r="Q26" s="0" t="n">
        <f aca="false">Q57</f>
        <v>0</v>
      </c>
      <c r="R26" s="0" t="n">
        <f aca="false">R57</f>
        <v>0</v>
      </c>
      <c r="S26" s="0" t="n">
        <f aca="false">S57</f>
        <v>2431.45</v>
      </c>
      <c r="T26" s="0" t="n">
        <f aca="false">T57</f>
        <v>0</v>
      </c>
      <c r="U26" s="0" t="n">
        <f aca="false">U57</f>
        <v>199.462923</v>
      </c>
      <c r="V26" s="0" t="n">
        <f aca="false">V57</f>
        <v>0</v>
      </c>
      <c r="W26" s="0" t="n">
        <f aca="false">W57</f>
        <v>0</v>
      </c>
      <c r="X26" s="0" t="n">
        <f aca="false">X57</f>
        <v>3258.16</v>
      </c>
      <c r="Y26" s="0" t="n">
        <f aca="false">Y57</f>
        <v>1337.3</v>
      </c>
      <c r="Z26" s="0" t="n">
        <f aca="false">Z57</f>
        <v>0</v>
      </c>
      <c r="AA26" s="0" t="n">
        <f aca="false">AA57</f>
        <v>0</v>
      </c>
      <c r="AB26" s="0" t="n">
        <f aca="false">AB57</f>
        <v>2431.45</v>
      </c>
      <c r="AC26" s="0" t="n">
        <f aca="false">AC57</f>
        <v>0</v>
      </c>
      <c r="AD26" s="0" t="n">
        <f aca="false">AD57</f>
        <v>0</v>
      </c>
      <c r="AE26" s="0" t="n">
        <f aca="false">AE57</f>
        <v>0</v>
      </c>
      <c r="AF26" s="0" t="n">
        <f aca="false">AF57</f>
        <v>2431.45</v>
      </c>
      <c r="AG26" s="0" t="n">
        <f aca="false">AG57</f>
        <v>0</v>
      </c>
      <c r="AH26" s="0" t="n">
        <f aca="false">AH57</f>
        <v>199.462923</v>
      </c>
      <c r="AI26" s="0" t="n">
        <f aca="false">AI57</f>
        <v>0</v>
      </c>
      <c r="AJ26" s="0" t="n">
        <f aca="false">AJ57</f>
        <v>0</v>
      </c>
      <c r="AK26" s="0" t="n">
        <f aca="false">AK57</f>
        <v>3258.16</v>
      </c>
      <c r="AL26" s="0" t="n">
        <f aca="false">AL57</f>
        <v>1337.3</v>
      </c>
      <c r="AM26" s="0" t="n">
        <f aca="false">AM57</f>
        <v>0</v>
      </c>
      <c r="AN26" s="0" t="n">
        <f aca="false">AN57</f>
        <v>0</v>
      </c>
      <c r="AO26" s="0" t="n">
        <f aca="false">AO57</f>
        <v>0</v>
      </c>
      <c r="AP26" s="0" t="n">
        <f aca="false">AP57</f>
        <v>0</v>
      </c>
      <c r="AQ26" s="0" t="n">
        <f aca="false">AQ57</f>
        <v>0</v>
      </c>
      <c r="AR26" s="0" t="n">
        <f aca="false">AR57</f>
        <v>7026.91</v>
      </c>
      <c r="AS26" s="0" t="n">
        <f aca="false">AS57</f>
        <v>7026.91</v>
      </c>
      <c r="AT26" s="0" t="n">
        <f aca="false">AT57</f>
        <v>0</v>
      </c>
      <c r="AU26" s="0" t="n">
        <f aca="false">AU57</f>
        <v>0</v>
      </c>
      <c r="AV26" s="0" t="n">
        <f aca="false">AV57</f>
        <v>0</v>
      </c>
      <c r="AW26" s="0" t="n">
        <f aca="false">AW57</f>
        <v>0</v>
      </c>
      <c r="AX26" s="0" t="n">
        <f aca="false">AX57</f>
        <v>0</v>
      </c>
      <c r="AY26" s="0" t="n">
        <f aca="false">AY57</f>
        <v>0</v>
      </c>
      <c r="AZ26" s="0" t="n">
        <f aca="false">AZ57</f>
        <v>0</v>
      </c>
      <c r="BA26" s="0" t="n">
        <f aca="false">BA57</f>
        <v>0</v>
      </c>
      <c r="BB26" s="0" t="n">
        <f aca="false">BB57</f>
        <v>0</v>
      </c>
      <c r="BC26" s="0" t="n">
        <f aca="false">BC57</f>
        <v>0</v>
      </c>
      <c r="BD26" s="0" t="n">
        <f aca="false">BD57</f>
        <v>0</v>
      </c>
      <c r="BE26" s="0" t="n">
        <f aca="false">BE57</f>
        <v>0</v>
      </c>
      <c r="BF26" s="0" t="n">
        <f aca="false">BF57</f>
        <v>0</v>
      </c>
      <c r="BG26" s="0" t="n">
        <f aca="false">BG57</f>
        <v>0</v>
      </c>
      <c r="BH26" s="0" t="n">
        <f aca="false">BH57</f>
        <v>0</v>
      </c>
      <c r="BI26" s="0" t="n">
        <f aca="false">BI57</f>
        <v>0</v>
      </c>
      <c r="BJ26" s="0" t="n">
        <f aca="false">BJ57</f>
        <v>0</v>
      </c>
      <c r="BK26" s="0" t="n">
        <f aca="false">BK57</f>
        <v>0</v>
      </c>
      <c r="BL26" s="0" t="n">
        <f aca="false">BL57</f>
        <v>0</v>
      </c>
      <c r="BM26" s="0" t="n">
        <f aca="false">BM57</f>
        <v>0</v>
      </c>
      <c r="BN26" s="0" t="n">
        <f aca="false">BN57</f>
        <v>0</v>
      </c>
      <c r="BO26" s="0" t="n">
        <f aca="false">BO57</f>
        <v>0</v>
      </c>
      <c r="BP26" s="0" t="n">
        <f aca="false">BP57</f>
        <v>0</v>
      </c>
      <c r="BQ26" s="0" t="n">
        <f aca="false">BQ57</f>
        <v>0</v>
      </c>
      <c r="BR26" s="0" t="n">
        <f aca="false">BR57</f>
        <v>0</v>
      </c>
      <c r="BS26" s="0" t="n">
        <f aca="false">BS57</f>
        <v>0</v>
      </c>
      <c r="BT26" s="0" t="n">
        <f aca="false">BT57</f>
        <v>0</v>
      </c>
      <c r="BU26" s="0" t="n">
        <f aca="false">BU57</f>
        <v>0</v>
      </c>
      <c r="BV26" s="0" t="n">
        <f aca="false">BV57</f>
        <v>0</v>
      </c>
      <c r="BW26" s="0" t="n">
        <f aca="false">BW57</f>
        <v>0</v>
      </c>
      <c r="BX26" s="0" t="n">
        <f aca="false">BX57</f>
        <v>0</v>
      </c>
      <c r="BY26" s="0" t="n">
        <f aca="false">BY57</f>
        <v>0</v>
      </c>
      <c r="BZ26" s="0" t="n">
        <f aca="false">BZ57</f>
        <v>0</v>
      </c>
      <c r="CA26" s="0" t="n">
        <f aca="false">CA57</f>
        <v>7026.91</v>
      </c>
      <c r="CB26" s="0" t="n">
        <f aca="false">CB57</f>
        <v>7026.91</v>
      </c>
      <c r="CC26" s="0" t="n">
        <f aca="false">CC57</f>
        <v>0</v>
      </c>
      <c r="CD26" s="0" t="n">
        <f aca="false">CD57</f>
        <v>0</v>
      </c>
      <c r="CE26" s="0" t="n">
        <f aca="false">CE57</f>
        <v>0</v>
      </c>
      <c r="CF26" s="0" t="n">
        <f aca="false">CF57</f>
        <v>0</v>
      </c>
      <c r="CG26" s="0" t="n">
        <f aca="false">CG57</f>
        <v>0</v>
      </c>
      <c r="CH26" s="0" t="n">
        <f aca="false">CH57</f>
        <v>0</v>
      </c>
      <c r="CI26" s="0" t="n">
        <f aca="false">CI57</f>
        <v>0</v>
      </c>
      <c r="CJ26" s="0" t="n">
        <f aca="false">CJ57</f>
        <v>0</v>
      </c>
      <c r="CK26" s="0" t="n">
        <f aca="false">CK57</f>
        <v>0</v>
      </c>
      <c r="CL26" s="0" t="n">
        <f aca="false">CL57</f>
        <v>0</v>
      </c>
      <c r="CM26" s="0" t="n">
        <f aca="false">CM57</f>
        <v>0</v>
      </c>
      <c r="CN26" s="0" t="n">
        <f aca="false">CN57</f>
        <v>0</v>
      </c>
      <c r="CO26" s="0" t="n">
        <f aca="false">CO57</f>
        <v>0</v>
      </c>
      <c r="CP26" s="0" t="n">
        <f aca="false">CP57</f>
        <v>0</v>
      </c>
      <c r="CQ26" s="0" t="n">
        <f aca="false">CQ57</f>
        <v>0</v>
      </c>
      <c r="CR26" s="0" t="n">
        <f aca="false">CR57</f>
        <v>0</v>
      </c>
      <c r="CS26" s="0" t="n">
        <f aca="false">CS57</f>
        <v>0</v>
      </c>
      <c r="CT26" s="0" t="n">
        <f aca="false">CT57</f>
        <v>0</v>
      </c>
      <c r="CU26" s="0" t="n">
        <f aca="false">CU57</f>
        <v>0</v>
      </c>
      <c r="CV26" s="0" t="n">
        <f aca="false">CV57</f>
        <v>0</v>
      </c>
      <c r="CW26" s="0" t="n">
        <f aca="false">CW57</f>
        <v>0</v>
      </c>
      <c r="CX26" s="0" t="n">
        <f aca="false">CX57</f>
        <v>0</v>
      </c>
      <c r="CY26" s="0" t="n">
        <f aca="false">CY57</f>
        <v>0</v>
      </c>
      <c r="CZ26" s="0" t="n">
        <f aca="false">CZ57</f>
        <v>0</v>
      </c>
      <c r="DA26" s="0" t="n">
        <f aca="false">DA57</f>
        <v>0</v>
      </c>
      <c r="DB26" s="0" t="n">
        <f aca="false">DB57</f>
        <v>0</v>
      </c>
      <c r="DC26" s="0" t="n">
        <f aca="false">DC57</f>
        <v>0</v>
      </c>
      <c r="DD26" s="0" t="n">
        <f aca="false">DD57</f>
        <v>0</v>
      </c>
      <c r="DE26" s="0" t="n">
        <f aca="false">DE57</f>
        <v>0</v>
      </c>
      <c r="DF26" s="0" t="n">
        <f aca="false">DF57</f>
        <v>0</v>
      </c>
      <c r="DG26" s="0" t="n">
        <f aca="false">DG57</f>
        <v>140440.71</v>
      </c>
      <c r="DH26" s="0" t="n">
        <f aca="false">DH57</f>
        <v>0</v>
      </c>
      <c r="DI26" s="0" t="n">
        <f aca="false">DI57</f>
        <v>0</v>
      </c>
      <c r="DJ26" s="0" t="n">
        <f aca="false">DJ57</f>
        <v>0</v>
      </c>
      <c r="DK26" s="0" t="n">
        <f aca="false">DK57</f>
        <v>140440.71</v>
      </c>
      <c r="DL26" s="0" t="n">
        <f aca="false">DL57</f>
        <v>0</v>
      </c>
      <c r="DM26" s="0" t="n">
        <f aca="false">DM57</f>
        <v>199.462923</v>
      </c>
      <c r="DN26" s="0" t="n">
        <f aca="false">DN57</f>
        <v>0</v>
      </c>
      <c r="DO26" s="0" t="n">
        <f aca="false">DO57</f>
        <v>0</v>
      </c>
      <c r="DP26" s="0" t="n">
        <f aca="false">DP57</f>
        <v>188190.54</v>
      </c>
      <c r="DQ26" s="0" t="n">
        <f aca="false">DQ57</f>
        <v>77242.41</v>
      </c>
      <c r="DR26" s="0" t="n">
        <f aca="false">DR57</f>
        <v>0</v>
      </c>
      <c r="DS26" s="0" t="n">
        <f aca="false">DS57</f>
        <v>0</v>
      </c>
      <c r="DT26" s="0" t="n">
        <f aca="false">DT57</f>
        <v>140440.71</v>
      </c>
      <c r="DU26" s="0" t="n">
        <f aca="false">DU57</f>
        <v>0</v>
      </c>
      <c r="DV26" s="0" t="n">
        <f aca="false">DV57</f>
        <v>0</v>
      </c>
      <c r="DW26" s="0" t="n">
        <f aca="false">DW57</f>
        <v>0</v>
      </c>
      <c r="DX26" s="0" t="n">
        <f aca="false">DX57</f>
        <v>140440.71</v>
      </c>
      <c r="DY26" s="0" t="n">
        <f aca="false">DY57</f>
        <v>0</v>
      </c>
      <c r="DZ26" s="0" t="n">
        <f aca="false">DZ57</f>
        <v>199.462923</v>
      </c>
      <c r="EA26" s="0" t="n">
        <f aca="false">EA57</f>
        <v>0</v>
      </c>
      <c r="EB26" s="0" t="n">
        <f aca="false">EB57</f>
        <v>0</v>
      </c>
      <c r="EC26" s="0" t="n">
        <f aca="false">EC57</f>
        <v>188190.54</v>
      </c>
      <c r="ED26" s="0" t="n">
        <f aca="false">ED57</f>
        <v>77242.41</v>
      </c>
      <c r="EE26" s="0" t="n">
        <f aca="false">EE57</f>
        <v>0</v>
      </c>
      <c r="EF26" s="0" t="n">
        <f aca="false">EF57</f>
        <v>0</v>
      </c>
      <c r="EG26" s="0" t="n">
        <f aca="false">EG57</f>
        <v>0</v>
      </c>
      <c r="EH26" s="0" t="n">
        <f aca="false">EH57</f>
        <v>0</v>
      </c>
      <c r="EI26" s="0" t="n">
        <f aca="false">EI57</f>
        <v>0</v>
      </c>
      <c r="EJ26" s="0" t="n">
        <f aca="false">EJ57</f>
        <v>405873.66</v>
      </c>
      <c r="EK26" s="0" t="n">
        <f aca="false">EK57</f>
        <v>405873.66</v>
      </c>
      <c r="EL26" s="0" t="n">
        <f aca="false">EL57</f>
        <v>0</v>
      </c>
      <c r="EM26" s="0" t="n">
        <f aca="false">EM57</f>
        <v>0</v>
      </c>
      <c r="EN26" s="0" t="n">
        <f aca="false">EN57</f>
        <v>0</v>
      </c>
      <c r="EO26" s="0" t="n">
        <f aca="false">EO57</f>
        <v>0</v>
      </c>
      <c r="EP26" s="0" t="n">
        <f aca="false">EP57</f>
        <v>0</v>
      </c>
      <c r="EQ26" s="0" t="n">
        <f aca="false">EQ57</f>
        <v>0</v>
      </c>
      <c r="ER26" s="0" t="n">
        <f aca="false">ER57</f>
        <v>0</v>
      </c>
      <c r="ES26" s="0" t="n">
        <f aca="false">ES57</f>
        <v>0</v>
      </c>
      <c r="ET26" s="0" t="n">
        <f aca="false">ET57</f>
        <v>0</v>
      </c>
      <c r="EU26" s="0" t="n">
        <f aca="false">EU57</f>
        <v>0</v>
      </c>
      <c r="EV26" s="0" t="n">
        <f aca="false">EV57</f>
        <v>0</v>
      </c>
      <c r="EW26" s="0" t="n">
        <f aca="false">EW57</f>
        <v>0</v>
      </c>
      <c r="EX26" s="0" t="n">
        <f aca="false">EX57</f>
        <v>0</v>
      </c>
      <c r="EY26" s="0" t="n">
        <f aca="false">EY57</f>
        <v>0</v>
      </c>
      <c r="EZ26" s="0" t="n">
        <f aca="false">EZ57</f>
        <v>0</v>
      </c>
      <c r="FA26" s="0" t="n">
        <f aca="false">FA57</f>
        <v>0</v>
      </c>
      <c r="FB26" s="0" t="n">
        <f aca="false">FB57</f>
        <v>0</v>
      </c>
      <c r="FC26" s="0" t="n">
        <f aca="false">FC57</f>
        <v>0</v>
      </c>
      <c r="FD26" s="0" t="n">
        <f aca="false">FD57</f>
        <v>0</v>
      </c>
      <c r="FE26" s="0" t="n">
        <f aca="false">FE57</f>
        <v>0</v>
      </c>
      <c r="FF26" s="0" t="n">
        <f aca="false">FF57</f>
        <v>0</v>
      </c>
      <c r="FG26" s="0" t="n">
        <f aca="false">FG57</f>
        <v>0</v>
      </c>
      <c r="FH26" s="0" t="n">
        <f aca="false">FH57</f>
        <v>0</v>
      </c>
      <c r="FI26" s="0" t="n">
        <f aca="false">FI57</f>
        <v>0</v>
      </c>
      <c r="FJ26" s="0" t="n">
        <f aca="false">FJ57</f>
        <v>0</v>
      </c>
      <c r="FK26" s="0" t="n">
        <f aca="false">FK57</f>
        <v>0</v>
      </c>
      <c r="FL26" s="0" t="n">
        <f aca="false">FL57</f>
        <v>0</v>
      </c>
      <c r="FM26" s="0" t="n">
        <f aca="false">FM57</f>
        <v>0</v>
      </c>
      <c r="FN26" s="0" t="n">
        <f aca="false">FN57</f>
        <v>0</v>
      </c>
      <c r="FO26" s="0" t="n">
        <f aca="false">FO57</f>
        <v>0</v>
      </c>
      <c r="FP26" s="0" t="n">
        <f aca="false">FP57</f>
        <v>0</v>
      </c>
      <c r="FQ26" s="0" t="n">
        <f aca="false">FQ57</f>
        <v>0</v>
      </c>
      <c r="FR26" s="0" t="n">
        <f aca="false">FR57</f>
        <v>0</v>
      </c>
      <c r="FS26" s="0" t="n">
        <f aca="false">FS57</f>
        <v>405873.66</v>
      </c>
      <c r="FT26" s="0" t="n">
        <f aca="false">FT57</f>
        <v>405873.66</v>
      </c>
      <c r="FU26" s="0" t="n">
        <f aca="false">FU57</f>
        <v>0</v>
      </c>
      <c r="FV26" s="0" t="n">
        <f aca="false">FV57</f>
        <v>0</v>
      </c>
      <c r="FW26" s="0" t="n">
        <f aca="false">FW57</f>
        <v>0</v>
      </c>
      <c r="FX26" s="0" t="n">
        <f aca="false">FX57</f>
        <v>0</v>
      </c>
      <c r="FY26" s="0" t="n">
        <f aca="false">FY57</f>
        <v>0</v>
      </c>
      <c r="FZ26" s="0" t="n">
        <f aca="false">FZ57</f>
        <v>0</v>
      </c>
      <c r="GA26" s="0" t="n">
        <f aca="false">GA57</f>
        <v>0</v>
      </c>
      <c r="GB26" s="0" t="n">
        <f aca="false">GB57</f>
        <v>0</v>
      </c>
      <c r="GC26" s="0" t="n">
        <f aca="false">GC57</f>
        <v>0</v>
      </c>
      <c r="GD26" s="0" t="n">
        <f aca="false">GD57</f>
        <v>0</v>
      </c>
      <c r="GE26" s="0" t="n">
        <f aca="false">GE57</f>
        <v>0</v>
      </c>
      <c r="GF26" s="0" t="n">
        <f aca="false">GF57</f>
        <v>0</v>
      </c>
      <c r="GG26" s="0" t="n">
        <f aca="false">GG57</f>
        <v>0</v>
      </c>
      <c r="GH26" s="0" t="n">
        <f aca="false">GH57</f>
        <v>0</v>
      </c>
      <c r="GI26" s="0" t="n">
        <f aca="false">GI57</f>
        <v>0</v>
      </c>
      <c r="GJ26" s="0" t="n">
        <f aca="false">GJ57</f>
        <v>0</v>
      </c>
      <c r="GK26" s="0" t="n">
        <f aca="false">GK57</f>
        <v>0</v>
      </c>
      <c r="GL26" s="0" t="n">
        <f aca="false">GL57</f>
        <v>0</v>
      </c>
      <c r="GM26" s="0" t="n">
        <f aca="false">GM57</f>
        <v>0</v>
      </c>
      <c r="GN26" s="0" t="n">
        <f aca="false">GN57</f>
        <v>0</v>
      </c>
      <c r="GO26" s="0" t="n">
        <f aca="false">GO57</f>
        <v>0</v>
      </c>
      <c r="GP26" s="0" t="n">
        <f aca="false">GP57</f>
        <v>0</v>
      </c>
      <c r="GQ26" s="0" t="n">
        <f aca="false">GQ57</f>
        <v>0</v>
      </c>
      <c r="GR26" s="0" t="n">
        <f aca="false">GR57</f>
        <v>0</v>
      </c>
      <c r="GS26" s="0" t="n">
        <f aca="false">GS57</f>
        <v>0</v>
      </c>
      <c r="GT26" s="0" t="n">
        <f aca="false">GT57</f>
        <v>0</v>
      </c>
      <c r="GU26" s="0" t="n">
        <f aca="false">GU57</f>
        <v>0</v>
      </c>
      <c r="GV26" s="0" t="n">
        <f aca="false">GV57</f>
        <v>0</v>
      </c>
      <c r="GW26" s="0" t="n">
        <f aca="false">GW57</f>
        <v>0</v>
      </c>
      <c r="GX26" s="0" t="n">
        <f aca="false">GX57</f>
        <v>0</v>
      </c>
    </row>
    <row r="28" customFormat="false" ht="12.75" hidden="false" customHeight="false" outlineLevel="0" collapsed="false">
      <c r="A28" s="44" t="n">
        <v>17</v>
      </c>
      <c r="B28" s="44" t="n">
        <v>1</v>
      </c>
      <c r="C28" s="44" t="n">
        <f aca="false">ROW(SmtRes!A3)</f>
        <v>3</v>
      </c>
      <c r="D28" s="44" t="n">
        <f aca="false">ROW(EtalonRes!A3)</f>
        <v>3</v>
      </c>
      <c r="E28" s="44" t="s">
        <v>70</v>
      </c>
      <c r="F28" s="44" t="s">
        <v>72</v>
      </c>
      <c r="G28" s="44" t="s">
        <v>30</v>
      </c>
      <c r="H28" s="44" t="s">
        <v>73</v>
      </c>
      <c r="I28" s="44" t="n">
        <f aca="false">ROUND(92/100,9)</f>
        <v>0.92</v>
      </c>
      <c r="J28" s="44" t="n">
        <v>0</v>
      </c>
      <c r="K28" s="44" t="n">
        <f aca="false">ROUND(92/100,9)</f>
        <v>0.92</v>
      </c>
      <c r="L28" s="44"/>
      <c r="M28" s="44"/>
      <c r="N28" s="44"/>
      <c r="O28" s="44" t="n">
        <f aca="false">ROUND(CP28,2)</f>
        <v>891.21</v>
      </c>
      <c r="P28" s="44" t="n">
        <f aca="false">ROUND(CQ28*I28,2)</f>
        <v>0</v>
      </c>
      <c r="Q28" s="44" t="n">
        <f aca="false">ROUND(CR28*I28,2)</f>
        <v>0</v>
      </c>
      <c r="R28" s="44" t="n">
        <f aca="false">ROUND(CS28*I28,2)</f>
        <v>0</v>
      </c>
      <c r="S28" s="44" t="n">
        <f aca="false">ROUND(CT28*I28,2)</f>
        <v>891.21</v>
      </c>
      <c r="T28" s="44" t="n">
        <f aca="false">ROUND(CU28*I28,2)</f>
        <v>0</v>
      </c>
      <c r="U28" s="44" t="n">
        <f aca="false">CV28*I28</f>
        <v>73.109916</v>
      </c>
      <c r="V28" s="44" t="n">
        <f aca="false">CW28*I28</f>
        <v>0</v>
      </c>
      <c r="W28" s="44" t="n">
        <f aca="false">ROUND(CX28*I28,2)</f>
        <v>0</v>
      </c>
      <c r="X28" s="44" t="n">
        <f aca="false">ROUND(CY28,2)</f>
        <v>1194.22</v>
      </c>
      <c r="Y28" s="44" t="n">
        <f aca="false">ROUND(CZ28,2)</f>
        <v>490.17</v>
      </c>
      <c r="Z28" s="44"/>
      <c r="AA28" s="44" t="n">
        <v>86511347</v>
      </c>
      <c r="AB28" s="44" t="n">
        <f aca="false">(AC28+AD28+AF28)</f>
        <v>925.221</v>
      </c>
      <c r="AC28" s="44" t="n">
        <f aca="false">(ES28)</f>
        <v>0</v>
      </c>
      <c r="AD28" s="44" t="n">
        <f aca="false">((ET28*1.1))</f>
        <v>0</v>
      </c>
      <c r="AE28" s="44" t="n">
        <f aca="false">((EU28*1.1))</f>
        <v>0</v>
      </c>
      <c r="AF28" s="44" t="n">
        <f aca="false">((EV28*1.1))</f>
        <v>925.221</v>
      </c>
      <c r="AG28" s="44" t="n">
        <f aca="false">(AP28)</f>
        <v>0</v>
      </c>
      <c r="AH28" s="44" t="n">
        <f aca="false">((EW28*1.1))</f>
        <v>75.9</v>
      </c>
      <c r="AI28" s="44" t="n">
        <f aca="false">((EX28*1.1))</f>
        <v>0</v>
      </c>
      <c r="AJ28" s="44" t="n">
        <f aca="false">(AS28)</f>
        <v>0</v>
      </c>
      <c r="AK28" s="44" t="n">
        <v>0</v>
      </c>
      <c r="AL28" s="44" t="n">
        <v>0</v>
      </c>
      <c r="AM28" s="44" t="n">
        <v>0</v>
      </c>
      <c r="AN28" s="44" t="n">
        <v>0</v>
      </c>
      <c r="AO28" s="44" t="n">
        <v>841.11</v>
      </c>
      <c r="AP28" s="44" t="n">
        <v>0</v>
      </c>
      <c r="AQ28" s="44" t="n">
        <v>69</v>
      </c>
      <c r="AR28" s="44" t="n">
        <v>0</v>
      </c>
      <c r="AS28" s="44" t="n">
        <v>0</v>
      </c>
      <c r="AT28" s="44" t="n">
        <v>134</v>
      </c>
      <c r="AU28" s="44" t="n">
        <v>55</v>
      </c>
      <c r="AV28" s="44" t="n">
        <v>1.047</v>
      </c>
      <c r="AW28" s="44" t="n">
        <v>1</v>
      </c>
      <c r="AX28" s="44"/>
      <c r="AY28" s="44"/>
      <c r="AZ28" s="44" t="n">
        <v>1</v>
      </c>
      <c r="BA28" s="44" t="n">
        <v>1</v>
      </c>
      <c r="BB28" s="44" t="n">
        <v>1</v>
      </c>
      <c r="BC28" s="44" t="n">
        <v>1</v>
      </c>
      <c r="BD28" s="44"/>
      <c r="BE28" s="44"/>
      <c r="BF28" s="44"/>
      <c r="BG28" s="44"/>
      <c r="BH28" s="44" t="n">
        <v>0</v>
      </c>
      <c r="BI28" s="44" t="n">
        <v>1</v>
      </c>
      <c r="BJ28" s="44" t="s">
        <v>74</v>
      </c>
      <c r="BK28" s="44"/>
      <c r="BL28" s="44"/>
      <c r="BM28" s="44" t="n">
        <v>167</v>
      </c>
      <c r="BN28" s="44" t="n">
        <v>0</v>
      </c>
      <c r="BO28" s="44" t="s">
        <v>72</v>
      </c>
      <c r="BP28" s="44" t="n">
        <v>1</v>
      </c>
      <c r="BQ28" s="44" t="n">
        <v>30</v>
      </c>
      <c r="BR28" s="44" t="n">
        <v>0</v>
      </c>
      <c r="BS28" s="44" t="n">
        <v>1</v>
      </c>
      <c r="BT28" s="44" t="n">
        <v>1</v>
      </c>
      <c r="BU28" s="44" t="n">
        <v>1</v>
      </c>
      <c r="BV28" s="44" t="n">
        <v>1</v>
      </c>
      <c r="BW28" s="44" t="n">
        <v>1</v>
      </c>
      <c r="BX28" s="44" t="n">
        <v>1</v>
      </c>
      <c r="BY28" s="44"/>
      <c r="BZ28" s="44" t="n">
        <v>134</v>
      </c>
      <c r="CA28" s="44" t="n">
        <v>55</v>
      </c>
      <c r="CB28" s="44"/>
      <c r="CC28" s="44"/>
      <c r="CD28" s="44"/>
      <c r="CE28" s="44" t="n">
        <v>0</v>
      </c>
      <c r="CF28" s="44" t="n">
        <v>0</v>
      </c>
      <c r="CG28" s="44" t="n">
        <v>0</v>
      </c>
      <c r="CH28" s="44"/>
      <c r="CI28" s="44"/>
      <c r="CJ28" s="44"/>
      <c r="CK28" s="44"/>
      <c r="CL28" s="44"/>
      <c r="CM28" s="44" t="n">
        <v>0</v>
      </c>
      <c r="CN28" s="44" t="s">
        <v>75</v>
      </c>
      <c r="CO28" s="44" t="n">
        <v>0</v>
      </c>
      <c r="CP28" s="44" t="n">
        <f aca="false">(P28+Q28+S28)</f>
        <v>891.21</v>
      </c>
      <c r="CQ28" s="44" t="n">
        <f aca="false">(AC28*BC28*AW28)</f>
        <v>0</v>
      </c>
      <c r="CR28" s="44" t="n">
        <f aca="false">(((ET28*1.1))*BB28*AV28)</f>
        <v>0</v>
      </c>
      <c r="CS28" s="44" t="n">
        <f aca="false">(AE28*BS28*AV28)</f>
        <v>0</v>
      </c>
      <c r="CT28" s="44" t="n">
        <f aca="false">(AF28*BA28*AV28)</f>
        <v>968.706387</v>
      </c>
      <c r="CU28" s="44" t="n">
        <f aca="false">AG28</f>
        <v>0</v>
      </c>
      <c r="CV28" s="44" t="n">
        <f aca="false">(AH28*AV28)</f>
        <v>79.4673</v>
      </c>
      <c r="CW28" s="44" t="n">
        <f aca="false">AI28</f>
        <v>0</v>
      </c>
      <c r="CX28" s="44" t="n">
        <f aca="false">AJ28</f>
        <v>0</v>
      </c>
      <c r="CY28" s="44" t="n">
        <f aca="false">(((S28+R28)*BZ28)/100)</f>
        <v>1194.2214</v>
      </c>
      <c r="CZ28" s="44" t="n">
        <f aca="false">(((S28+R28)*CA28)/100)</f>
        <v>490.1655</v>
      </c>
      <c r="DA28" s="44"/>
      <c r="DB28" s="44"/>
      <c r="DC28" s="44"/>
      <c r="DD28" s="44"/>
      <c r="DE28" s="44" t="s">
        <v>76</v>
      </c>
      <c r="DF28" s="44" t="s">
        <v>76</v>
      </c>
      <c r="DG28" s="44" t="s">
        <v>76</v>
      </c>
      <c r="DH28" s="44"/>
      <c r="DI28" s="44" t="s">
        <v>76</v>
      </c>
      <c r="DJ28" s="44" t="s">
        <v>76</v>
      </c>
      <c r="DK28" s="44"/>
      <c r="DL28" s="44"/>
      <c r="DM28" s="44"/>
      <c r="DN28" s="44" t="n">
        <v>0</v>
      </c>
      <c r="DO28" s="44" t="n">
        <v>0</v>
      </c>
      <c r="DP28" s="44" t="n">
        <v>1</v>
      </c>
      <c r="DQ28" s="44" t="n">
        <v>1</v>
      </c>
      <c r="DR28" s="44"/>
      <c r="DS28" s="44"/>
      <c r="DT28" s="44"/>
      <c r="DU28" s="44" t="n">
        <v>1013</v>
      </c>
      <c r="DV28" s="44" t="s">
        <v>73</v>
      </c>
      <c r="DW28" s="44" t="s">
        <v>73</v>
      </c>
      <c r="DX28" s="44" t="n">
        <v>1</v>
      </c>
      <c r="DY28" s="44"/>
      <c r="DZ28" s="44"/>
      <c r="EA28" s="44"/>
      <c r="EB28" s="44"/>
      <c r="EC28" s="44"/>
      <c r="ED28" s="44"/>
      <c r="EE28" s="44" t="n">
        <v>86330795</v>
      </c>
      <c r="EF28" s="44" t="n">
        <v>30</v>
      </c>
      <c r="EG28" s="44" t="s">
        <v>8</v>
      </c>
      <c r="EH28" s="44" t="n">
        <v>0</v>
      </c>
      <c r="EI28" s="44"/>
      <c r="EJ28" s="44" t="n">
        <v>1</v>
      </c>
      <c r="EK28" s="44" t="n">
        <v>167</v>
      </c>
      <c r="EL28" s="44" t="s">
        <v>77</v>
      </c>
      <c r="EM28" s="44" t="s">
        <v>78</v>
      </c>
      <c r="EN28" s="44"/>
      <c r="EO28" s="44" t="s">
        <v>79</v>
      </c>
      <c r="EP28" s="44"/>
      <c r="EQ28" s="44" t="n">
        <v>0</v>
      </c>
      <c r="ER28" s="44" t="n">
        <v>0</v>
      </c>
      <c r="ES28" s="44" t="n">
        <v>0</v>
      </c>
      <c r="ET28" s="44" t="n">
        <v>0</v>
      </c>
      <c r="EU28" s="44" t="n">
        <v>0</v>
      </c>
      <c r="EV28" s="44" t="n">
        <v>841.11</v>
      </c>
      <c r="EW28" s="44" t="n">
        <v>69</v>
      </c>
      <c r="EX28" s="44" t="n">
        <v>0</v>
      </c>
      <c r="EY28" s="44" t="n">
        <v>0</v>
      </c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 t="n">
        <v>0</v>
      </c>
      <c r="FR28" s="44" t="n">
        <v>0</v>
      </c>
      <c r="FS28" s="44" t="n">
        <v>0</v>
      </c>
      <c r="FT28" s="44"/>
      <c r="FU28" s="44"/>
      <c r="FV28" s="44"/>
      <c r="FW28" s="44"/>
      <c r="FX28" s="44" t="n">
        <v>134</v>
      </c>
      <c r="FY28" s="44" t="n">
        <v>55</v>
      </c>
      <c r="FZ28" s="44"/>
      <c r="GA28" s="44"/>
      <c r="GB28" s="44"/>
      <c r="GC28" s="44"/>
      <c r="GD28" s="44" t="n">
        <v>1</v>
      </c>
      <c r="GE28" s="44"/>
      <c r="GF28" s="44" t="n">
        <v>-1542709812</v>
      </c>
      <c r="GG28" s="44" t="n">
        <v>2</v>
      </c>
      <c r="GH28" s="44" t="n">
        <v>0</v>
      </c>
      <c r="GI28" s="44" t="n">
        <v>-2</v>
      </c>
      <c r="GJ28" s="44" t="n">
        <v>0</v>
      </c>
      <c r="GK28" s="44" t="n">
        <v>0</v>
      </c>
      <c r="GL28" s="44" t="n">
        <f aca="false">ROUND(IF(AND(BH28=3,BI28=3,FS28&lt;&gt;0),P28,0),2)</f>
        <v>0</v>
      </c>
      <c r="GM28" s="44" t="n">
        <f aca="false">ROUND(O28+X28+Y28,2)+GX28</f>
        <v>2575.6</v>
      </c>
      <c r="GN28" s="44" t="n">
        <f aca="false">IF(OR(BI28=0,BI28=1),GM28-GX28,0)</f>
        <v>2575.6</v>
      </c>
      <c r="GO28" s="44" t="n">
        <f aca="false">IF(BI28=2,GM28-GX28,0)</f>
        <v>0</v>
      </c>
      <c r="GP28" s="44" t="n">
        <f aca="false">IF(BI28=4,GM28-GX28,0)</f>
        <v>0</v>
      </c>
      <c r="GQ28" s="44"/>
      <c r="GR28" s="44" t="n">
        <v>0</v>
      </c>
      <c r="GS28" s="44" t="n">
        <v>3</v>
      </c>
      <c r="GT28" s="44" t="n">
        <v>0</v>
      </c>
      <c r="GU28" s="44"/>
      <c r="GV28" s="44" t="n">
        <f aca="false">(GT28)</f>
        <v>0</v>
      </c>
      <c r="GW28" s="44" t="n">
        <v>1</v>
      </c>
      <c r="GX28" s="44" t="n">
        <f aca="false">ROUND(HC28*I28,2)</f>
        <v>0</v>
      </c>
      <c r="GY28" s="44"/>
      <c r="GZ28" s="44"/>
      <c r="HA28" s="44" t="n">
        <v>0</v>
      </c>
      <c r="HB28" s="44" t="n">
        <v>0</v>
      </c>
      <c r="HC28" s="44" t="n">
        <f aca="false">GV28*GW28</f>
        <v>0</v>
      </c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 t="n">
        <v>0</v>
      </c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 t="n">
        <v>0</v>
      </c>
      <c r="IL28" s="44"/>
      <c r="IM28" s="44"/>
      <c r="IN28" s="44"/>
      <c r="IO28" s="44"/>
      <c r="IP28" s="44"/>
      <c r="IQ28" s="44"/>
      <c r="IR28" s="44"/>
      <c r="IS28" s="44"/>
      <c r="IT28" s="44"/>
      <c r="IU28" s="44"/>
    </row>
    <row r="29" customFormat="false" ht="12.75" hidden="false" customHeight="false" outlineLevel="0" collapsed="false">
      <c r="A29" s="44" t="n">
        <v>17</v>
      </c>
      <c r="B29" s="44" t="n">
        <v>1</v>
      </c>
      <c r="C29" s="44" t="n">
        <f aca="false">ROW(SmtRes!A6)</f>
        <v>6</v>
      </c>
      <c r="D29" s="44" t="n">
        <f aca="false">ROW(EtalonRes!A6)</f>
        <v>6</v>
      </c>
      <c r="E29" s="44" t="s">
        <v>70</v>
      </c>
      <c r="F29" s="44" t="s">
        <v>72</v>
      </c>
      <c r="G29" s="44" t="s">
        <v>30</v>
      </c>
      <c r="H29" s="44" t="s">
        <v>73</v>
      </c>
      <c r="I29" s="44" t="n">
        <f aca="false">ROUND(92/100,9)</f>
        <v>0.92</v>
      </c>
      <c r="J29" s="44" t="n">
        <v>0</v>
      </c>
      <c r="K29" s="44" t="n">
        <f aca="false">ROUND(92/100,9)</f>
        <v>0.92</v>
      </c>
      <c r="L29" s="44"/>
      <c r="M29" s="44"/>
      <c r="N29" s="44"/>
      <c r="O29" s="44" t="n">
        <f aca="false">ROUND(CP29,2)</f>
        <v>51476.28</v>
      </c>
      <c r="P29" s="44" t="n">
        <f aca="false">ROUND(CQ29*I29,2)</f>
        <v>0</v>
      </c>
      <c r="Q29" s="44" t="n">
        <f aca="false">ROUND(CR29*I29,2)</f>
        <v>0</v>
      </c>
      <c r="R29" s="44" t="n">
        <f aca="false">ROUND(CS29*I29,2)</f>
        <v>0</v>
      </c>
      <c r="S29" s="44" t="n">
        <f aca="false">ROUND(CT29*I29,2)</f>
        <v>51476.28</v>
      </c>
      <c r="T29" s="44" t="n">
        <f aca="false">ROUND(CU29*I29,2)</f>
        <v>0</v>
      </c>
      <c r="U29" s="44" t="n">
        <f aca="false">CV29*I29</f>
        <v>73.109916</v>
      </c>
      <c r="V29" s="44" t="n">
        <f aca="false">CW29*I29</f>
        <v>0</v>
      </c>
      <c r="W29" s="44" t="n">
        <f aca="false">ROUND(CX29*I29,2)</f>
        <v>0</v>
      </c>
      <c r="X29" s="44" t="n">
        <f aca="false">ROUND(CY29,2)</f>
        <v>68978.22</v>
      </c>
      <c r="Y29" s="44" t="n">
        <f aca="false">ROUND(CZ29,2)</f>
        <v>28311.95</v>
      </c>
      <c r="Z29" s="44"/>
      <c r="AA29" s="44" t="n">
        <v>86511348</v>
      </c>
      <c r="AB29" s="44" t="n">
        <f aca="false">(AC29+AD29+AF29)</f>
        <v>925.221</v>
      </c>
      <c r="AC29" s="44" t="n">
        <f aca="false">(ES29)</f>
        <v>0</v>
      </c>
      <c r="AD29" s="44" t="n">
        <f aca="false">((ET29*1.1))</f>
        <v>0</v>
      </c>
      <c r="AE29" s="44" t="n">
        <f aca="false">((EU29*1.1))</f>
        <v>0</v>
      </c>
      <c r="AF29" s="44" t="n">
        <f aca="false">((EV29*1.1))</f>
        <v>925.221</v>
      </c>
      <c r="AG29" s="44" t="n">
        <f aca="false">(AP29)</f>
        <v>0</v>
      </c>
      <c r="AH29" s="44" t="n">
        <f aca="false">((EW29*1.1))</f>
        <v>75.9</v>
      </c>
      <c r="AI29" s="44" t="n">
        <f aca="false">((EX29*1.1))</f>
        <v>0</v>
      </c>
      <c r="AJ29" s="44" t="n">
        <f aca="false">(AS29)</f>
        <v>0</v>
      </c>
      <c r="AK29" s="44" t="n">
        <v>0</v>
      </c>
      <c r="AL29" s="44" t="n">
        <v>0</v>
      </c>
      <c r="AM29" s="44" t="n">
        <v>0</v>
      </c>
      <c r="AN29" s="44" t="n">
        <v>0</v>
      </c>
      <c r="AO29" s="44" t="n">
        <v>841.11</v>
      </c>
      <c r="AP29" s="44" t="n">
        <v>0</v>
      </c>
      <c r="AQ29" s="44" t="n">
        <v>69</v>
      </c>
      <c r="AR29" s="44" t="n">
        <v>0</v>
      </c>
      <c r="AS29" s="44" t="n">
        <v>0</v>
      </c>
      <c r="AT29" s="44" t="n">
        <v>134</v>
      </c>
      <c r="AU29" s="44" t="n">
        <v>55</v>
      </c>
      <c r="AV29" s="44" t="n">
        <v>1.047</v>
      </c>
      <c r="AW29" s="44" t="n">
        <v>1</v>
      </c>
      <c r="AX29" s="44"/>
      <c r="AY29" s="44"/>
      <c r="AZ29" s="44" t="n">
        <v>1</v>
      </c>
      <c r="BA29" s="44" t="n">
        <v>57.76</v>
      </c>
      <c r="BB29" s="44" t="n">
        <v>1</v>
      </c>
      <c r="BC29" s="44" t="n">
        <v>1.33</v>
      </c>
      <c r="BD29" s="44"/>
      <c r="BE29" s="44"/>
      <c r="BF29" s="44"/>
      <c r="BG29" s="44"/>
      <c r="BH29" s="44" t="n">
        <v>0</v>
      </c>
      <c r="BI29" s="44" t="n">
        <v>1</v>
      </c>
      <c r="BJ29" s="44" t="s">
        <v>74</v>
      </c>
      <c r="BK29" s="44"/>
      <c r="BL29" s="44"/>
      <c r="BM29" s="44" t="n">
        <v>167</v>
      </c>
      <c r="BN29" s="44" t="n">
        <v>0</v>
      </c>
      <c r="BO29" s="44" t="s">
        <v>72</v>
      </c>
      <c r="BP29" s="44" t="n">
        <v>1</v>
      </c>
      <c r="BQ29" s="44" t="n">
        <v>30</v>
      </c>
      <c r="BR29" s="44" t="n">
        <v>0</v>
      </c>
      <c r="BS29" s="44" t="n">
        <v>57.76</v>
      </c>
      <c r="BT29" s="44" t="n">
        <v>1</v>
      </c>
      <c r="BU29" s="44" t="n">
        <v>1</v>
      </c>
      <c r="BV29" s="44" t="n">
        <v>1</v>
      </c>
      <c r="BW29" s="44" t="n">
        <v>1</v>
      </c>
      <c r="BX29" s="44" t="n">
        <v>1</v>
      </c>
      <c r="BY29" s="44"/>
      <c r="BZ29" s="44" t="n">
        <v>134</v>
      </c>
      <c r="CA29" s="44" t="n">
        <v>55</v>
      </c>
      <c r="CB29" s="44"/>
      <c r="CC29" s="44"/>
      <c r="CD29" s="44"/>
      <c r="CE29" s="44" t="n">
        <v>0</v>
      </c>
      <c r="CF29" s="44" t="n">
        <v>0</v>
      </c>
      <c r="CG29" s="44" t="n">
        <v>0</v>
      </c>
      <c r="CH29" s="44"/>
      <c r="CI29" s="44"/>
      <c r="CJ29" s="44"/>
      <c r="CK29" s="44"/>
      <c r="CL29" s="44"/>
      <c r="CM29" s="44" t="n">
        <v>0</v>
      </c>
      <c r="CN29" s="44" t="s">
        <v>75</v>
      </c>
      <c r="CO29" s="44" t="n">
        <v>0</v>
      </c>
      <c r="CP29" s="44" t="n">
        <f aca="false">(P29+Q29+S29)</f>
        <v>51476.28</v>
      </c>
      <c r="CQ29" s="44" t="n">
        <f aca="false">(AC29*BC29*AW29)</f>
        <v>0</v>
      </c>
      <c r="CR29" s="44" t="n">
        <f aca="false">(((ET29*1.1))*BB29*AV29)</f>
        <v>0</v>
      </c>
      <c r="CS29" s="44" t="n">
        <f aca="false">(AE29*BS29*AV29)</f>
        <v>0</v>
      </c>
      <c r="CT29" s="44" t="n">
        <f aca="false">(AF29*BA29*AV29)</f>
        <v>55952.48091312</v>
      </c>
      <c r="CU29" s="44" t="n">
        <f aca="false">AG29</f>
        <v>0</v>
      </c>
      <c r="CV29" s="44" t="n">
        <f aca="false">(AH29*AV29)</f>
        <v>79.4673</v>
      </c>
      <c r="CW29" s="44" t="n">
        <f aca="false">AI29</f>
        <v>0</v>
      </c>
      <c r="CX29" s="44" t="n">
        <f aca="false">AJ29</f>
        <v>0</v>
      </c>
      <c r="CY29" s="44" t="n">
        <f aca="false">(S29+R29)*(BZ29/100)</f>
        <v>68978.2152</v>
      </c>
      <c r="CZ29" s="44" t="n">
        <f aca="false">(S29+R29)*(CA29/100)</f>
        <v>28311.954</v>
      </c>
      <c r="DA29" s="44"/>
      <c r="DB29" s="44"/>
      <c r="DC29" s="44"/>
      <c r="DD29" s="44"/>
      <c r="DE29" s="44" t="s">
        <v>76</v>
      </c>
      <c r="DF29" s="44" t="s">
        <v>76</v>
      </c>
      <c r="DG29" s="44" t="s">
        <v>76</v>
      </c>
      <c r="DH29" s="44"/>
      <c r="DI29" s="44" t="s">
        <v>76</v>
      </c>
      <c r="DJ29" s="44" t="s">
        <v>76</v>
      </c>
      <c r="DK29" s="44"/>
      <c r="DL29" s="44"/>
      <c r="DM29" s="44"/>
      <c r="DN29" s="44" t="n">
        <v>134</v>
      </c>
      <c r="DO29" s="44" t="n">
        <v>55</v>
      </c>
      <c r="DP29" s="44" t="n">
        <v>1</v>
      </c>
      <c r="DQ29" s="44" t="n">
        <v>1</v>
      </c>
      <c r="DR29" s="44"/>
      <c r="DS29" s="44"/>
      <c r="DT29" s="44"/>
      <c r="DU29" s="44" t="n">
        <v>1013</v>
      </c>
      <c r="DV29" s="44" t="s">
        <v>73</v>
      </c>
      <c r="DW29" s="44" t="s">
        <v>73</v>
      </c>
      <c r="DX29" s="44" t="n">
        <v>1</v>
      </c>
      <c r="DY29" s="44"/>
      <c r="DZ29" s="44"/>
      <c r="EA29" s="44"/>
      <c r="EB29" s="44"/>
      <c r="EC29" s="44"/>
      <c r="ED29" s="44"/>
      <c r="EE29" s="44" t="n">
        <v>86330795</v>
      </c>
      <c r="EF29" s="44" t="n">
        <v>30</v>
      </c>
      <c r="EG29" s="44" t="s">
        <v>8</v>
      </c>
      <c r="EH29" s="44" t="n">
        <v>0</v>
      </c>
      <c r="EI29" s="44"/>
      <c r="EJ29" s="44" t="n">
        <v>1</v>
      </c>
      <c r="EK29" s="44" t="n">
        <v>167</v>
      </c>
      <c r="EL29" s="44" t="s">
        <v>77</v>
      </c>
      <c r="EM29" s="44" t="s">
        <v>78</v>
      </c>
      <c r="EN29" s="44"/>
      <c r="EO29" s="44" t="s">
        <v>79</v>
      </c>
      <c r="EP29" s="44"/>
      <c r="EQ29" s="44" t="n">
        <v>0</v>
      </c>
      <c r="ER29" s="44" t="n">
        <v>0</v>
      </c>
      <c r="ES29" s="44" t="n">
        <v>0</v>
      </c>
      <c r="ET29" s="44" t="n">
        <v>0</v>
      </c>
      <c r="EU29" s="44" t="n">
        <v>0</v>
      </c>
      <c r="EV29" s="44" t="n">
        <v>841.11</v>
      </c>
      <c r="EW29" s="44" t="n">
        <v>69</v>
      </c>
      <c r="EX29" s="44" t="n">
        <v>0</v>
      </c>
      <c r="EY29" s="44" t="n">
        <v>0</v>
      </c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 t="n">
        <v>0</v>
      </c>
      <c r="FR29" s="44" t="n">
        <v>0</v>
      </c>
      <c r="FS29" s="44" t="n">
        <v>0</v>
      </c>
      <c r="FT29" s="44"/>
      <c r="FU29" s="44"/>
      <c r="FV29" s="44"/>
      <c r="FW29" s="44"/>
      <c r="FX29" s="44" t="n">
        <v>134</v>
      </c>
      <c r="FY29" s="44" t="n">
        <v>55</v>
      </c>
      <c r="FZ29" s="44"/>
      <c r="GA29" s="44"/>
      <c r="GB29" s="44"/>
      <c r="GC29" s="44"/>
      <c r="GD29" s="44" t="n">
        <v>1</v>
      </c>
      <c r="GE29" s="44"/>
      <c r="GF29" s="44" t="n">
        <v>-1542709812</v>
      </c>
      <c r="GG29" s="44" t="n">
        <v>2</v>
      </c>
      <c r="GH29" s="44" t="n">
        <v>0</v>
      </c>
      <c r="GI29" s="44" t="n">
        <v>-2</v>
      </c>
      <c r="GJ29" s="44" t="n">
        <v>0</v>
      </c>
      <c r="GK29" s="44" t="n">
        <v>0</v>
      </c>
      <c r="GL29" s="44" t="n">
        <f aca="false">ROUND(IF(AND(BH29=3,BI29=3,FS29&lt;&gt;0),P29,0),2)</f>
        <v>0</v>
      </c>
      <c r="GM29" s="44" t="n">
        <f aca="false">ROUND(O29+X29+Y29,2)+GX29</f>
        <v>148766.45</v>
      </c>
      <c r="GN29" s="44" t="n">
        <f aca="false">IF(OR(BI29=0,BI29=1),GM29-GX29,0)</f>
        <v>148766.45</v>
      </c>
      <c r="GO29" s="44" t="n">
        <f aca="false">IF(BI29=2,GM29-GX29,0)</f>
        <v>0</v>
      </c>
      <c r="GP29" s="44" t="n">
        <f aca="false">IF(BI29=4,GM29-GX29,0)</f>
        <v>0</v>
      </c>
      <c r="GQ29" s="44"/>
      <c r="GR29" s="44" t="n">
        <v>0</v>
      </c>
      <c r="GS29" s="44" t="n">
        <v>3</v>
      </c>
      <c r="GT29" s="44" t="n">
        <v>0</v>
      </c>
      <c r="GU29" s="44"/>
      <c r="GV29" s="44" t="n">
        <f aca="false">(GT29)</f>
        <v>0</v>
      </c>
      <c r="GW29" s="44" t="n">
        <v>1.33</v>
      </c>
      <c r="GX29" s="44" t="n">
        <f aca="false">ROUND(HC29*I29,2)</f>
        <v>0</v>
      </c>
      <c r="GY29" s="44"/>
      <c r="GZ29" s="44"/>
      <c r="HA29" s="44" t="n">
        <v>0</v>
      </c>
      <c r="HB29" s="44" t="n">
        <v>0</v>
      </c>
      <c r="HC29" s="44" t="n">
        <f aca="false">GV29*GW29</f>
        <v>0</v>
      </c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 t="n">
        <v>0</v>
      </c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 t="n">
        <v>0</v>
      </c>
      <c r="IL29" s="44"/>
      <c r="IM29" s="44"/>
      <c r="IN29" s="44"/>
      <c r="IO29" s="44"/>
      <c r="IP29" s="44"/>
      <c r="IQ29" s="44"/>
      <c r="IR29" s="44"/>
      <c r="IS29" s="44"/>
      <c r="IT29" s="44"/>
      <c r="IU29" s="44"/>
    </row>
    <row r="30" customFormat="false" ht="12.75" hidden="false" customHeight="false" outlineLevel="0" collapsed="false">
      <c r="A30" s="44" t="n">
        <v>17</v>
      </c>
      <c r="B30" s="44" t="n">
        <v>1</v>
      </c>
      <c r="C30" s="44" t="n">
        <f aca="false">ROW(SmtRes!A9)</f>
        <v>9</v>
      </c>
      <c r="D30" s="44" t="n">
        <f aca="false">ROW(EtalonRes!A9)</f>
        <v>9</v>
      </c>
      <c r="E30" s="44" t="s">
        <v>80</v>
      </c>
      <c r="F30" s="44" t="s">
        <v>72</v>
      </c>
      <c r="G30" s="44" t="s">
        <v>30</v>
      </c>
      <c r="H30" s="44" t="s">
        <v>73</v>
      </c>
      <c r="I30" s="44" t="n">
        <f aca="false">ROUND(2/100,9)</f>
        <v>0.02</v>
      </c>
      <c r="J30" s="44" t="n">
        <v>0</v>
      </c>
      <c r="K30" s="44" t="n">
        <f aca="false">ROUND(2/100,9)</f>
        <v>0.02</v>
      </c>
      <c r="L30" s="44"/>
      <c r="M30" s="44"/>
      <c r="N30" s="44"/>
      <c r="O30" s="44" t="n">
        <f aca="false">ROUND(CP30,2)</f>
        <v>19.37</v>
      </c>
      <c r="P30" s="44" t="n">
        <f aca="false">ROUND(CQ30*I30,2)</f>
        <v>0</v>
      </c>
      <c r="Q30" s="44" t="n">
        <f aca="false">ROUND(CR30*I30,2)</f>
        <v>0</v>
      </c>
      <c r="R30" s="44" t="n">
        <f aca="false">ROUND(CS30*I30,2)</f>
        <v>0</v>
      </c>
      <c r="S30" s="44" t="n">
        <f aca="false">ROUND(CT30*I30,2)</f>
        <v>19.37</v>
      </c>
      <c r="T30" s="44" t="n">
        <f aca="false">ROUND(CU30*I30,2)</f>
        <v>0</v>
      </c>
      <c r="U30" s="44" t="n">
        <f aca="false">CV30*I30</f>
        <v>1.589346</v>
      </c>
      <c r="V30" s="44" t="n">
        <f aca="false">CW30*I30</f>
        <v>0</v>
      </c>
      <c r="W30" s="44" t="n">
        <f aca="false">ROUND(CX30*I30,2)</f>
        <v>0</v>
      </c>
      <c r="X30" s="44" t="n">
        <f aca="false">ROUND(CY30,2)</f>
        <v>25.96</v>
      </c>
      <c r="Y30" s="44" t="n">
        <f aca="false">ROUND(CZ30,2)</f>
        <v>10.65</v>
      </c>
      <c r="Z30" s="44"/>
      <c r="AA30" s="44" t="n">
        <v>86511347</v>
      </c>
      <c r="AB30" s="44" t="n">
        <f aca="false">(AC30+AD30+AF30)</f>
        <v>925.221</v>
      </c>
      <c r="AC30" s="44" t="n">
        <f aca="false">(ES30)</f>
        <v>0</v>
      </c>
      <c r="AD30" s="44" t="n">
        <f aca="false">((ET30*1.1))</f>
        <v>0</v>
      </c>
      <c r="AE30" s="44" t="n">
        <f aca="false">((EU30*1.1))</f>
        <v>0</v>
      </c>
      <c r="AF30" s="44" t="n">
        <f aca="false">((EV30*1.1))</f>
        <v>925.221</v>
      </c>
      <c r="AG30" s="44" t="n">
        <f aca="false">(AP30)</f>
        <v>0</v>
      </c>
      <c r="AH30" s="44" t="n">
        <f aca="false">((EW30*1.1))</f>
        <v>75.9</v>
      </c>
      <c r="AI30" s="44" t="n">
        <f aca="false">((EX30*1.1))</f>
        <v>0</v>
      </c>
      <c r="AJ30" s="44" t="n">
        <f aca="false">(AS30)</f>
        <v>0</v>
      </c>
      <c r="AK30" s="44" t="n">
        <v>0</v>
      </c>
      <c r="AL30" s="44" t="n">
        <v>0</v>
      </c>
      <c r="AM30" s="44" t="n">
        <v>0</v>
      </c>
      <c r="AN30" s="44" t="n">
        <v>0</v>
      </c>
      <c r="AO30" s="44" t="n">
        <v>841.11</v>
      </c>
      <c r="AP30" s="44" t="n">
        <v>0</v>
      </c>
      <c r="AQ30" s="44" t="n">
        <v>69</v>
      </c>
      <c r="AR30" s="44" t="n">
        <v>0</v>
      </c>
      <c r="AS30" s="44" t="n">
        <v>0</v>
      </c>
      <c r="AT30" s="44" t="n">
        <v>134</v>
      </c>
      <c r="AU30" s="44" t="n">
        <v>55</v>
      </c>
      <c r="AV30" s="44" t="n">
        <v>1.047</v>
      </c>
      <c r="AW30" s="44" t="n">
        <v>1</v>
      </c>
      <c r="AX30" s="44"/>
      <c r="AY30" s="44"/>
      <c r="AZ30" s="44" t="n">
        <v>1</v>
      </c>
      <c r="BA30" s="44" t="n">
        <v>1</v>
      </c>
      <c r="BB30" s="44" t="n">
        <v>1</v>
      </c>
      <c r="BC30" s="44" t="n">
        <v>1</v>
      </c>
      <c r="BD30" s="44"/>
      <c r="BE30" s="44"/>
      <c r="BF30" s="44"/>
      <c r="BG30" s="44"/>
      <c r="BH30" s="44" t="n">
        <v>0</v>
      </c>
      <c r="BI30" s="44" t="n">
        <v>1</v>
      </c>
      <c r="BJ30" s="44" t="s">
        <v>74</v>
      </c>
      <c r="BK30" s="44"/>
      <c r="BL30" s="44"/>
      <c r="BM30" s="44" t="n">
        <v>167</v>
      </c>
      <c r="BN30" s="44" t="n">
        <v>0</v>
      </c>
      <c r="BO30" s="44" t="s">
        <v>72</v>
      </c>
      <c r="BP30" s="44" t="n">
        <v>1</v>
      </c>
      <c r="BQ30" s="44" t="n">
        <v>30</v>
      </c>
      <c r="BR30" s="44" t="n">
        <v>0</v>
      </c>
      <c r="BS30" s="44" t="n">
        <v>1</v>
      </c>
      <c r="BT30" s="44" t="n">
        <v>1</v>
      </c>
      <c r="BU30" s="44" t="n">
        <v>1</v>
      </c>
      <c r="BV30" s="44" t="n">
        <v>1</v>
      </c>
      <c r="BW30" s="44" t="n">
        <v>1</v>
      </c>
      <c r="BX30" s="44" t="n">
        <v>1</v>
      </c>
      <c r="BY30" s="44"/>
      <c r="BZ30" s="44" t="n">
        <v>134</v>
      </c>
      <c r="CA30" s="44" t="n">
        <v>55</v>
      </c>
      <c r="CB30" s="44"/>
      <c r="CC30" s="44"/>
      <c r="CD30" s="44"/>
      <c r="CE30" s="44" t="n">
        <v>0</v>
      </c>
      <c r="CF30" s="44" t="n">
        <v>0</v>
      </c>
      <c r="CG30" s="44" t="n">
        <v>0</v>
      </c>
      <c r="CH30" s="44"/>
      <c r="CI30" s="44"/>
      <c r="CJ30" s="44"/>
      <c r="CK30" s="44"/>
      <c r="CL30" s="44"/>
      <c r="CM30" s="44" t="n">
        <v>0</v>
      </c>
      <c r="CN30" s="44" t="s">
        <v>75</v>
      </c>
      <c r="CO30" s="44" t="n">
        <v>0</v>
      </c>
      <c r="CP30" s="44" t="n">
        <f aca="false">(P30+Q30+S30)</f>
        <v>19.37</v>
      </c>
      <c r="CQ30" s="44" t="n">
        <f aca="false">(AC30*BC30*AW30)</f>
        <v>0</v>
      </c>
      <c r="CR30" s="44" t="n">
        <f aca="false">(((ET30*1.1))*BB30*AV30)</f>
        <v>0</v>
      </c>
      <c r="CS30" s="44" t="n">
        <f aca="false">(AE30*BS30*AV30)</f>
        <v>0</v>
      </c>
      <c r="CT30" s="44" t="n">
        <f aca="false">(AF30*BA30*AV30)</f>
        <v>968.706387</v>
      </c>
      <c r="CU30" s="44" t="n">
        <f aca="false">AG30</f>
        <v>0</v>
      </c>
      <c r="CV30" s="44" t="n">
        <f aca="false">(AH30*AV30)</f>
        <v>79.4673</v>
      </c>
      <c r="CW30" s="44" t="n">
        <f aca="false">AI30</f>
        <v>0</v>
      </c>
      <c r="CX30" s="44" t="n">
        <f aca="false">AJ30</f>
        <v>0</v>
      </c>
      <c r="CY30" s="44" t="n">
        <f aca="false">(((S30+R30)*BZ30)/100)</f>
        <v>25.9558</v>
      </c>
      <c r="CZ30" s="44" t="n">
        <f aca="false">(((S30+R30)*CA30)/100)</f>
        <v>10.6535</v>
      </c>
      <c r="DA30" s="44"/>
      <c r="DB30" s="44"/>
      <c r="DC30" s="44"/>
      <c r="DD30" s="44"/>
      <c r="DE30" s="44" t="s">
        <v>76</v>
      </c>
      <c r="DF30" s="44" t="s">
        <v>76</v>
      </c>
      <c r="DG30" s="44" t="s">
        <v>76</v>
      </c>
      <c r="DH30" s="44"/>
      <c r="DI30" s="44" t="s">
        <v>76</v>
      </c>
      <c r="DJ30" s="44" t="s">
        <v>76</v>
      </c>
      <c r="DK30" s="44"/>
      <c r="DL30" s="44"/>
      <c r="DM30" s="44"/>
      <c r="DN30" s="44" t="n">
        <v>0</v>
      </c>
      <c r="DO30" s="44" t="n">
        <v>0</v>
      </c>
      <c r="DP30" s="44" t="n">
        <v>1</v>
      </c>
      <c r="DQ30" s="44" t="n">
        <v>1</v>
      </c>
      <c r="DR30" s="44"/>
      <c r="DS30" s="44"/>
      <c r="DT30" s="44"/>
      <c r="DU30" s="44" t="n">
        <v>1013</v>
      </c>
      <c r="DV30" s="44" t="s">
        <v>73</v>
      </c>
      <c r="DW30" s="44" t="s">
        <v>73</v>
      </c>
      <c r="DX30" s="44" t="n">
        <v>1</v>
      </c>
      <c r="DY30" s="44"/>
      <c r="DZ30" s="44"/>
      <c r="EA30" s="44"/>
      <c r="EB30" s="44"/>
      <c r="EC30" s="44"/>
      <c r="ED30" s="44"/>
      <c r="EE30" s="44" t="n">
        <v>86330795</v>
      </c>
      <c r="EF30" s="44" t="n">
        <v>30</v>
      </c>
      <c r="EG30" s="44" t="s">
        <v>8</v>
      </c>
      <c r="EH30" s="44" t="n">
        <v>0</v>
      </c>
      <c r="EI30" s="44"/>
      <c r="EJ30" s="44" t="n">
        <v>1</v>
      </c>
      <c r="EK30" s="44" t="n">
        <v>167</v>
      </c>
      <c r="EL30" s="44" t="s">
        <v>77</v>
      </c>
      <c r="EM30" s="44" t="s">
        <v>78</v>
      </c>
      <c r="EN30" s="44"/>
      <c r="EO30" s="44" t="s">
        <v>79</v>
      </c>
      <c r="EP30" s="44"/>
      <c r="EQ30" s="44" t="n">
        <v>0</v>
      </c>
      <c r="ER30" s="44" t="n">
        <v>0</v>
      </c>
      <c r="ES30" s="44" t="n">
        <v>0</v>
      </c>
      <c r="ET30" s="44" t="n">
        <v>0</v>
      </c>
      <c r="EU30" s="44" t="n">
        <v>0</v>
      </c>
      <c r="EV30" s="44" t="n">
        <v>841.11</v>
      </c>
      <c r="EW30" s="44" t="n">
        <v>69</v>
      </c>
      <c r="EX30" s="44" t="n">
        <v>0</v>
      </c>
      <c r="EY30" s="44" t="n">
        <v>0</v>
      </c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 t="n">
        <v>0</v>
      </c>
      <c r="FR30" s="44" t="n">
        <v>0</v>
      </c>
      <c r="FS30" s="44" t="n">
        <v>0</v>
      </c>
      <c r="FT30" s="44"/>
      <c r="FU30" s="44"/>
      <c r="FV30" s="44"/>
      <c r="FW30" s="44"/>
      <c r="FX30" s="44" t="n">
        <v>134</v>
      </c>
      <c r="FY30" s="44" t="n">
        <v>55</v>
      </c>
      <c r="FZ30" s="44"/>
      <c r="GA30" s="44"/>
      <c r="GB30" s="44"/>
      <c r="GC30" s="44"/>
      <c r="GD30" s="44" t="n">
        <v>1</v>
      </c>
      <c r="GE30" s="44"/>
      <c r="GF30" s="44" t="n">
        <v>2063775563</v>
      </c>
      <c r="GG30" s="44" t="n">
        <v>2</v>
      </c>
      <c r="GH30" s="44" t="n">
        <v>0</v>
      </c>
      <c r="GI30" s="44" t="n">
        <v>-2</v>
      </c>
      <c r="GJ30" s="44" t="n">
        <v>0</v>
      </c>
      <c r="GK30" s="44" t="n">
        <v>0</v>
      </c>
      <c r="GL30" s="44" t="n">
        <f aca="false">ROUND(IF(AND(BH30=3,BI30=3,FS30&lt;&gt;0),P30,0),2)</f>
        <v>0</v>
      </c>
      <c r="GM30" s="44" t="n">
        <f aca="false">ROUND(O30+X30+Y30,2)+GX30</f>
        <v>55.98</v>
      </c>
      <c r="GN30" s="44" t="n">
        <f aca="false">IF(OR(BI30=0,BI30=1),GM30-GX30,0)</f>
        <v>55.98</v>
      </c>
      <c r="GO30" s="44" t="n">
        <f aca="false">IF(BI30=2,GM30-GX30,0)</f>
        <v>0</v>
      </c>
      <c r="GP30" s="44" t="n">
        <f aca="false">IF(BI30=4,GM30-GX30,0)</f>
        <v>0</v>
      </c>
      <c r="GQ30" s="44"/>
      <c r="GR30" s="44" t="n">
        <v>0</v>
      </c>
      <c r="GS30" s="44" t="n">
        <v>3</v>
      </c>
      <c r="GT30" s="44" t="n">
        <v>0</v>
      </c>
      <c r="GU30" s="44"/>
      <c r="GV30" s="44" t="n">
        <f aca="false">(GT30)</f>
        <v>0</v>
      </c>
      <c r="GW30" s="44" t="n">
        <v>1</v>
      </c>
      <c r="GX30" s="44" t="n">
        <f aca="false">ROUND(HC30*I30,2)</f>
        <v>0</v>
      </c>
      <c r="GY30" s="44"/>
      <c r="GZ30" s="44"/>
      <c r="HA30" s="44" t="n">
        <v>0</v>
      </c>
      <c r="HB30" s="44" t="n">
        <v>0</v>
      </c>
      <c r="HC30" s="44" t="n">
        <f aca="false">GV30*GW30</f>
        <v>0</v>
      </c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 t="n">
        <v>0</v>
      </c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 t="n">
        <v>0</v>
      </c>
      <c r="IL30" s="44"/>
      <c r="IM30" s="44"/>
      <c r="IN30" s="44"/>
      <c r="IO30" s="44"/>
      <c r="IP30" s="44"/>
      <c r="IQ30" s="44"/>
      <c r="IR30" s="44"/>
      <c r="IS30" s="44"/>
      <c r="IT30" s="44"/>
      <c r="IU30" s="44"/>
    </row>
    <row r="31" customFormat="false" ht="12.75" hidden="false" customHeight="false" outlineLevel="0" collapsed="false">
      <c r="A31" s="44" t="n">
        <v>17</v>
      </c>
      <c r="B31" s="44" t="n">
        <v>1</v>
      </c>
      <c r="C31" s="44" t="n">
        <f aca="false">ROW(SmtRes!A12)</f>
        <v>12</v>
      </c>
      <c r="D31" s="44" t="n">
        <f aca="false">ROW(EtalonRes!A12)</f>
        <v>12</v>
      </c>
      <c r="E31" s="44" t="s">
        <v>80</v>
      </c>
      <c r="F31" s="44" t="s">
        <v>72</v>
      </c>
      <c r="G31" s="44" t="s">
        <v>30</v>
      </c>
      <c r="H31" s="44" t="s">
        <v>73</v>
      </c>
      <c r="I31" s="44" t="n">
        <f aca="false">ROUND(2/100,9)</f>
        <v>0.02</v>
      </c>
      <c r="J31" s="44" t="n">
        <v>0</v>
      </c>
      <c r="K31" s="44" t="n">
        <f aca="false">ROUND(2/100,9)</f>
        <v>0.02</v>
      </c>
      <c r="L31" s="44"/>
      <c r="M31" s="44"/>
      <c r="N31" s="44"/>
      <c r="O31" s="44" t="n">
        <f aca="false">ROUND(CP31,2)</f>
        <v>1119.05</v>
      </c>
      <c r="P31" s="44" t="n">
        <f aca="false">ROUND(CQ31*I31,2)</f>
        <v>0</v>
      </c>
      <c r="Q31" s="44" t="n">
        <f aca="false">ROUND(CR31*I31,2)</f>
        <v>0</v>
      </c>
      <c r="R31" s="44" t="n">
        <f aca="false">ROUND(CS31*I31,2)</f>
        <v>0</v>
      </c>
      <c r="S31" s="44" t="n">
        <f aca="false">ROUND(CT31*I31,2)</f>
        <v>1119.05</v>
      </c>
      <c r="T31" s="44" t="n">
        <f aca="false">ROUND(CU31*I31,2)</f>
        <v>0</v>
      </c>
      <c r="U31" s="44" t="n">
        <f aca="false">CV31*I31</f>
        <v>1.589346</v>
      </c>
      <c r="V31" s="44" t="n">
        <f aca="false">CW31*I31</f>
        <v>0</v>
      </c>
      <c r="W31" s="44" t="n">
        <f aca="false">ROUND(CX31*I31,2)</f>
        <v>0</v>
      </c>
      <c r="X31" s="44" t="n">
        <f aca="false">ROUND(CY31,2)</f>
        <v>1499.53</v>
      </c>
      <c r="Y31" s="44" t="n">
        <f aca="false">ROUND(CZ31,2)</f>
        <v>615.48</v>
      </c>
      <c r="Z31" s="44"/>
      <c r="AA31" s="44" t="n">
        <v>86511348</v>
      </c>
      <c r="AB31" s="44" t="n">
        <f aca="false">(AC31+AD31+AF31)</f>
        <v>925.221</v>
      </c>
      <c r="AC31" s="44" t="n">
        <f aca="false">(ES31)</f>
        <v>0</v>
      </c>
      <c r="AD31" s="44" t="n">
        <f aca="false">((ET31*1.1))</f>
        <v>0</v>
      </c>
      <c r="AE31" s="44" t="n">
        <f aca="false">((EU31*1.1))</f>
        <v>0</v>
      </c>
      <c r="AF31" s="44" t="n">
        <f aca="false">((EV31*1.1))</f>
        <v>925.221</v>
      </c>
      <c r="AG31" s="44" t="n">
        <f aca="false">(AP31)</f>
        <v>0</v>
      </c>
      <c r="AH31" s="44" t="n">
        <f aca="false">((EW31*1.1))</f>
        <v>75.9</v>
      </c>
      <c r="AI31" s="44" t="n">
        <f aca="false">((EX31*1.1))</f>
        <v>0</v>
      </c>
      <c r="AJ31" s="44" t="n">
        <f aca="false">(AS31)</f>
        <v>0</v>
      </c>
      <c r="AK31" s="44" t="n">
        <v>0</v>
      </c>
      <c r="AL31" s="44" t="n">
        <v>0</v>
      </c>
      <c r="AM31" s="44" t="n">
        <v>0</v>
      </c>
      <c r="AN31" s="44" t="n">
        <v>0</v>
      </c>
      <c r="AO31" s="44" t="n">
        <v>841.11</v>
      </c>
      <c r="AP31" s="44" t="n">
        <v>0</v>
      </c>
      <c r="AQ31" s="44" t="n">
        <v>69</v>
      </c>
      <c r="AR31" s="44" t="n">
        <v>0</v>
      </c>
      <c r="AS31" s="44" t="n">
        <v>0</v>
      </c>
      <c r="AT31" s="44" t="n">
        <v>134</v>
      </c>
      <c r="AU31" s="44" t="n">
        <v>55</v>
      </c>
      <c r="AV31" s="44" t="n">
        <v>1.047</v>
      </c>
      <c r="AW31" s="44" t="n">
        <v>1</v>
      </c>
      <c r="AX31" s="44"/>
      <c r="AY31" s="44"/>
      <c r="AZ31" s="44" t="n">
        <v>1</v>
      </c>
      <c r="BA31" s="44" t="n">
        <v>57.76</v>
      </c>
      <c r="BB31" s="44" t="n">
        <v>1</v>
      </c>
      <c r="BC31" s="44" t="n">
        <v>1.33</v>
      </c>
      <c r="BD31" s="44"/>
      <c r="BE31" s="44"/>
      <c r="BF31" s="44"/>
      <c r="BG31" s="44"/>
      <c r="BH31" s="44" t="n">
        <v>0</v>
      </c>
      <c r="BI31" s="44" t="n">
        <v>1</v>
      </c>
      <c r="BJ31" s="44" t="s">
        <v>74</v>
      </c>
      <c r="BK31" s="44"/>
      <c r="BL31" s="44"/>
      <c r="BM31" s="44" t="n">
        <v>167</v>
      </c>
      <c r="BN31" s="44" t="n">
        <v>0</v>
      </c>
      <c r="BO31" s="44" t="s">
        <v>72</v>
      </c>
      <c r="BP31" s="44" t="n">
        <v>1</v>
      </c>
      <c r="BQ31" s="44" t="n">
        <v>30</v>
      </c>
      <c r="BR31" s="44" t="n">
        <v>0</v>
      </c>
      <c r="BS31" s="44" t="n">
        <v>57.76</v>
      </c>
      <c r="BT31" s="44" t="n">
        <v>1</v>
      </c>
      <c r="BU31" s="44" t="n">
        <v>1</v>
      </c>
      <c r="BV31" s="44" t="n">
        <v>1</v>
      </c>
      <c r="BW31" s="44" t="n">
        <v>1</v>
      </c>
      <c r="BX31" s="44" t="n">
        <v>1</v>
      </c>
      <c r="BY31" s="44"/>
      <c r="BZ31" s="44" t="n">
        <v>134</v>
      </c>
      <c r="CA31" s="44" t="n">
        <v>55</v>
      </c>
      <c r="CB31" s="44"/>
      <c r="CC31" s="44"/>
      <c r="CD31" s="44"/>
      <c r="CE31" s="44" t="n">
        <v>0</v>
      </c>
      <c r="CF31" s="44" t="n">
        <v>0</v>
      </c>
      <c r="CG31" s="44" t="n">
        <v>0</v>
      </c>
      <c r="CH31" s="44"/>
      <c r="CI31" s="44"/>
      <c r="CJ31" s="44"/>
      <c r="CK31" s="44"/>
      <c r="CL31" s="44"/>
      <c r="CM31" s="44" t="n">
        <v>0</v>
      </c>
      <c r="CN31" s="44" t="s">
        <v>75</v>
      </c>
      <c r="CO31" s="44" t="n">
        <v>0</v>
      </c>
      <c r="CP31" s="44" t="n">
        <f aca="false">(P31+Q31+S31)</f>
        <v>1119.05</v>
      </c>
      <c r="CQ31" s="44" t="n">
        <f aca="false">(AC31*BC31*AW31)</f>
        <v>0</v>
      </c>
      <c r="CR31" s="44" t="n">
        <f aca="false">(((ET31*1.1))*BB31*AV31)</f>
        <v>0</v>
      </c>
      <c r="CS31" s="44" t="n">
        <f aca="false">(AE31*BS31*AV31)</f>
        <v>0</v>
      </c>
      <c r="CT31" s="44" t="n">
        <f aca="false">(AF31*BA31*AV31)</f>
        <v>55952.48091312</v>
      </c>
      <c r="CU31" s="44" t="n">
        <f aca="false">AG31</f>
        <v>0</v>
      </c>
      <c r="CV31" s="44" t="n">
        <f aca="false">(AH31*AV31)</f>
        <v>79.4673</v>
      </c>
      <c r="CW31" s="44" t="n">
        <f aca="false">AI31</f>
        <v>0</v>
      </c>
      <c r="CX31" s="44" t="n">
        <f aca="false">AJ31</f>
        <v>0</v>
      </c>
      <c r="CY31" s="44" t="n">
        <f aca="false">(S31+R31)*(BZ31/100)</f>
        <v>1499.527</v>
      </c>
      <c r="CZ31" s="44" t="n">
        <f aca="false">(S31+R31)*(CA31/100)</f>
        <v>615.4775</v>
      </c>
      <c r="DA31" s="44"/>
      <c r="DB31" s="44"/>
      <c r="DC31" s="44"/>
      <c r="DD31" s="44"/>
      <c r="DE31" s="44" t="s">
        <v>76</v>
      </c>
      <c r="DF31" s="44" t="s">
        <v>76</v>
      </c>
      <c r="DG31" s="44" t="s">
        <v>76</v>
      </c>
      <c r="DH31" s="44"/>
      <c r="DI31" s="44" t="s">
        <v>76</v>
      </c>
      <c r="DJ31" s="44" t="s">
        <v>76</v>
      </c>
      <c r="DK31" s="44"/>
      <c r="DL31" s="44"/>
      <c r="DM31" s="44"/>
      <c r="DN31" s="44" t="n">
        <v>134</v>
      </c>
      <c r="DO31" s="44" t="n">
        <v>55</v>
      </c>
      <c r="DP31" s="44" t="n">
        <v>1</v>
      </c>
      <c r="DQ31" s="44" t="n">
        <v>1</v>
      </c>
      <c r="DR31" s="44"/>
      <c r="DS31" s="44"/>
      <c r="DT31" s="44"/>
      <c r="DU31" s="44" t="n">
        <v>1013</v>
      </c>
      <c r="DV31" s="44" t="s">
        <v>73</v>
      </c>
      <c r="DW31" s="44" t="s">
        <v>73</v>
      </c>
      <c r="DX31" s="44" t="n">
        <v>1</v>
      </c>
      <c r="DY31" s="44"/>
      <c r="DZ31" s="44"/>
      <c r="EA31" s="44"/>
      <c r="EB31" s="44"/>
      <c r="EC31" s="44"/>
      <c r="ED31" s="44"/>
      <c r="EE31" s="44" t="n">
        <v>86330795</v>
      </c>
      <c r="EF31" s="44" t="n">
        <v>30</v>
      </c>
      <c r="EG31" s="44" t="s">
        <v>8</v>
      </c>
      <c r="EH31" s="44" t="n">
        <v>0</v>
      </c>
      <c r="EI31" s="44"/>
      <c r="EJ31" s="44" t="n">
        <v>1</v>
      </c>
      <c r="EK31" s="44" t="n">
        <v>167</v>
      </c>
      <c r="EL31" s="44" t="s">
        <v>77</v>
      </c>
      <c r="EM31" s="44" t="s">
        <v>78</v>
      </c>
      <c r="EN31" s="44"/>
      <c r="EO31" s="44" t="s">
        <v>79</v>
      </c>
      <c r="EP31" s="44"/>
      <c r="EQ31" s="44" t="n">
        <v>0</v>
      </c>
      <c r="ER31" s="44" t="n">
        <v>0</v>
      </c>
      <c r="ES31" s="44" t="n">
        <v>0</v>
      </c>
      <c r="ET31" s="44" t="n">
        <v>0</v>
      </c>
      <c r="EU31" s="44" t="n">
        <v>0</v>
      </c>
      <c r="EV31" s="44" t="n">
        <v>841.11</v>
      </c>
      <c r="EW31" s="44" t="n">
        <v>69</v>
      </c>
      <c r="EX31" s="44" t="n">
        <v>0</v>
      </c>
      <c r="EY31" s="44" t="n">
        <v>0</v>
      </c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 t="n">
        <v>0</v>
      </c>
      <c r="FR31" s="44" t="n">
        <v>0</v>
      </c>
      <c r="FS31" s="44" t="n">
        <v>0</v>
      </c>
      <c r="FT31" s="44"/>
      <c r="FU31" s="44"/>
      <c r="FV31" s="44"/>
      <c r="FW31" s="44"/>
      <c r="FX31" s="44" t="n">
        <v>134</v>
      </c>
      <c r="FY31" s="44" t="n">
        <v>55</v>
      </c>
      <c r="FZ31" s="44"/>
      <c r="GA31" s="44"/>
      <c r="GB31" s="44"/>
      <c r="GC31" s="44"/>
      <c r="GD31" s="44" t="n">
        <v>1</v>
      </c>
      <c r="GE31" s="44"/>
      <c r="GF31" s="44" t="n">
        <v>2063775563</v>
      </c>
      <c r="GG31" s="44" t="n">
        <v>2</v>
      </c>
      <c r="GH31" s="44" t="n">
        <v>0</v>
      </c>
      <c r="GI31" s="44" t="n">
        <v>-2</v>
      </c>
      <c r="GJ31" s="44" t="n">
        <v>0</v>
      </c>
      <c r="GK31" s="44" t="n">
        <v>0</v>
      </c>
      <c r="GL31" s="44" t="n">
        <f aca="false">ROUND(IF(AND(BH31=3,BI31=3,FS31&lt;&gt;0),P31,0),2)</f>
        <v>0</v>
      </c>
      <c r="GM31" s="44" t="n">
        <f aca="false">ROUND(O31+X31+Y31,2)+GX31</f>
        <v>3234.06</v>
      </c>
      <c r="GN31" s="44" t="n">
        <f aca="false">IF(OR(BI31=0,BI31=1),GM31-GX31,0)</f>
        <v>3234.06</v>
      </c>
      <c r="GO31" s="44" t="n">
        <f aca="false">IF(BI31=2,GM31-GX31,0)</f>
        <v>0</v>
      </c>
      <c r="GP31" s="44" t="n">
        <f aca="false">IF(BI31=4,GM31-GX31,0)</f>
        <v>0</v>
      </c>
      <c r="GQ31" s="44"/>
      <c r="GR31" s="44" t="n">
        <v>0</v>
      </c>
      <c r="GS31" s="44" t="n">
        <v>3</v>
      </c>
      <c r="GT31" s="44" t="n">
        <v>0</v>
      </c>
      <c r="GU31" s="44"/>
      <c r="GV31" s="44" t="n">
        <f aca="false">(GT31)</f>
        <v>0</v>
      </c>
      <c r="GW31" s="44" t="n">
        <v>1.33</v>
      </c>
      <c r="GX31" s="44" t="n">
        <f aca="false">ROUND(HC31*I31,2)</f>
        <v>0</v>
      </c>
      <c r="GY31" s="44"/>
      <c r="GZ31" s="44"/>
      <c r="HA31" s="44" t="n">
        <v>0</v>
      </c>
      <c r="HB31" s="44" t="n">
        <v>0</v>
      </c>
      <c r="HC31" s="44" t="n">
        <f aca="false">GV31*GW31</f>
        <v>0</v>
      </c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 t="n">
        <v>0</v>
      </c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 t="n">
        <v>0</v>
      </c>
      <c r="IL31" s="44"/>
      <c r="IM31" s="44"/>
      <c r="IN31" s="44"/>
      <c r="IO31" s="44"/>
      <c r="IP31" s="44"/>
      <c r="IQ31" s="44"/>
      <c r="IR31" s="44"/>
      <c r="IS31" s="44"/>
      <c r="IT31" s="44"/>
      <c r="IU31" s="44"/>
    </row>
    <row r="32" customFormat="false" ht="12.75" hidden="false" customHeight="false" outlineLevel="0" collapsed="false">
      <c r="A32" s="44" t="n">
        <v>17</v>
      </c>
      <c r="B32" s="44" t="n">
        <v>1</v>
      </c>
      <c r="C32" s="44" t="n">
        <f aca="false">ROW(SmtRes!A15)</f>
        <v>15</v>
      </c>
      <c r="D32" s="44" t="n">
        <f aca="false">ROW(EtalonRes!A15)</f>
        <v>15</v>
      </c>
      <c r="E32" s="44" t="s">
        <v>81</v>
      </c>
      <c r="F32" s="44" t="s">
        <v>72</v>
      </c>
      <c r="G32" s="44" t="s">
        <v>30</v>
      </c>
      <c r="H32" s="44" t="s">
        <v>73</v>
      </c>
      <c r="I32" s="44" t="n">
        <f aca="false">ROUND(11/100,9)</f>
        <v>0.11</v>
      </c>
      <c r="J32" s="44" t="n">
        <v>0</v>
      </c>
      <c r="K32" s="44" t="n">
        <f aca="false">ROUND(11/100,9)</f>
        <v>0.11</v>
      </c>
      <c r="L32" s="44"/>
      <c r="M32" s="44"/>
      <c r="N32" s="44"/>
      <c r="O32" s="44" t="n">
        <f aca="false">ROUND(CP32,2)</f>
        <v>106.56</v>
      </c>
      <c r="P32" s="44" t="n">
        <f aca="false">ROUND(CQ32*I32,2)</f>
        <v>0</v>
      </c>
      <c r="Q32" s="44" t="n">
        <f aca="false">ROUND(CR32*I32,2)</f>
        <v>0</v>
      </c>
      <c r="R32" s="44" t="n">
        <f aca="false">ROUND(CS32*I32,2)</f>
        <v>0</v>
      </c>
      <c r="S32" s="44" t="n">
        <f aca="false">ROUND(CT32*I32,2)</f>
        <v>106.56</v>
      </c>
      <c r="T32" s="44" t="n">
        <f aca="false">ROUND(CU32*I32,2)</f>
        <v>0</v>
      </c>
      <c r="U32" s="44" t="n">
        <f aca="false">CV32*I32</f>
        <v>8.741403</v>
      </c>
      <c r="V32" s="44" t="n">
        <f aca="false">CW32*I32</f>
        <v>0</v>
      </c>
      <c r="W32" s="44" t="n">
        <f aca="false">ROUND(CX32*I32,2)</f>
        <v>0</v>
      </c>
      <c r="X32" s="44" t="n">
        <f aca="false">ROUND(CY32,2)</f>
        <v>142.79</v>
      </c>
      <c r="Y32" s="44" t="n">
        <f aca="false">ROUND(CZ32,2)</f>
        <v>58.61</v>
      </c>
      <c r="Z32" s="44"/>
      <c r="AA32" s="44" t="n">
        <v>86511347</v>
      </c>
      <c r="AB32" s="44" t="n">
        <f aca="false">(AC32+AD32+AF32)</f>
        <v>925.221</v>
      </c>
      <c r="AC32" s="44" t="n">
        <f aca="false">(ES32)</f>
        <v>0</v>
      </c>
      <c r="AD32" s="44" t="n">
        <f aca="false">((ET32*1.1))</f>
        <v>0</v>
      </c>
      <c r="AE32" s="44" t="n">
        <f aca="false">((EU32*1.1))</f>
        <v>0</v>
      </c>
      <c r="AF32" s="44" t="n">
        <f aca="false">((EV32*1.1))</f>
        <v>925.221</v>
      </c>
      <c r="AG32" s="44" t="n">
        <f aca="false">(AP32)</f>
        <v>0</v>
      </c>
      <c r="AH32" s="44" t="n">
        <f aca="false">((EW32*1.1))</f>
        <v>75.9</v>
      </c>
      <c r="AI32" s="44" t="n">
        <f aca="false">((EX32*1.1))</f>
        <v>0</v>
      </c>
      <c r="AJ32" s="44" t="n">
        <f aca="false">(AS32)</f>
        <v>0</v>
      </c>
      <c r="AK32" s="44" t="n">
        <v>0</v>
      </c>
      <c r="AL32" s="44" t="n">
        <v>0</v>
      </c>
      <c r="AM32" s="44" t="n">
        <v>0</v>
      </c>
      <c r="AN32" s="44" t="n">
        <v>0</v>
      </c>
      <c r="AO32" s="44" t="n">
        <v>841.11</v>
      </c>
      <c r="AP32" s="44" t="n">
        <v>0</v>
      </c>
      <c r="AQ32" s="44" t="n">
        <v>69</v>
      </c>
      <c r="AR32" s="44" t="n">
        <v>0</v>
      </c>
      <c r="AS32" s="44" t="n">
        <v>0</v>
      </c>
      <c r="AT32" s="44" t="n">
        <v>134</v>
      </c>
      <c r="AU32" s="44" t="n">
        <v>55</v>
      </c>
      <c r="AV32" s="44" t="n">
        <v>1.047</v>
      </c>
      <c r="AW32" s="44" t="n">
        <v>1</v>
      </c>
      <c r="AX32" s="44"/>
      <c r="AY32" s="44"/>
      <c r="AZ32" s="44" t="n">
        <v>1</v>
      </c>
      <c r="BA32" s="44" t="n">
        <v>1</v>
      </c>
      <c r="BB32" s="44" t="n">
        <v>1</v>
      </c>
      <c r="BC32" s="44" t="n">
        <v>1</v>
      </c>
      <c r="BD32" s="44"/>
      <c r="BE32" s="44"/>
      <c r="BF32" s="44"/>
      <c r="BG32" s="44"/>
      <c r="BH32" s="44" t="n">
        <v>0</v>
      </c>
      <c r="BI32" s="44" t="n">
        <v>1</v>
      </c>
      <c r="BJ32" s="44" t="s">
        <v>74</v>
      </c>
      <c r="BK32" s="44"/>
      <c r="BL32" s="44"/>
      <c r="BM32" s="44" t="n">
        <v>167</v>
      </c>
      <c r="BN32" s="44" t="n">
        <v>0</v>
      </c>
      <c r="BO32" s="44" t="s">
        <v>72</v>
      </c>
      <c r="BP32" s="44" t="n">
        <v>1</v>
      </c>
      <c r="BQ32" s="44" t="n">
        <v>30</v>
      </c>
      <c r="BR32" s="44" t="n">
        <v>0</v>
      </c>
      <c r="BS32" s="44" t="n">
        <v>1</v>
      </c>
      <c r="BT32" s="44" t="n">
        <v>1</v>
      </c>
      <c r="BU32" s="44" t="n">
        <v>1</v>
      </c>
      <c r="BV32" s="44" t="n">
        <v>1</v>
      </c>
      <c r="BW32" s="44" t="n">
        <v>1</v>
      </c>
      <c r="BX32" s="44" t="n">
        <v>1</v>
      </c>
      <c r="BY32" s="44"/>
      <c r="BZ32" s="44" t="n">
        <v>134</v>
      </c>
      <c r="CA32" s="44" t="n">
        <v>55</v>
      </c>
      <c r="CB32" s="44"/>
      <c r="CC32" s="44"/>
      <c r="CD32" s="44"/>
      <c r="CE32" s="44" t="n">
        <v>0</v>
      </c>
      <c r="CF32" s="44" t="n">
        <v>0</v>
      </c>
      <c r="CG32" s="44" t="n">
        <v>0</v>
      </c>
      <c r="CH32" s="44"/>
      <c r="CI32" s="44"/>
      <c r="CJ32" s="44"/>
      <c r="CK32" s="44"/>
      <c r="CL32" s="44"/>
      <c r="CM32" s="44" t="n">
        <v>0</v>
      </c>
      <c r="CN32" s="44" t="s">
        <v>75</v>
      </c>
      <c r="CO32" s="44" t="n">
        <v>0</v>
      </c>
      <c r="CP32" s="44" t="n">
        <f aca="false">(P32+Q32+S32)</f>
        <v>106.56</v>
      </c>
      <c r="CQ32" s="44" t="n">
        <f aca="false">(AC32*BC32*AW32)</f>
        <v>0</v>
      </c>
      <c r="CR32" s="44" t="n">
        <f aca="false">(((ET32*1.1))*BB32*AV32)</f>
        <v>0</v>
      </c>
      <c r="CS32" s="44" t="n">
        <f aca="false">(AE32*BS32*AV32)</f>
        <v>0</v>
      </c>
      <c r="CT32" s="44" t="n">
        <f aca="false">(AF32*BA32*AV32)</f>
        <v>968.706387</v>
      </c>
      <c r="CU32" s="44" t="n">
        <f aca="false">AG32</f>
        <v>0</v>
      </c>
      <c r="CV32" s="44" t="n">
        <f aca="false">(AH32*AV32)</f>
        <v>79.4673</v>
      </c>
      <c r="CW32" s="44" t="n">
        <f aca="false">AI32</f>
        <v>0</v>
      </c>
      <c r="CX32" s="44" t="n">
        <f aca="false">AJ32</f>
        <v>0</v>
      </c>
      <c r="CY32" s="44" t="n">
        <f aca="false">(((S32+R32)*BZ32)/100)</f>
        <v>142.7904</v>
      </c>
      <c r="CZ32" s="44" t="n">
        <f aca="false">(((S32+R32)*CA32)/100)</f>
        <v>58.608</v>
      </c>
      <c r="DA32" s="44"/>
      <c r="DB32" s="44"/>
      <c r="DC32" s="44"/>
      <c r="DD32" s="44"/>
      <c r="DE32" s="44" t="s">
        <v>76</v>
      </c>
      <c r="DF32" s="44" t="s">
        <v>76</v>
      </c>
      <c r="DG32" s="44" t="s">
        <v>76</v>
      </c>
      <c r="DH32" s="44"/>
      <c r="DI32" s="44" t="s">
        <v>76</v>
      </c>
      <c r="DJ32" s="44" t="s">
        <v>76</v>
      </c>
      <c r="DK32" s="44"/>
      <c r="DL32" s="44"/>
      <c r="DM32" s="44"/>
      <c r="DN32" s="44" t="n">
        <v>0</v>
      </c>
      <c r="DO32" s="44" t="n">
        <v>0</v>
      </c>
      <c r="DP32" s="44" t="n">
        <v>1</v>
      </c>
      <c r="DQ32" s="44" t="n">
        <v>1</v>
      </c>
      <c r="DR32" s="44"/>
      <c r="DS32" s="44"/>
      <c r="DT32" s="44"/>
      <c r="DU32" s="44" t="n">
        <v>1013</v>
      </c>
      <c r="DV32" s="44" t="s">
        <v>73</v>
      </c>
      <c r="DW32" s="44" t="s">
        <v>73</v>
      </c>
      <c r="DX32" s="44" t="n">
        <v>1</v>
      </c>
      <c r="DY32" s="44"/>
      <c r="DZ32" s="44"/>
      <c r="EA32" s="44"/>
      <c r="EB32" s="44"/>
      <c r="EC32" s="44"/>
      <c r="ED32" s="44"/>
      <c r="EE32" s="44" t="n">
        <v>86330795</v>
      </c>
      <c r="EF32" s="44" t="n">
        <v>30</v>
      </c>
      <c r="EG32" s="44" t="s">
        <v>8</v>
      </c>
      <c r="EH32" s="44" t="n">
        <v>0</v>
      </c>
      <c r="EI32" s="44"/>
      <c r="EJ32" s="44" t="n">
        <v>1</v>
      </c>
      <c r="EK32" s="44" t="n">
        <v>167</v>
      </c>
      <c r="EL32" s="44" t="s">
        <v>77</v>
      </c>
      <c r="EM32" s="44" t="s">
        <v>78</v>
      </c>
      <c r="EN32" s="44"/>
      <c r="EO32" s="44" t="s">
        <v>79</v>
      </c>
      <c r="EP32" s="44"/>
      <c r="EQ32" s="44" t="n">
        <v>0</v>
      </c>
      <c r="ER32" s="44" t="n">
        <v>0</v>
      </c>
      <c r="ES32" s="44" t="n">
        <v>0</v>
      </c>
      <c r="ET32" s="44" t="n">
        <v>0</v>
      </c>
      <c r="EU32" s="44" t="n">
        <v>0</v>
      </c>
      <c r="EV32" s="44" t="n">
        <v>841.11</v>
      </c>
      <c r="EW32" s="44" t="n">
        <v>69</v>
      </c>
      <c r="EX32" s="44" t="n">
        <v>0</v>
      </c>
      <c r="EY32" s="44" t="n">
        <v>0</v>
      </c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 t="n">
        <v>0</v>
      </c>
      <c r="FR32" s="44" t="n">
        <v>0</v>
      </c>
      <c r="FS32" s="44" t="n">
        <v>0</v>
      </c>
      <c r="FT32" s="44"/>
      <c r="FU32" s="44"/>
      <c r="FV32" s="44"/>
      <c r="FW32" s="44"/>
      <c r="FX32" s="44" t="n">
        <v>134</v>
      </c>
      <c r="FY32" s="44" t="n">
        <v>55</v>
      </c>
      <c r="FZ32" s="44"/>
      <c r="GA32" s="44"/>
      <c r="GB32" s="44"/>
      <c r="GC32" s="44"/>
      <c r="GD32" s="44" t="n">
        <v>1</v>
      </c>
      <c r="GE32" s="44"/>
      <c r="GF32" s="44" t="n">
        <v>1646298055</v>
      </c>
      <c r="GG32" s="44" t="n">
        <v>2</v>
      </c>
      <c r="GH32" s="44" t="n">
        <v>0</v>
      </c>
      <c r="GI32" s="44" t="n">
        <v>-2</v>
      </c>
      <c r="GJ32" s="44" t="n">
        <v>0</v>
      </c>
      <c r="GK32" s="44" t="n">
        <v>0</v>
      </c>
      <c r="GL32" s="44" t="n">
        <f aca="false">ROUND(IF(AND(BH32=3,BI32=3,FS32&lt;&gt;0),P32,0),2)</f>
        <v>0</v>
      </c>
      <c r="GM32" s="44" t="n">
        <f aca="false">ROUND(O32+X32+Y32,2)+GX32</f>
        <v>307.96</v>
      </c>
      <c r="GN32" s="44" t="n">
        <f aca="false">IF(OR(BI32=0,BI32=1),GM32-GX32,0)</f>
        <v>307.96</v>
      </c>
      <c r="GO32" s="44" t="n">
        <f aca="false">IF(BI32=2,GM32-GX32,0)</f>
        <v>0</v>
      </c>
      <c r="GP32" s="44" t="n">
        <f aca="false">IF(BI32=4,GM32-GX32,0)</f>
        <v>0</v>
      </c>
      <c r="GQ32" s="44"/>
      <c r="GR32" s="44" t="n">
        <v>0</v>
      </c>
      <c r="GS32" s="44" t="n">
        <v>3</v>
      </c>
      <c r="GT32" s="44" t="n">
        <v>0</v>
      </c>
      <c r="GU32" s="44"/>
      <c r="GV32" s="44" t="n">
        <f aca="false">(GT32)</f>
        <v>0</v>
      </c>
      <c r="GW32" s="44" t="n">
        <v>1</v>
      </c>
      <c r="GX32" s="44" t="n">
        <f aca="false">ROUND(HC32*I32,2)</f>
        <v>0</v>
      </c>
      <c r="GY32" s="44"/>
      <c r="GZ32" s="44"/>
      <c r="HA32" s="44" t="n">
        <v>0</v>
      </c>
      <c r="HB32" s="44" t="n">
        <v>0</v>
      </c>
      <c r="HC32" s="44" t="n">
        <f aca="false">GV32*GW32</f>
        <v>0</v>
      </c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 t="n">
        <v>0</v>
      </c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 t="n">
        <v>0</v>
      </c>
      <c r="IL32" s="44"/>
      <c r="IM32" s="44"/>
      <c r="IN32" s="44"/>
      <c r="IO32" s="44"/>
      <c r="IP32" s="44"/>
      <c r="IQ32" s="44"/>
      <c r="IR32" s="44"/>
      <c r="IS32" s="44"/>
      <c r="IT32" s="44"/>
      <c r="IU32" s="44"/>
    </row>
    <row r="33" customFormat="false" ht="12.75" hidden="false" customHeight="false" outlineLevel="0" collapsed="false">
      <c r="A33" s="44" t="n">
        <v>17</v>
      </c>
      <c r="B33" s="44" t="n">
        <v>1</v>
      </c>
      <c r="C33" s="44" t="n">
        <f aca="false">ROW(SmtRes!A18)</f>
        <v>18</v>
      </c>
      <c r="D33" s="44" t="n">
        <f aca="false">ROW(EtalonRes!A18)</f>
        <v>18</v>
      </c>
      <c r="E33" s="44" t="s">
        <v>81</v>
      </c>
      <c r="F33" s="44" t="s">
        <v>72</v>
      </c>
      <c r="G33" s="44" t="s">
        <v>30</v>
      </c>
      <c r="H33" s="44" t="s">
        <v>73</v>
      </c>
      <c r="I33" s="44" t="n">
        <f aca="false">ROUND(11/100,9)</f>
        <v>0.11</v>
      </c>
      <c r="J33" s="44" t="n">
        <v>0</v>
      </c>
      <c r="K33" s="44" t="n">
        <f aca="false">ROUND(11/100,9)</f>
        <v>0.11</v>
      </c>
      <c r="L33" s="44"/>
      <c r="M33" s="44"/>
      <c r="N33" s="44"/>
      <c r="O33" s="44" t="n">
        <f aca="false">ROUND(CP33,2)</f>
        <v>6154.77</v>
      </c>
      <c r="P33" s="44" t="n">
        <f aca="false">ROUND(CQ33*I33,2)</f>
        <v>0</v>
      </c>
      <c r="Q33" s="44" t="n">
        <f aca="false">ROUND(CR33*I33,2)</f>
        <v>0</v>
      </c>
      <c r="R33" s="44" t="n">
        <f aca="false">ROUND(CS33*I33,2)</f>
        <v>0</v>
      </c>
      <c r="S33" s="44" t="n">
        <f aca="false">ROUND(CT33*I33,2)</f>
        <v>6154.77</v>
      </c>
      <c r="T33" s="44" t="n">
        <f aca="false">ROUND(CU33*I33,2)</f>
        <v>0</v>
      </c>
      <c r="U33" s="44" t="n">
        <f aca="false">CV33*I33</f>
        <v>8.741403</v>
      </c>
      <c r="V33" s="44" t="n">
        <f aca="false">CW33*I33</f>
        <v>0</v>
      </c>
      <c r="W33" s="44" t="n">
        <f aca="false">ROUND(CX33*I33,2)</f>
        <v>0</v>
      </c>
      <c r="X33" s="44" t="n">
        <f aca="false">ROUND(CY33,2)</f>
        <v>8247.39</v>
      </c>
      <c r="Y33" s="44" t="n">
        <f aca="false">ROUND(CZ33,2)</f>
        <v>3385.12</v>
      </c>
      <c r="Z33" s="44"/>
      <c r="AA33" s="44" t="n">
        <v>86511348</v>
      </c>
      <c r="AB33" s="44" t="n">
        <f aca="false">(AC33+AD33+AF33)</f>
        <v>925.221</v>
      </c>
      <c r="AC33" s="44" t="n">
        <f aca="false">(ES33)</f>
        <v>0</v>
      </c>
      <c r="AD33" s="44" t="n">
        <f aca="false">((ET33*1.1))</f>
        <v>0</v>
      </c>
      <c r="AE33" s="44" t="n">
        <f aca="false">((EU33*1.1))</f>
        <v>0</v>
      </c>
      <c r="AF33" s="44" t="n">
        <f aca="false">((EV33*1.1))</f>
        <v>925.221</v>
      </c>
      <c r="AG33" s="44" t="n">
        <f aca="false">(AP33)</f>
        <v>0</v>
      </c>
      <c r="AH33" s="44" t="n">
        <f aca="false">((EW33*1.1))</f>
        <v>75.9</v>
      </c>
      <c r="AI33" s="44" t="n">
        <f aca="false">((EX33*1.1))</f>
        <v>0</v>
      </c>
      <c r="AJ33" s="44" t="n">
        <f aca="false">(AS33)</f>
        <v>0</v>
      </c>
      <c r="AK33" s="44" t="n">
        <v>0</v>
      </c>
      <c r="AL33" s="44" t="n">
        <v>0</v>
      </c>
      <c r="AM33" s="44" t="n">
        <v>0</v>
      </c>
      <c r="AN33" s="44" t="n">
        <v>0</v>
      </c>
      <c r="AO33" s="44" t="n">
        <v>841.11</v>
      </c>
      <c r="AP33" s="44" t="n">
        <v>0</v>
      </c>
      <c r="AQ33" s="44" t="n">
        <v>69</v>
      </c>
      <c r="AR33" s="44" t="n">
        <v>0</v>
      </c>
      <c r="AS33" s="44" t="n">
        <v>0</v>
      </c>
      <c r="AT33" s="44" t="n">
        <v>134</v>
      </c>
      <c r="AU33" s="44" t="n">
        <v>55</v>
      </c>
      <c r="AV33" s="44" t="n">
        <v>1.047</v>
      </c>
      <c r="AW33" s="44" t="n">
        <v>1</v>
      </c>
      <c r="AX33" s="44"/>
      <c r="AY33" s="44"/>
      <c r="AZ33" s="44" t="n">
        <v>1</v>
      </c>
      <c r="BA33" s="44" t="n">
        <v>57.76</v>
      </c>
      <c r="BB33" s="44" t="n">
        <v>1</v>
      </c>
      <c r="BC33" s="44" t="n">
        <v>1.33</v>
      </c>
      <c r="BD33" s="44"/>
      <c r="BE33" s="44"/>
      <c r="BF33" s="44"/>
      <c r="BG33" s="44"/>
      <c r="BH33" s="44" t="n">
        <v>0</v>
      </c>
      <c r="BI33" s="44" t="n">
        <v>1</v>
      </c>
      <c r="BJ33" s="44" t="s">
        <v>74</v>
      </c>
      <c r="BK33" s="44"/>
      <c r="BL33" s="44"/>
      <c r="BM33" s="44" t="n">
        <v>167</v>
      </c>
      <c r="BN33" s="44" t="n">
        <v>0</v>
      </c>
      <c r="BO33" s="44" t="s">
        <v>72</v>
      </c>
      <c r="BP33" s="44" t="n">
        <v>1</v>
      </c>
      <c r="BQ33" s="44" t="n">
        <v>30</v>
      </c>
      <c r="BR33" s="44" t="n">
        <v>0</v>
      </c>
      <c r="BS33" s="44" t="n">
        <v>57.76</v>
      </c>
      <c r="BT33" s="44" t="n">
        <v>1</v>
      </c>
      <c r="BU33" s="44" t="n">
        <v>1</v>
      </c>
      <c r="BV33" s="44" t="n">
        <v>1</v>
      </c>
      <c r="BW33" s="44" t="n">
        <v>1</v>
      </c>
      <c r="BX33" s="44" t="n">
        <v>1</v>
      </c>
      <c r="BY33" s="44"/>
      <c r="BZ33" s="44" t="n">
        <v>134</v>
      </c>
      <c r="CA33" s="44" t="n">
        <v>55</v>
      </c>
      <c r="CB33" s="44"/>
      <c r="CC33" s="44"/>
      <c r="CD33" s="44"/>
      <c r="CE33" s="44" t="n">
        <v>0</v>
      </c>
      <c r="CF33" s="44" t="n">
        <v>0</v>
      </c>
      <c r="CG33" s="44" t="n">
        <v>0</v>
      </c>
      <c r="CH33" s="44"/>
      <c r="CI33" s="44"/>
      <c r="CJ33" s="44"/>
      <c r="CK33" s="44"/>
      <c r="CL33" s="44"/>
      <c r="CM33" s="44" t="n">
        <v>0</v>
      </c>
      <c r="CN33" s="44" t="s">
        <v>75</v>
      </c>
      <c r="CO33" s="44" t="n">
        <v>0</v>
      </c>
      <c r="CP33" s="44" t="n">
        <f aca="false">(P33+Q33+S33)</f>
        <v>6154.77</v>
      </c>
      <c r="CQ33" s="44" t="n">
        <f aca="false">(AC33*BC33*AW33)</f>
        <v>0</v>
      </c>
      <c r="CR33" s="44" t="n">
        <f aca="false">(((ET33*1.1))*BB33*AV33)</f>
        <v>0</v>
      </c>
      <c r="CS33" s="44" t="n">
        <f aca="false">(AE33*BS33*AV33)</f>
        <v>0</v>
      </c>
      <c r="CT33" s="44" t="n">
        <f aca="false">(AF33*BA33*AV33)</f>
        <v>55952.48091312</v>
      </c>
      <c r="CU33" s="44" t="n">
        <f aca="false">AG33</f>
        <v>0</v>
      </c>
      <c r="CV33" s="44" t="n">
        <f aca="false">(AH33*AV33)</f>
        <v>79.4673</v>
      </c>
      <c r="CW33" s="44" t="n">
        <f aca="false">AI33</f>
        <v>0</v>
      </c>
      <c r="CX33" s="44" t="n">
        <f aca="false">AJ33</f>
        <v>0</v>
      </c>
      <c r="CY33" s="44" t="n">
        <f aca="false">(S33+R33)*(BZ33/100)</f>
        <v>8247.3918</v>
      </c>
      <c r="CZ33" s="44" t="n">
        <f aca="false">(S33+R33)*(CA33/100)</f>
        <v>3385.1235</v>
      </c>
      <c r="DA33" s="44"/>
      <c r="DB33" s="44"/>
      <c r="DC33" s="44"/>
      <c r="DD33" s="44"/>
      <c r="DE33" s="44" t="s">
        <v>76</v>
      </c>
      <c r="DF33" s="44" t="s">
        <v>76</v>
      </c>
      <c r="DG33" s="44" t="s">
        <v>76</v>
      </c>
      <c r="DH33" s="44"/>
      <c r="DI33" s="44" t="s">
        <v>76</v>
      </c>
      <c r="DJ33" s="44" t="s">
        <v>76</v>
      </c>
      <c r="DK33" s="44"/>
      <c r="DL33" s="44"/>
      <c r="DM33" s="44"/>
      <c r="DN33" s="44" t="n">
        <v>134</v>
      </c>
      <c r="DO33" s="44" t="n">
        <v>55</v>
      </c>
      <c r="DP33" s="44" t="n">
        <v>1</v>
      </c>
      <c r="DQ33" s="44" t="n">
        <v>1</v>
      </c>
      <c r="DR33" s="44"/>
      <c r="DS33" s="44"/>
      <c r="DT33" s="44"/>
      <c r="DU33" s="44" t="n">
        <v>1013</v>
      </c>
      <c r="DV33" s="44" t="s">
        <v>73</v>
      </c>
      <c r="DW33" s="44" t="s">
        <v>73</v>
      </c>
      <c r="DX33" s="44" t="n">
        <v>1</v>
      </c>
      <c r="DY33" s="44"/>
      <c r="DZ33" s="44"/>
      <c r="EA33" s="44"/>
      <c r="EB33" s="44"/>
      <c r="EC33" s="44"/>
      <c r="ED33" s="44"/>
      <c r="EE33" s="44" t="n">
        <v>86330795</v>
      </c>
      <c r="EF33" s="44" t="n">
        <v>30</v>
      </c>
      <c r="EG33" s="44" t="s">
        <v>8</v>
      </c>
      <c r="EH33" s="44" t="n">
        <v>0</v>
      </c>
      <c r="EI33" s="44"/>
      <c r="EJ33" s="44" t="n">
        <v>1</v>
      </c>
      <c r="EK33" s="44" t="n">
        <v>167</v>
      </c>
      <c r="EL33" s="44" t="s">
        <v>77</v>
      </c>
      <c r="EM33" s="44" t="s">
        <v>78</v>
      </c>
      <c r="EN33" s="44"/>
      <c r="EO33" s="44" t="s">
        <v>79</v>
      </c>
      <c r="EP33" s="44"/>
      <c r="EQ33" s="44" t="n">
        <v>0</v>
      </c>
      <c r="ER33" s="44" t="n">
        <v>0</v>
      </c>
      <c r="ES33" s="44" t="n">
        <v>0</v>
      </c>
      <c r="ET33" s="44" t="n">
        <v>0</v>
      </c>
      <c r="EU33" s="44" t="n">
        <v>0</v>
      </c>
      <c r="EV33" s="44" t="n">
        <v>841.11</v>
      </c>
      <c r="EW33" s="44" t="n">
        <v>69</v>
      </c>
      <c r="EX33" s="44" t="n">
        <v>0</v>
      </c>
      <c r="EY33" s="44" t="n">
        <v>0</v>
      </c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 t="n">
        <v>0</v>
      </c>
      <c r="FR33" s="44" t="n">
        <v>0</v>
      </c>
      <c r="FS33" s="44" t="n">
        <v>0</v>
      </c>
      <c r="FT33" s="44"/>
      <c r="FU33" s="44"/>
      <c r="FV33" s="44"/>
      <c r="FW33" s="44"/>
      <c r="FX33" s="44" t="n">
        <v>134</v>
      </c>
      <c r="FY33" s="44" t="n">
        <v>55</v>
      </c>
      <c r="FZ33" s="44"/>
      <c r="GA33" s="44"/>
      <c r="GB33" s="44"/>
      <c r="GC33" s="44"/>
      <c r="GD33" s="44" t="n">
        <v>1</v>
      </c>
      <c r="GE33" s="44"/>
      <c r="GF33" s="44" t="n">
        <v>1646298055</v>
      </c>
      <c r="GG33" s="44" t="n">
        <v>2</v>
      </c>
      <c r="GH33" s="44" t="n">
        <v>0</v>
      </c>
      <c r="GI33" s="44" t="n">
        <v>-2</v>
      </c>
      <c r="GJ33" s="44" t="n">
        <v>0</v>
      </c>
      <c r="GK33" s="44" t="n">
        <v>0</v>
      </c>
      <c r="GL33" s="44" t="n">
        <f aca="false">ROUND(IF(AND(BH33=3,BI33=3,FS33&lt;&gt;0),P33,0),2)</f>
        <v>0</v>
      </c>
      <c r="GM33" s="44" t="n">
        <f aca="false">ROUND(O33+X33+Y33,2)+GX33</f>
        <v>17787.28</v>
      </c>
      <c r="GN33" s="44" t="n">
        <f aca="false">IF(OR(BI33=0,BI33=1),GM33-GX33,0)</f>
        <v>17787.28</v>
      </c>
      <c r="GO33" s="44" t="n">
        <f aca="false">IF(BI33=2,GM33-GX33,0)</f>
        <v>0</v>
      </c>
      <c r="GP33" s="44" t="n">
        <f aca="false">IF(BI33=4,GM33-GX33,0)</f>
        <v>0</v>
      </c>
      <c r="GQ33" s="44"/>
      <c r="GR33" s="44" t="n">
        <v>0</v>
      </c>
      <c r="GS33" s="44" t="n">
        <v>3</v>
      </c>
      <c r="GT33" s="44" t="n">
        <v>0</v>
      </c>
      <c r="GU33" s="44"/>
      <c r="GV33" s="44" t="n">
        <f aca="false">(GT33)</f>
        <v>0</v>
      </c>
      <c r="GW33" s="44" t="n">
        <v>1.33</v>
      </c>
      <c r="GX33" s="44" t="n">
        <f aca="false">ROUND(HC33*I33,2)</f>
        <v>0</v>
      </c>
      <c r="GY33" s="44"/>
      <c r="GZ33" s="44"/>
      <c r="HA33" s="44" t="n">
        <v>0</v>
      </c>
      <c r="HB33" s="44" t="n">
        <v>0</v>
      </c>
      <c r="HC33" s="44" t="n">
        <f aca="false">GV33*GW33</f>
        <v>0</v>
      </c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 t="n">
        <v>0</v>
      </c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 t="n">
        <v>0</v>
      </c>
      <c r="IL33" s="44"/>
      <c r="IM33" s="44"/>
      <c r="IN33" s="44"/>
      <c r="IO33" s="44"/>
      <c r="IP33" s="44"/>
      <c r="IQ33" s="44"/>
      <c r="IR33" s="44"/>
      <c r="IS33" s="44"/>
      <c r="IT33" s="44"/>
      <c r="IU33" s="44"/>
    </row>
    <row r="34" customFormat="false" ht="12.75" hidden="false" customHeight="false" outlineLevel="0" collapsed="false">
      <c r="A34" s="44" t="n">
        <v>17</v>
      </c>
      <c r="B34" s="44" t="n">
        <v>1</v>
      </c>
      <c r="C34" s="44" t="n">
        <f aca="false">ROW(SmtRes!A21)</f>
        <v>21</v>
      </c>
      <c r="D34" s="44" t="n">
        <f aca="false">ROW(EtalonRes!A21)</f>
        <v>21</v>
      </c>
      <c r="E34" s="44" t="s">
        <v>82</v>
      </c>
      <c r="F34" s="44" t="s">
        <v>72</v>
      </c>
      <c r="G34" s="44" t="s">
        <v>30</v>
      </c>
      <c r="H34" s="44" t="s">
        <v>73</v>
      </c>
      <c r="I34" s="44" t="n">
        <f aca="false">ROUND(4/100,9)</f>
        <v>0.04</v>
      </c>
      <c r="J34" s="44" t="n">
        <v>0</v>
      </c>
      <c r="K34" s="44" t="n">
        <f aca="false">ROUND(4/100,9)</f>
        <v>0.04</v>
      </c>
      <c r="L34" s="44"/>
      <c r="M34" s="44"/>
      <c r="N34" s="44"/>
      <c r="O34" s="44" t="n">
        <f aca="false">ROUND(CP34,2)</f>
        <v>38.75</v>
      </c>
      <c r="P34" s="44" t="n">
        <f aca="false">ROUND(CQ34*I34,2)</f>
        <v>0</v>
      </c>
      <c r="Q34" s="44" t="n">
        <f aca="false">ROUND(CR34*I34,2)</f>
        <v>0</v>
      </c>
      <c r="R34" s="44" t="n">
        <f aca="false">ROUND(CS34*I34,2)</f>
        <v>0</v>
      </c>
      <c r="S34" s="44" t="n">
        <f aca="false">ROUND(CT34*I34,2)</f>
        <v>38.75</v>
      </c>
      <c r="T34" s="44" t="n">
        <f aca="false">ROUND(CU34*I34,2)</f>
        <v>0</v>
      </c>
      <c r="U34" s="44" t="n">
        <f aca="false">CV34*I34</f>
        <v>3.178692</v>
      </c>
      <c r="V34" s="44" t="n">
        <f aca="false">CW34*I34</f>
        <v>0</v>
      </c>
      <c r="W34" s="44" t="n">
        <f aca="false">ROUND(CX34*I34,2)</f>
        <v>0</v>
      </c>
      <c r="X34" s="44" t="n">
        <f aca="false">ROUND(CY34,2)</f>
        <v>51.93</v>
      </c>
      <c r="Y34" s="44" t="n">
        <f aca="false">ROUND(CZ34,2)</f>
        <v>21.31</v>
      </c>
      <c r="Z34" s="44"/>
      <c r="AA34" s="44" t="n">
        <v>86511347</v>
      </c>
      <c r="AB34" s="44" t="n">
        <f aca="false">(AC34+AD34+AF34)</f>
        <v>925.221</v>
      </c>
      <c r="AC34" s="44" t="n">
        <f aca="false">(ES34)</f>
        <v>0</v>
      </c>
      <c r="AD34" s="44" t="n">
        <f aca="false">((ET34*1.1))</f>
        <v>0</v>
      </c>
      <c r="AE34" s="44" t="n">
        <f aca="false">((EU34*1.1))</f>
        <v>0</v>
      </c>
      <c r="AF34" s="44" t="n">
        <f aca="false">((EV34*1.1))</f>
        <v>925.221</v>
      </c>
      <c r="AG34" s="44" t="n">
        <f aca="false">(AP34)</f>
        <v>0</v>
      </c>
      <c r="AH34" s="44" t="n">
        <f aca="false">((EW34*1.1))</f>
        <v>75.9</v>
      </c>
      <c r="AI34" s="44" t="n">
        <f aca="false">((EX34*1.1))</f>
        <v>0</v>
      </c>
      <c r="AJ34" s="44" t="n">
        <f aca="false">(AS34)</f>
        <v>0</v>
      </c>
      <c r="AK34" s="44" t="n">
        <v>0</v>
      </c>
      <c r="AL34" s="44" t="n">
        <v>0</v>
      </c>
      <c r="AM34" s="44" t="n">
        <v>0</v>
      </c>
      <c r="AN34" s="44" t="n">
        <v>0</v>
      </c>
      <c r="AO34" s="44" t="n">
        <v>841.11</v>
      </c>
      <c r="AP34" s="44" t="n">
        <v>0</v>
      </c>
      <c r="AQ34" s="44" t="n">
        <v>69</v>
      </c>
      <c r="AR34" s="44" t="n">
        <v>0</v>
      </c>
      <c r="AS34" s="44" t="n">
        <v>0</v>
      </c>
      <c r="AT34" s="44" t="n">
        <v>134</v>
      </c>
      <c r="AU34" s="44" t="n">
        <v>55</v>
      </c>
      <c r="AV34" s="44" t="n">
        <v>1.047</v>
      </c>
      <c r="AW34" s="44" t="n">
        <v>1</v>
      </c>
      <c r="AX34" s="44"/>
      <c r="AY34" s="44"/>
      <c r="AZ34" s="44" t="n">
        <v>1</v>
      </c>
      <c r="BA34" s="44" t="n">
        <v>1</v>
      </c>
      <c r="BB34" s="44" t="n">
        <v>1</v>
      </c>
      <c r="BC34" s="44" t="n">
        <v>1</v>
      </c>
      <c r="BD34" s="44"/>
      <c r="BE34" s="44"/>
      <c r="BF34" s="44"/>
      <c r="BG34" s="44"/>
      <c r="BH34" s="44" t="n">
        <v>0</v>
      </c>
      <c r="BI34" s="44" t="n">
        <v>1</v>
      </c>
      <c r="BJ34" s="44" t="s">
        <v>74</v>
      </c>
      <c r="BK34" s="44"/>
      <c r="BL34" s="44"/>
      <c r="BM34" s="44" t="n">
        <v>167</v>
      </c>
      <c r="BN34" s="44" t="n">
        <v>0</v>
      </c>
      <c r="BO34" s="44" t="s">
        <v>72</v>
      </c>
      <c r="BP34" s="44" t="n">
        <v>1</v>
      </c>
      <c r="BQ34" s="44" t="n">
        <v>30</v>
      </c>
      <c r="BR34" s="44" t="n">
        <v>0</v>
      </c>
      <c r="BS34" s="44" t="n">
        <v>1</v>
      </c>
      <c r="BT34" s="44" t="n">
        <v>1</v>
      </c>
      <c r="BU34" s="44" t="n">
        <v>1</v>
      </c>
      <c r="BV34" s="44" t="n">
        <v>1</v>
      </c>
      <c r="BW34" s="44" t="n">
        <v>1</v>
      </c>
      <c r="BX34" s="44" t="n">
        <v>1</v>
      </c>
      <c r="BY34" s="44"/>
      <c r="BZ34" s="44" t="n">
        <v>134</v>
      </c>
      <c r="CA34" s="44" t="n">
        <v>55</v>
      </c>
      <c r="CB34" s="44"/>
      <c r="CC34" s="44"/>
      <c r="CD34" s="44"/>
      <c r="CE34" s="44" t="n">
        <v>0</v>
      </c>
      <c r="CF34" s="44" t="n">
        <v>0</v>
      </c>
      <c r="CG34" s="44" t="n">
        <v>0</v>
      </c>
      <c r="CH34" s="44"/>
      <c r="CI34" s="44"/>
      <c r="CJ34" s="44"/>
      <c r="CK34" s="44"/>
      <c r="CL34" s="44"/>
      <c r="CM34" s="44" t="n">
        <v>0</v>
      </c>
      <c r="CN34" s="44" t="s">
        <v>75</v>
      </c>
      <c r="CO34" s="44" t="n">
        <v>0</v>
      </c>
      <c r="CP34" s="44" t="n">
        <f aca="false">(P34+Q34+S34)</f>
        <v>38.75</v>
      </c>
      <c r="CQ34" s="44" t="n">
        <f aca="false">(AC34*BC34*AW34)</f>
        <v>0</v>
      </c>
      <c r="CR34" s="44" t="n">
        <f aca="false">(((ET34*1.1))*BB34*AV34)</f>
        <v>0</v>
      </c>
      <c r="CS34" s="44" t="n">
        <f aca="false">(AE34*BS34*AV34)</f>
        <v>0</v>
      </c>
      <c r="CT34" s="44" t="n">
        <f aca="false">(AF34*BA34*AV34)</f>
        <v>968.706387</v>
      </c>
      <c r="CU34" s="44" t="n">
        <f aca="false">AG34</f>
        <v>0</v>
      </c>
      <c r="CV34" s="44" t="n">
        <f aca="false">(AH34*AV34)</f>
        <v>79.4673</v>
      </c>
      <c r="CW34" s="44" t="n">
        <f aca="false">AI34</f>
        <v>0</v>
      </c>
      <c r="CX34" s="44" t="n">
        <f aca="false">AJ34</f>
        <v>0</v>
      </c>
      <c r="CY34" s="44" t="n">
        <f aca="false">(((S34+R34)*BZ34)/100)</f>
        <v>51.925</v>
      </c>
      <c r="CZ34" s="44" t="n">
        <f aca="false">(((S34+R34)*CA34)/100)</f>
        <v>21.3125</v>
      </c>
      <c r="DA34" s="44"/>
      <c r="DB34" s="44"/>
      <c r="DC34" s="44"/>
      <c r="DD34" s="44"/>
      <c r="DE34" s="44" t="s">
        <v>76</v>
      </c>
      <c r="DF34" s="44" t="s">
        <v>76</v>
      </c>
      <c r="DG34" s="44" t="s">
        <v>76</v>
      </c>
      <c r="DH34" s="44"/>
      <c r="DI34" s="44" t="s">
        <v>76</v>
      </c>
      <c r="DJ34" s="44" t="s">
        <v>76</v>
      </c>
      <c r="DK34" s="44"/>
      <c r="DL34" s="44"/>
      <c r="DM34" s="44"/>
      <c r="DN34" s="44" t="n">
        <v>0</v>
      </c>
      <c r="DO34" s="44" t="n">
        <v>0</v>
      </c>
      <c r="DP34" s="44" t="n">
        <v>1</v>
      </c>
      <c r="DQ34" s="44" t="n">
        <v>1</v>
      </c>
      <c r="DR34" s="44"/>
      <c r="DS34" s="44"/>
      <c r="DT34" s="44"/>
      <c r="DU34" s="44" t="n">
        <v>1013</v>
      </c>
      <c r="DV34" s="44" t="s">
        <v>73</v>
      </c>
      <c r="DW34" s="44" t="s">
        <v>73</v>
      </c>
      <c r="DX34" s="44" t="n">
        <v>1</v>
      </c>
      <c r="DY34" s="44"/>
      <c r="DZ34" s="44"/>
      <c r="EA34" s="44"/>
      <c r="EB34" s="44"/>
      <c r="EC34" s="44"/>
      <c r="ED34" s="44"/>
      <c r="EE34" s="44" t="n">
        <v>86330795</v>
      </c>
      <c r="EF34" s="44" t="n">
        <v>30</v>
      </c>
      <c r="EG34" s="44" t="s">
        <v>8</v>
      </c>
      <c r="EH34" s="44" t="n">
        <v>0</v>
      </c>
      <c r="EI34" s="44"/>
      <c r="EJ34" s="44" t="n">
        <v>1</v>
      </c>
      <c r="EK34" s="44" t="n">
        <v>167</v>
      </c>
      <c r="EL34" s="44" t="s">
        <v>77</v>
      </c>
      <c r="EM34" s="44" t="s">
        <v>78</v>
      </c>
      <c r="EN34" s="44"/>
      <c r="EO34" s="44" t="s">
        <v>79</v>
      </c>
      <c r="EP34" s="44"/>
      <c r="EQ34" s="44" t="n">
        <v>0</v>
      </c>
      <c r="ER34" s="44" t="n">
        <v>0</v>
      </c>
      <c r="ES34" s="44" t="n">
        <v>0</v>
      </c>
      <c r="ET34" s="44" t="n">
        <v>0</v>
      </c>
      <c r="EU34" s="44" t="n">
        <v>0</v>
      </c>
      <c r="EV34" s="44" t="n">
        <v>841.11</v>
      </c>
      <c r="EW34" s="44" t="n">
        <v>69</v>
      </c>
      <c r="EX34" s="44" t="n">
        <v>0</v>
      </c>
      <c r="EY34" s="44" t="n">
        <v>0</v>
      </c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 t="n">
        <v>0</v>
      </c>
      <c r="FR34" s="44" t="n">
        <v>0</v>
      </c>
      <c r="FS34" s="44" t="n">
        <v>0</v>
      </c>
      <c r="FT34" s="44"/>
      <c r="FU34" s="44"/>
      <c r="FV34" s="44"/>
      <c r="FW34" s="44"/>
      <c r="FX34" s="44" t="n">
        <v>134</v>
      </c>
      <c r="FY34" s="44" t="n">
        <v>55</v>
      </c>
      <c r="FZ34" s="44"/>
      <c r="GA34" s="44"/>
      <c r="GB34" s="44"/>
      <c r="GC34" s="44"/>
      <c r="GD34" s="44" t="n">
        <v>1</v>
      </c>
      <c r="GE34" s="44"/>
      <c r="GF34" s="44" t="n">
        <v>-849169165</v>
      </c>
      <c r="GG34" s="44" t="n">
        <v>2</v>
      </c>
      <c r="GH34" s="44" t="n">
        <v>0</v>
      </c>
      <c r="GI34" s="44" t="n">
        <v>-2</v>
      </c>
      <c r="GJ34" s="44" t="n">
        <v>0</v>
      </c>
      <c r="GK34" s="44" t="n">
        <v>0</v>
      </c>
      <c r="GL34" s="44" t="n">
        <f aca="false">ROUND(IF(AND(BH34=3,BI34=3,FS34&lt;&gt;0),P34,0),2)</f>
        <v>0</v>
      </c>
      <c r="GM34" s="44" t="n">
        <f aca="false">ROUND(O34+X34+Y34,2)+GX34</f>
        <v>111.99</v>
      </c>
      <c r="GN34" s="44" t="n">
        <f aca="false">IF(OR(BI34=0,BI34=1),GM34-GX34,0)</f>
        <v>111.99</v>
      </c>
      <c r="GO34" s="44" t="n">
        <f aca="false">IF(BI34=2,GM34-GX34,0)</f>
        <v>0</v>
      </c>
      <c r="GP34" s="44" t="n">
        <f aca="false">IF(BI34=4,GM34-GX34,0)</f>
        <v>0</v>
      </c>
      <c r="GQ34" s="44"/>
      <c r="GR34" s="44" t="n">
        <v>0</v>
      </c>
      <c r="GS34" s="44" t="n">
        <v>3</v>
      </c>
      <c r="GT34" s="44" t="n">
        <v>0</v>
      </c>
      <c r="GU34" s="44"/>
      <c r="GV34" s="44" t="n">
        <f aca="false">(GT34)</f>
        <v>0</v>
      </c>
      <c r="GW34" s="44" t="n">
        <v>1</v>
      </c>
      <c r="GX34" s="44" t="n">
        <f aca="false">ROUND(HC34*I34,2)</f>
        <v>0</v>
      </c>
      <c r="GY34" s="44"/>
      <c r="GZ34" s="44"/>
      <c r="HA34" s="44" t="n">
        <v>0</v>
      </c>
      <c r="HB34" s="44" t="n">
        <v>0</v>
      </c>
      <c r="HC34" s="44" t="n">
        <f aca="false">GV34*GW34</f>
        <v>0</v>
      </c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 t="n">
        <v>0</v>
      </c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 t="n">
        <v>0</v>
      </c>
      <c r="IL34" s="44"/>
      <c r="IM34" s="44"/>
      <c r="IN34" s="44"/>
      <c r="IO34" s="44"/>
      <c r="IP34" s="44"/>
      <c r="IQ34" s="44"/>
      <c r="IR34" s="44"/>
      <c r="IS34" s="44"/>
      <c r="IT34" s="44"/>
      <c r="IU34" s="44"/>
    </row>
    <row r="35" customFormat="false" ht="12.75" hidden="false" customHeight="false" outlineLevel="0" collapsed="false">
      <c r="A35" s="44" t="n">
        <v>17</v>
      </c>
      <c r="B35" s="44" t="n">
        <v>1</v>
      </c>
      <c r="C35" s="44" t="n">
        <f aca="false">ROW(SmtRes!A24)</f>
        <v>24</v>
      </c>
      <c r="D35" s="44" t="n">
        <f aca="false">ROW(EtalonRes!A24)</f>
        <v>24</v>
      </c>
      <c r="E35" s="44" t="s">
        <v>82</v>
      </c>
      <c r="F35" s="44" t="s">
        <v>72</v>
      </c>
      <c r="G35" s="44" t="s">
        <v>30</v>
      </c>
      <c r="H35" s="44" t="s">
        <v>73</v>
      </c>
      <c r="I35" s="44" t="n">
        <f aca="false">ROUND(4/100,9)</f>
        <v>0.04</v>
      </c>
      <c r="J35" s="44" t="n">
        <v>0</v>
      </c>
      <c r="K35" s="44" t="n">
        <f aca="false">ROUND(4/100,9)</f>
        <v>0.04</v>
      </c>
      <c r="L35" s="44"/>
      <c r="M35" s="44"/>
      <c r="N35" s="44"/>
      <c r="O35" s="44" t="n">
        <f aca="false">ROUND(CP35,2)</f>
        <v>2238.1</v>
      </c>
      <c r="P35" s="44" t="n">
        <f aca="false">ROUND(CQ35*I35,2)</f>
        <v>0</v>
      </c>
      <c r="Q35" s="44" t="n">
        <f aca="false">ROUND(CR35*I35,2)</f>
        <v>0</v>
      </c>
      <c r="R35" s="44" t="n">
        <f aca="false">ROUND(CS35*I35,2)</f>
        <v>0</v>
      </c>
      <c r="S35" s="44" t="n">
        <f aca="false">ROUND(CT35*I35,2)</f>
        <v>2238.1</v>
      </c>
      <c r="T35" s="44" t="n">
        <f aca="false">ROUND(CU35*I35,2)</f>
        <v>0</v>
      </c>
      <c r="U35" s="44" t="n">
        <f aca="false">CV35*I35</f>
        <v>3.178692</v>
      </c>
      <c r="V35" s="44" t="n">
        <f aca="false">CW35*I35</f>
        <v>0</v>
      </c>
      <c r="W35" s="44" t="n">
        <f aca="false">ROUND(CX35*I35,2)</f>
        <v>0</v>
      </c>
      <c r="X35" s="44" t="n">
        <f aca="false">ROUND(CY35,2)</f>
        <v>2999.05</v>
      </c>
      <c r="Y35" s="44" t="n">
        <f aca="false">ROUND(CZ35,2)</f>
        <v>1230.96</v>
      </c>
      <c r="Z35" s="44"/>
      <c r="AA35" s="44" t="n">
        <v>86511348</v>
      </c>
      <c r="AB35" s="44" t="n">
        <f aca="false">(AC35+AD35+AF35)</f>
        <v>925.221</v>
      </c>
      <c r="AC35" s="44" t="n">
        <f aca="false">(ES35)</f>
        <v>0</v>
      </c>
      <c r="AD35" s="44" t="n">
        <f aca="false">((ET35*1.1))</f>
        <v>0</v>
      </c>
      <c r="AE35" s="44" t="n">
        <f aca="false">((EU35*1.1))</f>
        <v>0</v>
      </c>
      <c r="AF35" s="44" t="n">
        <f aca="false">((EV35*1.1))</f>
        <v>925.221</v>
      </c>
      <c r="AG35" s="44" t="n">
        <f aca="false">(AP35)</f>
        <v>0</v>
      </c>
      <c r="AH35" s="44" t="n">
        <f aca="false">((EW35*1.1))</f>
        <v>75.9</v>
      </c>
      <c r="AI35" s="44" t="n">
        <f aca="false">((EX35*1.1))</f>
        <v>0</v>
      </c>
      <c r="AJ35" s="44" t="n">
        <f aca="false">(AS35)</f>
        <v>0</v>
      </c>
      <c r="AK35" s="44" t="n">
        <v>0</v>
      </c>
      <c r="AL35" s="44" t="n">
        <v>0</v>
      </c>
      <c r="AM35" s="44" t="n">
        <v>0</v>
      </c>
      <c r="AN35" s="44" t="n">
        <v>0</v>
      </c>
      <c r="AO35" s="44" t="n">
        <v>841.11</v>
      </c>
      <c r="AP35" s="44" t="n">
        <v>0</v>
      </c>
      <c r="AQ35" s="44" t="n">
        <v>69</v>
      </c>
      <c r="AR35" s="44" t="n">
        <v>0</v>
      </c>
      <c r="AS35" s="44" t="n">
        <v>0</v>
      </c>
      <c r="AT35" s="44" t="n">
        <v>134</v>
      </c>
      <c r="AU35" s="44" t="n">
        <v>55</v>
      </c>
      <c r="AV35" s="44" t="n">
        <v>1.047</v>
      </c>
      <c r="AW35" s="44" t="n">
        <v>1</v>
      </c>
      <c r="AX35" s="44"/>
      <c r="AY35" s="44"/>
      <c r="AZ35" s="44" t="n">
        <v>1</v>
      </c>
      <c r="BA35" s="44" t="n">
        <v>57.76</v>
      </c>
      <c r="BB35" s="44" t="n">
        <v>1</v>
      </c>
      <c r="BC35" s="44" t="n">
        <v>1.33</v>
      </c>
      <c r="BD35" s="44"/>
      <c r="BE35" s="44"/>
      <c r="BF35" s="44"/>
      <c r="BG35" s="44"/>
      <c r="BH35" s="44" t="n">
        <v>0</v>
      </c>
      <c r="BI35" s="44" t="n">
        <v>1</v>
      </c>
      <c r="BJ35" s="44" t="s">
        <v>74</v>
      </c>
      <c r="BK35" s="44"/>
      <c r="BL35" s="44"/>
      <c r="BM35" s="44" t="n">
        <v>167</v>
      </c>
      <c r="BN35" s="44" t="n">
        <v>0</v>
      </c>
      <c r="BO35" s="44" t="s">
        <v>72</v>
      </c>
      <c r="BP35" s="44" t="n">
        <v>1</v>
      </c>
      <c r="BQ35" s="44" t="n">
        <v>30</v>
      </c>
      <c r="BR35" s="44" t="n">
        <v>0</v>
      </c>
      <c r="BS35" s="44" t="n">
        <v>57.76</v>
      </c>
      <c r="BT35" s="44" t="n">
        <v>1</v>
      </c>
      <c r="BU35" s="44" t="n">
        <v>1</v>
      </c>
      <c r="BV35" s="44" t="n">
        <v>1</v>
      </c>
      <c r="BW35" s="44" t="n">
        <v>1</v>
      </c>
      <c r="BX35" s="44" t="n">
        <v>1</v>
      </c>
      <c r="BY35" s="44"/>
      <c r="BZ35" s="44" t="n">
        <v>134</v>
      </c>
      <c r="CA35" s="44" t="n">
        <v>55</v>
      </c>
      <c r="CB35" s="44"/>
      <c r="CC35" s="44"/>
      <c r="CD35" s="44"/>
      <c r="CE35" s="44" t="n">
        <v>0</v>
      </c>
      <c r="CF35" s="44" t="n">
        <v>0</v>
      </c>
      <c r="CG35" s="44" t="n">
        <v>0</v>
      </c>
      <c r="CH35" s="44"/>
      <c r="CI35" s="44"/>
      <c r="CJ35" s="44"/>
      <c r="CK35" s="44"/>
      <c r="CL35" s="44"/>
      <c r="CM35" s="44" t="n">
        <v>0</v>
      </c>
      <c r="CN35" s="44" t="s">
        <v>75</v>
      </c>
      <c r="CO35" s="44" t="n">
        <v>0</v>
      </c>
      <c r="CP35" s="44" t="n">
        <f aca="false">(P35+Q35+S35)</f>
        <v>2238.1</v>
      </c>
      <c r="CQ35" s="44" t="n">
        <f aca="false">(AC35*BC35*AW35)</f>
        <v>0</v>
      </c>
      <c r="CR35" s="44" t="n">
        <f aca="false">(((ET35*1.1))*BB35*AV35)</f>
        <v>0</v>
      </c>
      <c r="CS35" s="44" t="n">
        <f aca="false">(AE35*BS35*AV35)</f>
        <v>0</v>
      </c>
      <c r="CT35" s="44" t="n">
        <f aca="false">(AF35*BA35*AV35)</f>
        <v>55952.48091312</v>
      </c>
      <c r="CU35" s="44" t="n">
        <f aca="false">AG35</f>
        <v>0</v>
      </c>
      <c r="CV35" s="44" t="n">
        <f aca="false">(AH35*AV35)</f>
        <v>79.4673</v>
      </c>
      <c r="CW35" s="44" t="n">
        <f aca="false">AI35</f>
        <v>0</v>
      </c>
      <c r="CX35" s="44" t="n">
        <f aca="false">AJ35</f>
        <v>0</v>
      </c>
      <c r="CY35" s="44" t="n">
        <f aca="false">(S35+R35)*(BZ35/100)</f>
        <v>2999.054</v>
      </c>
      <c r="CZ35" s="44" t="n">
        <f aca="false">(S35+R35)*(CA35/100)</f>
        <v>1230.955</v>
      </c>
      <c r="DA35" s="44"/>
      <c r="DB35" s="44"/>
      <c r="DC35" s="44"/>
      <c r="DD35" s="44"/>
      <c r="DE35" s="44" t="s">
        <v>76</v>
      </c>
      <c r="DF35" s="44" t="s">
        <v>76</v>
      </c>
      <c r="DG35" s="44" t="s">
        <v>76</v>
      </c>
      <c r="DH35" s="44"/>
      <c r="DI35" s="44" t="s">
        <v>76</v>
      </c>
      <c r="DJ35" s="44" t="s">
        <v>76</v>
      </c>
      <c r="DK35" s="44"/>
      <c r="DL35" s="44"/>
      <c r="DM35" s="44"/>
      <c r="DN35" s="44" t="n">
        <v>134</v>
      </c>
      <c r="DO35" s="44" t="n">
        <v>55</v>
      </c>
      <c r="DP35" s="44" t="n">
        <v>1</v>
      </c>
      <c r="DQ35" s="44" t="n">
        <v>1</v>
      </c>
      <c r="DR35" s="44"/>
      <c r="DS35" s="44"/>
      <c r="DT35" s="44"/>
      <c r="DU35" s="44" t="n">
        <v>1013</v>
      </c>
      <c r="DV35" s="44" t="s">
        <v>73</v>
      </c>
      <c r="DW35" s="44" t="s">
        <v>73</v>
      </c>
      <c r="DX35" s="44" t="n">
        <v>1</v>
      </c>
      <c r="DY35" s="44"/>
      <c r="DZ35" s="44"/>
      <c r="EA35" s="44"/>
      <c r="EB35" s="44"/>
      <c r="EC35" s="44"/>
      <c r="ED35" s="44"/>
      <c r="EE35" s="44" t="n">
        <v>86330795</v>
      </c>
      <c r="EF35" s="44" t="n">
        <v>30</v>
      </c>
      <c r="EG35" s="44" t="s">
        <v>8</v>
      </c>
      <c r="EH35" s="44" t="n">
        <v>0</v>
      </c>
      <c r="EI35" s="44"/>
      <c r="EJ35" s="44" t="n">
        <v>1</v>
      </c>
      <c r="EK35" s="44" t="n">
        <v>167</v>
      </c>
      <c r="EL35" s="44" t="s">
        <v>77</v>
      </c>
      <c r="EM35" s="44" t="s">
        <v>78</v>
      </c>
      <c r="EN35" s="44"/>
      <c r="EO35" s="44" t="s">
        <v>79</v>
      </c>
      <c r="EP35" s="44"/>
      <c r="EQ35" s="44" t="n">
        <v>0</v>
      </c>
      <c r="ER35" s="44" t="n">
        <v>0</v>
      </c>
      <c r="ES35" s="44" t="n">
        <v>0</v>
      </c>
      <c r="ET35" s="44" t="n">
        <v>0</v>
      </c>
      <c r="EU35" s="44" t="n">
        <v>0</v>
      </c>
      <c r="EV35" s="44" t="n">
        <v>841.11</v>
      </c>
      <c r="EW35" s="44" t="n">
        <v>69</v>
      </c>
      <c r="EX35" s="44" t="n">
        <v>0</v>
      </c>
      <c r="EY35" s="44" t="n">
        <v>0</v>
      </c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 t="n">
        <v>0</v>
      </c>
      <c r="FR35" s="44" t="n">
        <v>0</v>
      </c>
      <c r="FS35" s="44" t="n">
        <v>0</v>
      </c>
      <c r="FT35" s="44"/>
      <c r="FU35" s="44"/>
      <c r="FV35" s="44"/>
      <c r="FW35" s="44"/>
      <c r="FX35" s="44" t="n">
        <v>134</v>
      </c>
      <c r="FY35" s="44" t="n">
        <v>55</v>
      </c>
      <c r="FZ35" s="44"/>
      <c r="GA35" s="44"/>
      <c r="GB35" s="44"/>
      <c r="GC35" s="44"/>
      <c r="GD35" s="44" t="n">
        <v>1</v>
      </c>
      <c r="GE35" s="44"/>
      <c r="GF35" s="44" t="n">
        <v>-849169165</v>
      </c>
      <c r="GG35" s="44" t="n">
        <v>2</v>
      </c>
      <c r="GH35" s="44" t="n">
        <v>0</v>
      </c>
      <c r="GI35" s="44" t="n">
        <v>-2</v>
      </c>
      <c r="GJ35" s="44" t="n">
        <v>0</v>
      </c>
      <c r="GK35" s="44" t="n">
        <v>0</v>
      </c>
      <c r="GL35" s="44" t="n">
        <f aca="false">ROUND(IF(AND(BH35=3,BI35=3,FS35&lt;&gt;0),P35,0),2)</f>
        <v>0</v>
      </c>
      <c r="GM35" s="44" t="n">
        <f aca="false">ROUND(O35+X35+Y35,2)+GX35</f>
        <v>6468.11</v>
      </c>
      <c r="GN35" s="44" t="n">
        <f aca="false">IF(OR(BI35=0,BI35=1),GM35-GX35,0)</f>
        <v>6468.11</v>
      </c>
      <c r="GO35" s="44" t="n">
        <f aca="false">IF(BI35=2,GM35-GX35,0)</f>
        <v>0</v>
      </c>
      <c r="GP35" s="44" t="n">
        <f aca="false">IF(BI35=4,GM35-GX35,0)</f>
        <v>0</v>
      </c>
      <c r="GQ35" s="44"/>
      <c r="GR35" s="44" t="n">
        <v>0</v>
      </c>
      <c r="GS35" s="44" t="n">
        <v>3</v>
      </c>
      <c r="GT35" s="44" t="n">
        <v>0</v>
      </c>
      <c r="GU35" s="44"/>
      <c r="GV35" s="44" t="n">
        <f aca="false">(GT35)</f>
        <v>0</v>
      </c>
      <c r="GW35" s="44" t="n">
        <v>1.33</v>
      </c>
      <c r="GX35" s="44" t="n">
        <f aca="false">ROUND(HC35*I35,2)</f>
        <v>0</v>
      </c>
      <c r="GY35" s="44"/>
      <c r="GZ35" s="44"/>
      <c r="HA35" s="44" t="n">
        <v>0</v>
      </c>
      <c r="HB35" s="44" t="n">
        <v>0</v>
      </c>
      <c r="HC35" s="44" t="n">
        <f aca="false">GV35*GW35</f>
        <v>0</v>
      </c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 t="n">
        <v>0</v>
      </c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 t="n">
        <v>0</v>
      </c>
      <c r="IL35" s="44"/>
      <c r="IM35" s="44"/>
      <c r="IN35" s="44"/>
      <c r="IO35" s="44"/>
      <c r="IP35" s="44"/>
      <c r="IQ35" s="44"/>
      <c r="IR35" s="44"/>
      <c r="IS35" s="44"/>
      <c r="IT35" s="44"/>
      <c r="IU35" s="44"/>
    </row>
    <row r="36" customFormat="false" ht="12.75" hidden="false" customHeight="false" outlineLevel="0" collapsed="false">
      <c r="A36" s="44" t="n">
        <v>17</v>
      </c>
      <c r="B36" s="44" t="n">
        <v>1</v>
      </c>
      <c r="C36" s="44" t="n">
        <f aca="false">ROW(SmtRes!A27)</f>
        <v>27</v>
      </c>
      <c r="D36" s="44" t="n">
        <f aca="false">ROW(EtalonRes!A27)</f>
        <v>27</v>
      </c>
      <c r="E36" s="44" t="s">
        <v>83</v>
      </c>
      <c r="F36" s="44" t="s">
        <v>72</v>
      </c>
      <c r="G36" s="44" t="s">
        <v>30</v>
      </c>
      <c r="H36" s="44" t="s">
        <v>73</v>
      </c>
      <c r="I36" s="44" t="n">
        <f aca="false">ROUND(19/100,9)</f>
        <v>0.19</v>
      </c>
      <c r="J36" s="44" t="n">
        <v>0</v>
      </c>
      <c r="K36" s="44" t="n">
        <f aca="false">ROUND(19/100,9)</f>
        <v>0.19</v>
      </c>
      <c r="L36" s="44"/>
      <c r="M36" s="44"/>
      <c r="N36" s="44"/>
      <c r="O36" s="44" t="n">
        <f aca="false">ROUND(CP36,2)</f>
        <v>184.05</v>
      </c>
      <c r="P36" s="44" t="n">
        <f aca="false">ROUND(CQ36*I36,2)</f>
        <v>0</v>
      </c>
      <c r="Q36" s="44" t="n">
        <f aca="false">ROUND(CR36*I36,2)</f>
        <v>0</v>
      </c>
      <c r="R36" s="44" t="n">
        <f aca="false">ROUND(CS36*I36,2)</f>
        <v>0</v>
      </c>
      <c r="S36" s="44" t="n">
        <f aca="false">ROUND(CT36*I36,2)</f>
        <v>184.05</v>
      </c>
      <c r="T36" s="44" t="n">
        <f aca="false">ROUND(CU36*I36,2)</f>
        <v>0</v>
      </c>
      <c r="U36" s="44" t="n">
        <f aca="false">CV36*I36</f>
        <v>15.098787</v>
      </c>
      <c r="V36" s="44" t="n">
        <f aca="false">CW36*I36</f>
        <v>0</v>
      </c>
      <c r="W36" s="44" t="n">
        <f aca="false">ROUND(CX36*I36,2)</f>
        <v>0</v>
      </c>
      <c r="X36" s="44" t="n">
        <f aca="false">ROUND(CY36,2)</f>
        <v>246.63</v>
      </c>
      <c r="Y36" s="44" t="n">
        <f aca="false">ROUND(CZ36,2)</f>
        <v>101.23</v>
      </c>
      <c r="Z36" s="44"/>
      <c r="AA36" s="44" t="n">
        <v>86511347</v>
      </c>
      <c r="AB36" s="44" t="n">
        <f aca="false">(AC36+AD36+AF36)</f>
        <v>925.221</v>
      </c>
      <c r="AC36" s="44" t="n">
        <f aca="false">(ES36)</f>
        <v>0</v>
      </c>
      <c r="AD36" s="44" t="n">
        <f aca="false">((ET36*1.1))</f>
        <v>0</v>
      </c>
      <c r="AE36" s="44" t="n">
        <f aca="false">((EU36*1.1))</f>
        <v>0</v>
      </c>
      <c r="AF36" s="44" t="n">
        <f aca="false">((EV36*1.1))</f>
        <v>925.221</v>
      </c>
      <c r="AG36" s="44" t="n">
        <f aca="false">(AP36)</f>
        <v>0</v>
      </c>
      <c r="AH36" s="44" t="n">
        <f aca="false">((EW36*1.1))</f>
        <v>75.9</v>
      </c>
      <c r="AI36" s="44" t="n">
        <f aca="false">((EX36*1.1))</f>
        <v>0</v>
      </c>
      <c r="AJ36" s="44" t="n">
        <f aca="false">(AS36)</f>
        <v>0</v>
      </c>
      <c r="AK36" s="44" t="n">
        <v>0</v>
      </c>
      <c r="AL36" s="44" t="n">
        <v>0</v>
      </c>
      <c r="AM36" s="44" t="n">
        <v>0</v>
      </c>
      <c r="AN36" s="44" t="n">
        <v>0</v>
      </c>
      <c r="AO36" s="44" t="n">
        <v>841.11</v>
      </c>
      <c r="AP36" s="44" t="n">
        <v>0</v>
      </c>
      <c r="AQ36" s="44" t="n">
        <v>69</v>
      </c>
      <c r="AR36" s="44" t="n">
        <v>0</v>
      </c>
      <c r="AS36" s="44" t="n">
        <v>0</v>
      </c>
      <c r="AT36" s="44" t="n">
        <v>134</v>
      </c>
      <c r="AU36" s="44" t="n">
        <v>55</v>
      </c>
      <c r="AV36" s="44" t="n">
        <v>1.047</v>
      </c>
      <c r="AW36" s="44" t="n">
        <v>1</v>
      </c>
      <c r="AX36" s="44"/>
      <c r="AY36" s="44"/>
      <c r="AZ36" s="44" t="n">
        <v>1</v>
      </c>
      <c r="BA36" s="44" t="n">
        <v>1</v>
      </c>
      <c r="BB36" s="44" t="n">
        <v>1</v>
      </c>
      <c r="BC36" s="44" t="n">
        <v>1</v>
      </c>
      <c r="BD36" s="44"/>
      <c r="BE36" s="44"/>
      <c r="BF36" s="44"/>
      <c r="BG36" s="44"/>
      <c r="BH36" s="44" t="n">
        <v>0</v>
      </c>
      <c r="BI36" s="44" t="n">
        <v>1</v>
      </c>
      <c r="BJ36" s="44" t="s">
        <v>74</v>
      </c>
      <c r="BK36" s="44"/>
      <c r="BL36" s="44"/>
      <c r="BM36" s="44" t="n">
        <v>167</v>
      </c>
      <c r="BN36" s="44" t="n">
        <v>0</v>
      </c>
      <c r="BO36" s="44" t="s">
        <v>72</v>
      </c>
      <c r="BP36" s="44" t="n">
        <v>1</v>
      </c>
      <c r="BQ36" s="44" t="n">
        <v>30</v>
      </c>
      <c r="BR36" s="44" t="n">
        <v>0</v>
      </c>
      <c r="BS36" s="44" t="n">
        <v>1</v>
      </c>
      <c r="BT36" s="44" t="n">
        <v>1</v>
      </c>
      <c r="BU36" s="44" t="n">
        <v>1</v>
      </c>
      <c r="BV36" s="44" t="n">
        <v>1</v>
      </c>
      <c r="BW36" s="44" t="n">
        <v>1</v>
      </c>
      <c r="BX36" s="44" t="n">
        <v>1</v>
      </c>
      <c r="BY36" s="44"/>
      <c r="BZ36" s="44" t="n">
        <v>134</v>
      </c>
      <c r="CA36" s="44" t="n">
        <v>55</v>
      </c>
      <c r="CB36" s="44"/>
      <c r="CC36" s="44"/>
      <c r="CD36" s="44"/>
      <c r="CE36" s="44" t="n">
        <v>0</v>
      </c>
      <c r="CF36" s="44" t="n">
        <v>0</v>
      </c>
      <c r="CG36" s="44" t="n">
        <v>0</v>
      </c>
      <c r="CH36" s="44"/>
      <c r="CI36" s="44"/>
      <c r="CJ36" s="44"/>
      <c r="CK36" s="44"/>
      <c r="CL36" s="44"/>
      <c r="CM36" s="44" t="n">
        <v>0</v>
      </c>
      <c r="CN36" s="44" t="s">
        <v>75</v>
      </c>
      <c r="CO36" s="44" t="n">
        <v>0</v>
      </c>
      <c r="CP36" s="44" t="n">
        <f aca="false">(P36+Q36+S36)</f>
        <v>184.05</v>
      </c>
      <c r="CQ36" s="44" t="n">
        <f aca="false">(AC36*BC36*AW36)</f>
        <v>0</v>
      </c>
      <c r="CR36" s="44" t="n">
        <f aca="false">(((ET36*1.1))*BB36*AV36)</f>
        <v>0</v>
      </c>
      <c r="CS36" s="44" t="n">
        <f aca="false">(AE36*BS36*AV36)</f>
        <v>0</v>
      </c>
      <c r="CT36" s="44" t="n">
        <f aca="false">(AF36*BA36*AV36)</f>
        <v>968.706387</v>
      </c>
      <c r="CU36" s="44" t="n">
        <f aca="false">AG36</f>
        <v>0</v>
      </c>
      <c r="CV36" s="44" t="n">
        <f aca="false">(AH36*AV36)</f>
        <v>79.4673</v>
      </c>
      <c r="CW36" s="44" t="n">
        <f aca="false">AI36</f>
        <v>0</v>
      </c>
      <c r="CX36" s="44" t="n">
        <f aca="false">AJ36</f>
        <v>0</v>
      </c>
      <c r="CY36" s="44" t="n">
        <f aca="false">(((S36+R36)*BZ36)/100)</f>
        <v>246.627</v>
      </c>
      <c r="CZ36" s="44" t="n">
        <f aca="false">(((S36+R36)*CA36)/100)</f>
        <v>101.2275</v>
      </c>
      <c r="DA36" s="44"/>
      <c r="DB36" s="44"/>
      <c r="DC36" s="44"/>
      <c r="DD36" s="44"/>
      <c r="DE36" s="44" t="s">
        <v>76</v>
      </c>
      <c r="DF36" s="44" t="s">
        <v>76</v>
      </c>
      <c r="DG36" s="44" t="s">
        <v>76</v>
      </c>
      <c r="DH36" s="44"/>
      <c r="DI36" s="44" t="s">
        <v>76</v>
      </c>
      <c r="DJ36" s="44" t="s">
        <v>76</v>
      </c>
      <c r="DK36" s="44"/>
      <c r="DL36" s="44"/>
      <c r="DM36" s="44"/>
      <c r="DN36" s="44" t="n">
        <v>0</v>
      </c>
      <c r="DO36" s="44" t="n">
        <v>0</v>
      </c>
      <c r="DP36" s="44" t="n">
        <v>1</v>
      </c>
      <c r="DQ36" s="44" t="n">
        <v>1</v>
      </c>
      <c r="DR36" s="44"/>
      <c r="DS36" s="44"/>
      <c r="DT36" s="44"/>
      <c r="DU36" s="44" t="n">
        <v>1013</v>
      </c>
      <c r="DV36" s="44" t="s">
        <v>73</v>
      </c>
      <c r="DW36" s="44" t="s">
        <v>73</v>
      </c>
      <c r="DX36" s="44" t="n">
        <v>1</v>
      </c>
      <c r="DY36" s="44"/>
      <c r="DZ36" s="44"/>
      <c r="EA36" s="44"/>
      <c r="EB36" s="44"/>
      <c r="EC36" s="44"/>
      <c r="ED36" s="44"/>
      <c r="EE36" s="44" t="n">
        <v>86330795</v>
      </c>
      <c r="EF36" s="44" t="n">
        <v>30</v>
      </c>
      <c r="EG36" s="44" t="s">
        <v>8</v>
      </c>
      <c r="EH36" s="44" t="n">
        <v>0</v>
      </c>
      <c r="EI36" s="44"/>
      <c r="EJ36" s="44" t="n">
        <v>1</v>
      </c>
      <c r="EK36" s="44" t="n">
        <v>167</v>
      </c>
      <c r="EL36" s="44" t="s">
        <v>77</v>
      </c>
      <c r="EM36" s="44" t="s">
        <v>78</v>
      </c>
      <c r="EN36" s="44"/>
      <c r="EO36" s="44" t="s">
        <v>79</v>
      </c>
      <c r="EP36" s="44"/>
      <c r="EQ36" s="44" t="n">
        <v>0</v>
      </c>
      <c r="ER36" s="44" t="n">
        <v>0</v>
      </c>
      <c r="ES36" s="44" t="n">
        <v>0</v>
      </c>
      <c r="ET36" s="44" t="n">
        <v>0</v>
      </c>
      <c r="EU36" s="44" t="n">
        <v>0</v>
      </c>
      <c r="EV36" s="44" t="n">
        <v>841.11</v>
      </c>
      <c r="EW36" s="44" t="n">
        <v>69</v>
      </c>
      <c r="EX36" s="44" t="n">
        <v>0</v>
      </c>
      <c r="EY36" s="44" t="n">
        <v>0</v>
      </c>
      <c r="EZ36" s="44"/>
      <c r="FA36" s="44"/>
      <c r="FB36" s="44"/>
      <c r="FC36" s="44"/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 t="n">
        <v>0</v>
      </c>
      <c r="FR36" s="44" t="n">
        <v>0</v>
      </c>
      <c r="FS36" s="44" t="n">
        <v>0</v>
      </c>
      <c r="FT36" s="44"/>
      <c r="FU36" s="44"/>
      <c r="FV36" s="44"/>
      <c r="FW36" s="44"/>
      <c r="FX36" s="44" t="n">
        <v>134</v>
      </c>
      <c r="FY36" s="44" t="n">
        <v>55</v>
      </c>
      <c r="FZ36" s="44"/>
      <c r="GA36" s="44"/>
      <c r="GB36" s="44"/>
      <c r="GC36" s="44"/>
      <c r="GD36" s="44" t="n">
        <v>1</v>
      </c>
      <c r="GE36" s="44"/>
      <c r="GF36" s="44" t="n">
        <v>1211833497</v>
      </c>
      <c r="GG36" s="44" t="n">
        <v>2</v>
      </c>
      <c r="GH36" s="44" t="n">
        <v>0</v>
      </c>
      <c r="GI36" s="44" t="n">
        <v>-2</v>
      </c>
      <c r="GJ36" s="44" t="n">
        <v>0</v>
      </c>
      <c r="GK36" s="44" t="n">
        <v>0</v>
      </c>
      <c r="GL36" s="44" t="n">
        <f aca="false">ROUND(IF(AND(BH36=3,BI36=3,FS36&lt;&gt;0),P36,0),2)</f>
        <v>0</v>
      </c>
      <c r="GM36" s="44" t="n">
        <f aca="false">ROUND(O36+X36+Y36,2)+GX36</f>
        <v>531.91</v>
      </c>
      <c r="GN36" s="44" t="n">
        <f aca="false">IF(OR(BI36=0,BI36=1),GM36-GX36,0)</f>
        <v>531.91</v>
      </c>
      <c r="GO36" s="44" t="n">
        <f aca="false">IF(BI36=2,GM36-GX36,0)</f>
        <v>0</v>
      </c>
      <c r="GP36" s="44" t="n">
        <f aca="false">IF(BI36=4,GM36-GX36,0)</f>
        <v>0</v>
      </c>
      <c r="GQ36" s="44"/>
      <c r="GR36" s="44" t="n">
        <v>0</v>
      </c>
      <c r="GS36" s="44" t="n">
        <v>3</v>
      </c>
      <c r="GT36" s="44" t="n">
        <v>0</v>
      </c>
      <c r="GU36" s="44"/>
      <c r="GV36" s="44" t="n">
        <f aca="false">(GT36)</f>
        <v>0</v>
      </c>
      <c r="GW36" s="44" t="n">
        <v>1</v>
      </c>
      <c r="GX36" s="44" t="n">
        <f aca="false">ROUND(HC36*I36,2)</f>
        <v>0</v>
      </c>
      <c r="GY36" s="44"/>
      <c r="GZ36" s="44"/>
      <c r="HA36" s="44" t="n">
        <v>0</v>
      </c>
      <c r="HB36" s="44" t="n">
        <v>0</v>
      </c>
      <c r="HC36" s="44" t="n">
        <f aca="false">GV36*GW36</f>
        <v>0</v>
      </c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4"/>
      <c r="HO36" s="44"/>
      <c r="HP36" s="44"/>
      <c r="HQ36" s="44"/>
      <c r="HR36" s="44"/>
      <c r="HS36" s="44" t="n">
        <v>0</v>
      </c>
      <c r="HT36" s="44"/>
      <c r="HU36" s="44"/>
      <c r="HV36" s="44"/>
      <c r="HW36" s="44"/>
      <c r="HX36" s="44"/>
      <c r="HY36" s="44"/>
      <c r="HZ36" s="44"/>
      <c r="IA36" s="44"/>
      <c r="IB36" s="44"/>
      <c r="IC36" s="44"/>
      <c r="ID36" s="44"/>
      <c r="IE36" s="44"/>
      <c r="IF36" s="44"/>
      <c r="IG36" s="44"/>
      <c r="IH36" s="44"/>
      <c r="II36" s="44"/>
      <c r="IJ36" s="44"/>
      <c r="IK36" s="44" t="n">
        <v>0</v>
      </c>
      <c r="IL36" s="44"/>
      <c r="IM36" s="44"/>
      <c r="IN36" s="44"/>
      <c r="IO36" s="44"/>
      <c r="IP36" s="44"/>
      <c r="IQ36" s="44"/>
      <c r="IR36" s="44"/>
      <c r="IS36" s="44"/>
      <c r="IT36" s="44"/>
      <c r="IU36" s="44"/>
    </row>
    <row r="37" customFormat="false" ht="12.75" hidden="false" customHeight="false" outlineLevel="0" collapsed="false">
      <c r="A37" s="44" t="n">
        <v>17</v>
      </c>
      <c r="B37" s="44" t="n">
        <v>1</v>
      </c>
      <c r="C37" s="44" t="n">
        <f aca="false">ROW(SmtRes!A30)</f>
        <v>30</v>
      </c>
      <c r="D37" s="44" t="n">
        <f aca="false">ROW(EtalonRes!A30)</f>
        <v>30</v>
      </c>
      <c r="E37" s="44" t="s">
        <v>83</v>
      </c>
      <c r="F37" s="44" t="s">
        <v>72</v>
      </c>
      <c r="G37" s="44" t="s">
        <v>30</v>
      </c>
      <c r="H37" s="44" t="s">
        <v>73</v>
      </c>
      <c r="I37" s="44" t="n">
        <f aca="false">ROUND(19/100,9)</f>
        <v>0.19</v>
      </c>
      <c r="J37" s="44" t="n">
        <v>0</v>
      </c>
      <c r="K37" s="44" t="n">
        <f aca="false">ROUND(19/100,9)</f>
        <v>0.19</v>
      </c>
      <c r="L37" s="44"/>
      <c r="M37" s="44"/>
      <c r="N37" s="44"/>
      <c r="O37" s="44" t="n">
        <f aca="false">ROUND(CP37,2)</f>
        <v>10630.97</v>
      </c>
      <c r="P37" s="44" t="n">
        <f aca="false">ROUND(CQ37*I37,2)</f>
        <v>0</v>
      </c>
      <c r="Q37" s="44" t="n">
        <f aca="false">ROUND(CR37*I37,2)</f>
        <v>0</v>
      </c>
      <c r="R37" s="44" t="n">
        <f aca="false">ROUND(CS37*I37,2)</f>
        <v>0</v>
      </c>
      <c r="S37" s="44" t="n">
        <f aca="false">ROUND(CT37*I37,2)</f>
        <v>10630.97</v>
      </c>
      <c r="T37" s="44" t="n">
        <f aca="false">ROUND(CU37*I37,2)</f>
        <v>0</v>
      </c>
      <c r="U37" s="44" t="n">
        <f aca="false">CV37*I37</f>
        <v>15.098787</v>
      </c>
      <c r="V37" s="44" t="n">
        <f aca="false">CW37*I37</f>
        <v>0</v>
      </c>
      <c r="W37" s="44" t="n">
        <f aca="false">ROUND(CX37*I37,2)</f>
        <v>0</v>
      </c>
      <c r="X37" s="44" t="n">
        <f aca="false">ROUND(CY37,2)</f>
        <v>14245.5</v>
      </c>
      <c r="Y37" s="44" t="n">
        <f aca="false">ROUND(CZ37,2)</f>
        <v>5847.03</v>
      </c>
      <c r="Z37" s="44"/>
      <c r="AA37" s="44" t="n">
        <v>86511348</v>
      </c>
      <c r="AB37" s="44" t="n">
        <f aca="false">(AC37+AD37+AF37)</f>
        <v>925.221</v>
      </c>
      <c r="AC37" s="44" t="n">
        <f aca="false">(ES37)</f>
        <v>0</v>
      </c>
      <c r="AD37" s="44" t="n">
        <f aca="false">((ET37*1.1))</f>
        <v>0</v>
      </c>
      <c r="AE37" s="44" t="n">
        <f aca="false">((EU37*1.1))</f>
        <v>0</v>
      </c>
      <c r="AF37" s="44" t="n">
        <f aca="false">((EV37*1.1))</f>
        <v>925.221</v>
      </c>
      <c r="AG37" s="44" t="n">
        <f aca="false">(AP37)</f>
        <v>0</v>
      </c>
      <c r="AH37" s="44" t="n">
        <f aca="false">((EW37*1.1))</f>
        <v>75.9</v>
      </c>
      <c r="AI37" s="44" t="n">
        <f aca="false">((EX37*1.1))</f>
        <v>0</v>
      </c>
      <c r="AJ37" s="44" t="n">
        <f aca="false">(AS37)</f>
        <v>0</v>
      </c>
      <c r="AK37" s="44" t="n">
        <v>0</v>
      </c>
      <c r="AL37" s="44" t="n">
        <v>0</v>
      </c>
      <c r="AM37" s="44" t="n">
        <v>0</v>
      </c>
      <c r="AN37" s="44" t="n">
        <v>0</v>
      </c>
      <c r="AO37" s="44" t="n">
        <v>841.11</v>
      </c>
      <c r="AP37" s="44" t="n">
        <v>0</v>
      </c>
      <c r="AQ37" s="44" t="n">
        <v>69</v>
      </c>
      <c r="AR37" s="44" t="n">
        <v>0</v>
      </c>
      <c r="AS37" s="44" t="n">
        <v>0</v>
      </c>
      <c r="AT37" s="44" t="n">
        <v>134</v>
      </c>
      <c r="AU37" s="44" t="n">
        <v>55</v>
      </c>
      <c r="AV37" s="44" t="n">
        <v>1.047</v>
      </c>
      <c r="AW37" s="44" t="n">
        <v>1</v>
      </c>
      <c r="AX37" s="44"/>
      <c r="AY37" s="44"/>
      <c r="AZ37" s="44" t="n">
        <v>1</v>
      </c>
      <c r="BA37" s="44" t="n">
        <v>57.76</v>
      </c>
      <c r="BB37" s="44" t="n">
        <v>1</v>
      </c>
      <c r="BC37" s="44" t="n">
        <v>1.33</v>
      </c>
      <c r="BD37" s="44"/>
      <c r="BE37" s="44"/>
      <c r="BF37" s="44"/>
      <c r="BG37" s="44"/>
      <c r="BH37" s="44" t="n">
        <v>0</v>
      </c>
      <c r="BI37" s="44" t="n">
        <v>1</v>
      </c>
      <c r="BJ37" s="44" t="s">
        <v>74</v>
      </c>
      <c r="BK37" s="44"/>
      <c r="BL37" s="44"/>
      <c r="BM37" s="44" t="n">
        <v>167</v>
      </c>
      <c r="BN37" s="44" t="n">
        <v>0</v>
      </c>
      <c r="BO37" s="44" t="s">
        <v>72</v>
      </c>
      <c r="BP37" s="44" t="n">
        <v>1</v>
      </c>
      <c r="BQ37" s="44" t="n">
        <v>30</v>
      </c>
      <c r="BR37" s="44" t="n">
        <v>0</v>
      </c>
      <c r="BS37" s="44" t="n">
        <v>57.76</v>
      </c>
      <c r="BT37" s="44" t="n">
        <v>1</v>
      </c>
      <c r="BU37" s="44" t="n">
        <v>1</v>
      </c>
      <c r="BV37" s="44" t="n">
        <v>1</v>
      </c>
      <c r="BW37" s="44" t="n">
        <v>1</v>
      </c>
      <c r="BX37" s="44" t="n">
        <v>1</v>
      </c>
      <c r="BY37" s="44"/>
      <c r="BZ37" s="44" t="n">
        <v>134</v>
      </c>
      <c r="CA37" s="44" t="n">
        <v>55</v>
      </c>
      <c r="CB37" s="44"/>
      <c r="CC37" s="44"/>
      <c r="CD37" s="44"/>
      <c r="CE37" s="44" t="n">
        <v>0</v>
      </c>
      <c r="CF37" s="44" t="n">
        <v>0</v>
      </c>
      <c r="CG37" s="44" t="n">
        <v>0</v>
      </c>
      <c r="CH37" s="44"/>
      <c r="CI37" s="44"/>
      <c r="CJ37" s="44"/>
      <c r="CK37" s="44"/>
      <c r="CL37" s="44"/>
      <c r="CM37" s="44" t="n">
        <v>0</v>
      </c>
      <c r="CN37" s="44" t="s">
        <v>75</v>
      </c>
      <c r="CO37" s="44" t="n">
        <v>0</v>
      </c>
      <c r="CP37" s="44" t="n">
        <f aca="false">(P37+Q37+S37)</f>
        <v>10630.97</v>
      </c>
      <c r="CQ37" s="44" t="n">
        <f aca="false">(AC37*BC37*AW37)</f>
        <v>0</v>
      </c>
      <c r="CR37" s="44" t="n">
        <f aca="false">(((ET37*1.1))*BB37*AV37)</f>
        <v>0</v>
      </c>
      <c r="CS37" s="44" t="n">
        <f aca="false">(AE37*BS37*AV37)</f>
        <v>0</v>
      </c>
      <c r="CT37" s="44" t="n">
        <f aca="false">(AF37*BA37*AV37)</f>
        <v>55952.48091312</v>
      </c>
      <c r="CU37" s="44" t="n">
        <f aca="false">AG37</f>
        <v>0</v>
      </c>
      <c r="CV37" s="44" t="n">
        <f aca="false">(AH37*AV37)</f>
        <v>79.4673</v>
      </c>
      <c r="CW37" s="44" t="n">
        <f aca="false">AI37</f>
        <v>0</v>
      </c>
      <c r="CX37" s="44" t="n">
        <f aca="false">AJ37</f>
        <v>0</v>
      </c>
      <c r="CY37" s="44" t="n">
        <f aca="false">(S37+R37)*(BZ37/100)</f>
        <v>14245.4998</v>
      </c>
      <c r="CZ37" s="44" t="n">
        <f aca="false">(S37+R37)*(CA37/100)</f>
        <v>5847.0335</v>
      </c>
      <c r="DA37" s="44"/>
      <c r="DB37" s="44"/>
      <c r="DC37" s="44"/>
      <c r="DD37" s="44"/>
      <c r="DE37" s="44" t="s">
        <v>76</v>
      </c>
      <c r="DF37" s="44" t="s">
        <v>76</v>
      </c>
      <c r="DG37" s="44" t="s">
        <v>76</v>
      </c>
      <c r="DH37" s="44"/>
      <c r="DI37" s="44" t="s">
        <v>76</v>
      </c>
      <c r="DJ37" s="44" t="s">
        <v>76</v>
      </c>
      <c r="DK37" s="44"/>
      <c r="DL37" s="44"/>
      <c r="DM37" s="44"/>
      <c r="DN37" s="44" t="n">
        <v>134</v>
      </c>
      <c r="DO37" s="44" t="n">
        <v>55</v>
      </c>
      <c r="DP37" s="44" t="n">
        <v>1</v>
      </c>
      <c r="DQ37" s="44" t="n">
        <v>1</v>
      </c>
      <c r="DR37" s="44"/>
      <c r="DS37" s="44"/>
      <c r="DT37" s="44"/>
      <c r="DU37" s="44" t="n">
        <v>1013</v>
      </c>
      <c r="DV37" s="44" t="s">
        <v>73</v>
      </c>
      <c r="DW37" s="44" t="s">
        <v>73</v>
      </c>
      <c r="DX37" s="44" t="n">
        <v>1</v>
      </c>
      <c r="DY37" s="44"/>
      <c r="DZ37" s="44"/>
      <c r="EA37" s="44"/>
      <c r="EB37" s="44"/>
      <c r="EC37" s="44"/>
      <c r="ED37" s="44"/>
      <c r="EE37" s="44" t="n">
        <v>86330795</v>
      </c>
      <c r="EF37" s="44" t="n">
        <v>30</v>
      </c>
      <c r="EG37" s="44" t="s">
        <v>8</v>
      </c>
      <c r="EH37" s="44" t="n">
        <v>0</v>
      </c>
      <c r="EI37" s="44"/>
      <c r="EJ37" s="44" t="n">
        <v>1</v>
      </c>
      <c r="EK37" s="44" t="n">
        <v>167</v>
      </c>
      <c r="EL37" s="44" t="s">
        <v>77</v>
      </c>
      <c r="EM37" s="44" t="s">
        <v>78</v>
      </c>
      <c r="EN37" s="44"/>
      <c r="EO37" s="44" t="s">
        <v>79</v>
      </c>
      <c r="EP37" s="44"/>
      <c r="EQ37" s="44" t="n">
        <v>0</v>
      </c>
      <c r="ER37" s="44" t="n">
        <v>0</v>
      </c>
      <c r="ES37" s="44" t="n">
        <v>0</v>
      </c>
      <c r="ET37" s="44" t="n">
        <v>0</v>
      </c>
      <c r="EU37" s="44" t="n">
        <v>0</v>
      </c>
      <c r="EV37" s="44" t="n">
        <v>841.11</v>
      </c>
      <c r="EW37" s="44" t="n">
        <v>69</v>
      </c>
      <c r="EX37" s="44" t="n">
        <v>0</v>
      </c>
      <c r="EY37" s="44" t="n">
        <v>0</v>
      </c>
      <c r="EZ37" s="44"/>
      <c r="FA37" s="44"/>
      <c r="FB37" s="44"/>
      <c r="FC37" s="44"/>
      <c r="FD37" s="44"/>
      <c r="FE37" s="44"/>
      <c r="FF37" s="44"/>
      <c r="FG37" s="44"/>
      <c r="FH37" s="44"/>
      <c r="FI37" s="44"/>
      <c r="FJ37" s="44"/>
      <c r="FK37" s="44"/>
      <c r="FL37" s="44"/>
      <c r="FM37" s="44"/>
      <c r="FN37" s="44"/>
      <c r="FO37" s="44"/>
      <c r="FP37" s="44"/>
      <c r="FQ37" s="44" t="n">
        <v>0</v>
      </c>
      <c r="FR37" s="44" t="n">
        <v>0</v>
      </c>
      <c r="FS37" s="44" t="n">
        <v>0</v>
      </c>
      <c r="FT37" s="44"/>
      <c r="FU37" s="44"/>
      <c r="FV37" s="44"/>
      <c r="FW37" s="44"/>
      <c r="FX37" s="44" t="n">
        <v>134</v>
      </c>
      <c r="FY37" s="44" t="n">
        <v>55</v>
      </c>
      <c r="FZ37" s="44"/>
      <c r="GA37" s="44"/>
      <c r="GB37" s="44"/>
      <c r="GC37" s="44"/>
      <c r="GD37" s="44" t="n">
        <v>1</v>
      </c>
      <c r="GE37" s="44"/>
      <c r="GF37" s="44" t="n">
        <v>1211833497</v>
      </c>
      <c r="GG37" s="44" t="n">
        <v>2</v>
      </c>
      <c r="GH37" s="44" t="n">
        <v>0</v>
      </c>
      <c r="GI37" s="44" t="n">
        <v>-2</v>
      </c>
      <c r="GJ37" s="44" t="n">
        <v>0</v>
      </c>
      <c r="GK37" s="44" t="n">
        <v>0</v>
      </c>
      <c r="GL37" s="44" t="n">
        <f aca="false">ROUND(IF(AND(BH37=3,BI37=3,FS37&lt;&gt;0),P37,0),2)</f>
        <v>0</v>
      </c>
      <c r="GM37" s="44" t="n">
        <f aca="false">ROUND(O37+X37+Y37,2)+GX37</f>
        <v>30723.5</v>
      </c>
      <c r="GN37" s="44" t="n">
        <f aca="false">IF(OR(BI37=0,BI37=1),GM37-GX37,0)</f>
        <v>30723.5</v>
      </c>
      <c r="GO37" s="44" t="n">
        <f aca="false">IF(BI37=2,GM37-GX37,0)</f>
        <v>0</v>
      </c>
      <c r="GP37" s="44" t="n">
        <f aca="false">IF(BI37=4,GM37-GX37,0)</f>
        <v>0</v>
      </c>
      <c r="GQ37" s="44"/>
      <c r="GR37" s="44" t="n">
        <v>0</v>
      </c>
      <c r="GS37" s="44" t="n">
        <v>3</v>
      </c>
      <c r="GT37" s="44" t="n">
        <v>0</v>
      </c>
      <c r="GU37" s="44"/>
      <c r="GV37" s="44" t="n">
        <f aca="false">(GT37)</f>
        <v>0</v>
      </c>
      <c r="GW37" s="44" t="n">
        <v>1.33</v>
      </c>
      <c r="GX37" s="44" t="n">
        <f aca="false">ROUND(HC37*I37,2)</f>
        <v>0</v>
      </c>
      <c r="GY37" s="44"/>
      <c r="GZ37" s="44"/>
      <c r="HA37" s="44" t="n">
        <v>0</v>
      </c>
      <c r="HB37" s="44" t="n">
        <v>0</v>
      </c>
      <c r="HC37" s="44" t="n">
        <f aca="false">GV37*GW37</f>
        <v>0</v>
      </c>
      <c r="HD37" s="44"/>
      <c r="HE37" s="44"/>
      <c r="HF37" s="44"/>
      <c r="HG37" s="44"/>
      <c r="HH37" s="44"/>
      <c r="HI37" s="44"/>
      <c r="HJ37" s="44"/>
      <c r="HK37" s="44"/>
      <c r="HL37" s="44"/>
      <c r="HM37" s="44"/>
      <c r="HN37" s="44"/>
      <c r="HO37" s="44"/>
      <c r="HP37" s="44"/>
      <c r="HQ37" s="44"/>
      <c r="HR37" s="44"/>
      <c r="HS37" s="44" t="n">
        <v>0</v>
      </c>
      <c r="HT37" s="44"/>
      <c r="HU37" s="44"/>
      <c r="HV37" s="44"/>
      <c r="HW37" s="44"/>
      <c r="HX37" s="44"/>
      <c r="HY37" s="44"/>
      <c r="HZ37" s="44"/>
      <c r="IA37" s="44"/>
      <c r="IB37" s="44"/>
      <c r="IC37" s="44"/>
      <c r="ID37" s="44"/>
      <c r="IE37" s="44"/>
      <c r="IF37" s="44"/>
      <c r="IG37" s="44"/>
      <c r="IH37" s="44"/>
      <c r="II37" s="44"/>
      <c r="IJ37" s="44"/>
      <c r="IK37" s="44" t="n">
        <v>0</v>
      </c>
      <c r="IL37" s="44"/>
      <c r="IM37" s="44"/>
      <c r="IN37" s="44"/>
      <c r="IO37" s="44"/>
      <c r="IP37" s="44"/>
      <c r="IQ37" s="44"/>
      <c r="IR37" s="44"/>
      <c r="IS37" s="44"/>
      <c r="IT37" s="44"/>
      <c r="IU37" s="44"/>
    </row>
    <row r="38" customFormat="false" ht="12.75" hidden="false" customHeight="false" outlineLevel="0" collapsed="false">
      <c r="A38" s="44" t="n">
        <v>17</v>
      </c>
      <c r="B38" s="44" t="n">
        <v>1</v>
      </c>
      <c r="C38" s="44" t="n">
        <f aca="false">ROW(SmtRes!A33)</f>
        <v>33</v>
      </c>
      <c r="D38" s="44" t="n">
        <f aca="false">ROW(EtalonRes!A33)</f>
        <v>33</v>
      </c>
      <c r="E38" s="44" t="s">
        <v>84</v>
      </c>
      <c r="F38" s="44" t="s">
        <v>72</v>
      </c>
      <c r="G38" s="44" t="s">
        <v>30</v>
      </c>
      <c r="H38" s="44" t="s">
        <v>73</v>
      </c>
      <c r="I38" s="44" t="n">
        <f aca="false">ROUND(48/100,9)</f>
        <v>0.48</v>
      </c>
      <c r="J38" s="44" t="n">
        <v>0</v>
      </c>
      <c r="K38" s="44" t="n">
        <f aca="false">ROUND(48/100,9)</f>
        <v>0.48</v>
      </c>
      <c r="L38" s="44"/>
      <c r="M38" s="44"/>
      <c r="N38" s="44"/>
      <c r="O38" s="44" t="n">
        <f aca="false">ROUND(CP38,2)</f>
        <v>464.98</v>
      </c>
      <c r="P38" s="44" t="n">
        <f aca="false">ROUND(CQ38*I38,2)</f>
        <v>0</v>
      </c>
      <c r="Q38" s="44" t="n">
        <f aca="false">ROUND(CR38*I38,2)</f>
        <v>0</v>
      </c>
      <c r="R38" s="44" t="n">
        <f aca="false">ROUND(CS38*I38,2)</f>
        <v>0</v>
      </c>
      <c r="S38" s="44" t="n">
        <f aca="false">ROUND(CT38*I38,2)</f>
        <v>464.98</v>
      </c>
      <c r="T38" s="44" t="n">
        <f aca="false">ROUND(CU38*I38,2)</f>
        <v>0</v>
      </c>
      <c r="U38" s="44" t="n">
        <f aca="false">CV38*I38</f>
        <v>38.144304</v>
      </c>
      <c r="V38" s="44" t="n">
        <f aca="false">CW38*I38</f>
        <v>0</v>
      </c>
      <c r="W38" s="44" t="n">
        <f aca="false">ROUND(CX38*I38,2)</f>
        <v>0</v>
      </c>
      <c r="X38" s="44" t="n">
        <f aca="false">ROUND(CY38,2)</f>
        <v>623.07</v>
      </c>
      <c r="Y38" s="44" t="n">
        <f aca="false">ROUND(CZ38,2)</f>
        <v>255.74</v>
      </c>
      <c r="Z38" s="44"/>
      <c r="AA38" s="44" t="n">
        <v>86511347</v>
      </c>
      <c r="AB38" s="44" t="n">
        <f aca="false">(AC38+AD38+AF38)</f>
        <v>925.221</v>
      </c>
      <c r="AC38" s="44" t="n">
        <f aca="false">(ES38)</f>
        <v>0</v>
      </c>
      <c r="AD38" s="44" t="n">
        <f aca="false">((ET38*1.1))</f>
        <v>0</v>
      </c>
      <c r="AE38" s="44" t="n">
        <f aca="false">((EU38*1.1))</f>
        <v>0</v>
      </c>
      <c r="AF38" s="44" t="n">
        <f aca="false">((EV38*1.1))</f>
        <v>925.221</v>
      </c>
      <c r="AG38" s="44" t="n">
        <f aca="false">(AP38)</f>
        <v>0</v>
      </c>
      <c r="AH38" s="44" t="n">
        <f aca="false">((EW38*1.1))</f>
        <v>75.9</v>
      </c>
      <c r="AI38" s="44" t="n">
        <f aca="false">((EX38*1.1))</f>
        <v>0</v>
      </c>
      <c r="AJ38" s="44" t="n">
        <f aca="false">(AS38)</f>
        <v>0</v>
      </c>
      <c r="AK38" s="44" t="n">
        <v>0</v>
      </c>
      <c r="AL38" s="44" t="n">
        <v>0</v>
      </c>
      <c r="AM38" s="44" t="n">
        <v>0</v>
      </c>
      <c r="AN38" s="44" t="n">
        <v>0</v>
      </c>
      <c r="AO38" s="44" t="n">
        <v>841.11</v>
      </c>
      <c r="AP38" s="44" t="n">
        <v>0</v>
      </c>
      <c r="AQ38" s="44" t="n">
        <v>69</v>
      </c>
      <c r="AR38" s="44" t="n">
        <v>0</v>
      </c>
      <c r="AS38" s="44" t="n">
        <v>0</v>
      </c>
      <c r="AT38" s="44" t="n">
        <v>134</v>
      </c>
      <c r="AU38" s="44" t="n">
        <v>55</v>
      </c>
      <c r="AV38" s="44" t="n">
        <v>1.047</v>
      </c>
      <c r="AW38" s="44" t="n">
        <v>1</v>
      </c>
      <c r="AX38" s="44"/>
      <c r="AY38" s="44"/>
      <c r="AZ38" s="44" t="n">
        <v>1</v>
      </c>
      <c r="BA38" s="44" t="n">
        <v>1</v>
      </c>
      <c r="BB38" s="44" t="n">
        <v>1</v>
      </c>
      <c r="BC38" s="44" t="n">
        <v>1</v>
      </c>
      <c r="BD38" s="44"/>
      <c r="BE38" s="44"/>
      <c r="BF38" s="44"/>
      <c r="BG38" s="44"/>
      <c r="BH38" s="44" t="n">
        <v>0</v>
      </c>
      <c r="BI38" s="44" t="n">
        <v>1</v>
      </c>
      <c r="BJ38" s="44" t="s">
        <v>74</v>
      </c>
      <c r="BK38" s="44"/>
      <c r="BL38" s="44"/>
      <c r="BM38" s="44" t="n">
        <v>167</v>
      </c>
      <c r="BN38" s="44" t="n">
        <v>0</v>
      </c>
      <c r="BO38" s="44" t="s">
        <v>72</v>
      </c>
      <c r="BP38" s="44" t="n">
        <v>1</v>
      </c>
      <c r="BQ38" s="44" t="n">
        <v>30</v>
      </c>
      <c r="BR38" s="44" t="n">
        <v>0</v>
      </c>
      <c r="BS38" s="44" t="n">
        <v>1</v>
      </c>
      <c r="BT38" s="44" t="n">
        <v>1</v>
      </c>
      <c r="BU38" s="44" t="n">
        <v>1</v>
      </c>
      <c r="BV38" s="44" t="n">
        <v>1</v>
      </c>
      <c r="BW38" s="44" t="n">
        <v>1</v>
      </c>
      <c r="BX38" s="44" t="n">
        <v>1</v>
      </c>
      <c r="BY38" s="44"/>
      <c r="BZ38" s="44" t="n">
        <v>134</v>
      </c>
      <c r="CA38" s="44" t="n">
        <v>55</v>
      </c>
      <c r="CB38" s="44"/>
      <c r="CC38" s="44"/>
      <c r="CD38" s="44"/>
      <c r="CE38" s="44" t="n">
        <v>0</v>
      </c>
      <c r="CF38" s="44" t="n">
        <v>0</v>
      </c>
      <c r="CG38" s="44" t="n">
        <v>0</v>
      </c>
      <c r="CH38" s="44"/>
      <c r="CI38" s="44"/>
      <c r="CJ38" s="44"/>
      <c r="CK38" s="44"/>
      <c r="CL38" s="44"/>
      <c r="CM38" s="44" t="n">
        <v>0</v>
      </c>
      <c r="CN38" s="44" t="s">
        <v>75</v>
      </c>
      <c r="CO38" s="44" t="n">
        <v>0</v>
      </c>
      <c r="CP38" s="44" t="n">
        <f aca="false">(P38+Q38+S38)</f>
        <v>464.98</v>
      </c>
      <c r="CQ38" s="44" t="n">
        <f aca="false">(AC38*BC38*AW38)</f>
        <v>0</v>
      </c>
      <c r="CR38" s="44" t="n">
        <f aca="false">(((ET38*1.1))*BB38*AV38)</f>
        <v>0</v>
      </c>
      <c r="CS38" s="44" t="n">
        <f aca="false">(AE38*BS38*AV38)</f>
        <v>0</v>
      </c>
      <c r="CT38" s="44" t="n">
        <f aca="false">(AF38*BA38*AV38)</f>
        <v>968.706387</v>
      </c>
      <c r="CU38" s="44" t="n">
        <f aca="false">AG38</f>
        <v>0</v>
      </c>
      <c r="CV38" s="44" t="n">
        <f aca="false">(AH38*AV38)</f>
        <v>79.4673</v>
      </c>
      <c r="CW38" s="44" t="n">
        <f aca="false">AI38</f>
        <v>0</v>
      </c>
      <c r="CX38" s="44" t="n">
        <f aca="false">AJ38</f>
        <v>0</v>
      </c>
      <c r="CY38" s="44" t="n">
        <f aca="false">(((S38+R38)*BZ38)/100)</f>
        <v>623.0732</v>
      </c>
      <c r="CZ38" s="44" t="n">
        <f aca="false">(((S38+R38)*CA38)/100)</f>
        <v>255.739</v>
      </c>
      <c r="DA38" s="44"/>
      <c r="DB38" s="44"/>
      <c r="DC38" s="44"/>
      <c r="DD38" s="44"/>
      <c r="DE38" s="44" t="s">
        <v>76</v>
      </c>
      <c r="DF38" s="44" t="s">
        <v>76</v>
      </c>
      <c r="DG38" s="44" t="s">
        <v>76</v>
      </c>
      <c r="DH38" s="44"/>
      <c r="DI38" s="44" t="s">
        <v>76</v>
      </c>
      <c r="DJ38" s="44" t="s">
        <v>76</v>
      </c>
      <c r="DK38" s="44"/>
      <c r="DL38" s="44"/>
      <c r="DM38" s="44"/>
      <c r="DN38" s="44" t="n">
        <v>0</v>
      </c>
      <c r="DO38" s="44" t="n">
        <v>0</v>
      </c>
      <c r="DP38" s="44" t="n">
        <v>1</v>
      </c>
      <c r="DQ38" s="44" t="n">
        <v>1</v>
      </c>
      <c r="DR38" s="44"/>
      <c r="DS38" s="44"/>
      <c r="DT38" s="44"/>
      <c r="DU38" s="44" t="n">
        <v>1013</v>
      </c>
      <c r="DV38" s="44" t="s">
        <v>73</v>
      </c>
      <c r="DW38" s="44" t="s">
        <v>73</v>
      </c>
      <c r="DX38" s="44" t="n">
        <v>1</v>
      </c>
      <c r="DY38" s="44"/>
      <c r="DZ38" s="44"/>
      <c r="EA38" s="44"/>
      <c r="EB38" s="44"/>
      <c r="EC38" s="44"/>
      <c r="ED38" s="44"/>
      <c r="EE38" s="44" t="n">
        <v>86330795</v>
      </c>
      <c r="EF38" s="44" t="n">
        <v>30</v>
      </c>
      <c r="EG38" s="44" t="s">
        <v>8</v>
      </c>
      <c r="EH38" s="44" t="n">
        <v>0</v>
      </c>
      <c r="EI38" s="44"/>
      <c r="EJ38" s="44" t="n">
        <v>1</v>
      </c>
      <c r="EK38" s="44" t="n">
        <v>167</v>
      </c>
      <c r="EL38" s="44" t="s">
        <v>77</v>
      </c>
      <c r="EM38" s="44" t="s">
        <v>78</v>
      </c>
      <c r="EN38" s="44"/>
      <c r="EO38" s="44" t="s">
        <v>79</v>
      </c>
      <c r="EP38" s="44"/>
      <c r="EQ38" s="44" t="n">
        <v>0</v>
      </c>
      <c r="ER38" s="44" t="n">
        <v>0</v>
      </c>
      <c r="ES38" s="44" t="n">
        <v>0</v>
      </c>
      <c r="ET38" s="44" t="n">
        <v>0</v>
      </c>
      <c r="EU38" s="44" t="n">
        <v>0</v>
      </c>
      <c r="EV38" s="44" t="n">
        <v>841.11</v>
      </c>
      <c r="EW38" s="44" t="n">
        <v>69</v>
      </c>
      <c r="EX38" s="44" t="n">
        <v>0</v>
      </c>
      <c r="EY38" s="44" t="n">
        <v>0</v>
      </c>
      <c r="EZ38" s="44"/>
      <c r="FA38" s="44"/>
      <c r="FB38" s="44"/>
      <c r="FC38" s="44"/>
      <c r="FD38" s="44"/>
      <c r="FE38" s="44"/>
      <c r="FF38" s="44"/>
      <c r="FG38" s="44"/>
      <c r="FH38" s="44"/>
      <c r="FI38" s="44"/>
      <c r="FJ38" s="44"/>
      <c r="FK38" s="44"/>
      <c r="FL38" s="44"/>
      <c r="FM38" s="44"/>
      <c r="FN38" s="44"/>
      <c r="FO38" s="44"/>
      <c r="FP38" s="44"/>
      <c r="FQ38" s="44" t="n">
        <v>0</v>
      </c>
      <c r="FR38" s="44" t="n">
        <v>0</v>
      </c>
      <c r="FS38" s="44" t="n">
        <v>0</v>
      </c>
      <c r="FT38" s="44"/>
      <c r="FU38" s="44"/>
      <c r="FV38" s="44"/>
      <c r="FW38" s="44"/>
      <c r="FX38" s="44" t="n">
        <v>134</v>
      </c>
      <c r="FY38" s="44" t="n">
        <v>55</v>
      </c>
      <c r="FZ38" s="44"/>
      <c r="GA38" s="44"/>
      <c r="GB38" s="44"/>
      <c r="GC38" s="44"/>
      <c r="GD38" s="44" t="n">
        <v>1</v>
      </c>
      <c r="GE38" s="44"/>
      <c r="GF38" s="44" t="n">
        <v>405089037</v>
      </c>
      <c r="GG38" s="44" t="n">
        <v>2</v>
      </c>
      <c r="GH38" s="44" t="n">
        <v>0</v>
      </c>
      <c r="GI38" s="44" t="n">
        <v>-2</v>
      </c>
      <c r="GJ38" s="44" t="n">
        <v>0</v>
      </c>
      <c r="GK38" s="44" t="n">
        <v>0</v>
      </c>
      <c r="GL38" s="44" t="n">
        <f aca="false">ROUND(IF(AND(BH38=3,BI38=3,FS38&lt;&gt;0),P38,0),2)</f>
        <v>0</v>
      </c>
      <c r="GM38" s="44" t="n">
        <f aca="false">ROUND(O38+X38+Y38,2)+GX38</f>
        <v>1343.79</v>
      </c>
      <c r="GN38" s="44" t="n">
        <f aca="false">IF(OR(BI38=0,BI38=1),GM38-GX38,0)</f>
        <v>1343.79</v>
      </c>
      <c r="GO38" s="44" t="n">
        <f aca="false">IF(BI38=2,GM38-GX38,0)</f>
        <v>0</v>
      </c>
      <c r="GP38" s="44" t="n">
        <f aca="false">IF(BI38=4,GM38-GX38,0)</f>
        <v>0</v>
      </c>
      <c r="GQ38" s="44"/>
      <c r="GR38" s="44" t="n">
        <v>0</v>
      </c>
      <c r="GS38" s="44" t="n">
        <v>3</v>
      </c>
      <c r="GT38" s="44" t="n">
        <v>0</v>
      </c>
      <c r="GU38" s="44"/>
      <c r="GV38" s="44" t="n">
        <f aca="false">(GT38)</f>
        <v>0</v>
      </c>
      <c r="GW38" s="44" t="n">
        <v>1</v>
      </c>
      <c r="GX38" s="44" t="n">
        <f aca="false">ROUND(HC38*I38,2)</f>
        <v>0</v>
      </c>
      <c r="GY38" s="44"/>
      <c r="GZ38" s="44"/>
      <c r="HA38" s="44" t="n">
        <v>0</v>
      </c>
      <c r="HB38" s="44" t="n">
        <v>0</v>
      </c>
      <c r="HC38" s="44" t="n">
        <f aca="false">GV38*GW38</f>
        <v>0</v>
      </c>
      <c r="HD38" s="44"/>
      <c r="HE38" s="44"/>
      <c r="HF38" s="44"/>
      <c r="HG38" s="44"/>
      <c r="HH38" s="44"/>
      <c r="HI38" s="44"/>
      <c r="HJ38" s="44"/>
      <c r="HK38" s="44"/>
      <c r="HL38" s="44"/>
      <c r="HM38" s="44"/>
      <c r="HN38" s="44"/>
      <c r="HO38" s="44"/>
      <c r="HP38" s="44"/>
      <c r="HQ38" s="44"/>
      <c r="HR38" s="44"/>
      <c r="HS38" s="44" t="n">
        <v>0</v>
      </c>
      <c r="HT38" s="44"/>
      <c r="HU38" s="44"/>
      <c r="HV38" s="44"/>
      <c r="HW38" s="44"/>
      <c r="HX38" s="44"/>
      <c r="HY38" s="44"/>
      <c r="HZ38" s="44"/>
      <c r="IA38" s="44"/>
      <c r="IB38" s="44"/>
      <c r="IC38" s="44"/>
      <c r="ID38" s="44"/>
      <c r="IE38" s="44"/>
      <c r="IF38" s="44"/>
      <c r="IG38" s="44"/>
      <c r="IH38" s="44"/>
      <c r="II38" s="44"/>
      <c r="IJ38" s="44"/>
      <c r="IK38" s="44" t="n">
        <v>0</v>
      </c>
      <c r="IL38" s="44"/>
      <c r="IM38" s="44"/>
      <c r="IN38" s="44"/>
      <c r="IO38" s="44"/>
      <c r="IP38" s="44"/>
      <c r="IQ38" s="44"/>
      <c r="IR38" s="44"/>
      <c r="IS38" s="44"/>
      <c r="IT38" s="44"/>
      <c r="IU38" s="44"/>
    </row>
    <row r="39" customFormat="false" ht="12.75" hidden="false" customHeight="false" outlineLevel="0" collapsed="false">
      <c r="A39" s="44" t="n">
        <v>17</v>
      </c>
      <c r="B39" s="44" t="n">
        <v>1</v>
      </c>
      <c r="C39" s="44" t="n">
        <f aca="false">ROW(SmtRes!A36)</f>
        <v>36</v>
      </c>
      <c r="D39" s="44" t="n">
        <f aca="false">ROW(EtalonRes!A36)</f>
        <v>36</v>
      </c>
      <c r="E39" s="44" t="s">
        <v>84</v>
      </c>
      <c r="F39" s="44" t="s">
        <v>72</v>
      </c>
      <c r="G39" s="44" t="s">
        <v>30</v>
      </c>
      <c r="H39" s="44" t="s">
        <v>73</v>
      </c>
      <c r="I39" s="44" t="n">
        <f aca="false">ROUND(48/100,9)</f>
        <v>0.48</v>
      </c>
      <c r="J39" s="44" t="n">
        <v>0</v>
      </c>
      <c r="K39" s="44" t="n">
        <f aca="false">ROUND(48/100,9)</f>
        <v>0.48</v>
      </c>
      <c r="L39" s="44"/>
      <c r="M39" s="44"/>
      <c r="N39" s="44"/>
      <c r="O39" s="44" t="n">
        <f aca="false">ROUND(CP39,2)</f>
        <v>26857.19</v>
      </c>
      <c r="P39" s="44" t="n">
        <f aca="false">ROUND(CQ39*I39,2)</f>
        <v>0</v>
      </c>
      <c r="Q39" s="44" t="n">
        <f aca="false">ROUND(CR39*I39,2)</f>
        <v>0</v>
      </c>
      <c r="R39" s="44" t="n">
        <f aca="false">ROUND(CS39*I39,2)</f>
        <v>0</v>
      </c>
      <c r="S39" s="44" t="n">
        <f aca="false">ROUND(CT39*I39,2)</f>
        <v>26857.19</v>
      </c>
      <c r="T39" s="44" t="n">
        <f aca="false">ROUND(CU39*I39,2)</f>
        <v>0</v>
      </c>
      <c r="U39" s="44" t="n">
        <f aca="false">CV39*I39</f>
        <v>38.144304</v>
      </c>
      <c r="V39" s="44" t="n">
        <f aca="false">CW39*I39</f>
        <v>0</v>
      </c>
      <c r="W39" s="44" t="n">
        <f aca="false">ROUND(CX39*I39,2)</f>
        <v>0</v>
      </c>
      <c r="X39" s="44" t="n">
        <f aca="false">ROUND(CY39,2)</f>
        <v>35988.63</v>
      </c>
      <c r="Y39" s="44" t="n">
        <f aca="false">ROUND(CZ39,2)</f>
        <v>14771.45</v>
      </c>
      <c r="Z39" s="44"/>
      <c r="AA39" s="44" t="n">
        <v>86511348</v>
      </c>
      <c r="AB39" s="44" t="n">
        <f aca="false">(AC39+AD39+AF39)</f>
        <v>925.221</v>
      </c>
      <c r="AC39" s="44" t="n">
        <f aca="false">(ES39)</f>
        <v>0</v>
      </c>
      <c r="AD39" s="44" t="n">
        <f aca="false">((ET39*1.1))</f>
        <v>0</v>
      </c>
      <c r="AE39" s="44" t="n">
        <f aca="false">((EU39*1.1))</f>
        <v>0</v>
      </c>
      <c r="AF39" s="44" t="n">
        <f aca="false">((EV39*1.1))</f>
        <v>925.221</v>
      </c>
      <c r="AG39" s="44" t="n">
        <f aca="false">(AP39)</f>
        <v>0</v>
      </c>
      <c r="AH39" s="44" t="n">
        <f aca="false">((EW39*1.1))</f>
        <v>75.9</v>
      </c>
      <c r="AI39" s="44" t="n">
        <f aca="false">((EX39*1.1))</f>
        <v>0</v>
      </c>
      <c r="AJ39" s="44" t="n">
        <f aca="false">(AS39)</f>
        <v>0</v>
      </c>
      <c r="AK39" s="44" t="n">
        <v>0</v>
      </c>
      <c r="AL39" s="44" t="n">
        <v>0</v>
      </c>
      <c r="AM39" s="44" t="n">
        <v>0</v>
      </c>
      <c r="AN39" s="44" t="n">
        <v>0</v>
      </c>
      <c r="AO39" s="44" t="n">
        <v>841.11</v>
      </c>
      <c r="AP39" s="44" t="n">
        <v>0</v>
      </c>
      <c r="AQ39" s="44" t="n">
        <v>69</v>
      </c>
      <c r="AR39" s="44" t="n">
        <v>0</v>
      </c>
      <c r="AS39" s="44" t="n">
        <v>0</v>
      </c>
      <c r="AT39" s="44" t="n">
        <v>134</v>
      </c>
      <c r="AU39" s="44" t="n">
        <v>55</v>
      </c>
      <c r="AV39" s="44" t="n">
        <v>1.047</v>
      </c>
      <c r="AW39" s="44" t="n">
        <v>1</v>
      </c>
      <c r="AX39" s="44"/>
      <c r="AY39" s="44"/>
      <c r="AZ39" s="44" t="n">
        <v>1</v>
      </c>
      <c r="BA39" s="44" t="n">
        <v>57.76</v>
      </c>
      <c r="BB39" s="44" t="n">
        <v>1</v>
      </c>
      <c r="BC39" s="44" t="n">
        <v>1.33</v>
      </c>
      <c r="BD39" s="44"/>
      <c r="BE39" s="44"/>
      <c r="BF39" s="44"/>
      <c r="BG39" s="44"/>
      <c r="BH39" s="44" t="n">
        <v>0</v>
      </c>
      <c r="BI39" s="44" t="n">
        <v>1</v>
      </c>
      <c r="BJ39" s="44" t="s">
        <v>74</v>
      </c>
      <c r="BK39" s="44"/>
      <c r="BL39" s="44"/>
      <c r="BM39" s="44" t="n">
        <v>167</v>
      </c>
      <c r="BN39" s="44" t="n">
        <v>0</v>
      </c>
      <c r="BO39" s="44" t="s">
        <v>72</v>
      </c>
      <c r="BP39" s="44" t="n">
        <v>1</v>
      </c>
      <c r="BQ39" s="44" t="n">
        <v>30</v>
      </c>
      <c r="BR39" s="44" t="n">
        <v>0</v>
      </c>
      <c r="BS39" s="44" t="n">
        <v>57.76</v>
      </c>
      <c r="BT39" s="44" t="n">
        <v>1</v>
      </c>
      <c r="BU39" s="44" t="n">
        <v>1</v>
      </c>
      <c r="BV39" s="44" t="n">
        <v>1</v>
      </c>
      <c r="BW39" s="44" t="n">
        <v>1</v>
      </c>
      <c r="BX39" s="44" t="n">
        <v>1</v>
      </c>
      <c r="BY39" s="44"/>
      <c r="BZ39" s="44" t="n">
        <v>134</v>
      </c>
      <c r="CA39" s="44" t="n">
        <v>55</v>
      </c>
      <c r="CB39" s="44"/>
      <c r="CC39" s="44"/>
      <c r="CD39" s="44"/>
      <c r="CE39" s="44" t="n">
        <v>0</v>
      </c>
      <c r="CF39" s="44" t="n">
        <v>0</v>
      </c>
      <c r="CG39" s="44" t="n">
        <v>0</v>
      </c>
      <c r="CH39" s="44"/>
      <c r="CI39" s="44"/>
      <c r="CJ39" s="44"/>
      <c r="CK39" s="44"/>
      <c r="CL39" s="44"/>
      <c r="CM39" s="44" t="n">
        <v>0</v>
      </c>
      <c r="CN39" s="44" t="s">
        <v>75</v>
      </c>
      <c r="CO39" s="44" t="n">
        <v>0</v>
      </c>
      <c r="CP39" s="44" t="n">
        <f aca="false">(P39+Q39+S39)</f>
        <v>26857.19</v>
      </c>
      <c r="CQ39" s="44" t="n">
        <f aca="false">(AC39*BC39*AW39)</f>
        <v>0</v>
      </c>
      <c r="CR39" s="44" t="n">
        <f aca="false">(((ET39*1.1))*BB39*AV39)</f>
        <v>0</v>
      </c>
      <c r="CS39" s="44" t="n">
        <f aca="false">(AE39*BS39*AV39)</f>
        <v>0</v>
      </c>
      <c r="CT39" s="44" t="n">
        <f aca="false">(AF39*BA39*AV39)</f>
        <v>55952.48091312</v>
      </c>
      <c r="CU39" s="44" t="n">
        <f aca="false">AG39</f>
        <v>0</v>
      </c>
      <c r="CV39" s="44" t="n">
        <f aca="false">(AH39*AV39)</f>
        <v>79.4673</v>
      </c>
      <c r="CW39" s="44" t="n">
        <f aca="false">AI39</f>
        <v>0</v>
      </c>
      <c r="CX39" s="44" t="n">
        <f aca="false">AJ39</f>
        <v>0</v>
      </c>
      <c r="CY39" s="44" t="n">
        <f aca="false">(S39+R39)*(BZ39/100)</f>
        <v>35988.6346</v>
      </c>
      <c r="CZ39" s="44" t="n">
        <f aca="false">(S39+R39)*(CA39/100)</f>
        <v>14771.4545</v>
      </c>
      <c r="DA39" s="44"/>
      <c r="DB39" s="44"/>
      <c r="DC39" s="44"/>
      <c r="DD39" s="44"/>
      <c r="DE39" s="44" t="s">
        <v>76</v>
      </c>
      <c r="DF39" s="44" t="s">
        <v>76</v>
      </c>
      <c r="DG39" s="44" t="s">
        <v>76</v>
      </c>
      <c r="DH39" s="44"/>
      <c r="DI39" s="44" t="s">
        <v>76</v>
      </c>
      <c r="DJ39" s="44" t="s">
        <v>76</v>
      </c>
      <c r="DK39" s="44"/>
      <c r="DL39" s="44"/>
      <c r="DM39" s="44"/>
      <c r="DN39" s="44" t="n">
        <v>134</v>
      </c>
      <c r="DO39" s="44" t="n">
        <v>55</v>
      </c>
      <c r="DP39" s="44" t="n">
        <v>1</v>
      </c>
      <c r="DQ39" s="44" t="n">
        <v>1</v>
      </c>
      <c r="DR39" s="44"/>
      <c r="DS39" s="44"/>
      <c r="DT39" s="44"/>
      <c r="DU39" s="44" t="n">
        <v>1013</v>
      </c>
      <c r="DV39" s="44" t="s">
        <v>73</v>
      </c>
      <c r="DW39" s="44" t="s">
        <v>73</v>
      </c>
      <c r="DX39" s="44" t="n">
        <v>1</v>
      </c>
      <c r="DY39" s="44"/>
      <c r="DZ39" s="44"/>
      <c r="EA39" s="44"/>
      <c r="EB39" s="44"/>
      <c r="EC39" s="44"/>
      <c r="ED39" s="44"/>
      <c r="EE39" s="44" t="n">
        <v>86330795</v>
      </c>
      <c r="EF39" s="44" t="n">
        <v>30</v>
      </c>
      <c r="EG39" s="44" t="s">
        <v>8</v>
      </c>
      <c r="EH39" s="44" t="n">
        <v>0</v>
      </c>
      <c r="EI39" s="44"/>
      <c r="EJ39" s="44" t="n">
        <v>1</v>
      </c>
      <c r="EK39" s="44" t="n">
        <v>167</v>
      </c>
      <c r="EL39" s="44" t="s">
        <v>77</v>
      </c>
      <c r="EM39" s="44" t="s">
        <v>78</v>
      </c>
      <c r="EN39" s="44"/>
      <c r="EO39" s="44" t="s">
        <v>79</v>
      </c>
      <c r="EP39" s="44"/>
      <c r="EQ39" s="44" t="n">
        <v>0</v>
      </c>
      <c r="ER39" s="44" t="n">
        <v>0</v>
      </c>
      <c r="ES39" s="44" t="n">
        <v>0</v>
      </c>
      <c r="ET39" s="44" t="n">
        <v>0</v>
      </c>
      <c r="EU39" s="44" t="n">
        <v>0</v>
      </c>
      <c r="EV39" s="44" t="n">
        <v>841.11</v>
      </c>
      <c r="EW39" s="44" t="n">
        <v>69</v>
      </c>
      <c r="EX39" s="44" t="n">
        <v>0</v>
      </c>
      <c r="EY39" s="44" t="n">
        <v>0</v>
      </c>
      <c r="EZ39" s="44"/>
      <c r="FA39" s="44"/>
      <c r="FB39" s="44"/>
      <c r="FC39" s="44"/>
      <c r="FD39" s="44"/>
      <c r="FE39" s="44"/>
      <c r="FF39" s="44"/>
      <c r="FG39" s="44"/>
      <c r="FH39" s="44"/>
      <c r="FI39" s="44"/>
      <c r="FJ39" s="44"/>
      <c r="FK39" s="44"/>
      <c r="FL39" s="44"/>
      <c r="FM39" s="44"/>
      <c r="FN39" s="44"/>
      <c r="FO39" s="44"/>
      <c r="FP39" s="44"/>
      <c r="FQ39" s="44" t="n">
        <v>0</v>
      </c>
      <c r="FR39" s="44" t="n">
        <v>0</v>
      </c>
      <c r="FS39" s="44" t="n">
        <v>0</v>
      </c>
      <c r="FT39" s="44"/>
      <c r="FU39" s="44"/>
      <c r="FV39" s="44"/>
      <c r="FW39" s="44"/>
      <c r="FX39" s="44" t="n">
        <v>134</v>
      </c>
      <c r="FY39" s="44" t="n">
        <v>55</v>
      </c>
      <c r="FZ39" s="44"/>
      <c r="GA39" s="44"/>
      <c r="GB39" s="44"/>
      <c r="GC39" s="44"/>
      <c r="GD39" s="44" t="n">
        <v>1</v>
      </c>
      <c r="GE39" s="44"/>
      <c r="GF39" s="44" t="n">
        <v>405089037</v>
      </c>
      <c r="GG39" s="44" t="n">
        <v>2</v>
      </c>
      <c r="GH39" s="44" t="n">
        <v>0</v>
      </c>
      <c r="GI39" s="44" t="n">
        <v>-2</v>
      </c>
      <c r="GJ39" s="44" t="n">
        <v>0</v>
      </c>
      <c r="GK39" s="44" t="n">
        <v>0</v>
      </c>
      <c r="GL39" s="44" t="n">
        <f aca="false">ROUND(IF(AND(BH39=3,BI39=3,FS39&lt;&gt;0),P39,0),2)</f>
        <v>0</v>
      </c>
      <c r="GM39" s="44" t="n">
        <f aca="false">ROUND(O39+X39+Y39,2)+GX39</f>
        <v>77617.27</v>
      </c>
      <c r="GN39" s="44" t="n">
        <f aca="false">IF(OR(BI39=0,BI39=1),GM39-GX39,0)</f>
        <v>77617.27</v>
      </c>
      <c r="GO39" s="44" t="n">
        <f aca="false">IF(BI39=2,GM39-GX39,0)</f>
        <v>0</v>
      </c>
      <c r="GP39" s="44" t="n">
        <f aca="false">IF(BI39=4,GM39-GX39,0)</f>
        <v>0</v>
      </c>
      <c r="GQ39" s="44"/>
      <c r="GR39" s="44" t="n">
        <v>0</v>
      </c>
      <c r="GS39" s="44" t="n">
        <v>3</v>
      </c>
      <c r="GT39" s="44" t="n">
        <v>0</v>
      </c>
      <c r="GU39" s="44"/>
      <c r="GV39" s="44" t="n">
        <f aca="false">(GT39)</f>
        <v>0</v>
      </c>
      <c r="GW39" s="44" t="n">
        <v>1.33</v>
      </c>
      <c r="GX39" s="44" t="n">
        <f aca="false">ROUND(HC39*I39,2)</f>
        <v>0</v>
      </c>
      <c r="GY39" s="44"/>
      <c r="GZ39" s="44"/>
      <c r="HA39" s="44" t="n">
        <v>0</v>
      </c>
      <c r="HB39" s="44" t="n">
        <v>0</v>
      </c>
      <c r="HC39" s="44" t="n">
        <f aca="false">GV39*GW39</f>
        <v>0</v>
      </c>
      <c r="HD39" s="44"/>
      <c r="HE39" s="44"/>
      <c r="HF39" s="44"/>
      <c r="HG39" s="44"/>
      <c r="HH39" s="44"/>
      <c r="HI39" s="44"/>
      <c r="HJ39" s="44"/>
      <c r="HK39" s="44"/>
      <c r="HL39" s="44"/>
      <c r="HM39" s="44"/>
      <c r="HN39" s="44"/>
      <c r="HO39" s="44"/>
      <c r="HP39" s="44"/>
      <c r="HQ39" s="44"/>
      <c r="HR39" s="44"/>
      <c r="HS39" s="44" t="n">
        <v>0</v>
      </c>
      <c r="HT39" s="44"/>
      <c r="HU39" s="44"/>
      <c r="HV39" s="44"/>
      <c r="HW39" s="44"/>
      <c r="HX39" s="44"/>
      <c r="HY39" s="44"/>
      <c r="HZ39" s="44"/>
      <c r="IA39" s="44"/>
      <c r="IB39" s="44"/>
      <c r="IC39" s="44"/>
      <c r="ID39" s="44"/>
      <c r="IE39" s="44"/>
      <c r="IF39" s="44"/>
      <c r="IG39" s="44"/>
      <c r="IH39" s="44"/>
      <c r="II39" s="44"/>
      <c r="IJ39" s="44"/>
      <c r="IK39" s="44" t="n">
        <v>0</v>
      </c>
      <c r="IL39" s="44"/>
      <c r="IM39" s="44"/>
      <c r="IN39" s="44"/>
      <c r="IO39" s="44"/>
      <c r="IP39" s="44"/>
      <c r="IQ39" s="44"/>
      <c r="IR39" s="44"/>
      <c r="IS39" s="44"/>
      <c r="IT39" s="44"/>
      <c r="IU39" s="44"/>
    </row>
    <row r="40" customFormat="false" ht="12.75" hidden="false" customHeight="false" outlineLevel="0" collapsed="false">
      <c r="A40" s="44" t="n">
        <v>17</v>
      </c>
      <c r="B40" s="44" t="n">
        <v>1</v>
      </c>
      <c r="C40" s="44" t="n">
        <f aca="false">ROW(SmtRes!A39)</f>
        <v>39</v>
      </c>
      <c r="D40" s="44" t="n">
        <f aca="false">ROW(EtalonRes!A39)</f>
        <v>39</v>
      </c>
      <c r="E40" s="44" t="s">
        <v>85</v>
      </c>
      <c r="F40" s="44" t="s">
        <v>72</v>
      </c>
      <c r="G40" s="44" t="s">
        <v>30</v>
      </c>
      <c r="H40" s="44" t="s">
        <v>73</v>
      </c>
      <c r="I40" s="44" t="n">
        <f aca="false">ROUND(7/100,9)</f>
        <v>0.07</v>
      </c>
      <c r="J40" s="44" t="n">
        <v>0</v>
      </c>
      <c r="K40" s="44" t="n">
        <f aca="false">ROUND(7/100,9)</f>
        <v>0.07</v>
      </c>
      <c r="L40" s="44"/>
      <c r="M40" s="44"/>
      <c r="N40" s="44"/>
      <c r="O40" s="44" t="n">
        <f aca="false">ROUND(CP40,2)</f>
        <v>67.81</v>
      </c>
      <c r="P40" s="44" t="n">
        <f aca="false">ROUND(CQ40*I40,2)</f>
        <v>0</v>
      </c>
      <c r="Q40" s="44" t="n">
        <f aca="false">ROUND(CR40*I40,2)</f>
        <v>0</v>
      </c>
      <c r="R40" s="44" t="n">
        <f aca="false">ROUND(CS40*I40,2)</f>
        <v>0</v>
      </c>
      <c r="S40" s="44" t="n">
        <f aca="false">ROUND(CT40*I40,2)</f>
        <v>67.81</v>
      </c>
      <c r="T40" s="44" t="n">
        <f aca="false">ROUND(CU40*I40,2)</f>
        <v>0</v>
      </c>
      <c r="U40" s="44" t="n">
        <f aca="false">CV40*I40</f>
        <v>5.562711</v>
      </c>
      <c r="V40" s="44" t="n">
        <f aca="false">CW40*I40</f>
        <v>0</v>
      </c>
      <c r="W40" s="44" t="n">
        <f aca="false">ROUND(CX40*I40,2)</f>
        <v>0</v>
      </c>
      <c r="X40" s="44" t="n">
        <f aca="false">ROUND(CY40,2)</f>
        <v>90.87</v>
      </c>
      <c r="Y40" s="44" t="n">
        <f aca="false">ROUND(CZ40,2)</f>
        <v>37.3</v>
      </c>
      <c r="Z40" s="44"/>
      <c r="AA40" s="44" t="n">
        <v>86511347</v>
      </c>
      <c r="AB40" s="44" t="n">
        <f aca="false">(AC40+AD40+AF40)</f>
        <v>925.221</v>
      </c>
      <c r="AC40" s="44" t="n">
        <f aca="false">(ES40)</f>
        <v>0</v>
      </c>
      <c r="AD40" s="44" t="n">
        <f aca="false">((ET40*1.1))</f>
        <v>0</v>
      </c>
      <c r="AE40" s="44" t="n">
        <f aca="false">((EU40*1.1))</f>
        <v>0</v>
      </c>
      <c r="AF40" s="44" t="n">
        <f aca="false">((EV40*1.1))</f>
        <v>925.221</v>
      </c>
      <c r="AG40" s="44" t="n">
        <f aca="false">(AP40)</f>
        <v>0</v>
      </c>
      <c r="AH40" s="44" t="n">
        <f aca="false">((EW40*1.1))</f>
        <v>75.9</v>
      </c>
      <c r="AI40" s="44" t="n">
        <f aca="false">((EX40*1.1))</f>
        <v>0</v>
      </c>
      <c r="AJ40" s="44" t="n">
        <f aca="false">(AS40)</f>
        <v>0</v>
      </c>
      <c r="AK40" s="44" t="n">
        <v>0</v>
      </c>
      <c r="AL40" s="44" t="n">
        <v>0</v>
      </c>
      <c r="AM40" s="44" t="n">
        <v>0</v>
      </c>
      <c r="AN40" s="44" t="n">
        <v>0</v>
      </c>
      <c r="AO40" s="44" t="n">
        <v>841.11</v>
      </c>
      <c r="AP40" s="44" t="n">
        <v>0</v>
      </c>
      <c r="AQ40" s="44" t="n">
        <v>69</v>
      </c>
      <c r="AR40" s="44" t="n">
        <v>0</v>
      </c>
      <c r="AS40" s="44" t="n">
        <v>0</v>
      </c>
      <c r="AT40" s="44" t="n">
        <v>134</v>
      </c>
      <c r="AU40" s="44" t="n">
        <v>55</v>
      </c>
      <c r="AV40" s="44" t="n">
        <v>1.047</v>
      </c>
      <c r="AW40" s="44" t="n">
        <v>1</v>
      </c>
      <c r="AX40" s="44"/>
      <c r="AY40" s="44"/>
      <c r="AZ40" s="44" t="n">
        <v>1</v>
      </c>
      <c r="BA40" s="44" t="n">
        <v>1</v>
      </c>
      <c r="BB40" s="44" t="n">
        <v>1</v>
      </c>
      <c r="BC40" s="44" t="n">
        <v>1</v>
      </c>
      <c r="BD40" s="44"/>
      <c r="BE40" s="44"/>
      <c r="BF40" s="44"/>
      <c r="BG40" s="44"/>
      <c r="BH40" s="44" t="n">
        <v>0</v>
      </c>
      <c r="BI40" s="44" t="n">
        <v>1</v>
      </c>
      <c r="BJ40" s="44" t="s">
        <v>74</v>
      </c>
      <c r="BK40" s="44"/>
      <c r="BL40" s="44"/>
      <c r="BM40" s="44" t="n">
        <v>167</v>
      </c>
      <c r="BN40" s="44" t="n">
        <v>0</v>
      </c>
      <c r="BO40" s="44" t="s">
        <v>72</v>
      </c>
      <c r="BP40" s="44" t="n">
        <v>1</v>
      </c>
      <c r="BQ40" s="44" t="n">
        <v>30</v>
      </c>
      <c r="BR40" s="44" t="n">
        <v>0</v>
      </c>
      <c r="BS40" s="44" t="n">
        <v>1</v>
      </c>
      <c r="BT40" s="44" t="n">
        <v>1</v>
      </c>
      <c r="BU40" s="44" t="n">
        <v>1</v>
      </c>
      <c r="BV40" s="44" t="n">
        <v>1</v>
      </c>
      <c r="BW40" s="44" t="n">
        <v>1</v>
      </c>
      <c r="BX40" s="44" t="n">
        <v>1</v>
      </c>
      <c r="BY40" s="44"/>
      <c r="BZ40" s="44" t="n">
        <v>134</v>
      </c>
      <c r="CA40" s="44" t="n">
        <v>55</v>
      </c>
      <c r="CB40" s="44"/>
      <c r="CC40" s="44"/>
      <c r="CD40" s="44"/>
      <c r="CE40" s="44" t="n">
        <v>0</v>
      </c>
      <c r="CF40" s="44" t="n">
        <v>0</v>
      </c>
      <c r="CG40" s="44" t="n">
        <v>0</v>
      </c>
      <c r="CH40" s="44"/>
      <c r="CI40" s="44"/>
      <c r="CJ40" s="44"/>
      <c r="CK40" s="44"/>
      <c r="CL40" s="44"/>
      <c r="CM40" s="44" t="n">
        <v>0</v>
      </c>
      <c r="CN40" s="44" t="s">
        <v>75</v>
      </c>
      <c r="CO40" s="44" t="n">
        <v>0</v>
      </c>
      <c r="CP40" s="44" t="n">
        <f aca="false">(P40+Q40+S40)</f>
        <v>67.81</v>
      </c>
      <c r="CQ40" s="44" t="n">
        <f aca="false">(AC40*BC40*AW40)</f>
        <v>0</v>
      </c>
      <c r="CR40" s="44" t="n">
        <f aca="false">(((ET40*1.1))*BB40*AV40)</f>
        <v>0</v>
      </c>
      <c r="CS40" s="44" t="n">
        <f aca="false">(AE40*BS40*AV40)</f>
        <v>0</v>
      </c>
      <c r="CT40" s="44" t="n">
        <f aca="false">(AF40*BA40*AV40)</f>
        <v>968.706387</v>
      </c>
      <c r="CU40" s="44" t="n">
        <f aca="false">AG40</f>
        <v>0</v>
      </c>
      <c r="CV40" s="44" t="n">
        <f aca="false">(AH40*AV40)</f>
        <v>79.4673</v>
      </c>
      <c r="CW40" s="44" t="n">
        <f aca="false">AI40</f>
        <v>0</v>
      </c>
      <c r="CX40" s="44" t="n">
        <f aca="false">AJ40</f>
        <v>0</v>
      </c>
      <c r="CY40" s="44" t="n">
        <f aca="false">(((S40+R40)*BZ40)/100)</f>
        <v>90.8654</v>
      </c>
      <c r="CZ40" s="44" t="n">
        <f aca="false">(((S40+R40)*CA40)/100)</f>
        <v>37.2955</v>
      </c>
      <c r="DA40" s="44"/>
      <c r="DB40" s="44"/>
      <c r="DC40" s="44"/>
      <c r="DD40" s="44"/>
      <c r="DE40" s="44" t="s">
        <v>76</v>
      </c>
      <c r="DF40" s="44" t="s">
        <v>76</v>
      </c>
      <c r="DG40" s="44" t="s">
        <v>76</v>
      </c>
      <c r="DH40" s="44"/>
      <c r="DI40" s="44" t="s">
        <v>76</v>
      </c>
      <c r="DJ40" s="44" t="s">
        <v>76</v>
      </c>
      <c r="DK40" s="44"/>
      <c r="DL40" s="44"/>
      <c r="DM40" s="44"/>
      <c r="DN40" s="44" t="n">
        <v>0</v>
      </c>
      <c r="DO40" s="44" t="n">
        <v>0</v>
      </c>
      <c r="DP40" s="44" t="n">
        <v>1</v>
      </c>
      <c r="DQ40" s="44" t="n">
        <v>1</v>
      </c>
      <c r="DR40" s="44"/>
      <c r="DS40" s="44"/>
      <c r="DT40" s="44"/>
      <c r="DU40" s="44" t="n">
        <v>1013</v>
      </c>
      <c r="DV40" s="44" t="s">
        <v>73</v>
      </c>
      <c r="DW40" s="44" t="s">
        <v>73</v>
      </c>
      <c r="DX40" s="44" t="n">
        <v>1</v>
      </c>
      <c r="DY40" s="44"/>
      <c r="DZ40" s="44"/>
      <c r="EA40" s="44"/>
      <c r="EB40" s="44"/>
      <c r="EC40" s="44"/>
      <c r="ED40" s="44"/>
      <c r="EE40" s="44" t="n">
        <v>86330795</v>
      </c>
      <c r="EF40" s="44" t="n">
        <v>30</v>
      </c>
      <c r="EG40" s="44" t="s">
        <v>8</v>
      </c>
      <c r="EH40" s="44" t="n">
        <v>0</v>
      </c>
      <c r="EI40" s="44"/>
      <c r="EJ40" s="44" t="n">
        <v>1</v>
      </c>
      <c r="EK40" s="44" t="n">
        <v>167</v>
      </c>
      <c r="EL40" s="44" t="s">
        <v>77</v>
      </c>
      <c r="EM40" s="44" t="s">
        <v>78</v>
      </c>
      <c r="EN40" s="44"/>
      <c r="EO40" s="44" t="s">
        <v>79</v>
      </c>
      <c r="EP40" s="44"/>
      <c r="EQ40" s="44" t="n">
        <v>0</v>
      </c>
      <c r="ER40" s="44" t="n">
        <v>0</v>
      </c>
      <c r="ES40" s="44" t="n">
        <v>0</v>
      </c>
      <c r="ET40" s="44" t="n">
        <v>0</v>
      </c>
      <c r="EU40" s="44" t="n">
        <v>0</v>
      </c>
      <c r="EV40" s="44" t="n">
        <v>841.11</v>
      </c>
      <c r="EW40" s="44" t="n">
        <v>69</v>
      </c>
      <c r="EX40" s="44" t="n">
        <v>0</v>
      </c>
      <c r="EY40" s="44" t="n">
        <v>0</v>
      </c>
      <c r="EZ40" s="44"/>
      <c r="FA40" s="44"/>
      <c r="FB40" s="44"/>
      <c r="FC40" s="44"/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 t="n">
        <v>0</v>
      </c>
      <c r="FR40" s="44" t="n">
        <v>0</v>
      </c>
      <c r="FS40" s="44" t="n">
        <v>0</v>
      </c>
      <c r="FT40" s="44"/>
      <c r="FU40" s="44"/>
      <c r="FV40" s="44"/>
      <c r="FW40" s="44"/>
      <c r="FX40" s="44" t="n">
        <v>134</v>
      </c>
      <c r="FY40" s="44" t="n">
        <v>55</v>
      </c>
      <c r="FZ40" s="44"/>
      <c r="GA40" s="44"/>
      <c r="GB40" s="44"/>
      <c r="GC40" s="44"/>
      <c r="GD40" s="44" t="n">
        <v>1</v>
      </c>
      <c r="GE40" s="44"/>
      <c r="GF40" s="44" t="n">
        <v>1866548898</v>
      </c>
      <c r="GG40" s="44" t="n">
        <v>2</v>
      </c>
      <c r="GH40" s="44" t="n">
        <v>0</v>
      </c>
      <c r="GI40" s="44" t="n">
        <v>-2</v>
      </c>
      <c r="GJ40" s="44" t="n">
        <v>0</v>
      </c>
      <c r="GK40" s="44" t="n">
        <v>0</v>
      </c>
      <c r="GL40" s="44" t="n">
        <f aca="false">ROUND(IF(AND(BH40=3,BI40=3,FS40&lt;&gt;0),P40,0),2)</f>
        <v>0</v>
      </c>
      <c r="GM40" s="44" t="n">
        <f aca="false">ROUND(O40+X40+Y40,2)+GX40</f>
        <v>195.98</v>
      </c>
      <c r="GN40" s="44" t="n">
        <f aca="false">IF(OR(BI40=0,BI40=1),GM40-GX40,0)</f>
        <v>195.98</v>
      </c>
      <c r="GO40" s="44" t="n">
        <f aca="false">IF(BI40=2,GM40-GX40,0)</f>
        <v>0</v>
      </c>
      <c r="GP40" s="44" t="n">
        <f aca="false">IF(BI40=4,GM40-GX40,0)</f>
        <v>0</v>
      </c>
      <c r="GQ40" s="44"/>
      <c r="GR40" s="44" t="n">
        <v>0</v>
      </c>
      <c r="GS40" s="44" t="n">
        <v>3</v>
      </c>
      <c r="GT40" s="44" t="n">
        <v>0</v>
      </c>
      <c r="GU40" s="44"/>
      <c r="GV40" s="44" t="n">
        <f aca="false">(GT40)</f>
        <v>0</v>
      </c>
      <c r="GW40" s="44" t="n">
        <v>1</v>
      </c>
      <c r="GX40" s="44" t="n">
        <f aca="false">ROUND(HC40*I40,2)</f>
        <v>0</v>
      </c>
      <c r="GY40" s="44"/>
      <c r="GZ40" s="44"/>
      <c r="HA40" s="44" t="n">
        <v>0</v>
      </c>
      <c r="HB40" s="44" t="n">
        <v>0</v>
      </c>
      <c r="HC40" s="44" t="n">
        <f aca="false">GV40*GW40</f>
        <v>0</v>
      </c>
      <c r="HD40" s="44"/>
      <c r="HE40" s="44"/>
      <c r="HF40" s="44"/>
      <c r="HG40" s="44"/>
      <c r="HH40" s="44"/>
      <c r="HI40" s="44"/>
      <c r="HJ40" s="44"/>
      <c r="HK40" s="44"/>
      <c r="HL40" s="44"/>
      <c r="HM40" s="44"/>
      <c r="HN40" s="44"/>
      <c r="HO40" s="44"/>
      <c r="HP40" s="44"/>
      <c r="HQ40" s="44"/>
      <c r="HR40" s="44"/>
      <c r="HS40" s="44" t="n">
        <v>0</v>
      </c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 t="n">
        <v>0</v>
      </c>
      <c r="IL40" s="44"/>
      <c r="IM40" s="44"/>
      <c r="IN40" s="44"/>
      <c r="IO40" s="44"/>
      <c r="IP40" s="44"/>
      <c r="IQ40" s="44"/>
      <c r="IR40" s="44"/>
      <c r="IS40" s="44"/>
      <c r="IT40" s="44"/>
      <c r="IU40" s="44"/>
    </row>
    <row r="41" customFormat="false" ht="12.75" hidden="false" customHeight="false" outlineLevel="0" collapsed="false">
      <c r="A41" s="44" t="n">
        <v>17</v>
      </c>
      <c r="B41" s="44" t="n">
        <v>1</v>
      </c>
      <c r="C41" s="44" t="n">
        <f aca="false">ROW(SmtRes!A42)</f>
        <v>42</v>
      </c>
      <c r="D41" s="44" t="n">
        <f aca="false">ROW(EtalonRes!A42)</f>
        <v>42</v>
      </c>
      <c r="E41" s="44" t="s">
        <v>85</v>
      </c>
      <c r="F41" s="44" t="s">
        <v>72</v>
      </c>
      <c r="G41" s="44" t="s">
        <v>30</v>
      </c>
      <c r="H41" s="44" t="s">
        <v>73</v>
      </c>
      <c r="I41" s="44" t="n">
        <f aca="false">ROUND(7/100,9)</f>
        <v>0.07</v>
      </c>
      <c r="J41" s="44" t="n">
        <v>0</v>
      </c>
      <c r="K41" s="44" t="n">
        <f aca="false">ROUND(7/100,9)</f>
        <v>0.07</v>
      </c>
      <c r="L41" s="44"/>
      <c r="M41" s="44"/>
      <c r="N41" s="44"/>
      <c r="O41" s="44" t="n">
        <f aca="false">ROUND(CP41,2)</f>
        <v>3916.67</v>
      </c>
      <c r="P41" s="44" t="n">
        <f aca="false">ROUND(CQ41*I41,2)</f>
        <v>0</v>
      </c>
      <c r="Q41" s="44" t="n">
        <f aca="false">ROUND(CR41*I41,2)</f>
        <v>0</v>
      </c>
      <c r="R41" s="44" t="n">
        <f aca="false">ROUND(CS41*I41,2)</f>
        <v>0</v>
      </c>
      <c r="S41" s="44" t="n">
        <f aca="false">ROUND(CT41*I41,2)</f>
        <v>3916.67</v>
      </c>
      <c r="T41" s="44" t="n">
        <f aca="false">ROUND(CU41*I41,2)</f>
        <v>0</v>
      </c>
      <c r="U41" s="44" t="n">
        <f aca="false">CV41*I41</f>
        <v>5.562711</v>
      </c>
      <c r="V41" s="44" t="n">
        <f aca="false">CW41*I41</f>
        <v>0</v>
      </c>
      <c r="W41" s="44" t="n">
        <f aca="false">ROUND(CX41*I41,2)</f>
        <v>0</v>
      </c>
      <c r="X41" s="44" t="n">
        <f aca="false">ROUND(CY41,2)</f>
        <v>5248.34</v>
      </c>
      <c r="Y41" s="44" t="n">
        <f aca="false">ROUND(CZ41,2)</f>
        <v>2154.17</v>
      </c>
      <c r="Z41" s="44"/>
      <c r="AA41" s="44" t="n">
        <v>86511348</v>
      </c>
      <c r="AB41" s="44" t="n">
        <f aca="false">(AC41+AD41+AF41)</f>
        <v>925.221</v>
      </c>
      <c r="AC41" s="44" t="n">
        <f aca="false">(ES41)</f>
        <v>0</v>
      </c>
      <c r="AD41" s="44" t="n">
        <f aca="false">((ET41*1.1))</f>
        <v>0</v>
      </c>
      <c r="AE41" s="44" t="n">
        <f aca="false">((EU41*1.1))</f>
        <v>0</v>
      </c>
      <c r="AF41" s="44" t="n">
        <f aca="false">((EV41*1.1))</f>
        <v>925.221</v>
      </c>
      <c r="AG41" s="44" t="n">
        <f aca="false">(AP41)</f>
        <v>0</v>
      </c>
      <c r="AH41" s="44" t="n">
        <f aca="false">((EW41*1.1))</f>
        <v>75.9</v>
      </c>
      <c r="AI41" s="44" t="n">
        <f aca="false">((EX41*1.1))</f>
        <v>0</v>
      </c>
      <c r="AJ41" s="44" t="n">
        <f aca="false">(AS41)</f>
        <v>0</v>
      </c>
      <c r="AK41" s="44" t="n">
        <v>0</v>
      </c>
      <c r="AL41" s="44" t="n">
        <v>0</v>
      </c>
      <c r="AM41" s="44" t="n">
        <v>0</v>
      </c>
      <c r="AN41" s="44" t="n">
        <v>0</v>
      </c>
      <c r="AO41" s="44" t="n">
        <v>841.11</v>
      </c>
      <c r="AP41" s="44" t="n">
        <v>0</v>
      </c>
      <c r="AQ41" s="44" t="n">
        <v>69</v>
      </c>
      <c r="AR41" s="44" t="n">
        <v>0</v>
      </c>
      <c r="AS41" s="44" t="n">
        <v>0</v>
      </c>
      <c r="AT41" s="44" t="n">
        <v>134</v>
      </c>
      <c r="AU41" s="44" t="n">
        <v>55</v>
      </c>
      <c r="AV41" s="44" t="n">
        <v>1.047</v>
      </c>
      <c r="AW41" s="44" t="n">
        <v>1</v>
      </c>
      <c r="AX41" s="44"/>
      <c r="AY41" s="44"/>
      <c r="AZ41" s="44" t="n">
        <v>1</v>
      </c>
      <c r="BA41" s="44" t="n">
        <v>57.76</v>
      </c>
      <c r="BB41" s="44" t="n">
        <v>1</v>
      </c>
      <c r="BC41" s="44" t="n">
        <v>1.33</v>
      </c>
      <c r="BD41" s="44"/>
      <c r="BE41" s="44"/>
      <c r="BF41" s="44"/>
      <c r="BG41" s="44"/>
      <c r="BH41" s="44" t="n">
        <v>0</v>
      </c>
      <c r="BI41" s="44" t="n">
        <v>1</v>
      </c>
      <c r="BJ41" s="44" t="s">
        <v>74</v>
      </c>
      <c r="BK41" s="44"/>
      <c r="BL41" s="44"/>
      <c r="BM41" s="44" t="n">
        <v>167</v>
      </c>
      <c r="BN41" s="44" t="n">
        <v>0</v>
      </c>
      <c r="BO41" s="44" t="s">
        <v>72</v>
      </c>
      <c r="BP41" s="44" t="n">
        <v>1</v>
      </c>
      <c r="BQ41" s="44" t="n">
        <v>30</v>
      </c>
      <c r="BR41" s="44" t="n">
        <v>0</v>
      </c>
      <c r="BS41" s="44" t="n">
        <v>57.76</v>
      </c>
      <c r="BT41" s="44" t="n">
        <v>1</v>
      </c>
      <c r="BU41" s="44" t="n">
        <v>1</v>
      </c>
      <c r="BV41" s="44" t="n">
        <v>1</v>
      </c>
      <c r="BW41" s="44" t="n">
        <v>1</v>
      </c>
      <c r="BX41" s="44" t="n">
        <v>1</v>
      </c>
      <c r="BY41" s="44"/>
      <c r="BZ41" s="44" t="n">
        <v>134</v>
      </c>
      <c r="CA41" s="44" t="n">
        <v>55</v>
      </c>
      <c r="CB41" s="44"/>
      <c r="CC41" s="44"/>
      <c r="CD41" s="44"/>
      <c r="CE41" s="44" t="n">
        <v>0</v>
      </c>
      <c r="CF41" s="44" t="n">
        <v>0</v>
      </c>
      <c r="CG41" s="44" t="n">
        <v>0</v>
      </c>
      <c r="CH41" s="44"/>
      <c r="CI41" s="44"/>
      <c r="CJ41" s="44"/>
      <c r="CK41" s="44"/>
      <c r="CL41" s="44"/>
      <c r="CM41" s="44" t="n">
        <v>0</v>
      </c>
      <c r="CN41" s="44" t="s">
        <v>75</v>
      </c>
      <c r="CO41" s="44" t="n">
        <v>0</v>
      </c>
      <c r="CP41" s="44" t="n">
        <f aca="false">(P41+Q41+S41)</f>
        <v>3916.67</v>
      </c>
      <c r="CQ41" s="44" t="n">
        <f aca="false">(AC41*BC41*AW41)</f>
        <v>0</v>
      </c>
      <c r="CR41" s="44" t="n">
        <f aca="false">(((ET41*1.1))*BB41*AV41)</f>
        <v>0</v>
      </c>
      <c r="CS41" s="44" t="n">
        <f aca="false">(AE41*BS41*AV41)</f>
        <v>0</v>
      </c>
      <c r="CT41" s="44" t="n">
        <f aca="false">(AF41*BA41*AV41)</f>
        <v>55952.48091312</v>
      </c>
      <c r="CU41" s="44" t="n">
        <f aca="false">AG41</f>
        <v>0</v>
      </c>
      <c r="CV41" s="44" t="n">
        <f aca="false">(AH41*AV41)</f>
        <v>79.4673</v>
      </c>
      <c r="CW41" s="44" t="n">
        <f aca="false">AI41</f>
        <v>0</v>
      </c>
      <c r="CX41" s="44" t="n">
        <f aca="false">AJ41</f>
        <v>0</v>
      </c>
      <c r="CY41" s="44" t="n">
        <f aca="false">(S41+R41)*(BZ41/100)</f>
        <v>5248.3378</v>
      </c>
      <c r="CZ41" s="44" t="n">
        <f aca="false">(S41+R41)*(CA41/100)</f>
        <v>2154.1685</v>
      </c>
      <c r="DA41" s="44"/>
      <c r="DB41" s="44"/>
      <c r="DC41" s="44"/>
      <c r="DD41" s="44"/>
      <c r="DE41" s="44" t="s">
        <v>76</v>
      </c>
      <c r="DF41" s="44" t="s">
        <v>76</v>
      </c>
      <c r="DG41" s="44" t="s">
        <v>76</v>
      </c>
      <c r="DH41" s="44"/>
      <c r="DI41" s="44" t="s">
        <v>76</v>
      </c>
      <c r="DJ41" s="44" t="s">
        <v>76</v>
      </c>
      <c r="DK41" s="44"/>
      <c r="DL41" s="44"/>
      <c r="DM41" s="44"/>
      <c r="DN41" s="44" t="n">
        <v>134</v>
      </c>
      <c r="DO41" s="44" t="n">
        <v>55</v>
      </c>
      <c r="DP41" s="44" t="n">
        <v>1</v>
      </c>
      <c r="DQ41" s="44" t="n">
        <v>1</v>
      </c>
      <c r="DR41" s="44"/>
      <c r="DS41" s="44"/>
      <c r="DT41" s="44"/>
      <c r="DU41" s="44" t="n">
        <v>1013</v>
      </c>
      <c r="DV41" s="44" t="s">
        <v>73</v>
      </c>
      <c r="DW41" s="44" t="s">
        <v>73</v>
      </c>
      <c r="DX41" s="44" t="n">
        <v>1</v>
      </c>
      <c r="DY41" s="44"/>
      <c r="DZ41" s="44"/>
      <c r="EA41" s="44"/>
      <c r="EB41" s="44"/>
      <c r="EC41" s="44"/>
      <c r="ED41" s="44"/>
      <c r="EE41" s="44" t="n">
        <v>86330795</v>
      </c>
      <c r="EF41" s="44" t="n">
        <v>30</v>
      </c>
      <c r="EG41" s="44" t="s">
        <v>8</v>
      </c>
      <c r="EH41" s="44" t="n">
        <v>0</v>
      </c>
      <c r="EI41" s="44"/>
      <c r="EJ41" s="44" t="n">
        <v>1</v>
      </c>
      <c r="EK41" s="44" t="n">
        <v>167</v>
      </c>
      <c r="EL41" s="44" t="s">
        <v>77</v>
      </c>
      <c r="EM41" s="44" t="s">
        <v>78</v>
      </c>
      <c r="EN41" s="44"/>
      <c r="EO41" s="44" t="s">
        <v>79</v>
      </c>
      <c r="EP41" s="44"/>
      <c r="EQ41" s="44" t="n">
        <v>0</v>
      </c>
      <c r="ER41" s="44" t="n">
        <v>0</v>
      </c>
      <c r="ES41" s="44" t="n">
        <v>0</v>
      </c>
      <c r="ET41" s="44" t="n">
        <v>0</v>
      </c>
      <c r="EU41" s="44" t="n">
        <v>0</v>
      </c>
      <c r="EV41" s="44" t="n">
        <v>841.11</v>
      </c>
      <c r="EW41" s="44" t="n">
        <v>69</v>
      </c>
      <c r="EX41" s="44" t="n">
        <v>0</v>
      </c>
      <c r="EY41" s="44" t="n">
        <v>0</v>
      </c>
      <c r="EZ41" s="44"/>
      <c r="FA41" s="44"/>
      <c r="FB41" s="44"/>
      <c r="FC41" s="44"/>
      <c r="FD41" s="44"/>
      <c r="FE41" s="44"/>
      <c r="FF41" s="44"/>
      <c r="FG41" s="44"/>
      <c r="FH41" s="44"/>
      <c r="FI41" s="44"/>
      <c r="FJ41" s="44"/>
      <c r="FK41" s="44"/>
      <c r="FL41" s="44"/>
      <c r="FM41" s="44"/>
      <c r="FN41" s="44"/>
      <c r="FO41" s="44"/>
      <c r="FP41" s="44"/>
      <c r="FQ41" s="44" t="n">
        <v>0</v>
      </c>
      <c r="FR41" s="44" t="n">
        <v>0</v>
      </c>
      <c r="FS41" s="44" t="n">
        <v>0</v>
      </c>
      <c r="FT41" s="44"/>
      <c r="FU41" s="44"/>
      <c r="FV41" s="44"/>
      <c r="FW41" s="44"/>
      <c r="FX41" s="44" t="n">
        <v>134</v>
      </c>
      <c r="FY41" s="44" t="n">
        <v>55</v>
      </c>
      <c r="FZ41" s="44"/>
      <c r="GA41" s="44"/>
      <c r="GB41" s="44"/>
      <c r="GC41" s="44"/>
      <c r="GD41" s="44" t="n">
        <v>1</v>
      </c>
      <c r="GE41" s="44"/>
      <c r="GF41" s="44" t="n">
        <v>1866548898</v>
      </c>
      <c r="GG41" s="44" t="n">
        <v>2</v>
      </c>
      <c r="GH41" s="44" t="n">
        <v>0</v>
      </c>
      <c r="GI41" s="44" t="n">
        <v>-2</v>
      </c>
      <c r="GJ41" s="44" t="n">
        <v>0</v>
      </c>
      <c r="GK41" s="44" t="n">
        <v>0</v>
      </c>
      <c r="GL41" s="44" t="n">
        <f aca="false">ROUND(IF(AND(BH41=3,BI41=3,FS41&lt;&gt;0),P41,0),2)</f>
        <v>0</v>
      </c>
      <c r="GM41" s="44" t="n">
        <f aca="false">ROUND(O41+X41+Y41,2)+GX41</f>
        <v>11319.18</v>
      </c>
      <c r="GN41" s="44" t="n">
        <f aca="false">IF(OR(BI41=0,BI41=1),GM41-GX41,0)</f>
        <v>11319.18</v>
      </c>
      <c r="GO41" s="44" t="n">
        <f aca="false">IF(BI41=2,GM41-GX41,0)</f>
        <v>0</v>
      </c>
      <c r="GP41" s="44" t="n">
        <f aca="false">IF(BI41=4,GM41-GX41,0)</f>
        <v>0</v>
      </c>
      <c r="GQ41" s="44"/>
      <c r="GR41" s="44" t="n">
        <v>0</v>
      </c>
      <c r="GS41" s="44" t="n">
        <v>3</v>
      </c>
      <c r="GT41" s="44" t="n">
        <v>0</v>
      </c>
      <c r="GU41" s="44"/>
      <c r="GV41" s="44" t="n">
        <f aca="false">(GT41)</f>
        <v>0</v>
      </c>
      <c r="GW41" s="44" t="n">
        <v>1.33</v>
      </c>
      <c r="GX41" s="44" t="n">
        <f aca="false">ROUND(HC41*I41,2)</f>
        <v>0</v>
      </c>
      <c r="GY41" s="44"/>
      <c r="GZ41" s="44"/>
      <c r="HA41" s="44" t="n">
        <v>0</v>
      </c>
      <c r="HB41" s="44" t="n">
        <v>0</v>
      </c>
      <c r="HC41" s="44" t="n">
        <f aca="false">GV41*GW41</f>
        <v>0</v>
      </c>
      <c r="HD41" s="44"/>
      <c r="HE41" s="44"/>
      <c r="HF41" s="44"/>
      <c r="HG41" s="44"/>
      <c r="HH41" s="44"/>
      <c r="HI41" s="44"/>
      <c r="HJ41" s="44"/>
      <c r="HK41" s="44"/>
      <c r="HL41" s="44"/>
      <c r="HM41" s="44"/>
      <c r="HN41" s="44"/>
      <c r="HO41" s="44"/>
      <c r="HP41" s="44"/>
      <c r="HQ41" s="44"/>
      <c r="HR41" s="44"/>
      <c r="HS41" s="44" t="n">
        <v>0</v>
      </c>
      <c r="HT41" s="44"/>
      <c r="HU41" s="44"/>
      <c r="HV41" s="44"/>
      <c r="HW41" s="44"/>
      <c r="HX41" s="44"/>
      <c r="HY41" s="44"/>
      <c r="HZ41" s="44"/>
      <c r="IA41" s="44"/>
      <c r="IB41" s="44"/>
      <c r="IC41" s="44"/>
      <c r="ID41" s="44"/>
      <c r="IE41" s="44"/>
      <c r="IF41" s="44"/>
      <c r="IG41" s="44"/>
      <c r="IH41" s="44"/>
      <c r="II41" s="44"/>
      <c r="IJ41" s="44"/>
      <c r="IK41" s="44" t="n">
        <v>0</v>
      </c>
      <c r="IL41" s="44"/>
      <c r="IM41" s="44"/>
      <c r="IN41" s="44"/>
      <c r="IO41" s="44"/>
      <c r="IP41" s="44"/>
      <c r="IQ41" s="44"/>
      <c r="IR41" s="44"/>
      <c r="IS41" s="44"/>
      <c r="IT41" s="44"/>
      <c r="IU41" s="44"/>
    </row>
    <row r="42" customFormat="false" ht="12.75" hidden="false" customHeight="false" outlineLevel="0" collapsed="false">
      <c r="A42" s="44" t="n">
        <v>17</v>
      </c>
      <c r="B42" s="44" t="n">
        <v>1</v>
      </c>
      <c r="C42" s="44" t="n">
        <f aca="false">ROW(SmtRes!A45)</f>
        <v>45</v>
      </c>
      <c r="D42" s="44" t="n">
        <f aca="false">ROW(EtalonRes!A45)</f>
        <v>45</v>
      </c>
      <c r="E42" s="44" t="s">
        <v>86</v>
      </c>
      <c r="F42" s="44" t="s">
        <v>72</v>
      </c>
      <c r="G42" s="44" t="s">
        <v>30</v>
      </c>
      <c r="H42" s="44" t="s">
        <v>73</v>
      </c>
      <c r="I42" s="44" t="n">
        <f aca="false">ROUND(2/100,9)</f>
        <v>0.02</v>
      </c>
      <c r="J42" s="44" t="n">
        <v>0</v>
      </c>
      <c r="K42" s="44" t="n">
        <f aca="false">ROUND(2/100,9)</f>
        <v>0.02</v>
      </c>
      <c r="L42" s="44"/>
      <c r="M42" s="44"/>
      <c r="N42" s="44"/>
      <c r="O42" s="44" t="n">
        <f aca="false">ROUND(CP42,2)</f>
        <v>19.37</v>
      </c>
      <c r="P42" s="44" t="n">
        <f aca="false">ROUND(CQ42*I42,2)</f>
        <v>0</v>
      </c>
      <c r="Q42" s="44" t="n">
        <f aca="false">ROUND(CR42*I42,2)</f>
        <v>0</v>
      </c>
      <c r="R42" s="44" t="n">
        <f aca="false">ROUND(CS42*I42,2)</f>
        <v>0</v>
      </c>
      <c r="S42" s="44" t="n">
        <f aca="false">ROUND(CT42*I42,2)</f>
        <v>19.37</v>
      </c>
      <c r="T42" s="44" t="n">
        <f aca="false">ROUND(CU42*I42,2)</f>
        <v>0</v>
      </c>
      <c r="U42" s="44" t="n">
        <f aca="false">CV42*I42</f>
        <v>1.589346</v>
      </c>
      <c r="V42" s="44" t="n">
        <f aca="false">CW42*I42</f>
        <v>0</v>
      </c>
      <c r="W42" s="44" t="n">
        <f aca="false">ROUND(CX42*I42,2)</f>
        <v>0</v>
      </c>
      <c r="X42" s="44" t="n">
        <f aca="false">ROUND(CY42,2)</f>
        <v>25.96</v>
      </c>
      <c r="Y42" s="44" t="n">
        <f aca="false">ROUND(CZ42,2)</f>
        <v>10.65</v>
      </c>
      <c r="Z42" s="44"/>
      <c r="AA42" s="44" t="n">
        <v>86511347</v>
      </c>
      <c r="AB42" s="44" t="n">
        <f aca="false">(AC42+AD42+AF42)</f>
        <v>925.221</v>
      </c>
      <c r="AC42" s="44" t="n">
        <f aca="false">(ES42)</f>
        <v>0</v>
      </c>
      <c r="AD42" s="44" t="n">
        <f aca="false">((ET42*1.1))</f>
        <v>0</v>
      </c>
      <c r="AE42" s="44" t="n">
        <f aca="false">((EU42*1.1))</f>
        <v>0</v>
      </c>
      <c r="AF42" s="44" t="n">
        <f aca="false">((EV42*1.1))</f>
        <v>925.221</v>
      </c>
      <c r="AG42" s="44" t="n">
        <f aca="false">(AP42)</f>
        <v>0</v>
      </c>
      <c r="AH42" s="44" t="n">
        <f aca="false">((EW42*1.1))</f>
        <v>75.9</v>
      </c>
      <c r="AI42" s="44" t="n">
        <f aca="false">((EX42*1.1))</f>
        <v>0</v>
      </c>
      <c r="AJ42" s="44" t="n">
        <f aca="false">(AS42)</f>
        <v>0</v>
      </c>
      <c r="AK42" s="44" t="n">
        <v>0</v>
      </c>
      <c r="AL42" s="44" t="n">
        <v>0</v>
      </c>
      <c r="AM42" s="44" t="n">
        <v>0</v>
      </c>
      <c r="AN42" s="44" t="n">
        <v>0</v>
      </c>
      <c r="AO42" s="44" t="n">
        <v>841.11</v>
      </c>
      <c r="AP42" s="44" t="n">
        <v>0</v>
      </c>
      <c r="AQ42" s="44" t="n">
        <v>69</v>
      </c>
      <c r="AR42" s="44" t="n">
        <v>0</v>
      </c>
      <c r="AS42" s="44" t="n">
        <v>0</v>
      </c>
      <c r="AT42" s="44" t="n">
        <v>134</v>
      </c>
      <c r="AU42" s="44" t="n">
        <v>55</v>
      </c>
      <c r="AV42" s="44" t="n">
        <v>1.047</v>
      </c>
      <c r="AW42" s="44" t="n">
        <v>1</v>
      </c>
      <c r="AX42" s="44"/>
      <c r="AY42" s="44"/>
      <c r="AZ42" s="44" t="n">
        <v>1</v>
      </c>
      <c r="BA42" s="44" t="n">
        <v>1</v>
      </c>
      <c r="BB42" s="44" t="n">
        <v>1</v>
      </c>
      <c r="BC42" s="44" t="n">
        <v>1</v>
      </c>
      <c r="BD42" s="44"/>
      <c r="BE42" s="44"/>
      <c r="BF42" s="44"/>
      <c r="BG42" s="44"/>
      <c r="BH42" s="44" t="n">
        <v>0</v>
      </c>
      <c r="BI42" s="44" t="n">
        <v>1</v>
      </c>
      <c r="BJ42" s="44" t="s">
        <v>74</v>
      </c>
      <c r="BK42" s="44"/>
      <c r="BL42" s="44"/>
      <c r="BM42" s="44" t="n">
        <v>167</v>
      </c>
      <c r="BN42" s="44" t="n">
        <v>0</v>
      </c>
      <c r="BO42" s="44" t="s">
        <v>72</v>
      </c>
      <c r="BP42" s="44" t="n">
        <v>1</v>
      </c>
      <c r="BQ42" s="44" t="n">
        <v>30</v>
      </c>
      <c r="BR42" s="44" t="n">
        <v>0</v>
      </c>
      <c r="BS42" s="44" t="n">
        <v>1</v>
      </c>
      <c r="BT42" s="44" t="n">
        <v>1</v>
      </c>
      <c r="BU42" s="44" t="n">
        <v>1</v>
      </c>
      <c r="BV42" s="44" t="n">
        <v>1</v>
      </c>
      <c r="BW42" s="44" t="n">
        <v>1</v>
      </c>
      <c r="BX42" s="44" t="n">
        <v>1</v>
      </c>
      <c r="BY42" s="44"/>
      <c r="BZ42" s="44" t="n">
        <v>134</v>
      </c>
      <c r="CA42" s="44" t="n">
        <v>55</v>
      </c>
      <c r="CB42" s="44"/>
      <c r="CC42" s="44"/>
      <c r="CD42" s="44"/>
      <c r="CE42" s="44" t="n">
        <v>0</v>
      </c>
      <c r="CF42" s="44" t="n">
        <v>0</v>
      </c>
      <c r="CG42" s="44" t="n">
        <v>0</v>
      </c>
      <c r="CH42" s="44"/>
      <c r="CI42" s="44"/>
      <c r="CJ42" s="44"/>
      <c r="CK42" s="44"/>
      <c r="CL42" s="44"/>
      <c r="CM42" s="44" t="n">
        <v>0</v>
      </c>
      <c r="CN42" s="44" t="s">
        <v>75</v>
      </c>
      <c r="CO42" s="44" t="n">
        <v>0</v>
      </c>
      <c r="CP42" s="44" t="n">
        <f aca="false">(P42+Q42+S42)</f>
        <v>19.37</v>
      </c>
      <c r="CQ42" s="44" t="n">
        <f aca="false">(AC42*BC42*AW42)</f>
        <v>0</v>
      </c>
      <c r="CR42" s="44" t="n">
        <f aca="false">(((ET42*1.1))*BB42*AV42)</f>
        <v>0</v>
      </c>
      <c r="CS42" s="44" t="n">
        <f aca="false">(AE42*BS42*AV42)</f>
        <v>0</v>
      </c>
      <c r="CT42" s="44" t="n">
        <f aca="false">(AF42*BA42*AV42)</f>
        <v>968.706387</v>
      </c>
      <c r="CU42" s="44" t="n">
        <f aca="false">AG42</f>
        <v>0</v>
      </c>
      <c r="CV42" s="44" t="n">
        <f aca="false">(AH42*AV42)</f>
        <v>79.4673</v>
      </c>
      <c r="CW42" s="44" t="n">
        <f aca="false">AI42</f>
        <v>0</v>
      </c>
      <c r="CX42" s="44" t="n">
        <f aca="false">AJ42</f>
        <v>0</v>
      </c>
      <c r="CY42" s="44" t="n">
        <f aca="false">(((S42+R42)*BZ42)/100)</f>
        <v>25.9558</v>
      </c>
      <c r="CZ42" s="44" t="n">
        <f aca="false">(((S42+R42)*CA42)/100)</f>
        <v>10.6535</v>
      </c>
      <c r="DA42" s="44"/>
      <c r="DB42" s="44"/>
      <c r="DC42" s="44"/>
      <c r="DD42" s="44"/>
      <c r="DE42" s="44" t="s">
        <v>76</v>
      </c>
      <c r="DF42" s="44" t="s">
        <v>76</v>
      </c>
      <c r="DG42" s="44" t="s">
        <v>76</v>
      </c>
      <c r="DH42" s="44"/>
      <c r="DI42" s="44" t="s">
        <v>76</v>
      </c>
      <c r="DJ42" s="44" t="s">
        <v>76</v>
      </c>
      <c r="DK42" s="44"/>
      <c r="DL42" s="44"/>
      <c r="DM42" s="44"/>
      <c r="DN42" s="44" t="n">
        <v>0</v>
      </c>
      <c r="DO42" s="44" t="n">
        <v>0</v>
      </c>
      <c r="DP42" s="44" t="n">
        <v>1</v>
      </c>
      <c r="DQ42" s="44" t="n">
        <v>1</v>
      </c>
      <c r="DR42" s="44"/>
      <c r="DS42" s="44"/>
      <c r="DT42" s="44"/>
      <c r="DU42" s="44" t="n">
        <v>1013</v>
      </c>
      <c r="DV42" s="44" t="s">
        <v>73</v>
      </c>
      <c r="DW42" s="44" t="s">
        <v>73</v>
      </c>
      <c r="DX42" s="44" t="n">
        <v>1</v>
      </c>
      <c r="DY42" s="44"/>
      <c r="DZ42" s="44"/>
      <c r="EA42" s="44"/>
      <c r="EB42" s="44"/>
      <c r="EC42" s="44"/>
      <c r="ED42" s="44"/>
      <c r="EE42" s="44" t="n">
        <v>86330795</v>
      </c>
      <c r="EF42" s="44" t="n">
        <v>30</v>
      </c>
      <c r="EG42" s="44" t="s">
        <v>8</v>
      </c>
      <c r="EH42" s="44" t="n">
        <v>0</v>
      </c>
      <c r="EI42" s="44"/>
      <c r="EJ42" s="44" t="n">
        <v>1</v>
      </c>
      <c r="EK42" s="44" t="n">
        <v>167</v>
      </c>
      <c r="EL42" s="44" t="s">
        <v>77</v>
      </c>
      <c r="EM42" s="44" t="s">
        <v>78</v>
      </c>
      <c r="EN42" s="44"/>
      <c r="EO42" s="44" t="s">
        <v>79</v>
      </c>
      <c r="EP42" s="44"/>
      <c r="EQ42" s="44" t="n">
        <v>0</v>
      </c>
      <c r="ER42" s="44" t="n">
        <v>0</v>
      </c>
      <c r="ES42" s="44" t="n">
        <v>0</v>
      </c>
      <c r="ET42" s="44" t="n">
        <v>0</v>
      </c>
      <c r="EU42" s="44" t="n">
        <v>0</v>
      </c>
      <c r="EV42" s="44" t="n">
        <v>841.11</v>
      </c>
      <c r="EW42" s="44" t="n">
        <v>69</v>
      </c>
      <c r="EX42" s="44" t="n">
        <v>0</v>
      </c>
      <c r="EY42" s="44" t="n">
        <v>0</v>
      </c>
      <c r="EZ42" s="44"/>
      <c r="FA42" s="44"/>
      <c r="FB42" s="44"/>
      <c r="FC42" s="44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 t="n">
        <v>0</v>
      </c>
      <c r="FR42" s="44" t="n">
        <v>0</v>
      </c>
      <c r="FS42" s="44" t="n">
        <v>0</v>
      </c>
      <c r="FT42" s="44"/>
      <c r="FU42" s="44"/>
      <c r="FV42" s="44"/>
      <c r="FW42" s="44"/>
      <c r="FX42" s="44" t="n">
        <v>134</v>
      </c>
      <c r="FY42" s="44" t="n">
        <v>55</v>
      </c>
      <c r="FZ42" s="44"/>
      <c r="GA42" s="44"/>
      <c r="GB42" s="44"/>
      <c r="GC42" s="44"/>
      <c r="GD42" s="44" t="n">
        <v>1</v>
      </c>
      <c r="GE42" s="44"/>
      <c r="GF42" s="44" t="n">
        <v>771577698</v>
      </c>
      <c r="GG42" s="44" t="n">
        <v>2</v>
      </c>
      <c r="GH42" s="44" t="n">
        <v>0</v>
      </c>
      <c r="GI42" s="44" t="n">
        <v>-2</v>
      </c>
      <c r="GJ42" s="44" t="n">
        <v>0</v>
      </c>
      <c r="GK42" s="44" t="n">
        <v>0</v>
      </c>
      <c r="GL42" s="44" t="n">
        <f aca="false">ROUND(IF(AND(BH42=3,BI42=3,FS42&lt;&gt;0),P42,0),2)</f>
        <v>0</v>
      </c>
      <c r="GM42" s="44" t="n">
        <f aca="false">ROUND(O42+X42+Y42,2)+GX42</f>
        <v>55.98</v>
      </c>
      <c r="GN42" s="44" t="n">
        <f aca="false">IF(OR(BI42=0,BI42=1),GM42-GX42,0)</f>
        <v>55.98</v>
      </c>
      <c r="GO42" s="44" t="n">
        <f aca="false">IF(BI42=2,GM42-GX42,0)</f>
        <v>0</v>
      </c>
      <c r="GP42" s="44" t="n">
        <f aca="false">IF(BI42=4,GM42-GX42,0)</f>
        <v>0</v>
      </c>
      <c r="GQ42" s="44"/>
      <c r="GR42" s="44" t="n">
        <v>0</v>
      </c>
      <c r="GS42" s="44" t="n">
        <v>3</v>
      </c>
      <c r="GT42" s="44" t="n">
        <v>0</v>
      </c>
      <c r="GU42" s="44"/>
      <c r="GV42" s="44" t="n">
        <f aca="false">(GT42)</f>
        <v>0</v>
      </c>
      <c r="GW42" s="44" t="n">
        <v>1</v>
      </c>
      <c r="GX42" s="44" t="n">
        <f aca="false">ROUND(HC42*I42,2)</f>
        <v>0</v>
      </c>
      <c r="GY42" s="44"/>
      <c r="GZ42" s="44"/>
      <c r="HA42" s="44" t="n">
        <v>0</v>
      </c>
      <c r="HB42" s="44" t="n">
        <v>0</v>
      </c>
      <c r="HC42" s="44" t="n">
        <f aca="false">GV42*GW42</f>
        <v>0</v>
      </c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4"/>
      <c r="HO42" s="44"/>
      <c r="HP42" s="44"/>
      <c r="HQ42" s="44"/>
      <c r="HR42" s="44"/>
      <c r="HS42" s="44" t="n">
        <v>0</v>
      </c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 t="n">
        <v>0</v>
      </c>
      <c r="IL42" s="44"/>
      <c r="IM42" s="44"/>
      <c r="IN42" s="44"/>
      <c r="IO42" s="44"/>
      <c r="IP42" s="44"/>
      <c r="IQ42" s="44"/>
      <c r="IR42" s="44"/>
      <c r="IS42" s="44"/>
      <c r="IT42" s="44"/>
      <c r="IU42" s="44"/>
    </row>
    <row r="43" customFormat="false" ht="12.75" hidden="false" customHeight="false" outlineLevel="0" collapsed="false">
      <c r="A43" s="44" t="n">
        <v>17</v>
      </c>
      <c r="B43" s="44" t="n">
        <v>1</v>
      </c>
      <c r="C43" s="44" t="n">
        <f aca="false">ROW(SmtRes!A48)</f>
        <v>48</v>
      </c>
      <c r="D43" s="44" t="n">
        <f aca="false">ROW(EtalonRes!A48)</f>
        <v>48</v>
      </c>
      <c r="E43" s="44" t="s">
        <v>86</v>
      </c>
      <c r="F43" s="44" t="s">
        <v>72</v>
      </c>
      <c r="G43" s="44" t="s">
        <v>30</v>
      </c>
      <c r="H43" s="44" t="s">
        <v>73</v>
      </c>
      <c r="I43" s="44" t="n">
        <f aca="false">ROUND(2/100,9)</f>
        <v>0.02</v>
      </c>
      <c r="J43" s="44" t="n">
        <v>0</v>
      </c>
      <c r="K43" s="44" t="n">
        <f aca="false">ROUND(2/100,9)</f>
        <v>0.02</v>
      </c>
      <c r="L43" s="44"/>
      <c r="M43" s="44"/>
      <c r="N43" s="44"/>
      <c r="O43" s="44" t="n">
        <f aca="false">ROUND(CP43,2)</f>
        <v>1119.05</v>
      </c>
      <c r="P43" s="44" t="n">
        <f aca="false">ROUND(CQ43*I43,2)</f>
        <v>0</v>
      </c>
      <c r="Q43" s="44" t="n">
        <f aca="false">ROUND(CR43*I43,2)</f>
        <v>0</v>
      </c>
      <c r="R43" s="44" t="n">
        <f aca="false">ROUND(CS43*I43,2)</f>
        <v>0</v>
      </c>
      <c r="S43" s="44" t="n">
        <f aca="false">ROUND(CT43*I43,2)</f>
        <v>1119.05</v>
      </c>
      <c r="T43" s="44" t="n">
        <f aca="false">ROUND(CU43*I43,2)</f>
        <v>0</v>
      </c>
      <c r="U43" s="44" t="n">
        <f aca="false">CV43*I43</f>
        <v>1.589346</v>
      </c>
      <c r="V43" s="44" t="n">
        <f aca="false">CW43*I43</f>
        <v>0</v>
      </c>
      <c r="W43" s="44" t="n">
        <f aca="false">ROUND(CX43*I43,2)</f>
        <v>0</v>
      </c>
      <c r="X43" s="44" t="n">
        <f aca="false">ROUND(CY43,2)</f>
        <v>1499.53</v>
      </c>
      <c r="Y43" s="44" t="n">
        <f aca="false">ROUND(CZ43,2)</f>
        <v>615.48</v>
      </c>
      <c r="Z43" s="44"/>
      <c r="AA43" s="44" t="n">
        <v>86511348</v>
      </c>
      <c r="AB43" s="44" t="n">
        <f aca="false">(AC43+AD43+AF43)</f>
        <v>925.221</v>
      </c>
      <c r="AC43" s="44" t="n">
        <f aca="false">(ES43)</f>
        <v>0</v>
      </c>
      <c r="AD43" s="44" t="n">
        <f aca="false">((ET43*1.1))</f>
        <v>0</v>
      </c>
      <c r="AE43" s="44" t="n">
        <f aca="false">((EU43*1.1))</f>
        <v>0</v>
      </c>
      <c r="AF43" s="44" t="n">
        <f aca="false">((EV43*1.1))</f>
        <v>925.221</v>
      </c>
      <c r="AG43" s="44" t="n">
        <f aca="false">(AP43)</f>
        <v>0</v>
      </c>
      <c r="AH43" s="44" t="n">
        <f aca="false">((EW43*1.1))</f>
        <v>75.9</v>
      </c>
      <c r="AI43" s="44" t="n">
        <f aca="false">((EX43*1.1))</f>
        <v>0</v>
      </c>
      <c r="AJ43" s="44" t="n">
        <f aca="false">(AS43)</f>
        <v>0</v>
      </c>
      <c r="AK43" s="44" t="n">
        <v>0</v>
      </c>
      <c r="AL43" s="44" t="n">
        <v>0</v>
      </c>
      <c r="AM43" s="44" t="n">
        <v>0</v>
      </c>
      <c r="AN43" s="44" t="n">
        <v>0</v>
      </c>
      <c r="AO43" s="44" t="n">
        <v>841.11</v>
      </c>
      <c r="AP43" s="44" t="n">
        <v>0</v>
      </c>
      <c r="AQ43" s="44" t="n">
        <v>69</v>
      </c>
      <c r="AR43" s="44" t="n">
        <v>0</v>
      </c>
      <c r="AS43" s="44" t="n">
        <v>0</v>
      </c>
      <c r="AT43" s="44" t="n">
        <v>134</v>
      </c>
      <c r="AU43" s="44" t="n">
        <v>55</v>
      </c>
      <c r="AV43" s="44" t="n">
        <v>1.047</v>
      </c>
      <c r="AW43" s="44" t="n">
        <v>1</v>
      </c>
      <c r="AX43" s="44"/>
      <c r="AY43" s="44"/>
      <c r="AZ43" s="44" t="n">
        <v>1</v>
      </c>
      <c r="BA43" s="44" t="n">
        <v>57.76</v>
      </c>
      <c r="BB43" s="44" t="n">
        <v>1</v>
      </c>
      <c r="BC43" s="44" t="n">
        <v>1.33</v>
      </c>
      <c r="BD43" s="44"/>
      <c r="BE43" s="44"/>
      <c r="BF43" s="44"/>
      <c r="BG43" s="44"/>
      <c r="BH43" s="44" t="n">
        <v>0</v>
      </c>
      <c r="BI43" s="44" t="n">
        <v>1</v>
      </c>
      <c r="BJ43" s="44" t="s">
        <v>74</v>
      </c>
      <c r="BK43" s="44"/>
      <c r="BL43" s="44"/>
      <c r="BM43" s="44" t="n">
        <v>167</v>
      </c>
      <c r="BN43" s="44" t="n">
        <v>0</v>
      </c>
      <c r="BO43" s="44" t="s">
        <v>72</v>
      </c>
      <c r="BP43" s="44" t="n">
        <v>1</v>
      </c>
      <c r="BQ43" s="44" t="n">
        <v>30</v>
      </c>
      <c r="BR43" s="44" t="n">
        <v>0</v>
      </c>
      <c r="BS43" s="44" t="n">
        <v>57.76</v>
      </c>
      <c r="BT43" s="44" t="n">
        <v>1</v>
      </c>
      <c r="BU43" s="44" t="n">
        <v>1</v>
      </c>
      <c r="BV43" s="44" t="n">
        <v>1</v>
      </c>
      <c r="BW43" s="44" t="n">
        <v>1</v>
      </c>
      <c r="BX43" s="44" t="n">
        <v>1</v>
      </c>
      <c r="BY43" s="44"/>
      <c r="BZ43" s="44" t="n">
        <v>134</v>
      </c>
      <c r="CA43" s="44" t="n">
        <v>55</v>
      </c>
      <c r="CB43" s="44"/>
      <c r="CC43" s="44"/>
      <c r="CD43" s="44"/>
      <c r="CE43" s="44" t="n">
        <v>0</v>
      </c>
      <c r="CF43" s="44" t="n">
        <v>0</v>
      </c>
      <c r="CG43" s="44" t="n">
        <v>0</v>
      </c>
      <c r="CH43" s="44"/>
      <c r="CI43" s="44"/>
      <c r="CJ43" s="44"/>
      <c r="CK43" s="44"/>
      <c r="CL43" s="44"/>
      <c r="CM43" s="44" t="n">
        <v>0</v>
      </c>
      <c r="CN43" s="44" t="s">
        <v>75</v>
      </c>
      <c r="CO43" s="44" t="n">
        <v>0</v>
      </c>
      <c r="CP43" s="44" t="n">
        <f aca="false">(P43+Q43+S43)</f>
        <v>1119.05</v>
      </c>
      <c r="CQ43" s="44" t="n">
        <f aca="false">(AC43*BC43*AW43)</f>
        <v>0</v>
      </c>
      <c r="CR43" s="44" t="n">
        <f aca="false">(((ET43*1.1))*BB43*AV43)</f>
        <v>0</v>
      </c>
      <c r="CS43" s="44" t="n">
        <f aca="false">(AE43*BS43*AV43)</f>
        <v>0</v>
      </c>
      <c r="CT43" s="44" t="n">
        <f aca="false">(AF43*BA43*AV43)</f>
        <v>55952.48091312</v>
      </c>
      <c r="CU43" s="44" t="n">
        <f aca="false">AG43</f>
        <v>0</v>
      </c>
      <c r="CV43" s="44" t="n">
        <f aca="false">(AH43*AV43)</f>
        <v>79.4673</v>
      </c>
      <c r="CW43" s="44" t="n">
        <f aca="false">AI43</f>
        <v>0</v>
      </c>
      <c r="CX43" s="44" t="n">
        <f aca="false">AJ43</f>
        <v>0</v>
      </c>
      <c r="CY43" s="44" t="n">
        <f aca="false">(S43+R43)*(BZ43/100)</f>
        <v>1499.527</v>
      </c>
      <c r="CZ43" s="44" t="n">
        <f aca="false">(S43+R43)*(CA43/100)</f>
        <v>615.4775</v>
      </c>
      <c r="DA43" s="44"/>
      <c r="DB43" s="44"/>
      <c r="DC43" s="44"/>
      <c r="DD43" s="44"/>
      <c r="DE43" s="44" t="s">
        <v>76</v>
      </c>
      <c r="DF43" s="44" t="s">
        <v>76</v>
      </c>
      <c r="DG43" s="44" t="s">
        <v>76</v>
      </c>
      <c r="DH43" s="44"/>
      <c r="DI43" s="44" t="s">
        <v>76</v>
      </c>
      <c r="DJ43" s="44" t="s">
        <v>76</v>
      </c>
      <c r="DK43" s="44"/>
      <c r="DL43" s="44"/>
      <c r="DM43" s="44"/>
      <c r="DN43" s="44" t="n">
        <v>134</v>
      </c>
      <c r="DO43" s="44" t="n">
        <v>55</v>
      </c>
      <c r="DP43" s="44" t="n">
        <v>1</v>
      </c>
      <c r="DQ43" s="44" t="n">
        <v>1</v>
      </c>
      <c r="DR43" s="44"/>
      <c r="DS43" s="44"/>
      <c r="DT43" s="44"/>
      <c r="DU43" s="44" t="n">
        <v>1013</v>
      </c>
      <c r="DV43" s="44" t="s">
        <v>73</v>
      </c>
      <c r="DW43" s="44" t="s">
        <v>73</v>
      </c>
      <c r="DX43" s="44" t="n">
        <v>1</v>
      </c>
      <c r="DY43" s="44"/>
      <c r="DZ43" s="44"/>
      <c r="EA43" s="44"/>
      <c r="EB43" s="44"/>
      <c r="EC43" s="44"/>
      <c r="ED43" s="44"/>
      <c r="EE43" s="44" t="n">
        <v>86330795</v>
      </c>
      <c r="EF43" s="44" t="n">
        <v>30</v>
      </c>
      <c r="EG43" s="44" t="s">
        <v>8</v>
      </c>
      <c r="EH43" s="44" t="n">
        <v>0</v>
      </c>
      <c r="EI43" s="44"/>
      <c r="EJ43" s="44" t="n">
        <v>1</v>
      </c>
      <c r="EK43" s="44" t="n">
        <v>167</v>
      </c>
      <c r="EL43" s="44" t="s">
        <v>77</v>
      </c>
      <c r="EM43" s="44" t="s">
        <v>78</v>
      </c>
      <c r="EN43" s="44"/>
      <c r="EO43" s="44" t="s">
        <v>79</v>
      </c>
      <c r="EP43" s="44"/>
      <c r="EQ43" s="44" t="n">
        <v>0</v>
      </c>
      <c r="ER43" s="44" t="n">
        <v>0</v>
      </c>
      <c r="ES43" s="44" t="n">
        <v>0</v>
      </c>
      <c r="ET43" s="44" t="n">
        <v>0</v>
      </c>
      <c r="EU43" s="44" t="n">
        <v>0</v>
      </c>
      <c r="EV43" s="44" t="n">
        <v>841.11</v>
      </c>
      <c r="EW43" s="44" t="n">
        <v>69</v>
      </c>
      <c r="EX43" s="44" t="n">
        <v>0</v>
      </c>
      <c r="EY43" s="44" t="n">
        <v>0</v>
      </c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 t="n">
        <v>0</v>
      </c>
      <c r="FR43" s="44" t="n">
        <v>0</v>
      </c>
      <c r="FS43" s="44" t="n">
        <v>0</v>
      </c>
      <c r="FT43" s="44"/>
      <c r="FU43" s="44"/>
      <c r="FV43" s="44"/>
      <c r="FW43" s="44"/>
      <c r="FX43" s="44" t="n">
        <v>134</v>
      </c>
      <c r="FY43" s="44" t="n">
        <v>55</v>
      </c>
      <c r="FZ43" s="44"/>
      <c r="GA43" s="44"/>
      <c r="GB43" s="44"/>
      <c r="GC43" s="44"/>
      <c r="GD43" s="44" t="n">
        <v>1</v>
      </c>
      <c r="GE43" s="44"/>
      <c r="GF43" s="44" t="n">
        <v>771577698</v>
      </c>
      <c r="GG43" s="44" t="n">
        <v>2</v>
      </c>
      <c r="GH43" s="44" t="n">
        <v>0</v>
      </c>
      <c r="GI43" s="44" t="n">
        <v>-2</v>
      </c>
      <c r="GJ43" s="44" t="n">
        <v>0</v>
      </c>
      <c r="GK43" s="44" t="n">
        <v>0</v>
      </c>
      <c r="GL43" s="44" t="n">
        <f aca="false">ROUND(IF(AND(BH43=3,BI43=3,FS43&lt;&gt;0),P43,0),2)</f>
        <v>0</v>
      </c>
      <c r="GM43" s="44" t="n">
        <f aca="false">ROUND(O43+X43+Y43,2)+GX43</f>
        <v>3234.06</v>
      </c>
      <c r="GN43" s="44" t="n">
        <f aca="false">IF(OR(BI43=0,BI43=1),GM43-GX43,0)</f>
        <v>3234.06</v>
      </c>
      <c r="GO43" s="44" t="n">
        <f aca="false">IF(BI43=2,GM43-GX43,0)</f>
        <v>0</v>
      </c>
      <c r="GP43" s="44" t="n">
        <f aca="false">IF(BI43=4,GM43-GX43,0)</f>
        <v>0</v>
      </c>
      <c r="GQ43" s="44"/>
      <c r="GR43" s="44" t="n">
        <v>0</v>
      </c>
      <c r="GS43" s="44" t="n">
        <v>3</v>
      </c>
      <c r="GT43" s="44" t="n">
        <v>0</v>
      </c>
      <c r="GU43" s="44"/>
      <c r="GV43" s="44" t="n">
        <f aca="false">(GT43)</f>
        <v>0</v>
      </c>
      <c r="GW43" s="44" t="n">
        <v>1.33</v>
      </c>
      <c r="GX43" s="44" t="n">
        <f aca="false">ROUND(HC43*I43,2)</f>
        <v>0</v>
      </c>
      <c r="GY43" s="44"/>
      <c r="GZ43" s="44"/>
      <c r="HA43" s="44" t="n">
        <v>0</v>
      </c>
      <c r="HB43" s="44" t="n">
        <v>0</v>
      </c>
      <c r="HC43" s="44" t="n">
        <f aca="false">GV43*GW43</f>
        <v>0</v>
      </c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 t="n">
        <v>0</v>
      </c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 t="n">
        <v>0</v>
      </c>
      <c r="IL43" s="44"/>
      <c r="IM43" s="44"/>
      <c r="IN43" s="44"/>
      <c r="IO43" s="44"/>
      <c r="IP43" s="44"/>
      <c r="IQ43" s="44"/>
      <c r="IR43" s="44"/>
      <c r="IS43" s="44"/>
      <c r="IT43" s="44"/>
      <c r="IU43" s="44"/>
    </row>
    <row r="44" customFormat="false" ht="12.75" hidden="false" customHeight="false" outlineLevel="0" collapsed="false">
      <c r="A44" s="44" t="n">
        <v>17</v>
      </c>
      <c r="B44" s="44" t="n">
        <v>1</v>
      </c>
      <c r="C44" s="44" t="n">
        <f aca="false">ROW(SmtRes!A51)</f>
        <v>51</v>
      </c>
      <c r="D44" s="44" t="n">
        <f aca="false">ROW(EtalonRes!A51)</f>
        <v>51</v>
      </c>
      <c r="E44" s="44" t="s">
        <v>87</v>
      </c>
      <c r="F44" s="44" t="s">
        <v>72</v>
      </c>
      <c r="G44" s="44" t="s">
        <v>30</v>
      </c>
      <c r="H44" s="44" t="s">
        <v>73</v>
      </c>
      <c r="I44" s="44" t="n">
        <f aca="false">ROUND(1/100,9)</f>
        <v>0.01</v>
      </c>
      <c r="J44" s="44" t="n">
        <v>0</v>
      </c>
      <c r="K44" s="44" t="n">
        <f aca="false">ROUND(1/100,9)</f>
        <v>0.01</v>
      </c>
      <c r="L44" s="44"/>
      <c r="M44" s="44"/>
      <c r="N44" s="44"/>
      <c r="O44" s="44" t="n">
        <f aca="false">ROUND(CP44,2)</f>
        <v>9.69</v>
      </c>
      <c r="P44" s="44" t="n">
        <f aca="false">ROUND(CQ44*I44,2)</f>
        <v>0</v>
      </c>
      <c r="Q44" s="44" t="n">
        <f aca="false">ROUND(CR44*I44,2)</f>
        <v>0</v>
      </c>
      <c r="R44" s="44" t="n">
        <f aca="false">ROUND(CS44*I44,2)</f>
        <v>0</v>
      </c>
      <c r="S44" s="44" t="n">
        <f aca="false">ROUND(CT44*I44,2)</f>
        <v>9.69</v>
      </c>
      <c r="T44" s="44" t="n">
        <f aca="false">ROUND(CU44*I44,2)</f>
        <v>0</v>
      </c>
      <c r="U44" s="44" t="n">
        <f aca="false">CV44*I44</f>
        <v>0.794673</v>
      </c>
      <c r="V44" s="44" t="n">
        <f aca="false">CW44*I44</f>
        <v>0</v>
      </c>
      <c r="W44" s="44" t="n">
        <f aca="false">ROUND(CX44*I44,2)</f>
        <v>0</v>
      </c>
      <c r="X44" s="44" t="n">
        <f aca="false">ROUND(CY44,2)</f>
        <v>12.98</v>
      </c>
      <c r="Y44" s="44" t="n">
        <f aca="false">ROUND(CZ44,2)</f>
        <v>5.33</v>
      </c>
      <c r="Z44" s="44"/>
      <c r="AA44" s="44" t="n">
        <v>86511347</v>
      </c>
      <c r="AB44" s="44" t="n">
        <f aca="false">(AC44+AD44+AF44)</f>
        <v>925.221</v>
      </c>
      <c r="AC44" s="44" t="n">
        <f aca="false">(ES44)</f>
        <v>0</v>
      </c>
      <c r="AD44" s="44" t="n">
        <f aca="false">((ET44*1.1))</f>
        <v>0</v>
      </c>
      <c r="AE44" s="44" t="n">
        <f aca="false">((EU44*1.1))</f>
        <v>0</v>
      </c>
      <c r="AF44" s="44" t="n">
        <f aca="false">((EV44*1.1))</f>
        <v>925.221</v>
      </c>
      <c r="AG44" s="44" t="n">
        <f aca="false">(AP44)</f>
        <v>0</v>
      </c>
      <c r="AH44" s="44" t="n">
        <f aca="false">((EW44*1.1))</f>
        <v>75.9</v>
      </c>
      <c r="AI44" s="44" t="n">
        <f aca="false">((EX44*1.1))</f>
        <v>0</v>
      </c>
      <c r="AJ44" s="44" t="n">
        <f aca="false">(AS44)</f>
        <v>0</v>
      </c>
      <c r="AK44" s="44" t="n">
        <v>0</v>
      </c>
      <c r="AL44" s="44" t="n">
        <v>0</v>
      </c>
      <c r="AM44" s="44" t="n">
        <v>0</v>
      </c>
      <c r="AN44" s="44" t="n">
        <v>0</v>
      </c>
      <c r="AO44" s="44" t="n">
        <v>841.11</v>
      </c>
      <c r="AP44" s="44" t="n">
        <v>0</v>
      </c>
      <c r="AQ44" s="44" t="n">
        <v>69</v>
      </c>
      <c r="AR44" s="44" t="n">
        <v>0</v>
      </c>
      <c r="AS44" s="44" t="n">
        <v>0</v>
      </c>
      <c r="AT44" s="44" t="n">
        <v>134</v>
      </c>
      <c r="AU44" s="44" t="n">
        <v>55</v>
      </c>
      <c r="AV44" s="44" t="n">
        <v>1.047</v>
      </c>
      <c r="AW44" s="44" t="n">
        <v>1</v>
      </c>
      <c r="AX44" s="44"/>
      <c r="AY44" s="44"/>
      <c r="AZ44" s="44" t="n">
        <v>1</v>
      </c>
      <c r="BA44" s="44" t="n">
        <v>1</v>
      </c>
      <c r="BB44" s="44" t="n">
        <v>1</v>
      </c>
      <c r="BC44" s="44" t="n">
        <v>1</v>
      </c>
      <c r="BD44" s="44"/>
      <c r="BE44" s="44"/>
      <c r="BF44" s="44"/>
      <c r="BG44" s="44"/>
      <c r="BH44" s="44" t="n">
        <v>0</v>
      </c>
      <c r="BI44" s="44" t="n">
        <v>1</v>
      </c>
      <c r="BJ44" s="44" t="s">
        <v>74</v>
      </c>
      <c r="BK44" s="44"/>
      <c r="BL44" s="44"/>
      <c r="BM44" s="44" t="n">
        <v>167</v>
      </c>
      <c r="BN44" s="44" t="n">
        <v>0</v>
      </c>
      <c r="BO44" s="44" t="s">
        <v>72</v>
      </c>
      <c r="BP44" s="44" t="n">
        <v>1</v>
      </c>
      <c r="BQ44" s="44" t="n">
        <v>30</v>
      </c>
      <c r="BR44" s="44" t="n">
        <v>0</v>
      </c>
      <c r="BS44" s="44" t="n">
        <v>1</v>
      </c>
      <c r="BT44" s="44" t="n">
        <v>1</v>
      </c>
      <c r="BU44" s="44" t="n">
        <v>1</v>
      </c>
      <c r="BV44" s="44" t="n">
        <v>1</v>
      </c>
      <c r="BW44" s="44" t="n">
        <v>1</v>
      </c>
      <c r="BX44" s="44" t="n">
        <v>1</v>
      </c>
      <c r="BY44" s="44"/>
      <c r="BZ44" s="44" t="n">
        <v>134</v>
      </c>
      <c r="CA44" s="44" t="n">
        <v>55</v>
      </c>
      <c r="CB44" s="44"/>
      <c r="CC44" s="44"/>
      <c r="CD44" s="44"/>
      <c r="CE44" s="44" t="n">
        <v>0</v>
      </c>
      <c r="CF44" s="44" t="n">
        <v>0</v>
      </c>
      <c r="CG44" s="44" t="n">
        <v>0</v>
      </c>
      <c r="CH44" s="44"/>
      <c r="CI44" s="44"/>
      <c r="CJ44" s="44"/>
      <c r="CK44" s="44"/>
      <c r="CL44" s="44"/>
      <c r="CM44" s="44" t="n">
        <v>0</v>
      </c>
      <c r="CN44" s="44" t="s">
        <v>75</v>
      </c>
      <c r="CO44" s="44" t="n">
        <v>0</v>
      </c>
      <c r="CP44" s="44" t="n">
        <f aca="false">(P44+Q44+S44)</f>
        <v>9.69</v>
      </c>
      <c r="CQ44" s="44" t="n">
        <f aca="false">(AC44*BC44*AW44)</f>
        <v>0</v>
      </c>
      <c r="CR44" s="44" t="n">
        <f aca="false">(((ET44*1.1))*BB44*AV44)</f>
        <v>0</v>
      </c>
      <c r="CS44" s="44" t="n">
        <f aca="false">(AE44*BS44*AV44)</f>
        <v>0</v>
      </c>
      <c r="CT44" s="44" t="n">
        <f aca="false">(AF44*BA44*AV44)</f>
        <v>968.706387</v>
      </c>
      <c r="CU44" s="44" t="n">
        <f aca="false">AG44</f>
        <v>0</v>
      </c>
      <c r="CV44" s="44" t="n">
        <f aca="false">(AH44*AV44)</f>
        <v>79.4673</v>
      </c>
      <c r="CW44" s="44" t="n">
        <f aca="false">AI44</f>
        <v>0</v>
      </c>
      <c r="CX44" s="44" t="n">
        <f aca="false">AJ44</f>
        <v>0</v>
      </c>
      <c r="CY44" s="44" t="n">
        <f aca="false">(((S44+R44)*BZ44)/100)</f>
        <v>12.9846</v>
      </c>
      <c r="CZ44" s="44" t="n">
        <f aca="false">(((S44+R44)*CA44)/100)</f>
        <v>5.3295</v>
      </c>
      <c r="DA44" s="44"/>
      <c r="DB44" s="44"/>
      <c r="DC44" s="44"/>
      <c r="DD44" s="44"/>
      <c r="DE44" s="44" t="s">
        <v>76</v>
      </c>
      <c r="DF44" s="44" t="s">
        <v>76</v>
      </c>
      <c r="DG44" s="44" t="s">
        <v>76</v>
      </c>
      <c r="DH44" s="44"/>
      <c r="DI44" s="44" t="s">
        <v>76</v>
      </c>
      <c r="DJ44" s="44" t="s">
        <v>76</v>
      </c>
      <c r="DK44" s="44"/>
      <c r="DL44" s="44"/>
      <c r="DM44" s="44"/>
      <c r="DN44" s="44" t="n">
        <v>0</v>
      </c>
      <c r="DO44" s="44" t="n">
        <v>0</v>
      </c>
      <c r="DP44" s="44" t="n">
        <v>1</v>
      </c>
      <c r="DQ44" s="44" t="n">
        <v>1</v>
      </c>
      <c r="DR44" s="44"/>
      <c r="DS44" s="44"/>
      <c r="DT44" s="44"/>
      <c r="DU44" s="44" t="n">
        <v>1013</v>
      </c>
      <c r="DV44" s="44" t="s">
        <v>73</v>
      </c>
      <c r="DW44" s="44" t="s">
        <v>73</v>
      </c>
      <c r="DX44" s="44" t="n">
        <v>1</v>
      </c>
      <c r="DY44" s="44"/>
      <c r="DZ44" s="44"/>
      <c r="EA44" s="44"/>
      <c r="EB44" s="44"/>
      <c r="EC44" s="44"/>
      <c r="ED44" s="44"/>
      <c r="EE44" s="44" t="n">
        <v>86330795</v>
      </c>
      <c r="EF44" s="44" t="n">
        <v>30</v>
      </c>
      <c r="EG44" s="44" t="s">
        <v>8</v>
      </c>
      <c r="EH44" s="44" t="n">
        <v>0</v>
      </c>
      <c r="EI44" s="44"/>
      <c r="EJ44" s="44" t="n">
        <v>1</v>
      </c>
      <c r="EK44" s="44" t="n">
        <v>167</v>
      </c>
      <c r="EL44" s="44" t="s">
        <v>77</v>
      </c>
      <c r="EM44" s="44" t="s">
        <v>78</v>
      </c>
      <c r="EN44" s="44"/>
      <c r="EO44" s="44" t="s">
        <v>79</v>
      </c>
      <c r="EP44" s="44"/>
      <c r="EQ44" s="44" t="n">
        <v>0</v>
      </c>
      <c r="ER44" s="44" t="n">
        <v>0</v>
      </c>
      <c r="ES44" s="44" t="n">
        <v>0</v>
      </c>
      <c r="ET44" s="44" t="n">
        <v>0</v>
      </c>
      <c r="EU44" s="44" t="n">
        <v>0</v>
      </c>
      <c r="EV44" s="44" t="n">
        <v>841.11</v>
      </c>
      <c r="EW44" s="44" t="n">
        <v>69</v>
      </c>
      <c r="EX44" s="44" t="n">
        <v>0</v>
      </c>
      <c r="EY44" s="44" t="n">
        <v>0</v>
      </c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 t="n">
        <v>0</v>
      </c>
      <c r="FR44" s="44" t="n">
        <v>0</v>
      </c>
      <c r="FS44" s="44" t="n">
        <v>0</v>
      </c>
      <c r="FT44" s="44"/>
      <c r="FU44" s="44"/>
      <c r="FV44" s="44"/>
      <c r="FW44" s="44"/>
      <c r="FX44" s="44" t="n">
        <v>134</v>
      </c>
      <c r="FY44" s="44" t="n">
        <v>55</v>
      </c>
      <c r="FZ44" s="44"/>
      <c r="GA44" s="44"/>
      <c r="GB44" s="44"/>
      <c r="GC44" s="44"/>
      <c r="GD44" s="44" t="n">
        <v>1</v>
      </c>
      <c r="GE44" s="44"/>
      <c r="GF44" s="44" t="n">
        <v>1839706674</v>
      </c>
      <c r="GG44" s="44" t="n">
        <v>2</v>
      </c>
      <c r="GH44" s="44" t="n">
        <v>0</v>
      </c>
      <c r="GI44" s="44" t="n">
        <v>-2</v>
      </c>
      <c r="GJ44" s="44" t="n">
        <v>0</v>
      </c>
      <c r="GK44" s="44" t="n">
        <v>0</v>
      </c>
      <c r="GL44" s="44" t="n">
        <f aca="false">ROUND(IF(AND(BH44=3,BI44=3,FS44&lt;&gt;0),P44,0),2)</f>
        <v>0</v>
      </c>
      <c r="GM44" s="44" t="n">
        <f aca="false">ROUND(O44+X44+Y44,2)+GX44</f>
        <v>28</v>
      </c>
      <c r="GN44" s="44" t="n">
        <f aca="false">IF(OR(BI44=0,BI44=1),GM44-GX44,0)</f>
        <v>28</v>
      </c>
      <c r="GO44" s="44" t="n">
        <f aca="false">IF(BI44=2,GM44-GX44,0)</f>
        <v>0</v>
      </c>
      <c r="GP44" s="44" t="n">
        <f aca="false">IF(BI44=4,GM44-GX44,0)</f>
        <v>0</v>
      </c>
      <c r="GQ44" s="44"/>
      <c r="GR44" s="44" t="n">
        <v>0</v>
      </c>
      <c r="GS44" s="44" t="n">
        <v>3</v>
      </c>
      <c r="GT44" s="44" t="n">
        <v>0</v>
      </c>
      <c r="GU44" s="44"/>
      <c r="GV44" s="44" t="n">
        <f aca="false">(GT44)</f>
        <v>0</v>
      </c>
      <c r="GW44" s="44" t="n">
        <v>1</v>
      </c>
      <c r="GX44" s="44" t="n">
        <f aca="false">ROUND(HC44*I44,2)</f>
        <v>0</v>
      </c>
      <c r="GY44" s="44"/>
      <c r="GZ44" s="44"/>
      <c r="HA44" s="44" t="n">
        <v>0</v>
      </c>
      <c r="HB44" s="44" t="n">
        <v>0</v>
      </c>
      <c r="HC44" s="44" t="n">
        <f aca="false">GV44*GW44</f>
        <v>0</v>
      </c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 t="n">
        <v>0</v>
      </c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 t="n">
        <v>0</v>
      </c>
      <c r="IL44" s="44"/>
      <c r="IM44" s="44"/>
      <c r="IN44" s="44"/>
      <c r="IO44" s="44"/>
      <c r="IP44" s="44"/>
      <c r="IQ44" s="44"/>
      <c r="IR44" s="44"/>
      <c r="IS44" s="44"/>
      <c r="IT44" s="44"/>
      <c r="IU44" s="44"/>
    </row>
    <row r="45" customFormat="false" ht="12.75" hidden="false" customHeight="false" outlineLevel="0" collapsed="false">
      <c r="A45" s="44" t="n">
        <v>17</v>
      </c>
      <c r="B45" s="44" t="n">
        <v>1</v>
      </c>
      <c r="C45" s="44" t="n">
        <f aca="false">ROW(SmtRes!A54)</f>
        <v>54</v>
      </c>
      <c r="D45" s="44" t="n">
        <f aca="false">ROW(EtalonRes!A54)</f>
        <v>54</v>
      </c>
      <c r="E45" s="44" t="s">
        <v>87</v>
      </c>
      <c r="F45" s="44" t="s">
        <v>72</v>
      </c>
      <c r="G45" s="44" t="s">
        <v>30</v>
      </c>
      <c r="H45" s="44" t="s">
        <v>73</v>
      </c>
      <c r="I45" s="44" t="n">
        <f aca="false">ROUND(1/100,9)</f>
        <v>0.01</v>
      </c>
      <c r="J45" s="44" t="n">
        <v>0</v>
      </c>
      <c r="K45" s="44" t="n">
        <f aca="false">ROUND(1/100,9)</f>
        <v>0.01</v>
      </c>
      <c r="L45" s="44"/>
      <c r="M45" s="44"/>
      <c r="N45" s="44"/>
      <c r="O45" s="44" t="n">
        <f aca="false">ROUND(CP45,2)</f>
        <v>559.52</v>
      </c>
      <c r="P45" s="44" t="n">
        <f aca="false">ROUND(CQ45*I45,2)</f>
        <v>0</v>
      </c>
      <c r="Q45" s="44" t="n">
        <f aca="false">ROUND(CR45*I45,2)</f>
        <v>0</v>
      </c>
      <c r="R45" s="44" t="n">
        <f aca="false">ROUND(CS45*I45,2)</f>
        <v>0</v>
      </c>
      <c r="S45" s="44" t="n">
        <f aca="false">ROUND(CT45*I45,2)</f>
        <v>559.52</v>
      </c>
      <c r="T45" s="44" t="n">
        <f aca="false">ROUND(CU45*I45,2)</f>
        <v>0</v>
      </c>
      <c r="U45" s="44" t="n">
        <f aca="false">CV45*I45</f>
        <v>0.794673</v>
      </c>
      <c r="V45" s="44" t="n">
        <f aca="false">CW45*I45</f>
        <v>0</v>
      </c>
      <c r="W45" s="44" t="n">
        <f aca="false">ROUND(CX45*I45,2)</f>
        <v>0</v>
      </c>
      <c r="X45" s="44" t="n">
        <f aca="false">ROUND(CY45,2)</f>
        <v>749.76</v>
      </c>
      <c r="Y45" s="44" t="n">
        <f aca="false">ROUND(CZ45,2)</f>
        <v>307.74</v>
      </c>
      <c r="Z45" s="44"/>
      <c r="AA45" s="44" t="n">
        <v>86511348</v>
      </c>
      <c r="AB45" s="44" t="n">
        <f aca="false">(AC45+AD45+AF45)</f>
        <v>925.221</v>
      </c>
      <c r="AC45" s="44" t="n">
        <f aca="false">(ES45)</f>
        <v>0</v>
      </c>
      <c r="AD45" s="44" t="n">
        <f aca="false">((ET45*1.1))</f>
        <v>0</v>
      </c>
      <c r="AE45" s="44" t="n">
        <f aca="false">((EU45*1.1))</f>
        <v>0</v>
      </c>
      <c r="AF45" s="44" t="n">
        <f aca="false">((EV45*1.1))</f>
        <v>925.221</v>
      </c>
      <c r="AG45" s="44" t="n">
        <f aca="false">(AP45)</f>
        <v>0</v>
      </c>
      <c r="AH45" s="44" t="n">
        <f aca="false">((EW45*1.1))</f>
        <v>75.9</v>
      </c>
      <c r="AI45" s="44" t="n">
        <f aca="false">((EX45*1.1))</f>
        <v>0</v>
      </c>
      <c r="AJ45" s="44" t="n">
        <f aca="false">(AS45)</f>
        <v>0</v>
      </c>
      <c r="AK45" s="44" t="n">
        <v>0</v>
      </c>
      <c r="AL45" s="44" t="n">
        <v>0</v>
      </c>
      <c r="AM45" s="44" t="n">
        <v>0</v>
      </c>
      <c r="AN45" s="44" t="n">
        <v>0</v>
      </c>
      <c r="AO45" s="44" t="n">
        <v>841.11</v>
      </c>
      <c r="AP45" s="44" t="n">
        <v>0</v>
      </c>
      <c r="AQ45" s="44" t="n">
        <v>69</v>
      </c>
      <c r="AR45" s="44" t="n">
        <v>0</v>
      </c>
      <c r="AS45" s="44" t="n">
        <v>0</v>
      </c>
      <c r="AT45" s="44" t="n">
        <v>134</v>
      </c>
      <c r="AU45" s="44" t="n">
        <v>55</v>
      </c>
      <c r="AV45" s="44" t="n">
        <v>1.047</v>
      </c>
      <c r="AW45" s="44" t="n">
        <v>1</v>
      </c>
      <c r="AX45" s="44"/>
      <c r="AY45" s="44"/>
      <c r="AZ45" s="44" t="n">
        <v>1</v>
      </c>
      <c r="BA45" s="44" t="n">
        <v>57.76</v>
      </c>
      <c r="BB45" s="44" t="n">
        <v>1</v>
      </c>
      <c r="BC45" s="44" t="n">
        <v>1.33</v>
      </c>
      <c r="BD45" s="44"/>
      <c r="BE45" s="44"/>
      <c r="BF45" s="44"/>
      <c r="BG45" s="44"/>
      <c r="BH45" s="44" t="n">
        <v>0</v>
      </c>
      <c r="BI45" s="44" t="n">
        <v>1</v>
      </c>
      <c r="BJ45" s="44" t="s">
        <v>74</v>
      </c>
      <c r="BK45" s="44"/>
      <c r="BL45" s="44"/>
      <c r="BM45" s="44" t="n">
        <v>167</v>
      </c>
      <c r="BN45" s="44" t="n">
        <v>0</v>
      </c>
      <c r="BO45" s="44" t="s">
        <v>72</v>
      </c>
      <c r="BP45" s="44" t="n">
        <v>1</v>
      </c>
      <c r="BQ45" s="44" t="n">
        <v>30</v>
      </c>
      <c r="BR45" s="44" t="n">
        <v>0</v>
      </c>
      <c r="BS45" s="44" t="n">
        <v>57.76</v>
      </c>
      <c r="BT45" s="44" t="n">
        <v>1</v>
      </c>
      <c r="BU45" s="44" t="n">
        <v>1</v>
      </c>
      <c r="BV45" s="44" t="n">
        <v>1</v>
      </c>
      <c r="BW45" s="44" t="n">
        <v>1</v>
      </c>
      <c r="BX45" s="44" t="n">
        <v>1</v>
      </c>
      <c r="BY45" s="44"/>
      <c r="BZ45" s="44" t="n">
        <v>134</v>
      </c>
      <c r="CA45" s="44" t="n">
        <v>55</v>
      </c>
      <c r="CB45" s="44"/>
      <c r="CC45" s="44"/>
      <c r="CD45" s="44"/>
      <c r="CE45" s="44" t="n">
        <v>0</v>
      </c>
      <c r="CF45" s="44" t="n">
        <v>0</v>
      </c>
      <c r="CG45" s="44" t="n">
        <v>0</v>
      </c>
      <c r="CH45" s="44"/>
      <c r="CI45" s="44"/>
      <c r="CJ45" s="44"/>
      <c r="CK45" s="44"/>
      <c r="CL45" s="44"/>
      <c r="CM45" s="44" t="n">
        <v>0</v>
      </c>
      <c r="CN45" s="44" t="s">
        <v>75</v>
      </c>
      <c r="CO45" s="44" t="n">
        <v>0</v>
      </c>
      <c r="CP45" s="44" t="n">
        <f aca="false">(P45+Q45+S45)</f>
        <v>559.52</v>
      </c>
      <c r="CQ45" s="44" t="n">
        <f aca="false">(AC45*BC45*AW45)</f>
        <v>0</v>
      </c>
      <c r="CR45" s="44" t="n">
        <f aca="false">(((ET45*1.1))*BB45*AV45)</f>
        <v>0</v>
      </c>
      <c r="CS45" s="44" t="n">
        <f aca="false">(AE45*BS45*AV45)</f>
        <v>0</v>
      </c>
      <c r="CT45" s="44" t="n">
        <f aca="false">(AF45*BA45*AV45)</f>
        <v>55952.48091312</v>
      </c>
      <c r="CU45" s="44" t="n">
        <f aca="false">AG45</f>
        <v>0</v>
      </c>
      <c r="CV45" s="44" t="n">
        <f aca="false">(AH45*AV45)</f>
        <v>79.4673</v>
      </c>
      <c r="CW45" s="44" t="n">
        <f aca="false">AI45</f>
        <v>0</v>
      </c>
      <c r="CX45" s="44" t="n">
        <f aca="false">AJ45</f>
        <v>0</v>
      </c>
      <c r="CY45" s="44" t="n">
        <f aca="false">(S45+R45)*(BZ45/100)</f>
        <v>749.7568</v>
      </c>
      <c r="CZ45" s="44" t="n">
        <f aca="false">(S45+R45)*(CA45/100)</f>
        <v>307.736</v>
      </c>
      <c r="DA45" s="44"/>
      <c r="DB45" s="44"/>
      <c r="DC45" s="44"/>
      <c r="DD45" s="44"/>
      <c r="DE45" s="44" t="s">
        <v>76</v>
      </c>
      <c r="DF45" s="44" t="s">
        <v>76</v>
      </c>
      <c r="DG45" s="44" t="s">
        <v>76</v>
      </c>
      <c r="DH45" s="44"/>
      <c r="DI45" s="44" t="s">
        <v>76</v>
      </c>
      <c r="DJ45" s="44" t="s">
        <v>76</v>
      </c>
      <c r="DK45" s="44"/>
      <c r="DL45" s="44"/>
      <c r="DM45" s="44"/>
      <c r="DN45" s="44" t="n">
        <v>134</v>
      </c>
      <c r="DO45" s="44" t="n">
        <v>55</v>
      </c>
      <c r="DP45" s="44" t="n">
        <v>1</v>
      </c>
      <c r="DQ45" s="44" t="n">
        <v>1</v>
      </c>
      <c r="DR45" s="44"/>
      <c r="DS45" s="44"/>
      <c r="DT45" s="44"/>
      <c r="DU45" s="44" t="n">
        <v>1013</v>
      </c>
      <c r="DV45" s="44" t="s">
        <v>73</v>
      </c>
      <c r="DW45" s="44" t="s">
        <v>73</v>
      </c>
      <c r="DX45" s="44" t="n">
        <v>1</v>
      </c>
      <c r="DY45" s="44"/>
      <c r="DZ45" s="44"/>
      <c r="EA45" s="44"/>
      <c r="EB45" s="44"/>
      <c r="EC45" s="44"/>
      <c r="ED45" s="44"/>
      <c r="EE45" s="44" t="n">
        <v>86330795</v>
      </c>
      <c r="EF45" s="44" t="n">
        <v>30</v>
      </c>
      <c r="EG45" s="44" t="s">
        <v>8</v>
      </c>
      <c r="EH45" s="44" t="n">
        <v>0</v>
      </c>
      <c r="EI45" s="44"/>
      <c r="EJ45" s="44" t="n">
        <v>1</v>
      </c>
      <c r="EK45" s="44" t="n">
        <v>167</v>
      </c>
      <c r="EL45" s="44" t="s">
        <v>77</v>
      </c>
      <c r="EM45" s="44" t="s">
        <v>78</v>
      </c>
      <c r="EN45" s="44"/>
      <c r="EO45" s="44" t="s">
        <v>79</v>
      </c>
      <c r="EP45" s="44"/>
      <c r="EQ45" s="44" t="n">
        <v>0</v>
      </c>
      <c r="ER45" s="44" t="n">
        <v>0</v>
      </c>
      <c r="ES45" s="44" t="n">
        <v>0</v>
      </c>
      <c r="ET45" s="44" t="n">
        <v>0</v>
      </c>
      <c r="EU45" s="44" t="n">
        <v>0</v>
      </c>
      <c r="EV45" s="44" t="n">
        <v>841.11</v>
      </c>
      <c r="EW45" s="44" t="n">
        <v>69</v>
      </c>
      <c r="EX45" s="44" t="n">
        <v>0</v>
      </c>
      <c r="EY45" s="44" t="n">
        <v>0</v>
      </c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 t="n">
        <v>0</v>
      </c>
      <c r="FR45" s="44" t="n">
        <v>0</v>
      </c>
      <c r="FS45" s="44" t="n">
        <v>0</v>
      </c>
      <c r="FT45" s="44"/>
      <c r="FU45" s="44"/>
      <c r="FV45" s="44"/>
      <c r="FW45" s="44"/>
      <c r="FX45" s="44" t="n">
        <v>134</v>
      </c>
      <c r="FY45" s="44" t="n">
        <v>55</v>
      </c>
      <c r="FZ45" s="44"/>
      <c r="GA45" s="44"/>
      <c r="GB45" s="44"/>
      <c r="GC45" s="44"/>
      <c r="GD45" s="44" t="n">
        <v>1</v>
      </c>
      <c r="GE45" s="44"/>
      <c r="GF45" s="44" t="n">
        <v>1839706674</v>
      </c>
      <c r="GG45" s="44" t="n">
        <v>2</v>
      </c>
      <c r="GH45" s="44" t="n">
        <v>0</v>
      </c>
      <c r="GI45" s="44" t="n">
        <v>-2</v>
      </c>
      <c r="GJ45" s="44" t="n">
        <v>0</v>
      </c>
      <c r="GK45" s="44" t="n">
        <v>0</v>
      </c>
      <c r="GL45" s="44" t="n">
        <f aca="false">ROUND(IF(AND(BH45=3,BI45=3,FS45&lt;&gt;0),P45,0),2)</f>
        <v>0</v>
      </c>
      <c r="GM45" s="44" t="n">
        <f aca="false">ROUND(O45+X45+Y45,2)+GX45</f>
        <v>1617.02</v>
      </c>
      <c r="GN45" s="44" t="n">
        <f aca="false">IF(OR(BI45=0,BI45=1),GM45-GX45,0)</f>
        <v>1617.02</v>
      </c>
      <c r="GO45" s="44" t="n">
        <f aca="false">IF(BI45=2,GM45-GX45,0)</f>
        <v>0</v>
      </c>
      <c r="GP45" s="44" t="n">
        <f aca="false">IF(BI45=4,GM45-GX45,0)</f>
        <v>0</v>
      </c>
      <c r="GQ45" s="44"/>
      <c r="GR45" s="44" t="n">
        <v>0</v>
      </c>
      <c r="GS45" s="44" t="n">
        <v>3</v>
      </c>
      <c r="GT45" s="44" t="n">
        <v>0</v>
      </c>
      <c r="GU45" s="44"/>
      <c r="GV45" s="44" t="n">
        <f aca="false">(GT45)</f>
        <v>0</v>
      </c>
      <c r="GW45" s="44" t="n">
        <v>1.33</v>
      </c>
      <c r="GX45" s="44" t="n">
        <f aca="false">ROUND(HC45*I45,2)</f>
        <v>0</v>
      </c>
      <c r="GY45" s="44"/>
      <c r="GZ45" s="44"/>
      <c r="HA45" s="44" t="n">
        <v>0</v>
      </c>
      <c r="HB45" s="44" t="n">
        <v>0</v>
      </c>
      <c r="HC45" s="44" t="n">
        <f aca="false">GV45*GW45</f>
        <v>0</v>
      </c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 t="n">
        <v>0</v>
      </c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 t="n">
        <v>0</v>
      </c>
      <c r="IL45" s="44"/>
      <c r="IM45" s="44"/>
      <c r="IN45" s="44"/>
      <c r="IO45" s="44"/>
      <c r="IP45" s="44"/>
      <c r="IQ45" s="44"/>
      <c r="IR45" s="44"/>
      <c r="IS45" s="44"/>
      <c r="IT45" s="44"/>
      <c r="IU45" s="44"/>
    </row>
    <row r="46" customFormat="false" ht="12.75" hidden="false" customHeight="false" outlineLevel="0" collapsed="false">
      <c r="A46" s="44" t="n">
        <v>17</v>
      </c>
      <c r="B46" s="44" t="n">
        <v>1</v>
      </c>
      <c r="C46" s="44" t="n">
        <f aca="false">ROW(SmtRes!A57)</f>
        <v>57</v>
      </c>
      <c r="D46" s="44" t="n">
        <f aca="false">ROW(EtalonRes!A57)</f>
        <v>57</v>
      </c>
      <c r="E46" s="44" t="s">
        <v>88</v>
      </c>
      <c r="F46" s="44" t="s">
        <v>72</v>
      </c>
      <c r="G46" s="44" t="s">
        <v>30</v>
      </c>
      <c r="H46" s="44" t="s">
        <v>73</v>
      </c>
      <c r="I46" s="44" t="n">
        <f aca="false">ROUND(9/100,9)</f>
        <v>0.09</v>
      </c>
      <c r="J46" s="44" t="n">
        <v>0</v>
      </c>
      <c r="K46" s="44" t="n">
        <f aca="false">ROUND(9/100,9)</f>
        <v>0.09</v>
      </c>
      <c r="L46" s="44"/>
      <c r="M46" s="44"/>
      <c r="N46" s="44"/>
      <c r="O46" s="44" t="n">
        <f aca="false">ROUND(CP46,2)</f>
        <v>87.18</v>
      </c>
      <c r="P46" s="44" t="n">
        <f aca="false">ROUND(CQ46*I46,2)</f>
        <v>0</v>
      </c>
      <c r="Q46" s="44" t="n">
        <f aca="false">ROUND(CR46*I46,2)</f>
        <v>0</v>
      </c>
      <c r="R46" s="44" t="n">
        <f aca="false">ROUND(CS46*I46,2)</f>
        <v>0</v>
      </c>
      <c r="S46" s="44" t="n">
        <f aca="false">ROUND(CT46*I46,2)</f>
        <v>87.18</v>
      </c>
      <c r="T46" s="44" t="n">
        <f aca="false">ROUND(CU46*I46,2)</f>
        <v>0</v>
      </c>
      <c r="U46" s="44" t="n">
        <f aca="false">CV46*I46</f>
        <v>7.152057</v>
      </c>
      <c r="V46" s="44" t="n">
        <f aca="false">CW46*I46</f>
        <v>0</v>
      </c>
      <c r="W46" s="44" t="n">
        <f aca="false">ROUND(CX46*I46,2)</f>
        <v>0</v>
      </c>
      <c r="X46" s="44" t="n">
        <f aca="false">ROUND(CY46,2)</f>
        <v>116.82</v>
      </c>
      <c r="Y46" s="44" t="n">
        <f aca="false">ROUND(CZ46,2)</f>
        <v>47.95</v>
      </c>
      <c r="Z46" s="44"/>
      <c r="AA46" s="44" t="n">
        <v>86511347</v>
      </c>
      <c r="AB46" s="44" t="n">
        <f aca="false">(AC46+AD46+AF46)</f>
        <v>925.221</v>
      </c>
      <c r="AC46" s="44" t="n">
        <f aca="false">(ES46)</f>
        <v>0</v>
      </c>
      <c r="AD46" s="44" t="n">
        <f aca="false">((ET46*1.1))</f>
        <v>0</v>
      </c>
      <c r="AE46" s="44" t="n">
        <f aca="false">((EU46*1.1))</f>
        <v>0</v>
      </c>
      <c r="AF46" s="44" t="n">
        <f aca="false">((EV46*1.1))</f>
        <v>925.221</v>
      </c>
      <c r="AG46" s="44" t="n">
        <f aca="false">(AP46)</f>
        <v>0</v>
      </c>
      <c r="AH46" s="44" t="n">
        <f aca="false">((EW46*1.1))</f>
        <v>75.9</v>
      </c>
      <c r="AI46" s="44" t="n">
        <f aca="false">((EX46*1.1))</f>
        <v>0</v>
      </c>
      <c r="AJ46" s="44" t="n">
        <f aca="false">(AS46)</f>
        <v>0</v>
      </c>
      <c r="AK46" s="44" t="n">
        <v>0</v>
      </c>
      <c r="AL46" s="44" t="n">
        <v>0</v>
      </c>
      <c r="AM46" s="44" t="n">
        <v>0</v>
      </c>
      <c r="AN46" s="44" t="n">
        <v>0</v>
      </c>
      <c r="AO46" s="44" t="n">
        <v>841.11</v>
      </c>
      <c r="AP46" s="44" t="n">
        <v>0</v>
      </c>
      <c r="AQ46" s="44" t="n">
        <v>69</v>
      </c>
      <c r="AR46" s="44" t="n">
        <v>0</v>
      </c>
      <c r="AS46" s="44" t="n">
        <v>0</v>
      </c>
      <c r="AT46" s="44" t="n">
        <v>134</v>
      </c>
      <c r="AU46" s="44" t="n">
        <v>55</v>
      </c>
      <c r="AV46" s="44" t="n">
        <v>1.047</v>
      </c>
      <c r="AW46" s="44" t="n">
        <v>1</v>
      </c>
      <c r="AX46" s="44"/>
      <c r="AY46" s="44"/>
      <c r="AZ46" s="44" t="n">
        <v>1</v>
      </c>
      <c r="BA46" s="44" t="n">
        <v>1</v>
      </c>
      <c r="BB46" s="44" t="n">
        <v>1</v>
      </c>
      <c r="BC46" s="44" t="n">
        <v>1</v>
      </c>
      <c r="BD46" s="44"/>
      <c r="BE46" s="44"/>
      <c r="BF46" s="44"/>
      <c r="BG46" s="44"/>
      <c r="BH46" s="44" t="n">
        <v>0</v>
      </c>
      <c r="BI46" s="44" t="n">
        <v>1</v>
      </c>
      <c r="BJ46" s="44" t="s">
        <v>74</v>
      </c>
      <c r="BK46" s="44"/>
      <c r="BL46" s="44"/>
      <c r="BM46" s="44" t="n">
        <v>167</v>
      </c>
      <c r="BN46" s="44" t="n">
        <v>0</v>
      </c>
      <c r="BO46" s="44" t="s">
        <v>72</v>
      </c>
      <c r="BP46" s="44" t="n">
        <v>1</v>
      </c>
      <c r="BQ46" s="44" t="n">
        <v>30</v>
      </c>
      <c r="BR46" s="44" t="n">
        <v>0</v>
      </c>
      <c r="BS46" s="44" t="n">
        <v>1</v>
      </c>
      <c r="BT46" s="44" t="n">
        <v>1</v>
      </c>
      <c r="BU46" s="44" t="n">
        <v>1</v>
      </c>
      <c r="BV46" s="44" t="n">
        <v>1</v>
      </c>
      <c r="BW46" s="44" t="n">
        <v>1</v>
      </c>
      <c r="BX46" s="44" t="n">
        <v>1</v>
      </c>
      <c r="BY46" s="44"/>
      <c r="BZ46" s="44" t="n">
        <v>134</v>
      </c>
      <c r="CA46" s="44" t="n">
        <v>55</v>
      </c>
      <c r="CB46" s="44"/>
      <c r="CC46" s="44"/>
      <c r="CD46" s="44"/>
      <c r="CE46" s="44" t="n">
        <v>0</v>
      </c>
      <c r="CF46" s="44" t="n">
        <v>0</v>
      </c>
      <c r="CG46" s="44" t="n">
        <v>0</v>
      </c>
      <c r="CH46" s="44"/>
      <c r="CI46" s="44"/>
      <c r="CJ46" s="44"/>
      <c r="CK46" s="44"/>
      <c r="CL46" s="44"/>
      <c r="CM46" s="44" t="n">
        <v>0</v>
      </c>
      <c r="CN46" s="44" t="s">
        <v>75</v>
      </c>
      <c r="CO46" s="44" t="n">
        <v>0</v>
      </c>
      <c r="CP46" s="44" t="n">
        <f aca="false">(P46+Q46+S46)</f>
        <v>87.18</v>
      </c>
      <c r="CQ46" s="44" t="n">
        <f aca="false">(AC46*BC46*AW46)</f>
        <v>0</v>
      </c>
      <c r="CR46" s="44" t="n">
        <f aca="false">(((ET46*1.1))*BB46*AV46)</f>
        <v>0</v>
      </c>
      <c r="CS46" s="44" t="n">
        <f aca="false">(AE46*BS46*AV46)</f>
        <v>0</v>
      </c>
      <c r="CT46" s="44" t="n">
        <f aca="false">(AF46*BA46*AV46)</f>
        <v>968.706387</v>
      </c>
      <c r="CU46" s="44" t="n">
        <f aca="false">AG46</f>
        <v>0</v>
      </c>
      <c r="CV46" s="44" t="n">
        <f aca="false">(AH46*AV46)</f>
        <v>79.4673</v>
      </c>
      <c r="CW46" s="44" t="n">
        <f aca="false">AI46</f>
        <v>0</v>
      </c>
      <c r="CX46" s="44" t="n">
        <f aca="false">AJ46</f>
        <v>0</v>
      </c>
      <c r="CY46" s="44" t="n">
        <f aca="false">(((S46+R46)*BZ46)/100)</f>
        <v>116.8212</v>
      </c>
      <c r="CZ46" s="44" t="n">
        <f aca="false">(((S46+R46)*CA46)/100)</f>
        <v>47.949</v>
      </c>
      <c r="DA46" s="44"/>
      <c r="DB46" s="44"/>
      <c r="DC46" s="44"/>
      <c r="DD46" s="44"/>
      <c r="DE46" s="44" t="s">
        <v>76</v>
      </c>
      <c r="DF46" s="44" t="s">
        <v>76</v>
      </c>
      <c r="DG46" s="44" t="s">
        <v>76</v>
      </c>
      <c r="DH46" s="44"/>
      <c r="DI46" s="44" t="s">
        <v>76</v>
      </c>
      <c r="DJ46" s="44" t="s">
        <v>76</v>
      </c>
      <c r="DK46" s="44"/>
      <c r="DL46" s="44"/>
      <c r="DM46" s="44"/>
      <c r="DN46" s="44" t="n">
        <v>0</v>
      </c>
      <c r="DO46" s="44" t="n">
        <v>0</v>
      </c>
      <c r="DP46" s="44" t="n">
        <v>1</v>
      </c>
      <c r="DQ46" s="44" t="n">
        <v>1</v>
      </c>
      <c r="DR46" s="44"/>
      <c r="DS46" s="44"/>
      <c r="DT46" s="44"/>
      <c r="DU46" s="44" t="n">
        <v>1013</v>
      </c>
      <c r="DV46" s="44" t="s">
        <v>73</v>
      </c>
      <c r="DW46" s="44" t="s">
        <v>73</v>
      </c>
      <c r="DX46" s="44" t="n">
        <v>1</v>
      </c>
      <c r="DY46" s="44"/>
      <c r="DZ46" s="44"/>
      <c r="EA46" s="44"/>
      <c r="EB46" s="44"/>
      <c r="EC46" s="44"/>
      <c r="ED46" s="44"/>
      <c r="EE46" s="44" t="n">
        <v>86330795</v>
      </c>
      <c r="EF46" s="44" t="n">
        <v>30</v>
      </c>
      <c r="EG46" s="44" t="s">
        <v>8</v>
      </c>
      <c r="EH46" s="44" t="n">
        <v>0</v>
      </c>
      <c r="EI46" s="44"/>
      <c r="EJ46" s="44" t="n">
        <v>1</v>
      </c>
      <c r="EK46" s="44" t="n">
        <v>167</v>
      </c>
      <c r="EL46" s="44" t="s">
        <v>77</v>
      </c>
      <c r="EM46" s="44" t="s">
        <v>78</v>
      </c>
      <c r="EN46" s="44"/>
      <c r="EO46" s="44" t="s">
        <v>79</v>
      </c>
      <c r="EP46" s="44"/>
      <c r="EQ46" s="44" t="n">
        <v>0</v>
      </c>
      <c r="ER46" s="44" t="n">
        <v>0</v>
      </c>
      <c r="ES46" s="44" t="n">
        <v>0</v>
      </c>
      <c r="ET46" s="44" t="n">
        <v>0</v>
      </c>
      <c r="EU46" s="44" t="n">
        <v>0</v>
      </c>
      <c r="EV46" s="44" t="n">
        <v>841.11</v>
      </c>
      <c r="EW46" s="44" t="n">
        <v>69</v>
      </c>
      <c r="EX46" s="44" t="n">
        <v>0</v>
      </c>
      <c r="EY46" s="44" t="n">
        <v>0</v>
      </c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 t="n">
        <v>0</v>
      </c>
      <c r="FR46" s="44" t="n">
        <v>0</v>
      </c>
      <c r="FS46" s="44" t="n">
        <v>0</v>
      </c>
      <c r="FT46" s="44"/>
      <c r="FU46" s="44"/>
      <c r="FV46" s="44"/>
      <c r="FW46" s="44"/>
      <c r="FX46" s="44" t="n">
        <v>134</v>
      </c>
      <c r="FY46" s="44" t="n">
        <v>55</v>
      </c>
      <c r="FZ46" s="44"/>
      <c r="GA46" s="44"/>
      <c r="GB46" s="44"/>
      <c r="GC46" s="44"/>
      <c r="GD46" s="44" t="n">
        <v>1</v>
      </c>
      <c r="GE46" s="44"/>
      <c r="GF46" s="44" t="n">
        <v>430165812</v>
      </c>
      <c r="GG46" s="44" t="n">
        <v>2</v>
      </c>
      <c r="GH46" s="44" t="n">
        <v>0</v>
      </c>
      <c r="GI46" s="44" t="n">
        <v>-2</v>
      </c>
      <c r="GJ46" s="44" t="n">
        <v>0</v>
      </c>
      <c r="GK46" s="44" t="n">
        <v>0</v>
      </c>
      <c r="GL46" s="44" t="n">
        <f aca="false">ROUND(IF(AND(BH46=3,BI46=3,FS46&lt;&gt;0),P46,0),2)</f>
        <v>0</v>
      </c>
      <c r="GM46" s="44" t="n">
        <f aca="false">ROUND(O46+X46+Y46,2)+GX46</f>
        <v>251.95</v>
      </c>
      <c r="GN46" s="44" t="n">
        <f aca="false">IF(OR(BI46=0,BI46=1),GM46-GX46,0)</f>
        <v>251.95</v>
      </c>
      <c r="GO46" s="44" t="n">
        <f aca="false">IF(BI46=2,GM46-GX46,0)</f>
        <v>0</v>
      </c>
      <c r="GP46" s="44" t="n">
        <f aca="false">IF(BI46=4,GM46-GX46,0)</f>
        <v>0</v>
      </c>
      <c r="GQ46" s="44"/>
      <c r="GR46" s="44" t="n">
        <v>0</v>
      </c>
      <c r="GS46" s="44" t="n">
        <v>3</v>
      </c>
      <c r="GT46" s="44" t="n">
        <v>0</v>
      </c>
      <c r="GU46" s="44"/>
      <c r="GV46" s="44" t="n">
        <f aca="false">(GT46)</f>
        <v>0</v>
      </c>
      <c r="GW46" s="44" t="n">
        <v>1</v>
      </c>
      <c r="GX46" s="44" t="n">
        <f aca="false">ROUND(HC46*I46,2)</f>
        <v>0</v>
      </c>
      <c r="GY46" s="44"/>
      <c r="GZ46" s="44"/>
      <c r="HA46" s="44" t="n">
        <v>0</v>
      </c>
      <c r="HB46" s="44" t="n">
        <v>0</v>
      </c>
      <c r="HC46" s="44" t="n">
        <f aca="false">GV46*GW46</f>
        <v>0</v>
      </c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 t="n">
        <v>0</v>
      </c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 t="n">
        <v>0</v>
      </c>
      <c r="IL46" s="44"/>
      <c r="IM46" s="44"/>
      <c r="IN46" s="44"/>
      <c r="IO46" s="44"/>
      <c r="IP46" s="44"/>
      <c r="IQ46" s="44"/>
      <c r="IR46" s="44"/>
      <c r="IS46" s="44"/>
      <c r="IT46" s="44"/>
      <c r="IU46" s="44"/>
    </row>
    <row r="47" customFormat="false" ht="12.75" hidden="false" customHeight="false" outlineLevel="0" collapsed="false">
      <c r="A47" s="44" t="n">
        <v>17</v>
      </c>
      <c r="B47" s="44" t="n">
        <v>1</v>
      </c>
      <c r="C47" s="44" t="n">
        <f aca="false">ROW(SmtRes!A60)</f>
        <v>60</v>
      </c>
      <c r="D47" s="44" t="n">
        <f aca="false">ROW(EtalonRes!A60)</f>
        <v>60</v>
      </c>
      <c r="E47" s="44" t="s">
        <v>88</v>
      </c>
      <c r="F47" s="44" t="s">
        <v>72</v>
      </c>
      <c r="G47" s="44" t="s">
        <v>30</v>
      </c>
      <c r="H47" s="44" t="s">
        <v>73</v>
      </c>
      <c r="I47" s="44" t="n">
        <f aca="false">ROUND(9/100,9)</f>
        <v>0.09</v>
      </c>
      <c r="J47" s="44" t="n">
        <v>0</v>
      </c>
      <c r="K47" s="44" t="n">
        <f aca="false">ROUND(9/100,9)</f>
        <v>0.09</v>
      </c>
      <c r="L47" s="44"/>
      <c r="M47" s="44"/>
      <c r="N47" s="44"/>
      <c r="O47" s="44" t="n">
        <f aca="false">ROUND(CP47,2)</f>
        <v>5035.72</v>
      </c>
      <c r="P47" s="44" t="n">
        <f aca="false">ROUND(CQ47*I47,2)</f>
        <v>0</v>
      </c>
      <c r="Q47" s="44" t="n">
        <f aca="false">ROUND(CR47*I47,2)</f>
        <v>0</v>
      </c>
      <c r="R47" s="44" t="n">
        <f aca="false">ROUND(CS47*I47,2)</f>
        <v>0</v>
      </c>
      <c r="S47" s="44" t="n">
        <f aca="false">ROUND(CT47*I47,2)</f>
        <v>5035.72</v>
      </c>
      <c r="T47" s="44" t="n">
        <f aca="false">ROUND(CU47*I47,2)</f>
        <v>0</v>
      </c>
      <c r="U47" s="44" t="n">
        <f aca="false">CV47*I47</f>
        <v>7.152057</v>
      </c>
      <c r="V47" s="44" t="n">
        <f aca="false">CW47*I47</f>
        <v>0</v>
      </c>
      <c r="W47" s="44" t="n">
        <f aca="false">ROUND(CX47*I47,2)</f>
        <v>0</v>
      </c>
      <c r="X47" s="44" t="n">
        <f aca="false">ROUND(CY47,2)</f>
        <v>6747.86</v>
      </c>
      <c r="Y47" s="44" t="n">
        <f aca="false">ROUND(CZ47,2)</f>
        <v>2769.65</v>
      </c>
      <c r="Z47" s="44"/>
      <c r="AA47" s="44" t="n">
        <v>86511348</v>
      </c>
      <c r="AB47" s="44" t="n">
        <f aca="false">(AC47+AD47+AF47)</f>
        <v>925.221</v>
      </c>
      <c r="AC47" s="44" t="n">
        <f aca="false">(ES47)</f>
        <v>0</v>
      </c>
      <c r="AD47" s="44" t="n">
        <f aca="false">((ET47*1.1))</f>
        <v>0</v>
      </c>
      <c r="AE47" s="44" t="n">
        <f aca="false">((EU47*1.1))</f>
        <v>0</v>
      </c>
      <c r="AF47" s="44" t="n">
        <f aca="false">((EV47*1.1))</f>
        <v>925.221</v>
      </c>
      <c r="AG47" s="44" t="n">
        <f aca="false">(AP47)</f>
        <v>0</v>
      </c>
      <c r="AH47" s="44" t="n">
        <f aca="false">((EW47*1.1))</f>
        <v>75.9</v>
      </c>
      <c r="AI47" s="44" t="n">
        <f aca="false">((EX47*1.1))</f>
        <v>0</v>
      </c>
      <c r="AJ47" s="44" t="n">
        <f aca="false">(AS47)</f>
        <v>0</v>
      </c>
      <c r="AK47" s="44" t="n">
        <v>0</v>
      </c>
      <c r="AL47" s="44" t="n">
        <v>0</v>
      </c>
      <c r="AM47" s="44" t="n">
        <v>0</v>
      </c>
      <c r="AN47" s="44" t="n">
        <v>0</v>
      </c>
      <c r="AO47" s="44" t="n">
        <v>841.11</v>
      </c>
      <c r="AP47" s="44" t="n">
        <v>0</v>
      </c>
      <c r="AQ47" s="44" t="n">
        <v>69</v>
      </c>
      <c r="AR47" s="44" t="n">
        <v>0</v>
      </c>
      <c r="AS47" s="44" t="n">
        <v>0</v>
      </c>
      <c r="AT47" s="44" t="n">
        <v>134</v>
      </c>
      <c r="AU47" s="44" t="n">
        <v>55</v>
      </c>
      <c r="AV47" s="44" t="n">
        <v>1.047</v>
      </c>
      <c r="AW47" s="44" t="n">
        <v>1</v>
      </c>
      <c r="AX47" s="44"/>
      <c r="AY47" s="44"/>
      <c r="AZ47" s="44" t="n">
        <v>1</v>
      </c>
      <c r="BA47" s="44" t="n">
        <v>57.76</v>
      </c>
      <c r="BB47" s="44" t="n">
        <v>1</v>
      </c>
      <c r="BC47" s="44" t="n">
        <v>1.33</v>
      </c>
      <c r="BD47" s="44"/>
      <c r="BE47" s="44"/>
      <c r="BF47" s="44"/>
      <c r="BG47" s="44"/>
      <c r="BH47" s="44" t="n">
        <v>0</v>
      </c>
      <c r="BI47" s="44" t="n">
        <v>1</v>
      </c>
      <c r="BJ47" s="44" t="s">
        <v>74</v>
      </c>
      <c r="BK47" s="44"/>
      <c r="BL47" s="44"/>
      <c r="BM47" s="44" t="n">
        <v>167</v>
      </c>
      <c r="BN47" s="44" t="n">
        <v>0</v>
      </c>
      <c r="BO47" s="44" t="s">
        <v>72</v>
      </c>
      <c r="BP47" s="44" t="n">
        <v>1</v>
      </c>
      <c r="BQ47" s="44" t="n">
        <v>30</v>
      </c>
      <c r="BR47" s="44" t="n">
        <v>0</v>
      </c>
      <c r="BS47" s="44" t="n">
        <v>57.76</v>
      </c>
      <c r="BT47" s="44" t="n">
        <v>1</v>
      </c>
      <c r="BU47" s="44" t="n">
        <v>1</v>
      </c>
      <c r="BV47" s="44" t="n">
        <v>1</v>
      </c>
      <c r="BW47" s="44" t="n">
        <v>1</v>
      </c>
      <c r="BX47" s="44" t="n">
        <v>1</v>
      </c>
      <c r="BY47" s="44"/>
      <c r="BZ47" s="44" t="n">
        <v>134</v>
      </c>
      <c r="CA47" s="44" t="n">
        <v>55</v>
      </c>
      <c r="CB47" s="44"/>
      <c r="CC47" s="44"/>
      <c r="CD47" s="44"/>
      <c r="CE47" s="44" t="n">
        <v>0</v>
      </c>
      <c r="CF47" s="44" t="n">
        <v>0</v>
      </c>
      <c r="CG47" s="44" t="n">
        <v>0</v>
      </c>
      <c r="CH47" s="44"/>
      <c r="CI47" s="44"/>
      <c r="CJ47" s="44"/>
      <c r="CK47" s="44"/>
      <c r="CL47" s="44"/>
      <c r="CM47" s="44" t="n">
        <v>0</v>
      </c>
      <c r="CN47" s="44" t="s">
        <v>75</v>
      </c>
      <c r="CO47" s="44" t="n">
        <v>0</v>
      </c>
      <c r="CP47" s="44" t="n">
        <f aca="false">(P47+Q47+S47)</f>
        <v>5035.72</v>
      </c>
      <c r="CQ47" s="44" t="n">
        <f aca="false">(AC47*BC47*AW47)</f>
        <v>0</v>
      </c>
      <c r="CR47" s="44" t="n">
        <f aca="false">(((ET47*1.1))*BB47*AV47)</f>
        <v>0</v>
      </c>
      <c r="CS47" s="44" t="n">
        <f aca="false">(AE47*BS47*AV47)</f>
        <v>0</v>
      </c>
      <c r="CT47" s="44" t="n">
        <f aca="false">(AF47*BA47*AV47)</f>
        <v>55952.48091312</v>
      </c>
      <c r="CU47" s="44" t="n">
        <f aca="false">AG47</f>
        <v>0</v>
      </c>
      <c r="CV47" s="44" t="n">
        <f aca="false">(AH47*AV47)</f>
        <v>79.4673</v>
      </c>
      <c r="CW47" s="44" t="n">
        <f aca="false">AI47</f>
        <v>0</v>
      </c>
      <c r="CX47" s="44" t="n">
        <f aca="false">AJ47</f>
        <v>0</v>
      </c>
      <c r="CY47" s="44" t="n">
        <f aca="false">(S47+R47)*(BZ47/100)</f>
        <v>6747.8648</v>
      </c>
      <c r="CZ47" s="44" t="n">
        <f aca="false">(S47+R47)*(CA47/100)</f>
        <v>2769.646</v>
      </c>
      <c r="DA47" s="44"/>
      <c r="DB47" s="44"/>
      <c r="DC47" s="44"/>
      <c r="DD47" s="44"/>
      <c r="DE47" s="44" t="s">
        <v>76</v>
      </c>
      <c r="DF47" s="44" t="s">
        <v>76</v>
      </c>
      <c r="DG47" s="44" t="s">
        <v>76</v>
      </c>
      <c r="DH47" s="44"/>
      <c r="DI47" s="44" t="s">
        <v>76</v>
      </c>
      <c r="DJ47" s="44" t="s">
        <v>76</v>
      </c>
      <c r="DK47" s="44"/>
      <c r="DL47" s="44"/>
      <c r="DM47" s="44"/>
      <c r="DN47" s="44" t="n">
        <v>134</v>
      </c>
      <c r="DO47" s="44" t="n">
        <v>55</v>
      </c>
      <c r="DP47" s="44" t="n">
        <v>1</v>
      </c>
      <c r="DQ47" s="44" t="n">
        <v>1</v>
      </c>
      <c r="DR47" s="44"/>
      <c r="DS47" s="44"/>
      <c r="DT47" s="44"/>
      <c r="DU47" s="44" t="n">
        <v>1013</v>
      </c>
      <c r="DV47" s="44" t="s">
        <v>73</v>
      </c>
      <c r="DW47" s="44" t="s">
        <v>73</v>
      </c>
      <c r="DX47" s="44" t="n">
        <v>1</v>
      </c>
      <c r="DY47" s="44"/>
      <c r="DZ47" s="44"/>
      <c r="EA47" s="44"/>
      <c r="EB47" s="44"/>
      <c r="EC47" s="44"/>
      <c r="ED47" s="44"/>
      <c r="EE47" s="44" t="n">
        <v>86330795</v>
      </c>
      <c r="EF47" s="44" t="n">
        <v>30</v>
      </c>
      <c r="EG47" s="44" t="s">
        <v>8</v>
      </c>
      <c r="EH47" s="44" t="n">
        <v>0</v>
      </c>
      <c r="EI47" s="44"/>
      <c r="EJ47" s="44" t="n">
        <v>1</v>
      </c>
      <c r="EK47" s="44" t="n">
        <v>167</v>
      </c>
      <c r="EL47" s="44" t="s">
        <v>77</v>
      </c>
      <c r="EM47" s="44" t="s">
        <v>78</v>
      </c>
      <c r="EN47" s="44"/>
      <c r="EO47" s="44" t="s">
        <v>79</v>
      </c>
      <c r="EP47" s="44"/>
      <c r="EQ47" s="44" t="n">
        <v>0</v>
      </c>
      <c r="ER47" s="44" t="n">
        <v>0</v>
      </c>
      <c r="ES47" s="44" t="n">
        <v>0</v>
      </c>
      <c r="ET47" s="44" t="n">
        <v>0</v>
      </c>
      <c r="EU47" s="44" t="n">
        <v>0</v>
      </c>
      <c r="EV47" s="44" t="n">
        <v>841.11</v>
      </c>
      <c r="EW47" s="44" t="n">
        <v>69</v>
      </c>
      <c r="EX47" s="44" t="n">
        <v>0</v>
      </c>
      <c r="EY47" s="44" t="n">
        <v>0</v>
      </c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 t="n">
        <v>0</v>
      </c>
      <c r="FR47" s="44" t="n">
        <v>0</v>
      </c>
      <c r="FS47" s="44" t="n">
        <v>0</v>
      </c>
      <c r="FT47" s="44"/>
      <c r="FU47" s="44"/>
      <c r="FV47" s="44"/>
      <c r="FW47" s="44"/>
      <c r="FX47" s="44" t="n">
        <v>134</v>
      </c>
      <c r="FY47" s="44" t="n">
        <v>55</v>
      </c>
      <c r="FZ47" s="44"/>
      <c r="GA47" s="44"/>
      <c r="GB47" s="44"/>
      <c r="GC47" s="44"/>
      <c r="GD47" s="44" t="n">
        <v>1</v>
      </c>
      <c r="GE47" s="44"/>
      <c r="GF47" s="44" t="n">
        <v>430165812</v>
      </c>
      <c r="GG47" s="44" t="n">
        <v>2</v>
      </c>
      <c r="GH47" s="44" t="n">
        <v>0</v>
      </c>
      <c r="GI47" s="44" t="n">
        <v>-2</v>
      </c>
      <c r="GJ47" s="44" t="n">
        <v>0</v>
      </c>
      <c r="GK47" s="44" t="n">
        <v>0</v>
      </c>
      <c r="GL47" s="44" t="n">
        <f aca="false">ROUND(IF(AND(BH47=3,BI47=3,FS47&lt;&gt;0),P47,0),2)</f>
        <v>0</v>
      </c>
      <c r="GM47" s="44" t="n">
        <f aca="false">ROUND(O47+X47+Y47,2)+GX47</f>
        <v>14553.23</v>
      </c>
      <c r="GN47" s="44" t="n">
        <f aca="false">IF(OR(BI47=0,BI47=1),GM47-GX47,0)</f>
        <v>14553.23</v>
      </c>
      <c r="GO47" s="44" t="n">
        <f aca="false">IF(BI47=2,GM47-GX47,0)</f>
        <v>0</v>
      </c>
      <c r="GP47" s="44" t="n">
        <f aca="false">IF(BI47=4,GM47-GX47,0)</f>
        <v>0</v>
      </c>
      <c r="GQ47" s="44"/>
      <c r="GR47" s="44" t="n">
        <v>0</v>
      </c>
      <c r="GS47" s="44" t="n">
        <v>3</v>
      </c>
      <c r="GT47" s="44" t="n">
        <v>0</v>
      </c>
      <c r="GU47" s="44"/>
      <c r="GV47" s="44" t="n">
        <f aca="false">(GT47)</f>
        <v>0</v>
      </c>
      <c r="GW47" s="44" t="n">
        <v>1.33</v>
      </c>
      <c r="GX47" s="44" t="n">
        <f aca="false">ROUND(HC47*I47,2)</f>
        <v>0</v>
      </c>
      <c r="GY47" s="44"/>
      <c r="GZ47" s="44"/>
      <c r="HA47" s="44" t="n">
        <v>0</v>
      </c>
      <c r="HB47" s="44" t="n">
        <v>0</v>
      </c>
      <c r="HC47" s="44" t="n">
        <f aca="false">GV47*GW47</f>
        <v>0</v>
      </c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 t="n">
        <v>0</v>
      </c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 t="n">
        <v>0</v>
      </c>
      <c r="IL47" s="44"/>
      <c r="IM47" s="44"/>
      <c r="IN47" s="44"/>
      <c r="IO47" s="44"/>
      <c r="IP47" s="44"/>
      <c r="IQ47" s="44"/>
      <c r="IR47" s="44"/>
      <c r="IS47" s="44"/>
      <c r="IT47" s="44"/>
      <c r="IU47" s="44"/>
    </row>
    <row r="48" customFormat="false" ht="12.75" hidden="false" customHeight="false" outlineLevel="0" collapsed="false">
      <c r="A48" s="44" t="n">
        <v>17</v>
      </c>
      <c r="B48" s="44" t="n">
        <v>1</v>
      </c>
      <c r="C48" s="44" t="n">
        <f aca="false">ROW(SmtRes!A63)</f>
        <v>63</v>
      </c>
      <c r="D48" s="44" t="n">
        <f aca="false">ROW(EtalonRes!A63)</f>
        <v>63</v>
      </c>
      <c r="E48" s="44" t="s">
        <v>89</v>
      </c>
      <c r="F48" s="44" t="s">
        <v>72</v>
      </c>
      <c r="G48" s="44" t="s">
        <v>30</v>
      </c>
      <c r="H48" s="44" t="s">
        <v>73</v>
      </c>
      <c r="I48" s="44" t="n">
        <f aca="false">ROUND(9/100,9)</f>
        <v>0.09</v>
      </c>
      <c r="J48" s="44" t="n">
        <v>0</v>
      </c>
      <c r="K48" s="44" t="n">
        <f aca="false">ROUND(9/100,9)</f>
        <v>0.09</v>
      </c>
      <c r="L48" s="44"/>
      <c r="M48" s="44"/>
      <c r="N48" s="44"/>
      <c r="O48" s="44" t="n">
        <f aca="false">ROUND(CP48,2)</f>
        <v>87.18</v>
      </c>
      <c r="P48" s="44" t="n">
        <f aca="false">ROUND(CQ48*I48,2)</f>
        <v>0</v>
      </c>
      <c r="Q48" s="44" t="n">
        <f aca="false">ROUND(CR48*I48,2)</f>
        <v>0</v>
      </c>
      <c r="R48" s="44" t="n">
        <f aca="false">ROUND(CS48*I48,2)</f>
        <v>0</v>
      </c>
      <c r="S48" s="44" t="n">
        <f aca="false">ROUND(CT48*I48,2)</f>
        <v>87.18</v>
      </c>
      <c r="T48" s="44" t="n">
        <f aca="false">ROUND(CU48*I48,2)</f>
        <v>0</v>
      </c>
      <c r="U48" s="44" t="n">
        <f aca="false">CV48*I48</f>
        <v>7.152057</v>
      </c>
      <c r="V48" s="44" t="n">
        <f aca="false">CW48*I48</f>
        <v>0</v>
      </c>
      <c r="W48" s="44" t="n">
        <f aca="false">ROUND(CX48*I48,2)</f>
        <v>0</v>
      </c>
      <c r="X48" s="44" t="n">
        <f aca="false">ROUND(CY48,2)</f>
        <v>116.82</v>
      </c>
      <c r="Y48" s="44" t="n">
        <f aca="false">ROUND(CZ48,2)</f>
        <v>47.95</v>
      </c>
      <c r="Z48" s="44"/>
      <c r="AA48" s="44" t="n">
        <v>86511347</v>
      </c>
      <c r="AB48" s="44" t="n">
        <f aca="false">(AC48+AD48+AF48)</f>
        <v>925.221</v>
      </c>
      <c r="AC48" s="44" t="n">
        <f aca="false">(ES48)</f>
        <v>0</v>
      </c>
      <c r="AD48" s="44" t="n">
        <f aca="false">((ET48*1.1))</f>
        <v>0</v>
      </c>
      <c r="AE48" s="44" t="n">
        <f aca="false">((EU48*1.1))</f>
        <v>0</v>
      </c>
      <c r="AF48" s="44" t="n">
        <f aca="false">((EV48*1.1))</f>
        <v>925.221</v>
      </c>
      <c r="AG48" s="44" t="n">
        <f aca="false">(AP48)</f>
        <v>0</v>
      </c>
      <c r="AH48" s="44" t="n">
        <f aca="false">((EW48*1.1))</f>
        <v>75.9</v>
      </c>
      <c r="AI48" s="44" t="n">
        <f aca="false">((EX48*1.1))</f>
        <v>0</v>
      </c>
      <c r="AJ48" s="44" t="n">
        <f aca="false">(AS48)</f>
        <v>0</v>
      </c>
      <c r="AK48" s="44" t="n">
        <v>0</v>
      </c>
      <c r="AL48" s="44" t="n">
        <v>0</v>
      </c>
      <c r="AM48" s="44" t="n">
        <v>0</v>
      </c>
      <c r="AN48" s="44" t="n">
        <v>0</v>
      </c>
      <c r="AO48" s="44" t="n">
        <v>841.11</v>
      </c>
      <c r="AP48" s="44" t="n">
        <v>0</v>
      </c>
      <c r="AQ48" s="44" t="n">
        <v>69</v>
      </c>
      <c r="AR48" s="44" t="n">
        <v>0</v>
      </c>
      <c r="AS48" s="44" t="n">
        <v>0</v>
      </c>
      <c r="AT48" s="44" t="n">
        <v>134</v>
      </c>
      <c r="AU48" s="44" t="n">
        <v>55</v>
      </c>
      <c r="AV48" s="44" t="n">
        <v>1.047</v>
      </c>
      <c r="AW48" s="44" t="n">
        <v>1</v>
      </c>
      <c r="AX48" s="44"/>
      <c r="AY48" s="44"/>
      <c r="AZ48" s="44" t="n">
        <v>1</v>
      </c>
      <c r="BA48" s="44" t="n">
        <v>1</v>
      </c>
      <c r="BB48" s="44" t="n">
        <v>1</v>
      </c>
      <c r="BC48" s="44" t="n">
        <v>1</v>
      </c>
      <c r="BD48" s="44"/>
      <c r="BE48" s="44"/>
      <c r="BF48" s="44"/>
      <c r="BG48" s="44"/>
      <c r="BH48" s="44" t="n">
        <v>0</v>
      </c>
      <c r="BI48" s="44" t="n">
        <v>1</v>
      </c>
      <c r="BJ48" s="44" t="s">
        <v>74</v>
      </c>
      <c r="BK48" s="44"/>
      <c r="BL48" s="44"/>
      <c r="BM48" s="44" t="n">
        <v>167</v>
      </c>
      <c r="BN48" s="44" t="n">
        <v>0</v>
      </c>
      <c r="BO48" s="44" t="s">
        <v>72</v>
      </c>
      <c r="BP48" s="44" t="n">
        <v>1</v>
      </c>
      <c r="BQ48" s="44" t="n">
        <v>30</v>
      </c>
      <c r="BR48" s="44" t="n">
        <v>0</v>
      </c>
      <c r="BS48" s="44" t="n">
        <v>1</v>
      </c>
      <c r="BT48" s="44" t="n">
        <v>1</v>
      </c>
      <c r="BU48" s="44" t="n">
        <v>1</v>
      </c>
      <c r="BV48" s="44" t="n">
        <v>1</v>
      </c>
      <c r="BW48" s="44" t="n">
        <v>1</v>
      </c>
      <c r="BX48" s="44" t="n">
        <v>1</v>
      </c>
      <c r="BY48" s="44"/>
      <c r="BZ48" s="44" t="n">
        <v>134</v>
      </c>
      <c r="CA48" s="44" t="n">
        <v>55</v>
      </c>
      <c r="CB48" s="44"/>
      <c r="CC48" s="44"/>
      <c r="CD48" s="44"/>
      <c r="CE48" s="44" t="n">
        <v>0</v>
      </c>
      <c r="CF48" s="44" t="n">
        <v>0</v>
      </c>
      <c r="CG48" s="44" t="n">
        <v>0</v>
      </c>
      <c r="CH48" s="44"/>
      <c r="CI48" s="44"/>
      <c r="CJ48" s="44"/>
      <c r="CK48" s="44"/>
      <c r="CL48" s="44"/>
      <c r="CM48" s="44" t="n">
        <v>0</v>
      </c>
      <c r="CN48" s="44" t="s">
        <v>75</v>
      </c>
      <c r="CO48" s="44" t="n">
        <v>0</v>
      </c>
      <c r="CP48" s="44" t="n">
        <f aca="false">(P48+Q48+S48)</f>
        <v>87.18</v>
      </c>
      <c r="CQ48" s="44" t="n">
        <f aca="false">(AC48*BC48*AW48)</f>
        <v>0</v>
      </c>
      <c r="CR48" s="44" t="n">
        <f aca="false">(((ET48*1.1))*BB48*AV48)</f>
        <v>0</v>
      </c>
      <c r="CS48" s="44" t="n">
        <f aca="false">(AE48*BS48*AV48)</f>
        <v>0</v>
      </c>
      <c r="CT48" s="44" t="n">
        <f aca="false">(AF48*BA48*AV48)</f>
        <v>968.706387</v>
      </c>
      <c r="CU48" s="44" t="n">
        <f aca="false">AG48</f>
        <v>0</v>
      </c>
      <c r="CV48" s="44" t="n">
        <f aca="false">(AH48*AV48)</f>
        <v>79.4673</v>
      </c>
      <c r="CW48" s="44" t="n">
        <f aca="false">AI48</f>
        <v>0</v>
      </c>
      <c r="CX48" s="44" t="n">
        <f aca="false">AJ48</f>
        <v>0</v>
      </c>
      <c r="CY48" s="44" t="n">
        <f aca="false">(((S48+R48)*BZ48)/100)</f>
        <v>116.8212</v>
      </c>
      <c r="CZ48" s="44" t="n">
        <f aca="false">(((S48+R48)*CA48)/100)</f>
        <v>47.949</v>
      </c>
      <c r="DA48" s="44"/>
      <c r="DB48" s="44"/>
      <c r="DC48" s="44"/>
      <c r="DD48" s="44"/>
      <c r="DE48" s="44" t="s">
        <v>76</v>
      </c>
      <c r="DF48" s="44" t="s">
        <v>76</v>
      </c>
      <c r="DG48" s="44" t="s">
        <v>76</v>
      </c>
      <c r="DH48" s="44"/>
      <c r="DI48" s="44" t="s">
        <v>76</v>
      </c>
      <c r="DJ48" s="44" t="s">
        <v>76</v>
      </c>
      <c r="DK48" s="44"/>
      <c r="DL48" s="44"/>
      <c r="DM48" s="44"/>
      <c r="DN48" s="44" t="n">
        <v>0</v>
      </c>
      <c r="DO48" s="44" t="n">
        <v>0</v>
      </c>
      <c r="DP48" s="44" t="n">
        <v>1</v>
      </c>
      <c r="DQ48" s="44" t="n">
        <v>1</v>
      </c>
      <c r="DR48" s="44"/>
      <c r="DS48" s="44"/>
      <c r="DT48" s="44"/>
      <c r="DU48" s="44" t="n">
        <v>1013</v>
      </c>
      <c r="DV48" s="44" t="s">
        <v>73</v>
      </c>
      <c r="DW48" s="44" t="s">
        <v>73</v>
      </c>
      <c r="DX48" s="44" t="n">
        <v>1</v>
      </c>
      <c r="DY48" s="44"/>
      <c r="DZ48" s="44"/>
      <c r="EA48" s="44"/>
      <c r="EB48" s="44"/>
      <c r="EC48" s="44"/>
      <c r="ED48" s="44"/>
      <c r="EE48" s="44" t="n">
        <v>86330795</v>
      </c>
      <c r="EF48" s="44" t="n">
        <v>30</v>
      </c>
      <c r="EG48" s="44" t="s">
        <v>8</v>
      </c>
      <c r="EH48" s="44" t="n">
        <v>0</v>
      </c>
      <c r="EI48" s="44"/>
      <c r="EJ48" s="44" t="n">
        <v>1</v>
      </c>
      <c r="EK48" s="44" t="n">
        <v>167</v>
      </c>
      <c r="EL48" s="44" t="s">
        <v>77</v>
      </c>
      <c r="EM48" s="44" t="s">
        <v>78</v>
      </c>
      <c r="EN48" s="44"/>
      <c r="EO48" s="44" t="s">
        <v>79</v>
      </c>
      <c r="EP48" s="44"/>
      <c r="EQ48" s="44" t="n">
        <v>0</v>
      </c>
      <c r="ER48" s="44" t="n">
        <v>0</v>
      </c>
      <c r="ES48" s="44" t="n">
        <v>0</v>
      </c>
      <c r="ET48" s="44" t="n">
        <v>0</v>
      </c>
      <c r="EU48" s="44" t="n">
        <v>0</v>
      </c>
      <c r="EV48" s="44" t="n">
        <v>841.11</v>
      </c>
      <c r="EW48" s="44" t="n">
        <v>69</v>
      </c>
      <c r="EX48" s="44" t="n">
        <v>0</v>
      </c>
      <c r="EY48" s="44" t="n">
        <v>0</v>
      </c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 t="n">
        <v>0</v>
      </c>
      <c r="FR48" s="44" t="n">
        <v>0</v>
      </c>
      <c r="FS48" s="44" t="n">
        <v>0</v>
      </c>
      <c r="FT48" s="44"/>
      <c r="FU48" s="44"/>
      <c r="FV48" s="44"/>
      <c r="FW48" s="44"/>
      <c r="FX48" s="44" t="n">
        <v>134</v>
      </c>
      <c r="FY48" s="44" t="n">
        <v>55</v>
      </c>
      <c r="FZ48" s="44"/>
      <c r="GA48" s="44"/>
      <c r="GB48" s="44"/>
      <c r="GC48" s="44"/>
      <c r="GD48" s="44" t="n">
        <v>1</v>
      </c>
      <c r="GE48" s="44"/>
      <c r="GF48" s="44" t="n">
        <v>-973532119</v>
      </c>
      <c r="GG48" s="44" t="n">
        <v>2</v>
      </c>
      <c r="GH48" s="44" t="n">
        <v>0</v>
      </c>
      <c r="GI48" s="44" t="n">
        <v>-2</v>
      </c>
      <c r="GJ48" s="44" t="n">
        <v>0</v>
      </c>
      <c r="GK48" s="44" t="n">
        <v>0</v>
      </c>
      <c r="GL48" s="44" t="n">
        <f aca="false">ROUND(IF(AND(BH48=3,BI48=3,FS48&lt;&gt;0),P48,0),2)</f>
        <v>0</v>
      </c>
      <c r="GM48" s="44" t="n">
        <f aca="false">ROUND(O48+X48+Y48,2)+GX48</f>
        <v>251.95</v>
      </c>
      <c r="GN48" s="44" t="n">
        <f aca="false">IF(OR(BI48=0,BI48=1),GM48-GX48,0)</f>
        <v>251.95</v>
      </c>
      <c r="GO48" s="44" t="n">
        <f aca="false">IF(BI48=2,GM48-GX48,0)</f>
        <v>0</v>
      </c>
      <c r="GP48" s="44" t="n">
        <f aca="false">IF(BI48=4,GM48-GX48,0)</f>
        <v>0</v>
      </c>
      <c r="GQ48" s="44"/>
      <c r="GR48" s="44" t="n">
        <v>0</v>
      </c>
      <c r="GS48" s="44" t="n">
        <v>3</v>
      </c>
      <c r="GT48" s="44" t="n">
        <v>0</v>
      </c>
      <c r="GU48" s="44"/>
      <c r="GV48" s="44" t="n">
        <f aca="false">(GT48)</f>
        <v>0</v>
      </c>
      <c r="GW48" s="44" t="n">
        <v>1</v>
      </c>
      <c r="GX48" s="44" t="n">
        <f aca="false">ROUND(HC48*I48,2)</f>
        <v>0</v>
      </c>
      <c r="GY48" s="44"/>
      <c r="GZ48" s="44"/>
      <c r="HA48" s="44" t="n">
        <v>0</v>
      </c>
      <c r="HB48" s="44" t="n">
        <v>0</v>
      </c>
      <c r="HC48" s="44" t="n">
        <f aca="false">GV48*GW48</f>
        <v>0</v>
      </c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 t="n">
        <v>0</v>
      </c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 t="n">
        <v>0</v>
      </c>
      <c r="IL48" s="44"/>
      <c r="IM48" s="44"/>
      <c r="IN48" s="44"/>
      <c r="IO48" s="44"/>
      <c r="IP48" s="44"/>
      <c r="IQ48" s="44"/>
      <c r="IR48" s="44"/>
      <c r="IS48" s="44"/>
      <c r="IT48" s="44"/>
      <c r="IU48" s="44"/>
    </row>
    <row r="49" customFormat="false" ht="12.75" hidden="false" customHeight="false" outlineLevel="0" collapsed="false">
      <c r="A49" s="44" t="n">
        <v>17</v>
      </c>
      <c r="B49" s="44" t="n">
        <v>1</v>
      </c>
      <c r="C49" s="44" t="n">
        <f aca="false">ROW(SmtRes!A66)</f>
        <v>66</v>
      </c>
      <c r="D49" s="44" t="n">
        <f aca="false">ROW(EtalonRes!A66)</f>
        <v>66</v>
      </c>
      <c r="E49" s="44" t="s">
        <v>89</v>
      </c>
      <c r="F49" s="44" t="s">
        <v>72</v>
      </c>
      <c r="G49" s="44" t="s">
        <v>30</v>
      </c>
      <c r="H49" s="44" t="s">
        <v>73</v>
      </c>
      <c r="I49" s="44" t="n">
        <f aca="false">ROUND(9/100,9)</f>
        <v>0.09</v>
      </c>
      <c r="J49" s="44" t="n">
        <v>0</v>
      </c>
      <c r="K49" s="44" t="n">
        <f aca="false">ROUND(9/100,9)</f>
        <v>0.09</v>
      </c>
      <c r="L49" s="44"/>
      <c r="M49" s="44"/>
      <c r="N49" s="44"/>
      <c r="O49" s="44" t="n">
        <f aca="false">ROUND(CP49,2)</f>
        <v>5035.72</v>
      </c>
      <c r="P49" s="44" t="n">
        <f aca="false">ROUND(CQ49*I49,2)</f>
        <v>0</v>
      </c>
      <c r="Q49" s="44" t="n">
        <f aca="false">ROUND(CR49*I49,2)</f>
        <v>0</v>
      </c>
      <c r="R49" s="44" t="n">
        <f aca="false">ROUND(CS49*I49,2)</f>
        <v>0</v>
      </c>
      <c r="S49" s="44" t="n">
        <f aca="false">ROUND(CT49*I49,2)</f>
        <v>5035.72</v>
      </c>
      <c r="T49" s="44" t="n">
        <f aca="false">ROUND(CU49*I49,2)</f>
        <v>0</v>
      </c>
      <c r="U49" s="44" t="n">
        <f aca="false">CV49*I49</f>
        <v>7.152057</v>
      </c>
      <c r="V49" s="44" t="n">
        <f aca="false">CW49*I49</f>
        <v>0</v>
      </c>
      <c r="W49" s="44" t="n">
        <f aca="false">ROUND(CX49*I49,2)</f>
        <v>0</v>
      </c>
      <c r="X49" s="44" t="n">
        <f aca="false">ROUND(CY49,2)</f>
        <v>6747.86</v>
      </c>
      <c r="Y49" s="44" t="n">
        <f aca="false">ROUND(CZ49,2)</f>
        <v>2769.65</v>
      </c>
      <c r="Z49" s="44"/>
      <c r="AA49" s="44" t="n">
        <v>86511348</v>
      </c>
      <c r="AB49" s="44" t="n">
        <f aca="false">(AC49+AD49+AF49)</f>
        <v>925.221</v>
      </c>
      <c r="AC49" s="44" t="n">
        <f aca="false">(ES49)</f>
        <v>0</v>
      </c>
      <c r="AD49" s="44" t="n">
        <f aca="false">((ET49*1.1))</f>
        <v>0</v>
      </c>
      <c r="AE49" s="44" t="n">
        <f aca="false">((EU49*1.1))</f>
        <v>0</v>
      </c>
      <c r="AF49" s="44" t="n">
        <f aca="false">((EV49*1.1))</f>
        <v>925.221</v>
      </c>
      <c r="AG49" s="44" t="n">
        <f aca="false">(AP49)</f>
        <v>0</v>
      </c>
      <c r="AH49" s="44" t="n">
        <f aca="false">((EW49*1.1))</f>
        <v>75.9</v>
      </c>
      <c r="AI49" s="44" t="n">
        <f aca="false">((EX49*1.1))</f>
        <v>0</v>
      </c>
      <c r="AJ49" s="44" t="n">
        <f aca="false">(AS49)</f>
        <v>0</v>
      </c>
      <c r="AK49" s="44" t="n">
        <v>0</v>
      </c>
      <c r="AL49" s="44" t="n">
        <v>0</v>
      </c>
      <c r="AM49" s="44" t="n">
        <v>0</v>
      </c>
      <c r="AN49" s="44" t="n">
        <v>0</v>
      </c>
      <c r="AO49" s="44" t="n">
        <v>841.11</v>
      </c>
      <c r="AP49" s="44" t="n">
        <v>0</v>
      </c>
      <c r="AQ49" s="44" t="n">
        <v>69</v>
      </c>
      <c r="AR49" s="44" t="n">
        <v>0</v>
      </c>
      <c r="AS49" s="44" t="n">
        <v>0</v>
      </c>
      <c r="AT49" s="44" t="n">
        <v>134</v>
      </c>
      <c r="AU49" s="44" t="n">
        <v>55</v>
      </c>
      <c r="AV49" s="44" t="n">
        <v>1.047</v>
      </c>
      <c r="AW49" s="44" t="n">
        <v>1</v>
      </c>
      <c r="AX49" s="44"/>
      <c r="AY49" s="44"/>
      <c r="AZ49" s="44" t="n">
        <v>1</v>
      </c>
      <c r="BA49" s="44" t="n">
        <v>57.76</v>
      </c>
      <c r="BB49" s="44" t="n">
        <v>1</v>
      </c>
      <c r="BC49" s="44" t="n">
        <v>1.33</v>
      </c>
      <c r="BD49" s="44"/>
      <c r="BE49" s="44"/>
      <c r="BF49" s="44"/>
      <c r="BG49" s="44"/>
      <c r="BH49" s="44" t="n">
        <v>0</v>
      </c>
      <c r="BI49" s="44" t="n">
        <v>1</v>
      </c>
      <c r="BJ49" s="44" t="s">
        <v>74</v>
      </c>
      <c r="BK49" s="44"/>
      <c r="BL49" s="44"/>
      <c r="BM49" s="44" t="n">
        <v>167</v>
      </c>
      <c r="BN49" s="44" t="n">
        <v>0</v>
      </c>
      <c r="BO49" s="44" t="s">
        <v>72</v>
      </c>
      <c r="BP49" s="44" t="n">
        <v>1</v>
      </c>
      <c r="BQ49" s="44" t="n">
        <v>30</v>
      </c>
      <c r="BR49" s="44" t="n">
        <v>0</v>
      </c>
      <c r="BS49" s="44" t="n">
        <v>57.76</v>
      </c>
      <c r="BT49" s="44" t="n">
        <v>1</v>
      </c>
      <c r="BU49" s="44" t="n">
        <v>1</v>
      </c>
      <c r="BV49" s="44" t="n">
        <v>1</v>
      </c>
      <c r="BW49" s="44" t="n">
        <v>1</v>
      </c>
      <c r="BX49" s="44" t="n">
        <v>1</v>
      </c>
      <c r="BY49" s="44"/>
      <c r="BZ49" s="44" t="n">
        <v>134</v>
      </c>
      <c r="CA49" s="44" t="n">
        <v>55</v>
      </c>
      <c r="CB49" s="44"/>
      <c r="CC49" s="44"/>
      <c r="CD49" s="44"/>
      <c r="CE49" s="44" t="n">
        <v>0</v>
      </c>
      <c r="CF49" s="44" t="n">
        <v>0</v>
      </c>
      <c r="CG49" s="44" t="n">
        <v>0</v>
      </c>
      <c r="CH49" s="44"/>
      <c r="CI49" s="44"/>
      <c r="CJ49" s="44"/>
      <c r="CK49" s="44"/>
      <c r="CL49" s="44"/>
      <c r="CM49" s="44" t="n">
        <v>0</v>
      </c>
      <c r="CN49" s="44" t="s">
        <v>75</v>
      </c>
      <c r="CO49" s="44" t="n">
        <v>0</v>
      </c>
      <c r="CP49" s="44" t="n">
        <f aca="false">(P49+Q49+S49)</f>
        <v>5035.72</v>
      </c>
      <c r="CQ49" s="44" t="n">
        <f aca="false">(AC49*BC49*AW49)</f>
        <v>0</v>
      </c>
      <c r="CR49" s="44" t="n">
        <f aca="false">(((ET49*1.1))*BB49*AV49)</f>
        <v>0</v>
      </c>
      <c r="CS49" s="44" t="n">
        <f aca="false">(AE49*BS49*AV49)</f>
        <v>0</v>
      </c>
      <c r="CT49" s="44" t="n">
        <f aca="false">(AF49*BA49*AV49)</f>
        <v>55952.48091312</v>
      </c>
      <c r="CU49" s="44" t="n">
        <f aca="false">AG49</f>
        <v>0</v>
      </c>
      <c r="CV49" s="44" t="n">
        <f aca="false">(AH49*AV49)</f>
        <v>79.4673</v>
      </c>
      <c r="CW49" s="44" t="n">
        <f aca="false">AI49</f>
        <v>0</v>
      </c>
      <c r="CX49" s="44" t="n">
        <f aca="false">AJ49</f>
        <v>0</v>
      </c>
      <c r="CY49" s="44" t="n">
        <f aca="false">(S49+R49)*(BZ49/100)</f>
        <v>6747.8648</v>
      </c>
      <c r="CZ49" s="44" t="n">
        <f aca="false">(S49+R49)*(CA49/100)</f>
        <v>2769.646</v>
      </c>
      <c r="DA49" s="44"/>
      <c r="DB49" s="44"/>
      <c r="DC49" s="44"/>
      <c r="DD49" s="44"/>
      <c r="DE49" s="44" t="s">
        <v>76</v>
      </c>
      <c r="DF49" s="44" t="s">
        <v>76</v>
      </c>
      <c r="DG49" s="44" t="s">
        <v>76</v>
      </c>
      <c r="DH49" s="44"/>
      <c r="DI49" s="44" t="s">
        <v>76</v>
      </c>
      <c r="DJ49" s="44" t="s">
        <v>76</v>
      </c>
      <c r="DK49" s="44"/>
      <c r="DL49" s="44"/>
      <c r="DM49" s="44"/>
      <c r="DN49" s="44" t="n">
        <v>134</v>
      </c>
      <c r="DO49" s="44" t="n">
        <v>55</v>
      </c>
      <c r="DP49" s="44" t="n">
        <v>1</v>
      </c>
      <c r="DQ49" s="44" t="n">
        <v>1</v>
      </c>
      <c r="DR49" s="44"/>
      <c r="DS49" s="44"/>
      <c r="DT49" s="44"/>
      <c r="DU49" s="44" t="n">
        <v>1013</v>
      </c>
      <c r="DV49" s="44" t="s">
        <v>73</v>
      </c>
      <c r="DW49" s="44" t="s">
        <v>73</v>
      </c>
      <c r="DX49" s="44" t="n">
        <v>1</v>
      </c>
      <c r="DY49" s="44"/>
      <c r="DZ49" s="44"/>
      <c r="EA49" s="44"/>
      <c r="EB49" s="44"/>
      <c r="EC49" s="44"/>
      <c r="ED49" s="44"/>
      <c r="EE49" s="44" t="n">
        <v>86330795</v>
      </c>
      <c r="EF49" s="44" t="n">
        <v>30</v>
      </c>
      <c r="EG49" s="44" t="s">
        <v>8</v>
      </c>
      <c r="EH49" s="44" t="n">
        <v>0</v>
      </c>
      <c r="EI49" s="44"/>
      <c r="EJ49" s="44" t="n">
        <v>1</v>
      </c>
      <c r="EK49" s="44" t="n">
        <v>167</v>
      </c>
      <c r="EL49" s="44" t="s">
        <v>77</v>
      </c>
      <c r="EM49" s="44" t="s">
        <v>78</v>
      </c>
      <c r="EN49" s="44"/>
      <c r="EO49" s="44" t="s">
        <v>79</v>
      </c>
      <c r="EP49" s="44"/>
      <c r="EQ49" s="44" t="n">
        <v>0</v>
      </c>
      <c r="ER49" s="44" t="n">
        <v>0</v>
      </c>
      <c r="ES49" s="44" t="n">
        <v>0</v>
      </c>
      <c r="ET49" s="44" t="n">
        <v>0</v>
      </c>
      <c r="EU49" s="44" t="n">
        <v>0</v>
      </c>
      <c r="EV49" s="44" t="n">
        <v>841.11</v>
      </c>
      <c r="EW49" s="44" t="n">
        <v>69</v>
      </c>
      <c r="EX49" s="44" t="n">
        <v>0</v>
      </c>
      <c r="EY49" s="44" t="n">
        <v>0</v>
      </c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 t="n">
        <v>0</v>
      </c>
      <c r="FR49" s="44" t="n">
        <v>0</v>
      </c>
      <c r="FS49" s="44" t="n">
        <v>0</v>
      </c>
      <c r="FT49" s="44"/>
      <c r="FU49" s="44"/>
      <c r="FV49" s="44"/>
      <c r="FW49" s="44"/>
      <c r="FX49" s="44" t="n">
        <v>134</v>
      </c>
      <c r="FY49" s="44" t="n">
        <v>55</v>
      </c>
      <c r="FZ49" s="44"/>
      <c r="GA49" s="44"/>
      <c r="GB49" s="44"/>
      <c r="GC49" s="44"/>
      <c r="GD49" s="44" t="n">
        <v>1</v>
      </c>
      <c r="GE49" s="44"/>
      <c r="GF49" s="44" t="n">
        <v>-973532119</v>
      </c>
      <c r="GG49" s="44" t="n">
        <v>2</v>
      </c>
      <c r="GH49" s="44" t="n">
        <v>0</v>
      </c>
      <c r="GI49" s="44" t="n">
        <v>-2</v>
      </c>
      <c r="GJ49" s="44" t="n">
        <v>0</v>
      </c>
      <c r="GK49" s="44" t="n">
        <v>0</v>
      </c>
      <c r="GL49" s="44" t="n">
        <f aca="false">ROUND(IF(AND(BH49=3,BI49=3,FS49&lt;&gt;0),P49,0),2)</f>
        <v>0</v>
      </c>
      <c r="GM49" s="44" t="n">
        <f aca="false">ROUND(O49+X49+Y49,2)+GX49</f>
        <v>14553.23</v>
      </c>
      <c r="GN49" s="44" t="n">
        <f aca="false">IF(OR(BI49=0,BI49=1),GM49-GX49,0)</f>
        <v>14553.23</v>
      </c>
      <c r="GO49" s="44" t="n">
        <f aca="false">IF(BI49=2,GM49-GX49,0)</f>
        <v>0</v>
      </c>
      <c r="GP49" s="44" t="n">
        <f aca="false">IF(BI49=4,GM49-GX49,0)</f>
        <v>0</v>
      </c>
      <c r="GQ49" s="44"/>
      <c r="GR49" s="44" t="n">
        <v>0</v>
      </c>
      <c r="GS49" s="44" t="n">
        <v>3</v>
      </c>
      <c r="GT49" s="44" t="n">
        <v>0</v>
      </c>
      <c r="GU49" s="44"/>
      <c r="GV49" s="44" t="n">
        <f aca="false">(GT49)</f>
        <v>0</v>
      </c>
      <c r="GW49" s="44" t="n">
        <v>1.33</v>
      </c>
      <c r="GX49" s="44" t="n">
        <f aca="false">ROUND(HC49*I49,2)</f>
        <v>0</v>
      </c>
      <c r="GY49" s="44"/>
      <c r="GZ49" s="44"/>
      <c r="HA49" s="44" t="n">
        <v>0</v>
      </c>
      <c r="HB49" s="44" t="n">
        <v>0</v>
      </c>
      <c r="HC49" s="44" t="n">
        <f aca="false">GV49*GW49</f>
        <v>0</v>
      </c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 t="n">
        <v>0</v>
      </c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 t="n">
        <v>0</v>
      </c>
      <c r="IL49" s="44"/>
      <c r="IM49" s="44"/>
      <c r="IN49" s="44"/>
      <c r="IO49" s="44"/>
      <c r="IP49" s="44"/>
      <c r="IQ49" s="44"/>
      <c r="IR49" s="44"/>
      <c r="IS49" s="44"/>
      <c r="IT49" s="44"/>
      <c r="IU49" s="44"/>
    </row>
    <row r="50" customFormat="false" ht="12.75" hidden="false" customHeight="false" outlineLevel="0" collapsed="false">
      <c r="A50" s="44" t="n">
        <v>17</v>
      </c>
      <c r="B50" s="44" t="n">
        <v>1</v>
      </c>
      <c r="C50" s="44" t="n">
        <f aca="false">ROW(SmtRes!A69)</f>
        <v>69</v>
      </c>
      <c r="D50" s="44" t="n">
        <f aca="false">ROW(EtalonRes!A69)</f>
        <v>69</v>
      </c>
      <c r="E50" s="44" t="s">
        <v>90</v>
      </c>
      <c r="F50" s="44" t="s">
        <v>72</v>
      </c>
      <c r="G50" s="44" t="s">
        <v>30</v>
      </c>
      <c r="H50" s="44" t="s">
        <v>73</v>
      </c>
      <c r="I50" s="44" t="n">
        <f aca="false">ROUND(4/100,9)</f>
        <v>0.04</v>
      </c>
      <c r="J50" s="44" t="n">
        <v>0</v>
      </c>
      <c r="K50" s="44" t="n">
        <f aca="false">ROUND(4/100,9)</f>
        <v>0.04</v>
      </c>
      <c r="L50" s="44"/>
      <c r="M50" s="44"/>
      <c r="N50" s="44"/>
      <c r="O50" s="44" t="n">
        <f aca="false">ROUND(CP50,2)</f>
        <v>38.75</v>
      </c>
      <c r="P50" s="44" t="n">
        <f aca="false">ROUND(CQ50*I50,2)</f>
        <v>0</v>
      </c>
      <c r="Q50" s="44" t="n">
        <f aca="false">ROUND(CR50*I50,2)</f>
        <v>0</v>
      </c>
      <c r="R50" s="44" t="n">
        <f aca="false">ROUND(CS50*I50,2)</f>
        <v>0</v>
      </c>
      <c r="S50" s="44" t="n">
        <f aca="false">ROUND(CT50*I50,2)</f>
        <v>38.75</v>
      </c>
      <c r="T50" s="44" t="n">
        <f aca="false">ROUND(CU50*I50,2)</f>
        <v>0</v>
      </c>
      <c r="U50" s="44" t="n">
        <f aca="false">CV50*I50</f>
        <v>3.178692</v>
      </c>
      <c r="V50" s="44" t="n">
        <f aca="false">CW50*I50</f>
        <v>0</v>
      </c>
      <c r="W50" s="44" t="n">
        <f aca="false">ROUND(CX50*I50,2)</f>
        <v>0</v>
      </c>
      <c r="X50" s="44" t="n">
        <f aca="false">ROUND(CY50,2)</f>
        <v>51.93</v>
      </c>
      <c r="Y50" s="44" t="n">
        <f aca="false">ROUND(CZ50,2)</f>
        <v>21.31</v>
      </c>
      <c r="Z50" s="44"/>
      <c r="AA50" s="44" t="n">
        <v>86511347</v>
      </c>
      <c r="AB50" s="44" t="n">
        <f aca="false">(AC50+AD50+AF50)</f>
        <v>925.221</v>
      </c>
      <c r="AC50" s="44" t="n">
        <f aca="false">(ES50)</f>
        <v>0</v>
      </c>
      <c r="AD50" s="44" t="n">
        <f aca="false">((ET50*1.1))</f>
        <v>0</v>
      </c>
      <c r="AE50" s="44" t="n">
        <f aca="false">((EU50*1.1))</f>
        <v>0</v>
      </c>
      <c r="AF50" s="44" t="n">
        <f aca="false">((EV50*1.1))</f>
        <v>925.221</v>
      </c>
      <c r="AG50" s="44" t="n">
        <f aca="false">(AP50)</f>
        <v>0</v>
      </c>
      <c r="AH50" s="44" t="n">
        <f aca="false">((EW50*1.1))</f>
        <v>75.9</v>
      </c>
      <c r="AI50" s="44" t="n">
        <f aca="false">((EX50*1.1))</f>
        <v>0</v>
      </c>
      <c r="AJ50" s="44" t="n">
        <f aca="false">(AS50)</f>
        <v>0</v>
      </c>
      <c r="AK50" s="44" t="n">
        <v>0</v>
      </c>
      <c r="AL50" s="44" t="n">
        <v>0</v>
      </c>
      <c r="AM50" s="44" t="n">
        <v>0</v>
      </c>
      <c r="AN50" s="44" t="n">
        <v>0</v>
      </c>
      <c r="AO50" s="44" t="n">
        <v>841.11</v>
      </c>
      <c r="AP50" s="44" t="n">
        <v>0</v>
      </c>
      <c r="AQ50" s="44" t="n">
        <v>69</v>
      </c>
      <c r="AR50" s="44" t="n">
        <v>0</v>
      </c>
      <c r="AS50" s="44" t="n">
        <v>0</v>
      </c>
      <c r="AT50" s="44" t="n">
        <v>134</v>
      </c>
      <c r="AU50" s="44" t="n">
        <v>55</v>
      </c>
      <c r="AV50" s="44" t="n">
        <v>1.047</v>
      </c>
      <c r="AW50" s="44" t="n">
        <v>1</v>
      </c>
      <c r="AX50" s="44"/>
      <c r="AY50" s="44"/>
      <c r="AZ50" s="44" t="n">
        <v>1</v>
      </c>
      <c r="BA50" s="44" t="n">
        <v>1</v>
      </c>
      <c r="BB50" s="44" t="n">
        <v>1</v>
      </c>
      <c r="BC50" s="44" t="n">
        <v>1</v>
      </c>
      <c r="BD50" s="44"/>
      <c r="BE50" s="44"/>
      <c r="BF50" s="44"/>
      <c r="BG50" s="44"/>
      <c r="BH50" s="44" t="n">
        <v>0</v>
      </c>
      <c r="BI50" s="44" t="n">
        <v>1</v>
      </c>
      <c r="BJ50" s="44" t="s">
        <v>74</v>
      </c>
      <c r="BK50" s="44"/>
      <c r="BL50" s="44"/>
      <c r="BM50" s="44" t="n">
        <v>167</v>
      </c>
      <c r="BN50" s="44" t="n">
        <v>0</v>
      </c>
      <c r="BO50" s="44" t="s">
        <v>72</v>
      </c>
      <c r="BP50" s="44" t="n">
        <v>1</v>
      </c>
      <c r="BQ50" s="44" t="n">
        <v>30</v>
      </c>
      <c r="BR50" s="44" t="n">
        <v>0</v>
      </c>
      <c r="BS50" s="44" t="n">
        <v>1</v>
      </c>
      <c r="BT50" s="44" t="n">
        <v>1</v>
      </c>
      <c r="BU50" s="44" t="n">
        <v>1</v>
      </c>
      <c r="BV50" s="44" t="n">
        <v>1</v>
      </c>
      <c r="BW50" s="44" t="n">
        <v>1</v>
      </c>
      <c r="BX50" s="44" t="n">
        <v>1</v>
      </c>
      <c r="BY50" s="44"/>
      <c r="BZ50" s="44" t="n">
        <v>134</v>
      </c>
      <c r="CA50" s="44" t="n">
        <v>55</v>
      </c>
      <c r="CB50" s="44"/>
      <c r="CC50" s="44"/>
      <c r="CD50" s="44"/>
      <c r="CE50" s="44" t="n">
        <v>0</v>
      </c>
      <c r="CF50" s="44" t="n">
        <v>0</v>
      </c>
      <c r="CG50" s="44" t="n">
        <v>0</v>
      </c>
      <c r="CH50" s="44"/>
      <c r="CI50" s="44"/>
      <c r="CJ50" s="44"/>
      <c r="CK50" s="44"/>
      <c r="CL50" s="44"/>
      <c r="CM50" s="44" t="n">
        <v>0</v>
      </c>
      <c r="CN50" s="44" t="s">
        <v>75</v>
      </c>
      <c r="CO50" s="44" t="n">
        <v>0</v>
      </c>
      <c r="CP50" s="44" t="n">
        <f aca="false">(P50+Q50+S50)</f>
        <v>38.75</v>
      </c>
      <c r="CQ50" s="44" t="n">
        <f aca="false">(AC50*BC50*AW50)</f>
        <v>0</v>
      </c>
      <c r="CR50" s="44" t="n">
        <f aca="false">(((ET50*1.1))*BB50*AV50)</f>
        <v>0</v>
      </c>
      <c r="CS50" s="44" t="n">
        <f aca="false">(AE50*BS50*AV50)</f>
        <v>0</v>
      </c>
      <c r="CT50" s="44" t="n">
        <f aca="false">(AF50*BA50*AV50)</f>
        <v>968.706387</v>
      </c>
      <c r="CU50" s="44" t="n">
        <f aca="false">AG50</f>
        <v>0</v>
      </c>
      <c r="CV50" s="44" t="n">
        <f aca="false">(AH50*AV50)</f>
        <v>79.4673</v>
      </c>
      <c r="CW50" s="44" t="n">
        <f aca="false">AI50</f>
        <v>0</v>
      </c>
      <c r="CX50" s="44" t="n">
        <f aca="false">AJ50</f>
        <v>0</v>
      </c>
      <c r="CY50" s="44" t="n">
        <f aca="false">(((S50+R50)*BZ50)/100)</f>
        <v>51.925</v>
      </c>
      <c r="CZ50" s="44" t="n">
        <f aca="false">(((S50+R50)*CA50)/100)</f>
        <v>21.3125</v>
      </c>
      <c r="DA50" s="44"/>
      <c r="DB50" s="44"/>
      <c r="DC50" s="44"/>
      <c r="DD50" s="44"/>
      <c r="DE50" s="44" t="s">
        <v>76</v>
      </c>
      <c r="DF50" s="44" t="s">
        <v>76</v>
      </c>
      <c r="DG50" s="44" t="s">
        <v>76</v>
      </c>
      <c r="DH50" s="44"/>
      <c r="DI50" s="44" t="s">
        <v>76</v>
      </c>
      <c r="DJ50" s="44" t="s">
        <v>76</v>
      </c>
      <c r="DK50" s="44"/>
      <c r="DL50" s="44"/>
      <c r="DM50" s="44"/>
      <c r="DN50" s="44" t="n">
        <v>0</v>
      </c>
      <c r="DO50" s="44" t="n">
        <v>0</v>
      </c>
      <c r="DP50" s="44" t="n">
        <v>1</v>
      </c>
      <c r="DQ50" s="44" t="n">
        <v>1</v>
      </c>
      <c r="DR50" s="44"/>
      <c r="DS50" s="44"/>
      <c r="DT50" s="44"/>
      <c r="DU50" s="44" t="n">
        <v>1013</v>
      </c>
      <c r="DV50" s="44" t="s">
        <v>73</v>
      </c>
      <c r="DW50" s="44" t="s">
        <v>73</v>
      </c>
      <c r="DX50" s="44" t="n">
        <v>1</v>
      </c>
      <c r="DY50" s="44"/>
      <c r="DZ50" s="44"/>
      <c r="EA50" s="44"/>
      <c r="EB50" s="44"/>
      <c r="EC50" s="44"/>
      <c r="ED50" s="44"/>
      <c r="EE50" s="44" t="n">
        <v>86330795</v>
      </c>
      <c r="EF50" s="44" t="n">
        <v>30</v>
      </c>
      <c r="EG50" s="44" t="s">
        <v>8</v>
      </c>
      <c r="EH50" s="44" t="n">
        <v>0</v>
      </c>
      <c r="EI50" s="44"/>
      <c r="EJ50" s="44" t="n">
        <v>1</v>
      </c>
      <c r="EK50" s="44" t="n">
        <v>167</v>
      </c>
      <c r="EL50" s="44" t="s">
        <v>77</v>
      </c>
      <c r="EM50" s="44" t="s">
        <v>78</v>
      </c>
      <c r="EN50" s="44"/>
      <c r="EO50" s="44" t="s">
        <v>79</v>
      </c>
      <c r="EP50" s="44"/>
      <c r="EQ50" s="44" t="n">
        <v>0</v>
      </c>
      <c r="ER50" s="44" t="n">
        <v>0</v>
      </c>
      <c r="ES50" s="44" t="n">
        <v>0</v>
      </c>
      <c r="ET50" s="44" t="n">
        <v>0</v>
      </c>
      <c r="EU50" s="44" t="n">
        <v>0</v>
      </c>
      <c r="EV50" s="44" t="n">
        <v>841.11</v>
      </c>
      <c r="EW50" s="44" t="n">
        <v>69</v>
      </c>
      <c r="EX50" s="44" t="n">
        <v>0</v>
      </c>
      <c r="EY50" s="44" t="n">
        <v>0</v>
      </c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 t="n">
        <v>0</v>
      </c>
      <c r="FR50" s="44" t="n">
        <v>0</v>
      </c>
      <c r="FS50" s="44" t="n">
        <v>0</v>
      </c>
      <c r="FT50" s="44"/>
      <c r="FU50" s="44"/>
      <c r="FV50" s="44"/>
      <c r="FW50" s="44"/>
      <c r="FX50" s="44" t="n">
        <v>134</v>
      </c>
      <c r="FY50" s="44" t="n">
        <v>55</v>
      </c>
      <c r="FZ50" s="44"/>
      <c r="GA50" s="44"/>
      <c r="GB50" s="44"/>
      <c r="GC50" s="44"/>
      <c r="GD50" s="44" t="n">
        <v>1</v>
      </c>
      <c r="GE50" s="44"/>
      <c r="GF50" s="44" t="n">
        <v>-1953428067</v>
      </c>
      <c r="GG50" s="44" t="n">
        <v>2</v>
      </c>
      <c r="GH50" s="44" t="n">
        <v>0</v>
      </c>
      <c r="GI50" s="44" t="n">
        <v>-2</v>
      </c>
      <c r="GJ50" s="44" t="n">
        <v>0</v>
      </c>
      <c r="GK50" s="44" t="n">
        <v>0</v>
      </c>
      <c r="GL50" s="44" t="n">
        <f aca="false">ROUND(IF(AND(BH50=3,BI50=3,FS50&lt;&gt;0),P50,0),2)</f>
        <v>0</v>
      </c>
      <c r="GM50" s="44" t="n">
        <f aca="false">ROUND(O50+X50+Y50,2)+GX50</f>
        <v>111.99</v>
      </c>
      <c r="GN50" s="44" t="n">
        <f aca="false">IF(OR(BI50=0,BI50=1),GM50-GX50,0)</f>
        <v>111.99</v>
      </c>
      <c r="GO50" s="44" t="n">
        <f aca="false">IF(BI50=2,GM50-GX50,0)</f>
        <v>0</v>
      </c>
      <c r="GP50" s="44" t="n">
        <f aca="false">IF(BI50=4,GM50-GX50,0)</f>
        <v>0</v>
      </c>
      <c r="GQ50" s="44"/>
      <c r="GR50" s="44" t="n">
        <v>0</v>
      </c>
      <c r="GS50" s="44" t="n">
        <v>3</v>
      </c>
      <c r="GT50" s="44" t="n">
        <v>0</v>
      </c>
      <c r="GU50" s="44"/>
      <c r="GV50" s="44" t="n">
        <f aca="false">(GT50)</f>
        <v>0</v>
      </c>
      <c r="GW50" s="44" t="n">
        <v>1</v>
      </c>
      <c r="GX50" s="44" t="n">
        <f aca="false">ROUND(HC50*I50,2)</f>
        <v>0</v>
      </c>
      <c r="GY50" s="44"/>
      <c r="GZ50" s="44"/>
      <c r="HA50" s="44" t="n">
        <v>0</v>
      </c>
      <c r="HB50" s="44" t="n">
        <v>0</v>
      </c>
      <c r="HC50" s="44" t="n">
        <f aca="false">GV50*GW50</f>
        <v>0</v>
      </c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 t="n">
        <v>0</v>
      </c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 t="n">
        <v>0</v>
      </c>
      <c r="IL50" s="44"/>
      <c r="IM50" s="44"/>
      <c r="IN50" s="44"/>
      <c r="IO50" s="44"/>
      <c r="IP50" s="44"/>
      <c r="IQ50" s="44"/>
      <c r="IR50" s="44"/>
      <c r="IS50" s="44"/>
      <c r="IT50" s="44"/>
      <c r="IU50" s="44"/>
    </row>
    <row r="51" customFormat="false" ht="12.75" hidden="false" customHeight="false" outlineLevel="0" collapsed="false">
      <c r="A51" s="44" t="n">
        <v>17</v>
      </c>
      <c r="B51" s="44" t="n">
        <v>1</v>
      </c>
      <c r="C51" s="44" t="n">
        <f aca="false">ROW(SmtRes!A72)</f>
        <v>72</v>
      </c>
      <c r="D51" s="44" t="n">
        <f aca="false">ROW(EtalonRes!A72)</f>
        <v>72</v>
      </c>
      <c r="E51" s="44" t="s">
        <v>90</v>
      </c>
      <c r="F51" s="44" t="s">
        <v>72</v>
      </c>
      <c r="G51" s="44" t="s">
        <v>30</v>
      </c>
      <c r="H51" s="44" t="s">
        <v>73</v>
      </c>
      <c r="I51" s="44" t="n">
        <f aca="false">ROUND(4/100,9)</f>
        <v>0.04</v>
      </c>
      <c r="J51" s="44" t="n">
        <v>0</v>
      </c>
      <c r="K51" s="44" t="n">
        <f aca="false">ROUND(4/100,9)</f>
        <v>0.04</v>
      </c>
      <c r="L51" s="44"/>
      <c r="M51" s="44"/>
      <c r="N51" s="44"/>
      <c r="O51" s="44" t="n">
        <f aca="false">ROUND(CP51,2)</f>
        <v>2238.1</v>
      </c>
      <c r="P51" s="44" t="n">
        <f aca="false">ROUND(CQ51*I51,2)</f>
        <v>0</v>
      </c>
      <c r="Q51" s="44" t="n">
        <f aca="false">ROUND(CR51*I51,2)</f>
        <v>0</v>
      </c>
      <c r="R51" s="44" t="n">
        <f aca="false">ROUND(CS51*I51,2)</f>
        <v>0</v>
      </c>
      <c r="S51" s="44" t="n">
        <f aca="false">ROUND(CT51*I51,2)</f>
        <v>2238.1</v>
      </c>
      <c r="T51" s="44" t="n">
        <f aca="false">ROUND(CU51*I51,2)</f>
        <v>0</v>
      </c>
      <c r="U51" s="44" t="n">
        <f aca="false">CV51*I51</f>
        <v>3.178692</v>
      </c>
      <c r="V51" s="44" t="n">
        <f aca="false">CW51*I51</f>
        <v>0</v>
      </c>
      <c r="W51" s="44" t="n">
        <f aca="false">ROUND(CX51*I51,2)</f>
        <v>0</v>
      </c>
      <c r="X51" s="44" t="n">
        <f aca="false">ROUND(CY51,2)</f>
        <v>2999.05</v>
      </c>
      <c r="Y51" s="44" t="n">
        <f aca="false">ROUND(CZ51,2)</f>
        <v>1230.96</v>
      </c>
      <c r="Z51" s="44"/>
      <c r="AA51" s="44" t="n">
        <v>86511348</v>
      </c>
      <c r="AB51" s="44" t="n">
        <f aca="false">(AC51+AD51+AF51)</f>
        <v>925.221</v>
      </c>
      <c r="AC51" s="44" t="n">
        <f aca="false">(ES51)</f>
        <v>0</v>
      </c>
      <c r="AD51" s="44" t="n">
        <f aca="false">((ET51*1.1))</f>
        <v>0</v>
      </c>
      <c r="AE51" s="44" t="n">
        <f aca="false">((EU51*1.1))</f>
        <v>0</v>
      </c>
      <c r="AF51" s="44" t="n">
        <f aca="false">((EV51*1.1))</f>
        <v>925.221</v>
      </c>
      <c r="AG51" s="44" t="n">
        <f aca="false">(AP51)</f>
        <v>0</v>
      </c>
      <c r="AH51" s="44" t="n">
        <f aca="false">((EW51*1.1))</f>
        <v>75.9</v>
      </c>
      <c r="AI51" s="44" t="n">
        <f aca="false">((EX51*1.1))</f>
        <v>0</v>
      </c>
      <c r="AJ51" s="44" t="n">
        <f aca="false">(AS51)</f>
        <v>0</v>
      </c>
      <c r="AK51" s="44" t="n">
        <v>0</v>
      </c>
      <c r="AL51" s="44" t="n">
        <v>0</v>
      </c>
      <c r="AM51" s="44" t="n">
        <v>0</v>
      </c>
      <c r="AN51" s="44" t="n">
        <v>0</v>
      </c>
      <c r="AO51" s="44" t="n">
        <v>841.11</v>
      </c>
      <c r="AP51" s="44" t="n">
        <v>0</v>
      </c>
      <c r="AQ51" s="44" t="n">
        <v>69</v>
      </c>
      <c r="AR51" s="44" t="n">
        <v>0</v>
      </c>
      <c r="AS51" s="44" t="n">
        <v>0</v>
      </c>
      <c r="AT51" s="44" t="n">
        <v>134</v>
      </c>
      <c r="AU51" s="44" t="n">
        <v>55</v>
      </c>
      <c r="AV51" s="44" t="n">
        <v>1.047</v>
      </c>
      <c r="AW51" s="44" t="n">
        <v>1</v>
      </c>
      <c r="AX51" s="44"/>
      <c r="AY51" s="44"/>
      <c r="AZ51" s="44" t="n">
        <v>1</v>
      </c>
      <c r="BA51" s="44" t="n">
        <v>57.76</v>
      </c>
      <c r="BB51" s="44" t="n">
        <v>1</v>
      </c>
      <c r="BC51" s="44" t="n">
        <v>1.33</v>
      </c>
      <c r="BD51" s="44"/>
      <c r="BE51" s="44"/>
      <c r="BF51" s="44"/>
      <c r="BG51" s="44"/>
      <c r="BH51" s="44" t="n">
        <v>0</v>
      </c>
      <c r="BI51" s="44" t="n">
        <v>1</v>
      </c>
      <c r="BJ51" s="44" t="s">
        <v>74</v>
      </c>
      <c r="BK51" s="44"/>
      <c r="BL51" s="44"/>
      <c r="BM51" s="44" t="n">
        <v>167</v>
      </c>
      <c r="BN51" s="44" t="n">
        <v>0</v>
      </c>
      <c r="BO51" s="44" t="s">
        <v>72</v>
      </c>
      <c r="BP51" s="44" t="n">
        <v>1</v>
      </c>
      <c r="BQ51" s="44" t="n">
        <v>30</v>
      </c>
      <c r="BR51" s="44" t="n">
        <v>0</v>
      </c>
      <c r="BS51" s="44" t="n">
        <v>57.76</v>
      </c>
      <c r="BT51" s="44" t="n">
        <v>1</v>
      </c>
      <c r="BU51" s="44" t="n">
        <v>1</v>
      </c>
      <c r="BV51" s="44" t="n">
        <v>1</v>
      </c>
      <c r="BW51" s="44" t="n">
        <v>1</v>
      </c>
      <c r="BX51" s="44" t="n">
        <v>1</v>
      </c>
      <c r="BY51" s="44"/>
      <c r="BZ51" s="44" t="n">
        <v>134</v>
      </c>
      <c r="CA51" s="44" t="n">
        <v>55</v>
      </c>
      <c r="CB51" s="44"/>
      <c r="CC51" s="44"/>
      <c r="CD51" s="44"/>
      <c r="CE51" s="44" t="n">
        <v>0</v>
      </c>
      <c r="CF51" s="44" t="n">
        <v>0</v>
      </c>
      <c r="CG51" s="44" t="n">
        <v>0</v>
      </c>
      <c r="CH51" s="44"/>
      <c r="CI51" s="44"/>
      <c r="CJ51" s="44"/>
      <c r="CK51" s="44"/>
      <c r="CL51" s="44"/>
      <c r="CM51" s="44" t="n">
        <v>0</v>
      </c>
      <c r="CN51" s="44" t="s">
        <v>75</v>
      </c>
      <c r="CO51" s="44" t="n">
        <v>0</v>
      </c>
      <c r="CP51" s="44" t="n">
        <f aca="false">(P51+Q51+S51)</f>
        <v>2238.1</v>
      </c>
      <c r="CQ51" s="44" t="n">
        <f aca="false">(AC51*BC51*AW51)</f>
        <v>0</v>
      </c>
      <c r="CR51" s="44" t="n">
        <f aca="false">(((ET51*1.1))*BB51*AV51)</f>
        <v>0</v>
      </c>
      <c r="CS51" s="44" t="n">
        <f aca="false">(AE51*BS51*AV51)</f>
        <v>0</v>
      </c>
      <c r="CT51" s="44" t="n">
        <f aca="false">(AF51*BA51*AV51)</f>
        <v>55952.48091312</v>
      </c>
      <c r="CU51" s="44" t="n">
        <f aca="false">AG51</f>
        <v>0</v>
      </c>
      <c r="CV51" s="44" t="n">
        <f aca="false">(AH51*AV51)</f>
        <v>79.4673</v>
      </c>
      <c r="CW51" s="44" t="n">
        <f aca="false">AI51</f>
        <v>0</v>
      </c>
      <c r="CX51" s="44" t="n">
        <f aca="false">AJ51</f>
        <v>0</v>
      </c>
      <c r="CY51" s="44" t="n">
        <f aca="false">(S51+R51)*(BZ51/100)</f>
        <v>2999.054</v>
      </c>
      <c r="CZ51" s="44" t="n">
        <f aca="false">(S51+R51)*(CA51/100)</f>
        <v>1230.955</v>
      </c>
      <c r="DA51" s="44"/>
      <c r="DB51" s="44"/>
      <c r="DC51" s="44"/>
      <c r="DD51" s="44"/>
      <c r="DE51" s="44" t="s">
        <v>76</v>
      </c>
      <c r="DF51" s="44" t="s">
        <v>76</v>
      </c>
      <c r="DG51" s="44" t="s">
        <v>76</v>
      </c>
      <c r="DH51" s="44"/>
      <c r="DI51" s="44" t="s">
        <v>76</v>
      </c>
      <c r="DJ51" s="44" t="s">
        <v>76</v>
      </c>
      <c r="DK51" s="44"/>
      <c r="DL51" s="44"/>
      <c r="DM51" s="44"/>
      <c r="DN51" s="44" t="n">
        <v>134</v>
      </c>
      <c r="DO51" s="44" t="n">
        <v>55</v>
      </c>
      <c r="DP51" s="44" t="n">
        <v>1</v>
      </c>
      <c r="DQ51" s="44" t="n">
        <v>1</v>
      </c>
      <c r="DR51" s="44"/>
      <c r="DS51" s="44"/>
      <c r="DT51" s="44"/>
      <c r="DU51" s="44" t="n">
        <v>1013</v>
      </c>
      <c r="DV51" s="44" t="s">
        <v>73</v>
      </c>
      <c r="DW51" s="44" t="s">
        <v>73</v>
      </c>
      <c r="DX51" s="44" t="n">
        <v>1</v>
      </c>
      <c r="DY51" s="44"/>
      <c r="DZ51" s="44"/>
      <c r="EA51" s="44"/>
      <c r="EB51" s="44"/>
      <c r="EC51" s="44"/>
      <c r="ED51" s="44"/>
      <c r="EE51" s="44" t="n">
        <v>86330795</v>
      </c>
      <c r="EF51" s="44" t="n">
        <v>30</v>
      </c>
      <c r="EG51" s="44" t="s">
        <v>8</v>
      </c>
      <c r="EH51" s="44" t="n">
        <v>0</v>
      </c>
      <c r="EI51" s="44"/>
      <c r="EJ51" s="44" t="n">
        <v>1</v>
      </c>
      <c r="EK51" s="44" t="n">
        <v>167</v>
      </c>
      <c r="EL51" s="44" t="s">
        <v>77</v>
      </c>
      <c r="EM51" s="44" t="s">
        <v>78</v>
      </c>
      <c r="EN51" s="44"/>
      <c r="EO51" s="44" t="s">
        <v>79</v>
      </c>
      <c r="EP51" s="44"/>
      <c r="EQ51" s="44" t="n">
        <v>0</v>
      </c>
      <c r="ER51" s="44" t="n">
        <v>0</v>
      </c>
      <c r="ES51" s="44" t="n">
        <v>0</v>
      </c>
      <c r="ET51" s="44" t="n">
        <v>0</v>
      </c>
      <c r="EU51" s="44" t="n">
        <v>0</v>
      </c>
      <c r="EV51" s="44" t="n">
        <v>841.11</v>
      </c>
      <c r="EW51" s="44" t="n">
        <v>69</v>
      </c>
      <c r="EX51" s="44" t="n">
        <v>0</v>
      </c>
      <c r="EY51" s="44" t="n">
        <v>0</v>
      </c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 t="n">
        <v>0</v>
      </c>
      <c r="FR51" s="44" t="n">
        <v>0</v>
      </c>
      <c r="FS51" s="44" t="n">
        <v>0</v>
      </c>
      <c r="FT51" s="44"/>
      <c r="FU51" s="44"/>
      <c r="FV51" s="44"/>
      <c r="FW51" s="44"/>
      <c r="FX51" s="44" t="n">
        <v>134</v>
      </c>
      <c r="FY51" s="44" t="n">
        <v>55</v>
      </c>
      <c r="FZ51" s="44"/>
      <c r="GA51" s="44"/>
      <c r="GB51" s="44"/>
      <c r="GC51" s="44"/>
      <c r="GD51" s="44" t="n">
        <v>1</v>
      </c>
      <c r="GE51" s="44"/>
      <c r="GF51" s="44" t="n">
        <v>-1953428067</v>
      </c>
      <c r="GG51" s="44" t="n">
        <v>2</v>
      </c>
      <c r="GH51" s="44" t="n">
        <v>0</v>
      </c>
      <c r="GI51" s="44" t="n">
        <v>-2</v>
      </c>
      <c r="GJ51" s="44" t="n">
        <v>0</v>
      </c>
      <c r="GK51" s="44" t="n">
        <v>0</v>
      </c>
      <c r="GL51" s="44" t="n">
        <f aca="false">ROUND(IF(AND(BH51=3,BI51=3,FS51&lt;&gt;0),P51,0),2)</f>
        <v>0</v>
      </c>
      <c r="GM51" s="44" t="n">
        <f aca="false">ROUND(O51+X51+Y51,2)+GX51</f>
        <v>6468.11</v>
      </c>
      <c r="GN51" s="44" t="n">
        <f aca="false">IF(OR(BI51=0,BI51=1),GM51-GX51,0)</f>
        <v>6468.11</v>
      </c>
      <c r="GO51" s="44" t="n">
        <f aca="false">IF(BI51=2,GM51-GX51,0)</f>
        <v>0</v>
      </c>
      <c r="GP51" s="44" t="n">
        <f aca="false">IF(BI51=4,GM51-GX51,0)</f>
        <v>0</v>
      </c>
      <c r="GQ51" s="44"/>
      <c r="GR51" s="44" t="n">
        <v>0</v>
      </c>
      <c r="GS51" s="44" t="n">
        <v>3</v>
      </c>
      <c r="GT51" s="44" t="n">
        <v>0</v>
      </c>
      <c r="GU51" s="44"/>
      <c r="GV51" s="44" t="n">
        <f aca="false">(GT51)</f>
        <v>0</v>
      </c>
      <c r="GW51" s="44" t="n">
        <v>1.33</v>
      </c>
      <c r="GX51" s="44" t="n">
        <f aca="false">ROUND(HC51*I51,2)</f>
        <v>0</v>
      </c>
      <c r="GY51" s="44"/>
      <c r="GZ51" s="44"/>
      <c r="HA51" s="44" t="n">
        <v>0</v>
      </c>
      <c r="HB51" s="44" t="n">
        <v>0</v>
      </c>
      <c r="HC51" s="44" t="n">
        <f aca="false">GV51*GW51</f>
        <v>0</v>
      </c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 t="n">
        <v>0</v>
      </c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 t="n">
        <v>0</v>
      </c>
      <c r="IL51" s="44"/>
      <c r="IM51" s="44"/>
      <c r="IN51" s="44"/>
      <c r="IO51" s="44"/>
      <c r="IP51" s="44"/>
      <c r="IQ51" s="44"/>
      <c r="IR51" s="44"/>
      <c r="IS51" s="44"/>
      <c r="IT51" s="44"/>
      <c r="IU51" s="44"/>
    </row>
    <row r="52" customFormat="false" ht="12.75" hidden="false" customHeight="false" outlineLevel="0" collapsed="false">
      <c r="A52" s="44" t="n">
        <v>17</v>
      </c>
      <c r="B52" s="44" t="n">
        <v>1</v>
      </c>
      <c r="C52" s="44" t="n">
        <f aca="false">ROW(SmtRes!A75)</f>
        <v>75</v>
      </c>
      <c r="D52" s="44" t="n">
        <f aca="false">ROW(EtalonRes!A75)</f>
        <v>75</v>
      </c>
      <c r="E52" s="44" t="s">
        <v>91</v>
      </c>
      <c r="F52" s="44" t="s">
        <v>72</v>
      </c>
      <c r="G52" s="44" t="s">
        <v>30</v>
      </c>
      <c r="H52" s="44" t="s">
        <v>73</v>
      </c>
      <c r="I52" s="44" t="n">
        <f aca="false">ROUND(4/100,9)</f>
        <v>0.04</v>
      </c>
      <c r="J52" s="44" t="n">
        <v>0</v>
      </c>
      <c r="K52" s="44" t="n">
        <f aca="false">ROUND(4/100,9)</f>
        <v>0.04</v>
      </c>
      <c r="L52" s="44"/>
      <c r="M52" s="44"/>
      <c r="N52" s="44"/>
      <c r="O52" s="44" t="n">
        <f aca="false">ROUND(CP52,2)</f>
        <v>38.75</v>
      </c>
      <c r="P52" s="44" t="n">
        <f aca="false">ROUND(CQ52*I52,2)</f>
        <v>0</v>
      </c>
      <c r="Q52" s="44" t="n">
        <f aca="false">ROUND(CR52*I52,2)</f>
        <v>0</v>
      </c>
      <c r="R52" s="44" t="n">
        <f aca="false">ROUND(CS52*I52,2)</f>
        <v>0</v>
      </c>
      <c r="S52" s="44" t="n">
        <f aca="false">ROUND(CT52*I52,2)</f>
        <v>38.75</v>
      </c>
      <c r="T52" s="44" t="n">
        <f aca="false">ROUND(CU52*I52,2)</f>
        <v>0</v>
      </c>
      <c r="U52" s="44" t="n">
        <f aca="false">CV52*I52</f>
        <v>3.178692</v>
      </c>
      <c r="V52" s="44" t="n">
        <f aca="false">CW52*I52</f>
        <v>0</v>
      </c>
      <c r="W52" s="44" t="n">
        <f aca="false">ROUND(CX52*I52,2)</f>
        <v>0</v>
      </c>
      <c r="X52" s="44" t="n">
        <f aca="false">ROUND(CY52,2)</f>
        <v>51.93</v>
      </c>
      <c r="Y52" s="44" t="n">
        <f aca="false">ROUND(CZ52,2)</f>
        <v>21.31</v>
      </c>
      <c r="Z52" s="44"/>
      <c r="AA52" s="44" t="n">
        <v>86511347</v>
      </c>
      <c r="AB52" s="44" t="n">
        <f aca="false">(AC52+AD52+AF52)</f>
        <v>925.221</v>
      </c>
      <c r="AC52" s="44" t="n">
        <f aca="false">(ES52)</f>
        <v>0</v>
      </c>
      <c r="AD52" s="44" t="n">
        <f aca="false">((ET52*1.1))</f>
        <v>0</v>
      </c>
      <c r="AE52" s="44" t="n">
        <f aca="false">((EU52*1.1))</f>
        <v>0</v>
      </c>
      <c r="AF52" s="44" t="n">
        <f aca="false">((EV52*1.1))</f>
        <v>925.221</v>
      </c>
      <c r="AG52" s="44" t="n">
        <f aca="false">(AP52)</f>
        <v>0</v>
      </c>
      <c r="AH52" s="44" t="n">
        <f aca="false">((EW52*1.1))</f>
        <v>75.9</v>
      </c>
      <c r="AI52" s="44" t="n">
        <f aca="false">((EX52*1.1))</f>
        <v>0</v>
      </c>
      <c r="AJ52" s="44" t="n">
        <f aca="false">(AS52)</f>
        <v>0</v>
      </c>
      <c r="AK52" s="44" t="n">
        <v>0</v>
      </c>
      <c r="AL52" s="44" t="n">
        <v>0</v>
      </c>
      <c r="AM52" s="44" t="n">
        <v>0</v>
      </c>
      <c r="AN52" s="44" t="n">
        <v>0</v>
      </c>
      <c r="AO52" s="44" t="n">
        <v>841.11</v>
      </c>
      <c r="AP52" s="44" t="n">
        <v>0</v>
      </c>
      <c r="AQ52" s="44" t="n">
        <v>69</v>
      </c>
      <c r="AR52" s="44" t="n">
        <v>0</v>
      </c>
      <c r="AS52" s="44" t="n">
        <v>0</v>
      </c>
      <c r="AT52" s="44" t="n">
        <v>134</v>
      </c>
      <c r="AU52" s="44" t="n">
        <v>55</v>
      </c>
      <c r="AV52" s="44" t="n">
        <v>1.047</v>
      </c>
      <c r="AW52" s="44" t="n">
        <v>1</v>
      </c>
      <c r="AX52" s="44"/>
      <c r="AY52" s="44"/>
      <c r="AZ52" s="44" t="n">
        <v>1</v>
      </c>
      <c r="BA52" s="44" t="n">
        <v>1</v>
      </c>
      <c r="BB52" s="44" t="n">
        <v>1</v>
      </c>
      <c r="BC52" s="44" t="n">
        <v>1</v>
      </c>
      <c r="BD52" s="44"/>
      <c r="BE52" s="44"/>
      <c r="BF52" s="44"/>
      <c r="BG52" s="44"/>
      <c r="BH52" s="44" t="n">
        <v>0</v>
      </c>
      <c r="BI52" s="44" t="n">
        <v>1</v>
      </c>
      <c r="BJ52" s="44" t="s">
        <v>74</v>
      </c>
      <c r="BK52" s="44"/>
      <c r="BL52" s="44"/>
      <c r="BM52" s="44" t="n">
        <v>167</v>
      </c>
      <c r="BN52" s="44" t="n">
        <v>0</v>
      </c>
      <c r="BO52" s="44" t="s">
        <v>72</v>
      </c>
      <c r="BP52" s="44" t="n">
        <v>1</v>
      </c>
      <c r="BQ52" s="44" t="n">
        <v>30</v>
      </c>
      <c r="BR52" s="44" t="n">
        <v>0</v>
      </c>
      <c r="BS52" s="44" t="n">
        <v>1</v>
      </c>
      <c r="BT52" s="44" t="n">
        <v>1</v>
      </c>
      <c r="BU52" s="44" t="n">
        <v>1</v>
      </c>
      <c r="BV52" s="44" t="n">
        <v>1</v>
      </c>
      <c r="BW52" s="44" t="n">
        <v>1</v>
      </c>
      <c r="BX52" s="44" t="n">
        <v>1</v>
      </c>
      <c r="BY52" s="44"/>
      <c r="BZ52" s="44" t="n">
        <v>134</v>
      </c>
      <c r="CA52" s="44" t="n">
        <v>55</v>
      </c>
      <c r="CB52" s="44"/>
      <c r="CC52" s="44"/>
      <c r="CD52" s="44"/>
      <c r="CE52" s="44" t="n">
        <v>0</v>
      </c>
      <c r="CF52" s="44" t="n">
        <v>0</v>
      </c>
      <c r="CG52" s="44" t="n">
        <v>0</v>
      </c>
      <c r="CH52" s="44"/>
      <c r="CI52" s="44"/>
      <c r="CJ52" s="44"/>
      <c r="CK52" s="44"/>
      <c r="CL52" s="44"/>
      <c r="CM52" s="44" t="n">
        <v>0</v>
      </c>
      <c r="CN52" s="44" t="s">
        <v>75</v>
      </c>
      <c r="CO52" s="44" t="n">
        <v>0</v>
      </c>
      <c r="CP52" s="44" t="n">
        <f aca="false">(P52+Q52+S52)</f>
        <v>38.75</v>
      </c>
      <c r="CQ52" s="44" t="n">
        <f aca="false">(AC52*BC52*AW52)</f>
        <v>0</v>
      </c>
      <c r="CR52" s="44" t="n">
        <f aca="false">(((ET52*1.1))*BB52*AV52)</f>
        <v>0</v>
      </c>
      <c r="CS52" s="44" t="n">
        <f aca="false">(AE52*BS52*AV52)</f>
        <v>0</v>
      </c>
      <c r="CT52" s="44" t="n">
        <f aca="false">(AF52*BA52*AV52)</f>
        <v>968.706387</v>
      </c>
      <c r="CU52" s="44" t="n">
        <f aca="false">AG52</f>
        <v>0</v>
      </c>
      <c r="CV52" s="44" t="n">
        <f aca="false">(AH52*AV52)</f>
        <v>79.4673</v>
      </c>
      <c r="CW52" s="44" t="n">
        <f aca="false">AI52</f>
        <v>0</v>
      </c>
      <c r="CX52" s="44" t="n">
        <f aca="false">AJ52</f>
        <v>0</v>
      </c>
      <c r="CY52" s="44" t="n">
        <f aca="false">(((S52+R52)*BZ52)/100)</f>
        <v>51.925</v>
      </c>
      <c r="CZ52" s="44" t="n">
        <f aca="false">(((S52+R52)*CA52)/100)</f>
        <v>21.3125</v>
      </c>
      <c r="DA52" s="44"/>
      <c r="DB52" s="44"/>
      <c r="DC52" s="44"/>
      <c r="DD52" s="44"/>
      <c r="DE52" s="44" t="s">
        <v>76</v>
      </c>
      <c r="DF52" s="44" t="s">
        <v>76</v>
      </c>
      <c r="DG52" s="44" t="s">
        <v>76</v>
      </c>
      <c r="DH52" s="44"/>
      <c r="DI52" s="44" t="s">
        <v>76</v>
      </c>
      <c r="DJ52" s="44" t="s">
        <v>76</v>
      </c>
      <c r="DK52" s="44"/>
      <c r="DL52" s="44"/>
      <c r="DM52" s="44"/>
      <c r="DN52" s="44" t="n">
        <v>0</v>
      </c>
      <c r="DO52" s="44" t="n">
        <v>0</v>
      </c>
      <c r="DP52" s="44" t="n">
        <v>1</v>
      </c>
      <c r="DQ52" s="44" t="n">
        <v>1</v>
      </c>
      <c r="DR52" s="44"/>
      <c r="DS52" s="44"/>
      <c r="DT52" s="44"/>
      <c r="DU52" s="44" t="n">
        <v>1013</v>
      </c>
      <c r="DV52" s="44" t="s">
        <v>73</v>
      </c>
      <c r="DW52" s="44" t="s">
        <v>73</v>
      </c>
      <c r="DX52" s="44" t="n">
        <v>1</v>
      </c>
      <c r="DY52" s="44"/>
      <c r="DZ52" s="44"/>
      <c r="EA52" s="44"/>
      <c r="EB52" s="44"/>
      <c r="EC52" s="44"/>
      <c r="ED52" s="44"/>
      <c r="EE52" s="44" t="n">
        <v>86330795</v>
      </c>
      <c r="EF52" s="44" t="n">
        <v>30</v>
      </c>
      <c r="EG52" s="44" t="s">
        <v>8</v>
      </c>
      <c r="EH52" s="44" t="n">
        <v>0</v>
      </c>
      <c r="EI52" s="44"/>
      <c r="EJ52" s="44" t="n">
        <v>1</v>
      </c>
      <c r="EK52" s="44" t="n">
        <v>167</v>
      </c>
      <c r="EL52" s="44" t="s">
        <v>77</v>
      </c>
      <c r="EM52" s="44" t="s">
        <v>78</v>
      </c>
      <c r="EN52" s="44"/>
      <c r="EO52" s="44" t="s">
        <v>79</v>
      </c>
      <c r="EP52" s="44"/>
      <c r="EQ52" s="44" t="n">
        <v>0</v>
      </c>
      <c r="ER52" s="44" t="n">
        <v>0</v>
      </c>
      <c r="ES52" s="44" t="n">
        <v>0</v>
      </c>
      <c r="ET52" s="44" t="n">
        <v>0</v>
      </c>
      <c r="EU52" s="44" t="n">
        <v>0</v>
      </c>
      <c r="EV52" s="44" t="n">
        <v>841.11</v>
      </c>
      <c r="EW52" s="44" t="n">
        <v>69</v>
      </c>
      <c r="EX52" s="44" t="n">
        <v>0</v>
      </c>
      <c r="EY52" s="44" t="n">
        <v>0</v>
      </c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 t="n">
        <v>0</v>
      </c>
      <c r="FR52" s="44" t="n">
        <v>0</v>
      </c>
      <c r="FS52" s="44" t="n">
        <v>0</v>
      </c>
      <c r="FT52" s="44"/>
      <c r="FU52" s="44"/>
      <c r="FV52" s="44"/>
      <c r="FW52" s="44"/>
      <c r="FX52" s="44" t="n">
        <v>134</v>
      </c>
      <c r="FY52" s="44" t="n">
        <v>55</v>
      </c>
      <c r="FZ52" s="44"/>
      <c r="GA52" s="44"/>
      <c r="GB52" s="44"/>
      <c r="GC52" s="44"/>
      <c r="GD52" s="44" t="n">
        <v>1</v>
      </c>
      <c r="GE52" s="44"/>
      <c r="GF52" s="44" t="n">
        <v>1037334565</v>
      </c>
      <c r="GG52" s="44" t="n">
        <v>2</v>
      </c>
      <c r="GH52" s="44" t="n">
        <v>0</v>
      </c>
      <c r="GI52" s="44" t="n">
        <v>-2</v>
      </c>
      <c r="GJ52" s="44" t="n">
        <v>0</v>
      </c>
      <c r="GK52" s="44" t="n">
        <v>0</v>
      </c>
      <c r="GL52" s="44" t="n">
        <f aca="false">ROUND(IF(AND(BH52=3,BI52=3,FS52&lt;&gt;0),P52,0),2)</f>
        <v>0</v>
      </c>
      <c r="GM52" s="44" t="n">
        <f aca="false">ROUND(O52+X52+Y52,2)+GX52</f>
        <v>111.99</v>
      </c>
      <c r="GN52" s="44" t="n">
        <f aca="false">IF(OR(BI52=0,BI52=1),GM52-GX52,0)</f>
        <v>111.99</v>
      </c>
      <c r="GO52" s="44" t="n">
        <f aca="false">IF(BI52=2,GM52-GX52,0)</f>
        <v>0</v>
      </c>
      <c r="GP52" s="44" t="n">
        <f aca="false">IF(BI52=4,GM52-GX52,0)</f>
        <v>0</v>
      </c>
      <c r="GQ52" s="44"/>
      <c r="GR52" s="44" t="n">
        <v>0</v>
      </c>
      <c r="GS52" s="44" t="n">
        <v>3</v>
      </c>
      <c r="GT52" s="44" t="n">
        <v>0</v>
      </c>
      <c r="GU52" s="44"/>
      <c r="GV52" s="44" t="n">
        <f aca="false">(GT52)</f>
        <v>0</v>
      </c>
      <c r="GW52" s="44" t="n">
        <v>1</v>
      </c>
      <c r="GX52" s="44" t="n">
        <f aca="false">ROUND(HC52*I52,2)</f>
        <v>0</v>
      </c>
      <c r="GY52" s="44"/>
      <c r="GZ52" s="44"/>
      <c r="HA52" s="44" t="n">
        <v>0</v>
      </c>
      <c r="HB52" s="44" t="n">
        <v>0</v>
      </c>
      <c r="HC52" s="44" t="n">
        <f aca="false">GV52*GW52</f>
        <v>0</v>
      </c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 t="n">
        <v>0</v>
      </c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 t="n">
        <v>0</v>
      </c>
      <c r="IL52" s="44"/>
      <c r="IM52" s="44"/>
      <c r="IN52" s="44"/>
      <c r="IO52" s="44"/>
      <c r="IP52" s="44"/>
      <c r="IQ52" s="44"/>
      <c r="IR52" s="44"/>
      <c r="IS52" s="44"/>
      <c r="IT52" s="44"/>
      <c r="IU52" s="44"/>
    </row>
    <row r="53" customFormat="false" ht="12.75" hidden="false" customHeight="false" outlineLevel="0" collapsed="false">
      <c r="A53" s="44" t="n">
        <v>17</v>
      </c>
      <c r="B53" s="44" t="n">
        <v>1</v>
      </c>
      <c r="C53" s="44" t="n">
        <f aca="false">ROW(SmtRes!A78)</f>
        <v>78</v>
      </c>
      <c r="D53" s="44" t="n">
        <f aca="false">ROW(EtalonRes!A78)</f>
        <v>78</v>
      </c>
      <c r="E53" s="44" t="s">
        <v>91</v>
      </c>
      <c r="F53" s="44" t="s">
        <v>72</v>
      </c>
      <c r="G53" s="44" t="s">
        <v>30</v>
      </c>
      <c r="H53" s="44" t="s">
        <v>73</v>
      </c>
      <c r="I53" s="44" t="n">
        <f aca="false">ROUND(4/100,9)</f>
        <v>0.04</v>
      </c>
      <c r="J53" s="44" t="n">
        <v>0</v>
      </c>
      <c r="K53" s="44" t="n">
        <f aca="false">ROUND(4/100,9)</f>
        <v>0.04</v>
      </c>
      <c r="L53" s="44"/>
      <c r="M53" s="44"/>
      <c r="N53" s="44"/>
      <c r="O53" s="44" t="n">
        <f aca="false">ROUND(CP53,2)</f>
        <v>2238.1</v>
      </c>
      <c r="P53" s="44" t="n">
        <f aca="false">ROUND(CQ53*I53,2)</f>
        <v>0</v>
      </c>
      <c r="Q53" s="44" t="n">
        <f aca="false">ROUND(CR53*I53,2)</f>
        <v>0</v>
      </c>
      <c r="R53" s="44" t="n">
        <f aca="false">ROUND(CS53*I53,2)</f>
        <v>0</v>
      </c>
      <c r="S53" s="44" t="n">
        <f aca="false">ROUND(CT53*I53,2)</f>
        <v>2238.1</v>
      </c>
      <c r="T53" s="44" t="n">
        <f aca="false">ROUND(CU53*I53,2)</f>
        <v>0</v>
      </c>
      <c r="U53" s="44" t="n">
        <f aca="false">CV53*I53</f>
        <v>3.178692</v>
      </c>
      <c r="V53" s="44" t="n">
        <f aca="false">CW53*I53</f>
        <v>0</v>
      </c>
      <c r="W53" s="44" t="n">
        <f aca="false">ROUND(CX53*I53,2)</f>
        <v>0</v>
      </c>
      <c r="X53" s="44" t="n">
        <f aca="false">ROUND(CY53,2)</f>
        <v>2999.05</v>
      </c>
      <c r="Y53" s="44" t="n">
        <f aca="false">ROUND(CZ53,2)</f>
        <v>1230.96</v>
      </c>
      <c r="Z53" s="44"/>
      <c r="AA53" s="44" t="n">
        <v>86511348</v>
      </c>
      <c r="AB53" s="44" t="n">
        <f aca="false">(AC53+AD53+AF53)</f>
        <v>925.221</v>
      </c>
      <c r="AC53" s="44" t="n">
        <f aca="false">(ES53)</f>
        <v>0</v>
      </c>
      <c r="AD53" s="44" t="n">
        <f aca="false">((ET53*1.1))</f>
        <v>0</v>
      </c>
      <c r="AE53" s="44" t="n">
        <f aca="false">((EU53*1.1))</f>
        <v>0</v>
      </c>
      <c r="AF53" s="44" t="n">
        <f aca="false">((EV53*1.1))</f>
        <v>925.221</v>
      </c>
      <c r="AG53" s="44" t="n">
        <f aca="false">(AP53)</f>
        <v>0</v>
      </c>
      <c r="AH53" s="44" t="n">
        <f aca="false">((EW53*1.1))</f>
        <v>75.9</v>
      </c>
      <c r="AI53" s="44" t="n">
        <f aca="false">((EX53*1.1))</f>
        <v>0</v>
      </c>
      <c r="AJ53" s="44" t="n">
        <f aca="false">(AS53)</f>
        <v>0</v>
      </c>
      <c r="AK53" s="44" t="n">
        <v>0</v>
      </c>
      <c r="AL53" s="44" t="n">
        <v>0</v>
      </c>
      <c r="AM53" s="44" t="n">
        <v>0</v>
      </c>
      <c r="AN53" s="44" t="n">
        <v>0</v>
      </c>
      <c r="AO53" s="44" t="n">
        <v>841.11</v>
      </c>
      <c r="AP53" s="44" t="n">
        <v>0</v>
      </c>
      <c r="AQ53" s="44" t="n">
        <v>69</v>
      </c>
      <c r="AR53" s="44" t="n">
        <v>0</v>
      </c>
      <c r="AS53" s="44" t="n">
        <v>0</v>
      </c>
      <c r="AT53" s="44" t="n">
        <v>134</v>
      </c>
      <c r="AU53" s="44" t="n">
        <v>55</v>
      </c>
      <c r="AV53" s="44" t="n">
        <v>1.047</v>
      </c>
      <c r="AW53" s="44" t="n">
        <v>1</v>
      </c>
      <c r="AX53" s="44"/>
      <c r="AY53" s="44"/>
      <c r="AZ53" s="44" t="n">
        <v>1</v>
      </c>
      <c r="BA53" s="44" t="n">
        <v>57.76</v>
      </c>
      <c r="BB53" s="44" t="n">
        <v>1</v>
      </c>
      <c r="BC53" s="44" t="n">
        <v>1.33</v>
      </c>
      <c r="BD53" s="44"/>
      <c r="BE53" s="44"/>
      <c r="BF53" s="44"/>
      <c r="BG53" s="44"/>
      <c r="BH53" s="44" t="n">
        <v>0</v>
      </c>
      <c r="BI53" s="44" t="n">
        <v>1</v>
      </c>
      <c r="BJ53" s="44" t="s">
        <v>74</v>
      </c>
      <c r="BK53" s="44"/>
      <c r="BL53" s="44"/>
      <c r="BM53" s="44" t="n">
        <v>167</v>
      </c>
      <c r="BN53" s="44" t="n">
        <v>0</v>
      </c>
      <c r="BO53" s="44" t="s">
        <v>72</v>
      </c>
      <c r="BP53" s="44" t="n">
        <v>1</v>
      </c>
      <c r="BQ53" s="44" t="n">
        <v>30</v>
      </c>
      <c r="BR53" s="44" t="n">
        <v>0</v>
      </c>
      <c r="BS53" s="44" t="n">
        <v>57.76</v>
      </c>
      <c r="BT53" s="44" t="n">
        <v>1</v>
      </c>
      <c r="BU53" s="44" t="n">
        <v>1</v>
      </c>
      <c r="BV53" s="44" t="n">
        <v>1</v>
      </c>
      <c r="BW53" s="44" t="n">
        <v>1</v>
      </c>
      <c r="BX53" s="44" t="n">
        <v>1</v>
      </c>
      <c r="BY53" s="44"/>
      <c r="BZ53" s="44" t="n">
        <v>134</v>
      </c>
      <c r="CA53" s="44" t="n">
        <v>55</v>
      </c>
      <c r="CB53" s="44"/>
      <c r="CC53" s="44"/>
      <c r="CD53" s="44"/>
      <c r="CE53" s="44" t="n">
        <v>0</v>
      </c>
      <c r="CF53" s="44" t="n">
        <v>0</v>
      </c>
      <c r="CG53" s="44" t="n">
        <v>0</v>
      </c>
      <c r="CH53" s="44"/>
      <c r="CI53" s="44"/>
      <c r="CJ53" s="44"/>
      <c r="CK53" s="44"/>
      <c r="CL53" s="44"/>
      <c r="CM53" s="44" t="n">
        <v>0</v>
      </c>
      <c r="CN53" s="44" t="s">
        <v>75</v>
      </c>
      <c r="CO53" s="44" t="n">
        <v>0</v>
      </c>
      <c r="CP53" s="44" t="n">
        <f aca="false">(P53+Q53+S53)</f>
        <v>2238.1</v>
      </c>
      <c r="CQ53" s="44" t="n">
        <f aca="false">(AC53*BC53*AW53)</f>
        <v>0</v>
      </c>
      <c r="CR53" s="44" t="n">
        <f aca="false">(((ET53*1.1))*BB53*AV53)</f>
        <v>0</v>
      </c>
      <c r="CS53" s="44" t="n">
        <f aca="false">(AE53*BS53*AV53)</f>
        <v>0</v>
      </c>
      <c r="CT53" s="44" t="n">
        <f aca="false">(AF53*BA53*AV53)</f>
        <v>55952.48091312</v>
      </c>
      <c r="CU53" s="44" t="n">
        <f aca="false">AG53</f>
        <v>0</v>
      </c>
      <c r="CV53" s="44" t="n">
        <f aca="false">(AH53*AV53)</f>
        <v>79.4673</v>
      </c>
      <c r="CW53" s="44" t="n">
        <f aca="false">AI53</f>
        <v>0</v>
      </c>
      <c r="CX53" s="44" t="n">
        <f aca="false">AJ53</f>
        <v>0</v>
      </c>
      <c r="CY53" s="44" t="n">
        <f aca="false">(S53+R53)*(BZ53/100)</f>
        <v>2999.054</v>
      </c>
      <c r="CZ53" s="44" t="n">
        <f aca="false">(S53+R53)*(CA53/100)</f>
        <v>1230.955</v>
      </c>
      <c r="DA53" s="44"/>
      <c r="DB53" s="44"/>
      <c r="DC53" s="44"/>
      <c r="DD53" s="44"/>
      <c r="DE53" s="44" t="s">
        <v>76</v>
      </c>
      <c r="DF53" s="44" t="s">
        <v>76</v>
      </c>
      <c r="DG53" s="44" t="s">
        <v>76</v>
      </c>
      <c r="DH53" s="44"/>
      <c r="DI53" s="44" t="s">
        <v>76</v>
      </c>
      <c r="DJ53" s="44" t="s">
        <v>76</v>
      </c>
      <c r="DK53" s="44"/>
      <c r="DL53" s="44"/>
      <c r="DM53" s="44"/>
      <c r="DN53" s="44" t="n">
        <v>134</v>
      </c>
      <c r="DO53" s="44" t="n">
        <v>55</v>
      </c>
      <c r="DP53" s="44" t="n">
        <v>1</v>
      </c>
      <c r="DQ53" s="44" t="n">
        <v>1</v>
      </c>
      <c r="DR53" s="44"/>
      <c r="DS53" s="44"/>
      <c r="DT53" s="44"/>
      <c r="DU53" s="44" t="n">
        <v>1013</v>
      </c>
      <c r="DV53" s="44" t="s">
        <v>73</v>
      </c>
      <c r="DW53" s="44" t="s">
        <v>73</v>
      </c>
      <c r="DX53" s="44" t="n">
        <v>1</v>
      </c>
      <c r="DY53" s="44"/>
      <c r="DZ53" s="44"/>
      <c r="EA53" s="44"/>
      <c r="EB53" s="44"/>
      <c r="EC53" s="44"/>
      <c r="ED53" s="44"/>
      <c r="EE53" s="44" t="n">
        <v>86330795</v>
      </c>
      <c r="EF53" s="44" t="n">
        <v>30</v>
      </c>
      <c r="EG53" s="44" t="s">
        <v>8</v>
      </c>
      <c r="EH53" s="44" t="n">
        <v>0</v>
      </c>
      <c r="EI53" s="44"/>
      <c r="EJ53" s="44" t="n">
        <v>1</v>
      </c>
      <c r="EK53" s="44" t="n">
        <v>167</v>
      </c>
      <c r="EL53" s="44" t="s">
        <v>77</v>
      </c>
      <c r="EM53" s="44" t="s">
        <v>78</v>
      </c>
      <c r="EN53" s="44"/>
      <c r="EO53" s="44" t="s">
        <v>79</v>
      </c>
      <c r="EP53" s="44"/>
      <c r="EQ53" s="44" t="n">
        <v>0</v>
      </c>
      <c r="ER53" s="44" t="n">
        <v>0</v>
      </c>
      <c r="ES53" s="44" t="n">
        <v>0</v>
      </c>
      <c r="ET53" s="44" t="n">
        <v>0</v>
      </c>
      <c r="EU53" s="44" t="n">
        <v>0</v>
      </c>
      <c r="EV53" s="44" t="n">
        <v>841.11</v>
      </c>
      <c r="EW53" s="44" t="n">
        <v>69</v>
      </c>
      <c r="EX53" s="44" t="n">
        <v>0</v>
      </c>
      <c r="EY53" s="44" t="n">
        <v>0</v>
      </c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 t="n">
        <v>0</v>
      </c>
      <c r="FR53" s="44" t="n">
        <v>0</v>
      </c>
      <c r="FS53" s="44" t="n">
        <v>0</v>
      </c>
      <c r="FT53" s="44"/>
      <c r="FU53" s="44"/>
      <c r="FV53" s="44"/>
      <c r="FW53" s="44"/>
      <c r="FX53" s="44" t="n">
        <v>134</v>
      </c>
      <c r="FY53" s="44" t="n">
        <v>55</v>
      </c>
      <c r="FZ53" s="44"/>
      <c r="GA53" s="44"/>
      <c r="GB53" s="44"/>
      <c r="GC53" s="44"/>
      <c r="GD53" s="44" t="n">
        <v>1</v>
      </c>
      <c r="GE53" s="44"/>
      <c r="GF53" s="44" t="n">
        <v>1037334565</v>
      </c>
      <c r="GG53" s="44" t="n">
        <v>2</v>
      </c>
      <c r="GH53" s="44" t="n">
        <v>0</v>
      </c>
      <c r="GI53" s="44" t="n">
        <v>-2</v>
      </c>
      <c r="GJ53" s="44" t="n">
        <v>0</v>
      </c>
      <c r="GK53" s="44" t="n">
        <v>0</v>
      </c>
      <c r="GL53" s="44" t="n">
        <f aca="false">ROUND(IF(AND(BH53=3,BI53=3,FS53&lt;&gt;0),P53,0),2)</f>
        <v>0</v>
      </c>
      <c r="GM53" s="44" t="n">
        <f aca="false">ROUND(O53+X53+Y53,2)+GX53</f>
        <v>6468.11</v>
      </c>
      <c r="GN53" s="44" t="n">
        <f aca="false">IF(OR(BI53=0,BI53=1),GM53-GX53,0)</f>
        <v>6468.11</v>
      </c>
      <c r="GO53" s="44" t="n">
        <f aca="false">IF(BI53=2,GM53-GX53,0)</f>
        <v>0</v>
      </c>
      <c r="GP53" s="44" t="n">
        <f aca="false">IF(BI53=4,GM53-GX53,0)</f>
        <v>0</v>
      </c>
      <c r="GQ53" s="44"/>
      <c r="GR53" s="44" t="n">
        <v>0</v>
      </c>
      <c r="GS53" s="44" t="n">
        <v>3</v>
      </c>
      <c r="GT53" s="44" t="n">
        <v>0</v>
      </c>
      <c r="GU53" s="44"/>
      <c r="GV53" s="44" t="n">
        <f aca="false">(GT53)</f>
        <v>0</v>
      </c>
      <c r="GW53" s="44" t="n">
        <v>1.33</v>
      </c>
      <c r="GX53" s="44" t="n">
        <f aca="false">ROUND(HC53*I53,2)</f>
        <v>0</v>
      </c>
      <c r="GY53" s="44"/>
      <c r="GZ53" s="44"/>
      <c r="HA53" s="44" t="n">
        <v>0</v>
      </c>
      <c r="HB53" s="44" t="n">
        <v>0</v>
      </c>
      <c r="HC53" s="44" t="n">
        <f aca="false">GV53*GW53</f>
        <v>0</v>
      </c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 t="n">
        <v>0</v>
      </c>
      <c r="HT53" s="44"/>
      <c r="HU53" s="44"/>
      <c r="HV53" s="44"/>
      <c r="HW53" s="44"/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 t="n">
        <v>0</v>
      </c>
      <c r="IL53" s="44"/>
      <c r="IM53" s="44"/>
      <c r="IN53" s="44"/>
      <c r="IO53" s="44"/>
      <c r="IP53" s="44"/>
      <c r="IQ53" s="44"/>
      <c r="IR53" s="44"/>
      <c r="IS53" s="44"/>
      <c r="IT53" s="44"/>
      <c r="IU53" s="44"/>
    </row>
    <row r="54" customFormat="false" ht="12.75" hidden="false" customHeight="false" outlineLevel="0" collapsed="false">
      <c r="A54" s="44" t="n">
        <v>17</v>
      </c>
      <c r="B54" s="44" t="n">
        <v>1</v>
      </c>
      <c r="C54" s="44" t="n">
        <f aca="false">ROW(SmtRes!A81)</f>
        <v>81</v>
      </c>
      <c r="D54" s="44" t="n">
        <f aca="false">ROW(EtalonRes!A81)</f>
        <v>81</v>
      </c>
      <c r="E54" s="44" t="s">
        <v>92</v>
      </c>
      <c r="F54" s="44" t="s">
        <v>72</v>
      </c>
      <c r="G54" s="44" t="s">
        <v>30</v>
      </c>
      <c r="H54" s="44" t="s">
        <v>73</v>
      </c>
      <c r="I54" s="44" t="n">
        <f aca="false">ROUND(39/100,9)</f>
        <v>0.39</v>
      </c>
      <c r="J54" s="44" t="n">
        <v>0</v>
      </c>
      <c r="K54" s="44" t="n">
        <f aca="false">ROUND(39/100,9)</f>
        <v>0.39</v>
      </c>
      <c r="L54" s="44"/>
      <c r="M54" s="44"/>
      <c r="N54" s="44"/>
      <c r="O54" s="44" t="n">
        <f aca="false">ROUND(CP54,2)</f>
        <v>377.8</v>
      </c>
      <c r="P54" s="44" t="n">
        <f aca="false">ROUND(CQ54*I54,2)</f>
        <v>0</v>
      </c>
      <c r="Q54" s="44" t="n">
        <f aca="false">ROUND(CR54*I54,2)</f>
        <v>0</v>
      </c>
      <c r="R54" s="44" t="n">
        <f aca="false">ROUND(CS54*I54,2)</f>
        <v>0</v>
      </c>
      <c r="S54" s="44" t="n">
        <f aca="false">ROUND(CT54*I54,2)</f>
        <v>377.8</v>
      </c>
      <c r="T54" s="44" t="n">
        <f aca="false">ROUND(CU54*I54,2)</f>
        <v>0</v>
      </c>
      <c r="U54" s="44" t="n">
        <f aca="false">CV54*I54</f>
        <v>30.992247</v>
      </c>
      <c r="V54" s="44" t="n">
        <f aca="false">CW54*I54</f>
        <v>0</v>
      </c>
      <c r="W54" s="44" t="n">
        <f aca="false">ROUND(CX54*I54,2)</f>
        <v>0</v>
      </c>
      <c r="X54" s="44" t="n">
        <f aca="false">ROUND(CY54,2)</f>
        <v>506.25</v>
      </c>
      <c r="Y54" s="44" t="n">
        <f aca="false">ROUND(CZ54,2)</f>
        <v>207.79</v>
      </c>
      <c r="Z54" s="44"/>
      <c r="AA54" s="44" t="n">
        <v>86511347</v>
      </c>
      <c r="AB54" s="44" t="n">
        <f aca="false">(AC54+AD54+AF54)</f>
        <v>925.221</v>
      </c>
      <c r="AC54" s="44" t="n">
        <f aca="false">(ES54)</f>
        <v>0</v>
      </c>
      <c r="AD54" s="44" t="n">
        <f aca="false">((ET54*1.1))</f>
        <v>0</v>
      </c>
      <c r="AE54" s="44" t="n">
        <f aca="false">((EU54*1.1))</f>
        <v>0</v>
      </c>
      <c r="AF54" s="44" t="n">
        <f aca="false">((EV54*1.1))</f>
        <v>925.221</v>
      </c>
      <c r="AG54" s="44" t="n">
        <f aca="false">(AP54)</f>
        <v>0</v>
      </c>
      <c r="AH54" s="44" t="n">
        <f aca="false">((EW54*1.1))</f>
        <v>75.9</v>
      </c>
      <c r="AI54" s="44" t="n">
        <f aca="false">((EX54*1.1))</f>
        <v>0</v>
      </c>
      <c r="AJ54" s="44" t="n">
        <f aca="false">(AS54)</f>
        <v>0</v>
      </c>
      <c r="AK54" s="44" t="n">
        <v>0</v>
      </c>
      <c r="AL54" s="44" t="n">
        <v>0</v>
      </c>
      <c r="AM54" s="44" t="n">
        <v>0</v>
      </c>
      <c r="AN54" s="44" t="n">
        <v>0</v>
      </c>
      <c r="AO54" s="44" t="n">
        <v>841.11</v>
      </c>
      <c r="AP54" s="44" t="n">
        <v>0</v>
      </c>
      <c r="AQ54" s="44" t="n">
        <v>69</v>
      </c>
      <c r="AR54" s="44" t="n">
        <v>0</v>
      </c>
      <c r="AS54" s="44" t="n">
        <v>0</v>
      </c>
      <c r="AT54" s="44" t="n">
        <v>134</v>
      </c>
      <c r="AU54" s="44" t="n">
        <v>55</v>
      </c>
      <c r="AV54" s="44" t="n">
        <v>1.047</v>
      </c>
      <c r="AW54" s="44" t="n">
        <v>1</v>
      </c>
      <c r="AX54" s="44"/>
      <c r="AY54" s="44"/>
      <c r="AZ54" s="44" t="n">
        <v>1</v>
      </c>
      <c r="BA54" s="44" t="n">
        <v>1</v>
      </c>
      <c r="BB54" s="44" t="n">
        <v>1</v>
      </c>
      <c r="BC54" s="44" t="n">
        <v>1</v>
      </c>
      <c r="BD54" s="44"/>
      <c r="BE54" s="44"/>
      <c r="BF54" s="44"/>
      <c r="BG54" s="44"/>
      <c r="BH54" s="44" t="n">
        <v>0</v>
      </c>
      <c r="BI54" s="44" t="n">
        <v>1</v>
      </c>
      <c r="BJ54" s="44" t="s">
        <v>74</v>
      </c>
      <c r="BK54" s="44"/>
      <c r="BL54" s="44"/>
      <c r="BM54" s="44" t="n">
        <v>167</v>
      </c>
      <c r="BN54" s="44" t="n">
        <v>0</v>
      </c>
      <c r="BO54" s="44" t="s">
        <v>72</v>
      </c>
      <c r="BP54" s="44" t="n">
        <v>1</v>
      </c>
      <c r="BQ54" s="44" t="n">
        <v>30</v>
      </c>
      <c r="BR54" s="44" t="n">
        <v>0</v>
      </c>
      <c r="BS54" s="44" t="n">
        <v>1</v>
      </c>
      <c r="BT54" s="44" t="n">
        <v>1</v>
      </c>
      <c r="BU54" s="44" t="n">
        <v>1</v>
      </c>
      <c r="BV54" s="44" t="n">
        <v>1</v>
      </c>
      <c r="BW54" s="44" t="n">
        <v>1</v>
      </c>
      <c r="BX54" s="44" t="n">
        <v>1</v>
      </c>
      <c r="BY54" s="44"/>
      <c r="BZ54" s="44" t="n">
        <v>134</v>
      </c>
      <c r="CA54" s="44" t="n">
        <v>55</v>
      </c>
      <c r="CB54" s="44"/>
      <c r="CC54" s="44"/>
      <c r="CD54" s="44"/>
      <c r="CE54" s="44" t="n">
        <v>0</v>
      </c>
      <c r="CF54" s="44" t="n">
        <v>0</v>
      </c>
      <c r="CG54" s="44" t="n">
        <v>0</v>
      </c>
      <c r="CH54" s="44"/>
      <c r="CI54" s="44"/>
      <c r="CJ54" s="44"/>
      <c r="CK54" s="44"/>
      <c r="CL54" s="44"/>
      <c r="CM54" s="44" t="n">
        <v>0</v>
      </c>
      <c r="CN54" s="44" t="s">
        <v>75</v>
      </c>
      <c r="CO54" s="44" t="n">
        <v>0</v>
      </c>
      <c r="CP54" s="44" t="n">
        <f aca="false">(P54+Q54+S54)</f>
        <v>377.8</v>
      </c>
      <c r="CQ54" s="44" t="n">
        <f aca="false">(AC54*BC54*AW54)</f>
        <v>0</v>
      </c>
      <c r="CR54" s="44" t="n">
        <f aca="false">(((ET54*1.1))*BB54*AV54)</f>
        <v>0</v>
      </c>
      <c r="CS54" s="44" t="n">
        <f aca="false">(AE54*BS54*AV54)</f>
        <v>0</v>
      </c>
      <c r="CT54" s="44" t="n">
        <f aca="false">(AF54*BA54*AV54)</f>
        <v>968.706387</v>
      </c>
      <c r="CU54" s="44" t="n">
        <f aca="false">AG54</f>
        <v>0</v>
      </c>
      <c r="CV54" s="44" t="n">
        <f aca="false">(AH54*AV54)</f>
        <v>79.4673</v>
      </c>
      <c r="CW54" s="44" t="n">
        <f aca="false">AI54</f>
        <v>0</v>
      </c>
      <c r="CX54" s="44" t="n">
        <f aca="false">AJ54</f>
        <v>0</v>
      </c>
      <c r="CY54" s="44" t="n">
        <f aca="false">(((S54+R54)*BZ54)/100)</f>
        <v>506.252</v>
      </c>
      <c r="CZ54" s="44" t="n">
        <f aca="false">(((S54+R54)*CA54)/100)</f>
        <v>207.79</v>
      </c>
      <c r="DA54" s="44"/>
      <c r="DB54" s="44"/>
      <c r="DC54" s="44"/>
      <c r="DD54" s="44"/>
      <c r="DE54" s="44" t="s">
        <v>76</v>
      </c>
      <c r="DF54" s="44" t="s">
        <v>76</v>
      </c>
      <c r="DG54" s="44" t="s">
        <v>76</v>
      </c>
      <c r="DH54" s="44"/>
      <c r="DI54" s="44" t="s">
        <v>76</v>
      </c>
      <c r="DJ54" s="44" t="s">
        <v>76</v>
      </c>
      <c r="DK54" s="44"/>
      <c r="DL54" s="44"/>
      <c r="DM54" s="44"/>
      <c r="DN54" s="44" t="n">
        <v>0</v>
      </c>
      <c r="DO54" s="44" t="n">
        <v>0</v>
      </c>
      <c r="DP54" s="44" t="n">
        <v>1</v>
      </c>
      <c r="DQ54" s="44" t="n">
        <v>1</v>
      </c>
      <c r="DR54" s="44"/>
      <c r="DS54" s="44"/>
      <c r="DT54" s="44"/>
      <c r="DU54" s="44" t="n">
        <v>1013</v>
      </c>
      <c r="DV54" s="44" t="s">
        <v>73</v>
      </c>
      <c r="DW54" s="44" t="s">
        <v>73</v>
      </c>
      <c r="DX54" s="44" t="n">
        <v>1</v>
      </c>
      <c r="DY54" s="44"/>
      <c r="DZ54" s="44"/>
      <c r="EA54" s="44"/>
      <c r="EB54" s="44"/>
      <c r="EC54" s="44"/>
      <c r="ED54" s="44"/>
      <c r="EE54" s="44" t="n">
        <v>86330795</v>
      </c>
      <c r="EF54" s="44" t="n">
        <v>30</v>
      </c>
      <c r="EG54" s="44" t="s">
        <v>8</v>
      </c>
      <c r="EH54" s="44" t="n">
        <v>0</v>
      </c>
      <c r="EI54" s="44"/>
      <c r="EJ54" s="44" t="n">
        <v>1</v>
      </c>
      <c r="EK54" s="44" t="n">
        <v>167</v>
      </c>
      <c r="EL54" s="44" t="s">
        <v>77</v>
      </c>
      <c r="EM54" s="44" t="s">
        <v>78</v>
      </c>
      <c r="EN54" s="44"/>
      <c r="EO54" s="44" t="s">
        <v>79</v>
      </c>
      <c r="EP54" s="44"/>
      <c r="EQ54" s="44" t="n">
        <v>0</v>
      </c>
      <c r="ER54" s="44" t="n">
        <v>0</v>
      </c>
      <c r="ES54" s="44" t="n">
        <v>0</v>
      </c>
      <c r="ET54" s="44" t="n">
        <v>0</v>
      </c>
      <c r="EU54" s="44" t="n">
        <v>0</v>
      </c>
      <c r="EV54" s="44" t="n">
        <v>841.11</v>
      </c>
      <c r="EW54" s="44" t="n">
        <v>69</v>
      </c>
      <c r="EX54" s="44" t="n">
        <v>0</v>
      </c>
      <c r="EY54" s="44" t="n">
        <v>0</v>
      </c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 t="n">
        <v>0</v>
      </c>
      <c r="FR54" s="44" t="n">
        <v>0</v>
      </c>
      <c r="FS54" s="44" t="n">
        <v>0</v>
      </c>
      <c r="FT54" s="44"/>
      <c r="FU54" s="44"/>
      <c r="FV54" s="44"/>
      <c r="FW54" s="44"/>
      <c r="FX54" s="44" t="n">
        <v>134</v>
      </c>
      <c r="FY54" s="44" t="n">
        <v>55</v>
      </c>
      <c r="FZ54" s="44"/>
      <c r="GA54" s="44"/>
      <c r="GB54" s="44"/>
      <c r="GC54" s="44"/>
      <c r="GD54" s="44" t="n">
        <v>1</v>
      </c>
      <c r="GE54" s="44"/>
      <c r="GF54" s="44" t="n">
        <v>2097390987</v>
      </c>
      <c r="GG54" s="44" t="n">
        <v>2</v>
      </c>
      <c r="GH54" s="44" t="n">
        <v>0</v>
      </c>
      <c r="GI54" s="44" t="n">
        <v>-2</v>
      </c>
      <c r="GJ54" s="44" t="n">
        <v>0</v>
      </c>
      <c r="GK54" s="44" t="n">
        <v>0</v>
      </c>
      <c r="GL54" s="44" t="n">
        <f aca="false">ROUND(IF(AND(BH54=3,BI54=3,FS54&lt;&gt;0),P54,0),2)</f>
        <v>0</v>
      </c>
      <c r="GM54" s="44" t="n">
        <f aca="false">ROUND(O54+X54+Y54,2)+GX54</f>
        <v>1091.84</v>
      </c>
      <c r="GN54" s="44" t="n">
        <f aca="false">IF(OR(BI54=0,BI54=1),GM54-GX54,0)</f>
        <v>1091.84</v>
      </c>
      <c r="GO54" s="44" t="n">
        <f aca="false">IF(BI54=2,GM54-GX54,0)</f>
        <v>0</v>
      </c>
      <c r="GP54" s="44" t="n">
        <f aca="false">IF(BI54=4,GM54-GX54,0)</f>
        <v>0</v>
      </c>
      <c r="GQ54" s="44"/>
      <c r="GR54" s="44" t="n">
        <v>0</v>
      </c>
      <c r="GS54" s="44" t="n">
        <v>3</v>
      </c>
      <c r="GT54" s="44" t="n">
        <v>0</v>
      </c>
      <c r="GU54" s="44"/>
      <c r="GV54" s="44" t="n">
        <f aca="false">(GT54)</f>
        <v>0</v>
      </c>
      <c r="GW54" s="44" t="n">
        <v>1</v>
      </c>
      <c r="GX54" s="44" t="n">
        <f aca="false">ROUND(HC54*I54,2)</f>
        <v>0</v>
      </c>
      <c r="GY54" s="44"/>
      <c r="GZ54" s="44"/>
      <c r="HA54" s="44" t="n">
        <v>0</v>
      </c>
      <c r="HB54" s="44" t="n">
        <v>0</v>
      </c>
      <c r="HC54" s="44" t="n">
        <f aca="false">GV54*GW54</f>
        <v>0</v>
      </c>
      <c r="HD54" s="44"/>
      <c r="HE54" s="44"/>
      <c r="HF54" s="44"/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 t="n">
        <v>0</v>
      </c>
      <c r="HT54" s="44"/>
      <c r="HU54" s="44"/>
      <c r="HV54" s="44"/>
      <c r="HW54" s="44"/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 t="n">
        <v>0</v>
      </c>
      <c r="IL54" s="44"/>
      <c r="IM54" s="44"/>
      <c r="IN54" s="44"/>
      <c r="IO54" s="44"/>
      <c r="IP54" s="44"/>
      <c r="IQ54" s="44"/>
      <c r="IR54" s="44"/>
      <c r="IS54" s="44"/>
      <c r="IT54" s="44"/>
      <c r="IU54" s="44"/>
    </row>
    <row r="55" customFormat="false" ht="12.75" hidden="false" customHeight="false" outlineLevel="0" collapsed="false">
      <c r="A55" s="44" t="n">
        <v>17</v>
      </c>
      <c r="B55" s="44" t="n">
        <v>1</v>
      </c>
      <c r="C55" s="44" t="n">
        <f aca="false">ROW(SmtRes!A84)</f>
        <v>84</v>
      </c>
      <c r="D55" s="44" t="n">
        <f aca="false">ROW(EtalonRes!A84)</f>
        <v>84</v>
      </c>
      <c r="E55" s="44" t="s">
        <v>92</v>
      </c>
      <c r="F55" s="44" t="s">
        <v>72</v>
      </c>
      <c r="G55" s="44" t="s">
        <v>30</v>
      </c>
      <c r="H55" s="44" t="s">
        <v>73</v>
      </c>
      <c r="I55" s="44" t="n">
        <f aca="false">ROUND(39/100,9)</f>
        <v>0.39</v>
      </c>
      <c r="J55" s="44" t="n">
        <v>0</v>
      </c>
      <c r="K55" s="44" t="n">
        <f aca="false">ROUND(39/100,9)</f>
        <v>0.39</v>
      </c>
      <c r="L55" s="44"/>
      <c r="M55" s="44"/>
      <c r="N55" s="44"/>
      <c r="O55" s="44" t="n">
        <f aca="false">ROUND(CP55,2)</f>
        <v>21821.47</v>
      </c>
      <c r="P55" s="44" t="n">
        <f aca="false">ROUND(CQ55*I55,2)</f>
        <v>0</v>
      </c>
      <c r="Q55" s="44" t="n">
        <f aca="false">ROUND(CR55*I55,2)</f>
        <v>0</v>
      </c>
      <c r="R55" s="44" t="n">
        <f aca="false">ROUND(CS55*I55,2)</f>
        <v>0</v>
      </c>
      <c r="S55" s="44" t="n">
        <f aca="false">ROUND(CT55*I55,2)</f>
        <v>21821.47</v>
      </c>
      <c r="T55" s="44" t="n">
        <f aca="false">ROUND(CU55*I55,2)</f>
        <v>0</v>
      </c>
      <c r="U55" s="44" t="n">
        <f aca="false">CV55*I55</f>
        <v>30.992247</v>
      </c>
      <c r="V55" s="44" t="n">
        <f aca="false">CW55*I55</f>
        <v>0</v>
      </c>
      <c r="W55" s="44" t="n">
        <f aca="false">ROUND(CX55*I55,2)</f>
        <v>0</v>
      </c>
      <c r="X55" s="44" t="n">
        <f aca="false">ROUND(CY55,2)</f>
        <v>29240.77</v>
      </c>
      <c r="Y55" s="44" t="n">
        <f aca="false">ROUND(CZ55,2)</f>
        <v>12001.81</v>
      </c>
      <c r="Z55" s="44"/>
      <c r="AA55" s="44" t="n">
        <v>86511348</v>
      </c>
      <c r="AB55" s="44" t="n">
        <f aca="false">(AC55+AD55+AF55)</f>
        <v>925.221</v>
      </c>
      <c r="AC55" s="44" t="n">
        <f aca="false">(ES55)</f>
        <v>0</v>
      </c>
      <c r="AD55" s="44" t="n">
        <f aca="false">((ET55*1.1))</f>
        <v>0</v>
      </c>
      <c r="AE55" s="44" t="n">
        <f aca="false">((EU55*1.1))</f>
        <v>0</v>
      </c>
      <c r="AF55" s="44" t="n">
        <f aca="false">((EV55*1.1))</f>
        <v>925.221</v>
      </c>
      <c r="AG55" s="44" t="n">
        <f aca="false">(AP55)</f>
        <v>0</v>
      </c>
      <c r="AH55" s="44" t="n">
        <f aca="false">((EW55*1.1))</f>
        <v>75.9</v>
      </c>
      <c r="AI55" s="44" t="n">
        <f aca="false">((EX55*1.1))</f>
        <v>0</v>
      </c>
      <c r="AJ55" s="44" t="n">
        <f aca="false">(AS55)</f>
        <v>0</v>
      </c>
      <c r="AK55" s="44" t="n">
        <v>0</v>
      </c>
      <c r="AL55" s="44" t="n">
        <v>0</v>
      </c>
      <c r="AM55" s="44" t="n">
        <v>0</v>
      </c>
      <c r="AN55" s="44" t="n">
        <v>0</v>
      </c>
      <c r="AO55" s="44" t="n">
        <v>841.11</v>
      </c>
      <c r="AP55" s="44" t="n">
        <v>0</v>
      </c>
      <c r="AQ55" s="44" t="n">
        <v>69</v>
      </c>
      <c r="AR55" s="44" t="n">
        <v>0</v>
      </c>
      <c r="AS55" s="44" t="n">
        <v>0</v>
      </c>
      <c r="AT55" s="44" t="n">
        <v>134</v>
      </c>
      <c r="AU55" s="44" t="n">
        <v>55</v>
      </c>
      <c r="AV55" s="44" t="n">
        <v>1.047</v>
      </c>
      <c r="AW55" s="44" t="n">
        <v>1</v>
      </c>
      <c r="AX55" s="44"/>
      <c r="AY55" s="44"/>
      <c r="AZ55" s="44" t="n">
        <v>1</v>
      </c>
      <c r="BA55" s="44" t="n">
        <v>57.76</v>
      </c>
      <c r="BB55" s="44" t="n">
        <v>1</v>
      </c>
      <c r="BC55" s="44" t="n">
        <v>1.33</v>
      </c>
      <c r="BD55" s="44"/>
      <c r="BE55" s="44"/>
      <c r="BF55" s="44"/>
      <c r="BG55" s="44"/>
      <c r="BH55" s="44" t="n">
        <v>0</v>
      </c>
      <c r="BI55" s="44" t="n">
        <v>1</v>
      </c>
      <c r="BJ55" s="44" t="s">
        <v>74</v>
      </c>
      <c r="BK55" s="44"/>
      <c r="BL55" s="44"/>
      <c r="BM55" s="44" t="n">
        <v>167</v>
      </c>
      <c r="BN55" s="44" t="n">
        <v>0</v>
      </c>
      <c r="BO55" s="44" t="s">
        <v>72</v>
      </c>
      <c r="BP55" s="44" t="n">
        <v>1</v>
      </c>
      <c r="BQ55" s="44" t="n">
        <v>30</v>
      </c>
      <c r="BR55" s="44" t="n">
        <v>0</v>
      </c>
      <c r="BS55" s="44" t="n">
        <v>57.76</v>
      </c>
      <c r="BT55" s="44" t="n">
        <v>1</v>
      </c>
      <c r="BU55" s="44" t="n">
        <v>1</v>
      </c>
      <c r="BV55" s="44" t="n">
        <v>1</v>
      </c>
      <c r="BW55" s="44" t="n">
        <v>1</v>
      </c>
      <c r="BX55" s="44" t="n">
        <v>1</v>
      </c>
      <c r="BY55" s="44"/>
      <c r="BZ55" s="44" t="n">
        <v>134</v>
      </c>
      <c r="CA55" s="44" t="n">
        <v>55</v>
      </c>
      <c r="CB55" s="44"/>
      <c r="CC55" s="44"/>
      <c r="CD55" s="44"/>
      <c r="CE55" s="44" t="n">
        <v>0</v>
      </c>
      <c r="CF55" s="44" t="n">
        <v>0</v>
      </c>
      <c r="CG55" s="44" t="n">
        <v>0</v>
      </c>
      <c r="CH55" s="44"/>
      <c r="CI55" s="44"/>
      <c r="CJ55" s="44"/>
      <c r="CK55" s="44"/>
      <c r="CL55" s="44"/>
      <c r="CM55" s="44" t="n">
        <v>0</v>
      </c>
      <c r="CN55" s="44" t="s">
        <v>75</v>
      </c>
      <c r="CO55" s="44" t="n">
        <v>0</v>
      </c>
      <c r="CP55" s="44" t="n">
        <f aca="false">(P55+Q55+S55)</f>
        <v>21821.47</v>
      </c>
      <c r="CQ55" s="44" t="n">
        <f aca="false">(AC55*BC55*AW55)</f>
        <v>0</v>
      </c>
      <c r="CR55" s="44" t="n">
        <f aca="false">(((ET55*1.1))*BB55*AV55)</f>
        <v>0</v>
      </c>
      <c r="CS55" s="44" t="n">
        <f aca="false">(AE55*BS55*AV55)</f>
        <v>0</v>
      </c>
      <c r="CT55" s="44" t="n">
        <f aca="false">(AF55*BA55*AV55)</f>
        <v>55952.48091312</v>
      </c>
      <c r="CU55" s="44" t="n">
        <f aca="false">AG55</f>
        <v>0</v>
      </c>
      <c r="CV55" s="44" t="n">
        <f aca="false">(AH55*AV55)</f>
        <v>79.4673</v>
      </c>
      <c r="CW55" s="44" t="n">
        <f aca="false">AI55</f>
        <v>0</v>
      </c>
      <c r="CX55" s="44" t="n">
        <f aca="false">AJ55</f>
        <v>0</v>
      </c>
      <c r="CY55" s="44" t="n">
        <f aca="false">(S55+R55)*(BZ55/100)</f>
        <v>29240.7698</v>
      </c>
      <c r="CZ55" s="44" t="n">
        <f aca="false">(S55+R55)*(CA55/100)</f>
        <v>12001.8085</v>
      </c>
      <c r="DA55" s="44"/>
      <c r="DB55" s="44"/>
      <c r="DC55" s="44"/>
      <c r="DD55" s="44"/>
      <c r="DE55" s="44" t="s">
        <v>76</v>
      </c>
      <c r="DF55" s="44" t="s">
        <v>76</v>
      </c>
      <c r="DG55" s="44" t="s">
        <v>76</v>
      </c>
      <c r="DH55" s="44"/>
      <c r="DI55" s="44" t="s">
        <v>76</v>
      </c>
      <c r="DJ55" s="44" t="s">
        <v>76</v>
      </c>
      <c r="DK55" s="44"/>
      <c r="DL55" s="44"/>
      <c r="DM55" s="44"/>
      <c r="DN55" s="44" t="n">
        <v>134</v>
      </c>
      <c r="DO55" s="44" t="n">
        <v>55</v>
      </c>
      <c r="DP55" s="44" t="n">
        <v>1</v>
      </c>
      <c r="DQ55" s="44" t="n">
        <v>1</v>
      </c>
      <c r="DR55" s="44"/>
      <c r="DS55" s="44"/>
      <c r="DT55" s="44"/>
      <c r="DU55" s="44" t="n">
        <v>1013</v>
      </c>
      <c r="DV55" s="44" t="s">
        <v>73</v>
      </c>
      <c r="DW55" s="44" t="s">
        <v>73</v>
      </c>
      <c r="DX55" s="44" t="n">
        <v>1</v>
      </c>
      <c r="DY55" s="44"/>
      <c r="DZ55" s="44"/>
      <c r="EA55" s="44"/>
      <c r="EB55" s="44"/>
      <c r="EC55" s="44"/>
      <c r="ED55" s="44"/>
      <c r="EE55" s="44" t="n">
        <v>86330795</v>
      </c>
      <c r="EF55" s="44" t="n">
        <v>30</v>
      </c>
      <c r="EG55" s="44" t="s">
        <v>8</v>
      </c>
      <c r="EH55" s="44" t="n">
        <v>0</v>
      </c>
      <c r="EI55" s="44"/>
      <c r="EJ55" s="44" t="n">
        <v>1</v>
      </c>
      <c r="EK55" s="44" t="n">
        <v>167</v>
      </c>
      <c r="EL55" s="44" t="s">
        <v>77</v>
      </c>
      <c r="EM55" s="44" t="s">
        <v>78</v>
      </c>
      <c r="EN55" s="44"/>
      <c r="EO55" s="44" t="s">
        <v>79</v>
      </c>
      <c r="EP55" s="44"/>
      <c r="EQ55" s="44" t="n">
        <v>0</v>
      </c>
      <c r="ER55" s="44" t="n">
        <v>0</v>
      </c>
      <c r="ES55" s="44" t="n">
        <v>0</v>
      </c>
      <c r="ET55" s="44" t="n">
        <v>0</v>
      </c>
      <c r="EU55" s="44" t="n">
        <v>0</v>
      </c>
      <c r="EV55" s="44" t="n">
        <v>841.11</v>
      </c>
      <c r="EW55" s="44" t="n">
        <v>69</v>
      </c>
      <c r="EX55" s="44" t="n">
        <v>0</v>
      </c>
      <c r="EY55" s="44" t="n">
        <v>0</v>
      </c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 t="n">
        <v>0</v>
      </c>
      <c r="FR55" s="44" t="n">
        <v>0</v>
      </c>
      <c r="FS55" s="44" t="n">
        <v>0</v>
      </c>
      <c r="FT55" s="44"/>
      <c r="FU55" s="44"/>
      <c r="FV55" s="44"/>
      <c r="FW55" s="44"/>
      <c r="FX55" s="44" t="n">
        <v>134</v>
      </c>
      <c r="FY55" s="44" t="n">
        <v>55</v>
      </c>
      <c r="FZ55" s="44"/>
      <c r="GA55" s="44"/>
      <c r="GB55" s="44"/>
      <c r="GC55" s="44"/>
      <c r="GD55" s="44" t="n">
        <v>1</v>
      </c>
      <c r="GE55" s="44"/>
      <c r="GF55" s="44" t="n">
        <v>2097390987</v>
      </c>
      <c r="GG55" s="44" t="n">
        <v>2</v>
      </c>
      <c r="GH55" s="44" t="n">
        <v>0</v>
      </c>
      <c r="GI55" s="44" t="n">
        <v>-2</v>
      </c>
      <c r="GJ55" s="44" t="n">
        <v>0</v>
      </c>
      <c r="GK55" s="44" t="n">
        <v>0</v>
      </c>
      <c r="GL55" s="44" t="n">
        <f aca="false">ROUND(IF(AND(BH55=3,BI55=3,FS55&lt;&gt;0),P55,0),2)</f>
        <v>0</v>
      </c>
      <c r="GM55" s="44" t="n">
        <f aca="false">ROUND(O55+X55+Y55,2)+GX55</f>
        <v>63064.05</v>
      </c>
      <c r="GN55" s="44" t="n">
        <f aca="false">IF(OR(BI55=0,BI55=1),GM55-GX55,0)</f>
        <v>63064.05</v>
      </c>
      <c r="GO55" s="44" t="n">
        <f aca="false">IF(BI55=2,GM55-GX55,0)</f>
        <v>0</v>
      </c>
      <c r="GP55" s="44" t="n">
        <f aca="false">IF(BI55=4,GM55-GX55,0)</f>
        <v>0</v>
      </c>
      <c r="GQ55" s="44"/>
      <c r="GR55" s="44" t="n">
        <v>0</v>
      </c>
      <c r="GS55" s="44" t="n">
        <v>3</v>
      </c>
      <c r="GT55" s="44" t="n">
        <v>0</v>
      </c>
      <c r="GU55" s="44"/>
      <c r="GV55" s="44" t="n">
        <f aca="false">(GT55)</f>
        <v>0</v>
      </c>
      <c r="GW55" s="44" t="n">
        <v>1.33</v>
      </c>
      <c r="GX55" s="44" t="n">
        <f aca="false">ROUND(HC55*I55,2)</f>
        <v>0</v>
      </c>
      <c r="GY55" s="44"/>
      <c r="GZ55" s="44"/>
      <c r="HA55" s="44" t="n">
        <v>0</v>
      </c>
      <c r="HB55" s="44" t="n">
        <v>0</v>
      </c>
      <c r="HC55" s="44" t="n">
        <f aca="false">GV55*GW55</f>
        <v>0</v>
      </c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4"/>
      <c r="HS55" s="44" t="n">
        <v>0</v>
      </c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 t="n">
        <v>0</v>
      </c>
      <c r="IL55" s="44"/>
      <c r="IM55" s="44"/>
      <c r="IN55" s="44"/>
      <c r="IO55" s="44"/>
      <c r="IP55" s="44"/>
      <c r="IQ55" s="44"/>
      <c r="IR55" s="44"/>
      <c r="IS55" s="44"/>
      <c r="IT55" s="44"/>
      <c r="IU55" s="44"/>
    </row>
    <row r="57" customFormat="false" ht="12.75" hidden="false" customHeight="false" outlineLevel="0" collapsed="false">
      <c r="A57" s="0" t="n">
        <v>51</v>
      </c>
      <c r="B57" s="0" t="n">
        <f aca="false">B24</f>
        <v>1</v>
      </c>
      <c r="C57" s="0" t="n">
        <f aca="false">A24</f>
        <v>4</v>
      </c>
      <c r="D57" s="0" t="n">
        <f aca="false">ROW(A24)</f>
        <v>24</v>
      </c>
      <c r="F57" s="0" t="str">
        <f aca="false">IF(F24&lt;&gt;"",F24,"")</f>
        <v>1</v>
      </c>
      <c r="G57" s="0" t="str">
        <f aca="false">IF(G24&lt;&gt;"",G24,"")</f>
        <v>Временные дорожные знаки: установка</v>
      </c>
      <c r="H57" s="0" t="n">
        <v>0</v>
      </c>
      <c r="O57" s="0" t="n">
        <f aca="false">ROUND(AB57,2)</f>
        <v>2431.45</v>
      </c>
      <c r="P57" s="0" t="n">
        <f aca="false">ROUND(AC57,2)</f>
        <v>0</v>
      </c>
      <c r="Q57" s="0" t="n">
        <f aca="false">ROUND(AD57,2)</f>
        <v>0</v>
      </c>
      <c r="R57" s="0" t="n">
        <f aca="false">ROUND(AE57,2)</f>
        <v>0</v>
      </c>
      <c r="S57" s="0" t="n">
        <f aca="false">ROUND(AF57,2)</f>
        <v>2431.45</v>
      </c>
      <c r="T57" s="0" t="n">
        <f aca="false">ROUND(AG57,2)</f>
        <v>0</v>
      </c>
      <c r="U57" s="0" t="n">
        <f aca="false">AH57</f>
        <v>199.462923</v>
      </c>
      <c r="V57" s="0" t="n">
        <f aca="false">AI57</f>
        <v>0</v>
      </c>
      <c r="W57" s="0" t="n">
        <f aca="false">ROUND(AJ57,2)</f>
        <v>0</v>
      </c>
      <c r="X57" s="0" t="n">
        <f aca="false">ROUND(AK57,2)</f>
        <v>3258.16</v>
      </c>
      <c r="Y57" s="0" t="n">
        <f aca="false">ROUND(AL57,2)</f>
        <v>1337.3</v>
      </c>
      <c r="AB57" s="0" t="n">
        <f aca="false">ROUND(SUMIF(AA28:AA55,"=86511347",O28:O55),2)</f>
        <v>2431.45</v>
      </c>
      <c r="AC57" s="0" t="n">
        <f aca="false">ROUND(SUMIF(AA28:AA55,"=86511347",P28:P55),2)</f>
        <v>0</v>
      </c>
      <c r="AD57" s="0" t="n">
        <f aca="false">ROUND(SUMIF(AA28:AA55,"=86511347",Q28:Q55),2)</f>
        <v>0</v>
      </c>
      <c r="AE57" s="0" t="n">
        <f aca="false">ROUND(SUMIF(AA28:AA55,"=86511347",R28:R55),2)</f>
        <v>0</v>
      </c>
      <c r="AF57" s="0" t="n">
        <f aca="false">ROUND(SUMIF(AA28:AA55,"=86511347",S28:S55),2)</f>
        <v>2431.45</v>
      </c>
      <c r="AG57" s="0" t="n">
        <f aca="false">ROUND(SUMIF(AA28:AA55,"=86511347",T28:T55),2)</f>
        <v>0</v>
      </c>
      <c r="AH57" s="0" t="n">
        <f aca="false">SUMIF(AA28:AA55,"=86511347",U28:U55)</f>
        <v>199.462923</v>
      </c>
      <c r="AI57" s="0" t="n">
        <f aca="false">SUMIF(AA28:AA55,"=86511347",V28:V55)</f>
        <v>0</v>
      </c>
      <c r="AJ57" s="0" t="n">
        <f aca="false">ROUND(SUMIF(AA28:AA55,"=86511347",W28:W55),2)</f>
        <v>0</v>
      </c>
      <c r="AK57" s="0" t="n">
        <f aca="false">ROUND(SUMIF(AA28:AA55,"=86511347",X28:X55),2)</f>
        <v>3258.16</v>
      </c>
      <c r="AL57" s="0" t="n">
        <f aca="false">ROUND(SUMIF(AA28:AA55,"=86511347",Y28:Y55),2)</f>
        <v>1337.3</v>
      </c>
      <c r="AO57" s="0" t="n">
        <f aca="false">ROUND(BX57,2)</f>
        <v>0</v>
      </c>
      <c r="AP57" s="0" t="n">
        <f aca="false">ROUND(BY57,2)</f>
        <v>0</v>
      </c>
      <c r="AQ57" s="0" t="n">
        <f aca="false">ROUND(BZ57,2)</f>
        <v>0</v>
      </c>
      <c r="AR57" s="0" t="n">
        <f aca="false">ROUND(CA57,2)</f>
        <v>7026.91</v>
      </c>
      <c r="AS57" s="0" t="n">
        <f aca="false">ROUND(CB57,2)</f>
        <v>7026.91</v>
      </c>
      <c r="AT57" s="0" t="n">
        <f aca="false">ROUND(CC57,2)</f>
        <v>0</v>
      </c>
      <c r="AU57" s="0" t="n">
        <f aca="false">ROUND(CD57,2)</f>
        <v>0</v>
      </c>
      <c r="AV57" s="0" t="n">
        <f aca="false">ROUND(CE57,2)</f>
        <v>0</v>
      </c>
      <c r="AW57" s="0" t="n">
        <f aca="false">ROUND(CF57,2)</f>
        <v>0</v>
      </c>
      <c r="AX57" s="0" t="n">
        <f aca="false">ROUND(CG57,2)</f>
        <v>0</v>
      </c>
      <c r="AY57" s="0" t="n">
        <f aca="false">ROUND(CH57,2)</f>
        <v>0</v>
      </c>
      <c r="AZ57" s="0" t="n">
        <f aca="false">ROUND(CI57,2)</f>
        <v>0</v>
      </c>
      <c r="BA57" s="0" t="n">
        <f aca="false">ROUND(CJ57,2)</f>
        <v>0</v>
      </c>
      <c r="BB57" s="0" t="n">
        <f aca="false">ROUND(CK57,2)</f>
        <v>0</v>
      </c>
      <c r="BC57" s="0" t="n">
        <f aca="false">ROUND(CL57,2)</f>
        <v>0</v>
      </c>
      <c r="BD57" s="0" t="n">
        <f aca="false">ROUND(CM57,2)</f>
        <v>0</v>
      </c>
      <c r="BX57" s="0" t="n">
        <f aca="false">ROUND(SUMIF(AA28:AA55,"=86511347",FQ28:FQ55),2)</f>
        <v>0</v>
      </c>
      <c r="BY57" s="0" t="n">
        <f aca="false">ROUND(SUMIF(AA28:AA55,"=86511347",FR28:FR55),2)</f>
        <v>0</v>
      </c>
      <c r="BZ57" s="0" t="n">
        <f aca="false">ROUND(SUMIF(AA28:AA55,"=86511347",GL28:GL55),2)</f>
        <v>0</v>
      </c>
      <c r="CA57" s="0" t="n">
        <f aca="false">ROUND(SUMIF(AA28:AA55,"=86511347",GM28:GM55),2)</f>
        <v>7026.91</v>
      </c>
      <c r="CB57" s="0" t="n">
        <f aca="false">ROUND(SUMIF(AA28:AA55,"=86511347",GN28:GN55),2)</f>
        <v>7026.91</v>
      </c>
      <c r="CC57" s="0" t="n">
        <f aca="false">ROUND(SUMIF(AA28:AA55,"=86511347",GO28:GO55),2)</f>
        <v>0</v>
      </c>
      <c r="CD57" s="0" t="n">
        <f aca="false">ROUND(SUMIF(AA28:AA55,"=86511347",GP28:GP55),2)</f>
        <v>0</v>
      </c>
      <c r="CE57" s="0" t="n">
        <f aca="false">AC57-BX57</f>
        <v>0</v>
      </c>
      <c r="CF57" s="0" t="n">
        <f aca="false">AC57-BY57</f>
        <v>0</v>
      </c>
      <c r="CG57" s="0" t="n">
        <f aca="false">BX57-BZ57</f>
        <v>0</v>
      </c>
      <c r="CH57" s="0" t="n">
        <f aca="false">AC57-BX57-BY57+BZ57</f>
        <v>0</v>
      </c>
      <c r="CI57" s="0" t="n">
        <f aca="false">BY57-BZ57</f>
        <v>0</v>
      </c>
      <c r="CJ57" s="0" t="n">
        <f aca="false">ROUND(SUMIF(AA28:AA55,"=86511347",GX28:GX55),2)</f>
        <v>0</v>
      </c>
      <c r="CK57" s="0" t="n">
        <f aca="false">ROUND(SUMIF(AA28:AA55,"=86511347",GY28:GY55),2)</f>
        <v>0</v>
      </c>
      <c r="CL57" s="0" t="n">
        <f aca="false">ROUND(SUMIF(AA28:AA55,"=86511347",GZ28:GZ55),2)</f>
        <v>0</v>
      </c>
      <c r="CM57" s="0" t="n">
        <f aca="false">ROUND(SUMIF(AA28:AA55,"=86511347",HD28:HD55),2)</f>
        <v>0</v>
      </c>
      <c r="DG57" s="0" t="n">
        <f aca="false">ROUND(DT57,2)</f>
        <v>140440.71</v>
      </c>
      <c r="DH57" s="0" t="n">
        <f aca="false">ROUND(DU57,2)</f>
        <v>0</v>
      </c>
      <c r="DI57" s="0" t="n">
        <f aca="false">ROUND(DV57,2)</f>
        <v>0</v>
      </c>
      <c r="DJ57" s="0" t="n">
        <f aca="false">ROUND(DW57,2)</f>
        <v>0</v>
      </c>
      <c r="DK57" s="0" t="n">
        <f aca="false">ROUND(DX57,2)</f>
        <v>140440.71</v>
      </c>
      <c r="DL57" s="0" t="n">
        <f aca="false">ROUND(DY57,2)</f>
        <v>0</v>
      </c>
      <c r="DM57" s="0" t="n">
        <f aca="false">DZ57</f>
        <v>199.462923</v>
      </c>
      <c r="DN57" s="0" t="n">
        <f aca="false">EA57</f>
        <v>0</v>
      </c>
      <c r="DO57" s="0" t="n">
        <f aca="false">ROUND(EB57,2)</f>
        <v>0</v>
      </c>
      <c r="DP57" s="0" t="n">
        <f aca="false">ROUND(EC57,2)</f>
        <v>188190.54</v>
      </c>
      <c r="DQ57" s="0" t="n">
        <f aca="false">ROUND(ED57,2)</f>
        <v>77242.41</v>
      </c>
      <c r="DT57" s="0" t="n">
        <f aca="false">ROUND(SUMIF(AA28:AA55,"=86511348",O28:O55),2)</f>
        <v>140440.71</v>
      </c>
      <c r="DU57" s="0" t="n">
        <f aca="false">ROUND(SUMIF(AA28:AA55,"=86511348",P28:P55),2)</f>
        <v>0</v>
      </c>
      <c r="DV57" s="0" t="n">
        <f aca="false">ROUND(SUMIF(AA28:AA55,"=86511348",Q28:Q55),2)</f>
        <v>0</v>
      </c>
      <c r="DW57" s="0" t="n">
        <f aca="false">ROUND(SUMIF(AA28:AA55,"=86511348",R28:R55),2)</f>
        <v>0</v>
      </c>
      <c r="DX57" s="0" t="n">
        <f aca="false">ROUND(SUMIF(AA28:AA55,"=86511348",S28:S55),2)</f>
        <v>140440.71</v>
      </c>
      <c r="DY57" s="0" t="n">
        <f aca="false">ROUND(SUMIF(AA28:AA55,"=86511348",T28:T55),2)</f>
        <v>0</v>
      </c>
      <c r="DZ57" s="0" t="n">
        <f aca="false">SUMIF(AA28:AA55,"=86511348",U28:U55)</f>
        <v>199.462923</v>
      </c>
      <c r="EA57" s="0" t="n">
        <f aca="false">SUMIF(AA28:AA55,"=86511348",V28:V55)</f>
        <v>0</v>
      </c>
      <c r="EB57" s="0" t="n">
        <f aca="false">ROUND(SUMIF(AA28:AA55,"=86511348",W28:W55),2)</f>
        <v>0</v>
      </c>
      <c r="EC57" s="0" t="n">
        <f aca="false">ROUND(SUMIF(AA28:AA55,"=86511348",X28:X55),2)</f>
        <v>188190.54</v>
      </c>
      <c r="ED57" s="0" t="n">
        <f aca="false">ROUND(SUMIF(AA28:AA55,"=86511348",Y28:Y55),2)</f>
        <v>77242.41</v>
      </c>
      <c r="EG57" s="0" t="n">
        <f aca="false">ROUND(FP57,2)</f>
        <v>0</v>
      </c>
      <c r="EH57" s="0" t="n">
        <f aca="false">ROUND(FQ57,2)</f>
        <v>0</v>
      </c>
      <c r="EI57" s="0" t="n">
        <f aca="false">ROUND(FR57,2)</f>
        <v>0</v>
      </c>
      <c r="EJ57" s="0" t="n">
        <f aca="false">ROUND(FS57,2)</f>
        <v>405873.66</v>
      </c>
      <c r="EK57" s="0" t="n">
        <f aca="false">ROUND(FT57,2)</f>
        <v>405873.66</v>
      </c>
      <c r="EL57" s="0" t="n">
        <f aca="false">ROUND(FU57,2)</f>
        <v>0</v>
      </c>
      <c r="EM57" s="0" t="n">
        <f aca="false">ROUND(FV57,2)</f>
        <v>0</v>
      </c>
      <c r="EN57" s="0" t="n">
        <f aca="false">ROUND(FW57,2)</f>
        <v>0</v>
      </c>
      <c r="EO57" s="0" t="n">
        <f aca="false">ROUND(FX57,2)</f>
        <v>0</v>
      </c>
      <c r="EP57" s="0" t="n">
        <f aca="false">ROUND(FY57,2)</f>
        <v>0</v>
      </c>
      <c r="EQ57" s="0" t="n">
        <f aca="false">ROUND(FZ57,2)</f>
        <v>0</v>
      </c>
      <c r="ER57" s="0" t="n">
        <f aca="false">ROUND(GA57,2)</f>
        <v>0</v>
      </c>
      <c r="ES57" s="0" t="n">
        <f aca="false">ROUND(GB57,2)</f>
        <v>0</v>
      </c>
      <c r="ET57" s="0" t="n">
        <f aca="false">ROUND(GC57,2)</f>
        <v>0</v>
      </c>
      <c r="EU57" s="0" t="n">
        <f aca="false">ROUND(GD57,2)</f>
        <v>0</v>
      </c>
      <c r="EV57" s="0" t="n">
        <f aca="false">ROUND(GE57,2)</f>
        <v>0</v>
      </c>
      <c r="FP57" s="0" t="n">
        <f aca="false">ROUND(SUMIF(AA28:AA55,"=86511348",FQ28:FQ55),2)</f>
        <v>0</v>
      </c>
      <c r="FQ57" s="0" t="n">
        <f aca="false">ROUND(SUMIF(AA28:AA55,"=86511348",FR28:FR55),2)</f>
        <v>0</v>
      </c>
      <c r="FR57" s="0" t="n">
        <f aca="false">ROUND(SUMIF(AA28:AA55,"=86511348",GL28:GL55),2)</f>
        <v>0</v>
      </c>
      <c r="FS57" s="0" t="n">
        <f aca="false">ROUND(SUMIF(AA28:AA55,"=86511348",GM28:GM55),2)</f>
        <v>405873.66</v>
      </c>
      <c r="FT57" s="0" t="n">
        <f aca="false">ROUND(SUMIF(AA28:AA55,"=86511348",GN28:GN55),2)</f>
        <v>405873.66</v>
      </c>
      <c r="FU57" s="0" t="n">
        <f aca="false">ROUND(SUMIF(AA28:AA55,"=86511348",GO28:GO55),2)</f>
        <v>0</v>
      </c>
      <c r="FV57" s="0" t="n">
        <f aca="false">ROUND(SUMIF(AA28:AA55,"=86511348",GP28:GP55),2)</f>
        <v>0</v>
      </c>
      <c r="FW57" s="0" t="n">
        <f aca="false">DU57-FP57</f>
        <v>0</v>
      </c>
      <c r="FX57" s="0" t="n">
        <f aca="false">DU57-FQ57</f>
        <v>0</v>
      </c>
      <c r="FY57" s="0" t="n">
        <f aca="false">FP57-FR57</f>
        <v>0</v>
      </c>
      <c r="FZ57" s="0" t="n">
        <f aca="false">DU57-FP57-FQ57+FR57</f>
        <v>0</v>
      </c>
      <c r="GA57" s="0" t="n">
        <f aca="false">FQ57-FR57</f>
        <v>0</v>
      </c>
      <c r="GB57" s="0" t="n">
        <f aca="false">ROUND(SUMIF(AA28:AA55,"=86511348",GX28:GX55),2)</f>
        <v>0</v>
      </c>
      <c r="GC57" s="0" t="n">
        <f aca="false">ROUND(SUMIF(AA28:AA55,"=86511348",GY28:GY55),2)</f>
        <v>0</v>
      </c>
      <c r="GD57" s="0" t="n">
        <f aca="false">ROUND(SUMIF(AA28:AA55,"=86511348",GZ28:GZ55),2)</f>
        <v>0</v>
      </c>
      <c r="GE57" s="0" t="n">
        <f aca="false">ROUND(SUMIF(AA28:AA55,"=86511348",HD28:HD55),2)</f>
        <v>0</v>
      </c>
      <c r="GX57" s="0" t="n">
        <v>0</v>
      </c>
    </row>
    <row r="59" customFormat="false" ht="12.75" hidden="false" customHeight="false" outlineLevel="0" collapsed="false">
      <c r="A59" s="0" t="n">
        <v>50</v>
      </c>
      <c r="B59" s="0" t="n">
        <v>0</v>
      </c>
      <c r="C59" s="0" t="n">
        <v>0</v>
      </c>
      <c r="D59" s="0" t="n">
        <v>1</v>
      </c>
      <c r="E59" s="0" t="n">
        <v>201</v>
      </c>
      <c r="F59" s="0" t="n">
        <f aca="false">ROUND(Source!O57,O59)</f>
        <v>2431.45</v>
      </c>
      <c r="G59" s="0" t="s">
        <v>93</v>
      </c>
      <c r="H59" s="0" t="s">
        <v>94</v>
      </c>
      <c r="K59" s="0" t="n">
        <v>201</v>
      </c>
      <c r="L59" s="0" t="n">
        <v>1</v>
      </c>
      <c r="M59" s="0" t="n">
        <v>3</v>
      </c>
      <c r="O59" s="0" t="n">
        <v>2</v>
      </c>
      <c r="P59" s="0" t="n">
        <f aca="false">ROUND(Source!DG57,O59)</f>
        <v>140440.71</v>
      </c>
      <c r="W59" s="0" t="n">
        <v>2431.45</v>
      </c>
      <c r="X59" s="0" t="n">
        <v>1</v>
      </c>
      <c r="Y59" s="0" t="n">
        <v>2431.45</v>
      </c>
      <c r="Z59" s="0" t="n">
        <v>140440.71</v>
      </c>
      <c r="AA59" s="0" t="n">
        <v>1</v>
      </c>
      <c r="AB59" s="0" t="n">
        <v>140440.71</v>
      </c>
    </row>
    <row r="60" customFormat="false" ht="12.75" hidden="false" customHeight="false" outlineLevel="0" collapsed="false">
      <c r="A60" s="0" t="n">
        <v>50</v>
      </c>
      <c r="B60" s="0" t="n">
        <v>0</v>
      </c>
      <c r="C60" s="0" t="n">
        <v>0</v>
      </c>
      <c r="D60" s="0" t="n">
        <v>1</v>
      </c>
      <c r="E60" s="0" t="n">
        <v>202</v>
      </c>
      <c r="F60" s="0" t="n">
        <f aca="false">ROUND(Source!P57,O60)</f>
        <v>0</v>
      </c>
      <c r="G60" s="0" t="s">
        <v>95</v>
      </c>
      <c r="H60" s="0" t="s">
        <v>96</v>
      </c>
      <c r="K60" s="0" t="n">
        <v>202</v>
      </c>
      <c r="L60" s="0" t="n">
        <v>2</v>
      </c>
      <c r="M60" s="0" t="n">
        <v>3</v>
      </c>
      <c r="O60" s="0" t="n">
        <v>2</v>
      </c>
      <c r="P60" s="0" t="n">
        <f aca="false">ROUND(Source!DH57,O60)</f>
        <v>0</v>
      </c>
      <c r="W60" s="0" t="n">
        <v>0</v>
      </c>
      <c r="X60" s="0" t="n">
        <v>1</v>
      </c>
      <c r="Y60" s="0" t="n">
        <v>0</v>
      </c>
      <c r="Z60" s="0" t="n">
        <v>0</v>
      </c>
      <c r="AA60" s="0" t="n">
        <v>1</v>
      </c>
      <c r="AB60" s="0" t="n">
        <v>0</v>
      </c>
    </row>
    <row r="61" customFormat="false" ht="12.75" hidden="false" customHeight="false" outlineLevel="0" collapsed="false">
      <c r="A61" s="0" t="n">
        <v>50</v>
      </c>
      <c r="B61" s="0" t="n">
        <v>0</v>
      </c>
      <c r="C61" s="0" t="n">
        <v>0</v>
      </c>
      <c r="D61" s="0" t="n">
        <v>1</v>
      </c>
      <c r="E61" s="0" t="n">
        <v>222</v>
      </c>
      <c r="F61" s="0" t="n">
        <f aca="false">ROUND(Source!AO57,O61)</f>
        <v>0</v>
      </c>
      <c r="G61" s="0" t="s">
        <v>97</v>
      </c>
      <c r="H61" s="0" t="s">
        <v>98</v>
      </c>
      <c r="K61" s="0" t="n">
        <v>222</v>
      </c>
      <c r="L61" s="0" t="n">
        <v>3</v>
      </c>
      <c r="M61" s="0" t="n">
        <v>3</v>
      </c>
      <c r="O61" s="0" t="n">
        <v>2</v>
      </c>
      <c r="P61" s="0" t="n">
        <f aca="false">ROUND(Source!EG57,O61)</f>
        <v>0</v>
      </c>
      <c r="W61" s="0" t="n">
        <v>0</v>
      </c>
      <c r="X61" s="0" t="n">
        <v>1</v>
      </c>
      <c r="Y61" s="0" t="n">
        <v>0</v>
      </c>
      <c r="Z61" s="0" t="n">
        <v>0</v>
      </c>
      <c r="AA61" s="0" t="n">
        <v>1</v>
      </c>
      <c r="AB61" s="0" t="n">
        <v>0</v>
      </c>
    </row>
    <row r="62" customFormat="false" ht="12.75" hidden="false" customHeight="false" outlineLevel="0" collapsed="false">
      <c r="A62" s="0" t="n">
        <v>50</v>
      </c>
      <c r="B62" s="0" t="n">
        <v>0</v>
      </c>
      <c r="C62" s="0" t="n">
        <v>0</v>
      </c>
      <c r="D62" s="0" t="n">
        <v>1</v>
      </c>
      <c r="E62" s="0" t="n">
        <v>225</v>
      </c>
      <c r="F62" s="0" t="n">
        <f aca="false">ROUND(Source!AV57,O62)</f>
        <v>0</v>
      </c>
      <c r="G62" s="0" t="s">
        <v>99</v>
      </c>
      <c r="H62" s="0" t="s">
        <v>100</v>
      </c>
      <c r="K62" s="0" t="n">
        <v>225</v>
      </c>
      <c r="L62" s="0" t="n">
        <v>4</v>
      </c>
      <c r="M62" s="0" t="n">
        <v>3</v>
      </c>
      <c r="O62" s="0" t="n">
        <v>2</v>
      </c>
      <c r="P62" s="0" t="n">
        <f aca="false">ROUND(Source!EN57,O62)</f>
        <v>0</v>
      </c>
      <c r="W62" s="0" t="n">
        <v>0</v>
      </c>
      <c r="X62" s="0" t="n">
        <v>1</v>
      </c>
      <c r="Y62" s="0" t="n">
        <v>0</v>
      </c>
      <c r="Z62" s="0" t="n">
        <v>0</v>
      </c>
      <c r="AA62" s="0" t="n">
        <v>1</v>
      </c>
      <c r="AB62" s="0" t="n">
        <v>0</v>
      </c>
    </row>
    <row r="63" customFormat="false" ht="12.75" hidden="false" customHeight="false" outlineLevel="0" collapsed="false">
      <c r="A63" s="0" t="n">
        <v>50</v>
      </c>
      <c r="B63" s="0" t="n">
        <v>0</v>
      </c>
      <c r="C63" s="0" t="n">
        <v>0</v>
      </c>
      <c r="D63" s="0" t="n">
        <v>1</v>
      </c>
      <c r="E63" s="0" t="n">
        <v>226</v>
      </c>
      <c r="F63" s="0" t="n">
        <f aca="false">ROUND(Source!AW57,O63)</f>
        <v>0</v>
      </c>
      <c r="G63" s="0" t="s">
        <v>101</v>
      </c>
      <c r="H63" s="0" t="s">
        <v>102</v>
      </c>
      <c r="K63" s="0" t="n">
        <v>226</v>
      </c>
      <c r="L63" s="0" t="n">
        <v>5</v>
      </c>
      <c r="M63" s="0" t="n">
        <v>3</v>
      </c>
      <c r="O63" s="0" t="n">
        <v>2</v>
      </c>
      <c r="P63" s="0" t="n">
        <f aca="false">ROUND(Source!EO57,O63)</f>
        <v>0</v>
      </c>
      <c r="W63" s="0" t="n">
        <v>0</v>
      </c>
      <c r="X63" s="0" t="n">
        <v>1</v>
      </c>
      <c r="Y63" s="0" t="n">
        <v>0</v>
      </c>
      <c r="Z63" s="0" t="n">
        <v>0</v>
      </c>
      <c r="AA63" s="0" t="n">
        <v>1</v>
      </c>
      <c r="AB63" s="0" t="n">
        <v>0</v>
      </c>
    </row>
    <row r="64" customFormat="false" ht="12.75" hidden="false" customHeight="false" outlineLevel="0" collapsed="false">
      <c r="A64" s="0" t="n">
        <v>50</v>
      </c>
      <c r="B64" s="0" t="n">
        <v>0</v>
      </c>
      <c r="C64" s="0" t="n">
        <v>0</v>
      </c>
      <c r="D64" s="0" t="n">
        <v>1</v>
      </c>
      <c r="E64" s="0" t="n">
        <v>227</v>
      </c>
      <c r="F64" s="0" t="n">
        <f aca="false">ROUND(Source!AX57,O64)</f>
        <v>0</v>
      </c>
      <c r="G64" s="0" t="s">
        <v>103</v>
      </c>
      <c r="H64" s="0" t="s">
        <v>104</v>
      </c>
      <c r="K64" s="0" t="n">
        <v>227</v>
      </c>
      <c r="L64" s="0" t="n">
        <v>6</v>
      </c>
      <c r="M64" s="0" t="n">
        <v>3</v>
      </c>
      <c r="O64" s="0" t="n">
        <v>2</v>
      </c>
      <c r="P64" s="0" t="n">
        <f aca="false">ROUND(Source!EP57,O64)</f>
        <v>0</v>
      </c>
      <c r="W64" s="0" t="n">
        <v>0</v>
      </c>
      <c r="X64" s="0" t="n">
        <v>1</v>
      </c>
      <c r="Y64" s="0" t="n">
        <v>0</v>
      </c>
      <c r="Z64" s="0" t="n">
        <v>0</v>
      </c>
      <c r="AA64" s="0" t="n">
        <v>1</v>
      </c>
      <c r="AB64" s="0" t="n">
        <v>0</v>
      </c>
    </row>
    <row r="65" customFormat="false" ht="12.75" hidden="false" customHeight="false" outlineLevel="0" collapsed="false">
      <c r="A65" s="0" t="n">
        <v>50</v>
      </c>
      <c r="B65" s="0" t="n">
        <v>0</v>
      </c>
      <c r="C65" s="0" t="n">
        <v>0</v>
      </c>
      <c r="D65" s="0" t="n">
        <v>1</v>
      </c>
      <c r="E65" s="0" t="n">
        <v>228</v>
      </c>
      <c r="F65" s="0" t="n">
        <f aca="false">ROUND(Source!AY57,O65)</f>
        <v>0</v>
      </c>
      <c r="G65" s="0" t="s">
        <v>105</v>
      </c>
      <c r="H65" s="0" t="s">
        <v>106</v>
      </c>
      <c r="K65" s="0" t="n">
        <v>228</v>
      </c>
      <c r="L65" s="0" t="n">
        <v>7</v>
      </c>
      <c r="M65" s="0" t="n">
        <v>3</v>
      </c>
      <c r="O65" s="0" t="n">
        <v>2</v>
      </c>
      <c r="P65" s="0" t="n">
        <f aca="false">ROUND(Source!EQ57,O65)</f>
        <v>0</v>
      </c>
      <c r="W65" s="0" t="n">
        <v>0</v>
      </c>
      <c r="X65" s="0" t="n">
        <v>1</v>
      </c>
      <c r="Y65" s="0" t="n">
        <v>0</v>
      </c>
      <c r="Z65" s="0" t="n">
        <v>0</v>
      </c>
      <c r="AA65" s="0" t="n">
        <v>1</v>
      </c>
      <c r="AB65" s="0" t="n">
        <v>0</v>
      </c>
    </row>
    <row r="66" customFormat="false" ht="12.75" hidden="false" customHeight="false" outlineLevel="0" collapsed="false">
      <c r="A66" s="0" t="n">
        <v>50</v>
      </c>
      <c r="B66" s="0" t="n">
        <v>0</v>
      </c>
      <c r="C66" s="0" t="n">
        <v>0</v>
      </c>
      <c r="D66" s="0" t="n">
        <v>1</v>
      </c>
      <c r="E66" s="0" t="n">
        <v>216</v>
      </c>
      <c r="F66" s="0" t="n">
        <f aca="false">ROUND(Source!AP57,O66)</f>
        <v>0</v>
      </c>
      <c r="G66" s="0" t="s">
        <v>107</v>
      </c>
      <c r="H66" s="0" t="s">
        <v>108</v>
      </c>
      <c r="K66" s="0" t="n">
        <v>216</v>
      </c>
      <c r="L66" s="0" t="n">
        <v>8</v>
      </c>
      <c r="M66" s="0" t="n">
        <v>3</v>
      </c>
      <c r="O66" s="0" t="n">
        <v>2</v>
      </c>
      <c r="P66" s="0" t="n">
        <f aca="false">ROUND(Source!EH57,O66)</f>
        <v>0</v>
      </c>
      <c r="W66" s="0" t="n">
        <v>0</v>
      </c>
      <c r="X66" s="0" t="n">
        <v>1</v>
      </c>
      <c r="Y66" s="0" t="n">
        <v>0</v>
      </c>
      <c r="Z66" s="0" t="n">
        <v>0</v>
      </c>
      <c r="AA66" s="0" t="n">
        <v>1</v>
      </c>
      <c r="AB66" s="0" t="n">
        <v>0</v>
      </c>
    </row>
    <row r="67" customFormat="false" ht="12.75" hidden="false" customHeight="false" outlineLevel="0" collapsed="false">
      <c r="A67" s="0" t="n">
        <v>50</v>
      </c>
      <c r="B67" s="0" t="n">
        <v>0</v>
      </c>
      <c r="C67" s="0" t="n">
        <v>0</v>
      </c>
      <c r="D67" s="0" t="n">
        <v>1</v>
      </c>
      <c r="E67" s="0" t="n">
        <v>223</v>
      </c>
      <c r="F67" s="0" t="n">
        <f aca="false">ROUND(Source!AQ57,O67)</f>
        <v>0</v>
      </c>
      <c r="G67" s="0" t="s">
        <v>109</v>
      </c>
      <c r="H67" s="0" t="s">
        <v>110</v>
      </c>
      <c r="K67" s="0" t="n">
        <v>223</v>
      </c>
      <c r="L67" s="0" t="n">
        <v>9</v>
      </c>
      <c r="M67" s="0" t="n">
        <v>3</v>
      </c>
      <c r="O67" s="0" t="n">
        <v>2</v>
      </c>
      <c r="P67" s="0" t="n">
        <f aca="false">ROUND(Source!EI57,O67)</f>
        <v>0</v>
      </c>
      <c r="W67" s="0" t="n">
        <v>0</v>
      </c>
      <c r="X67" s="0" t="n">
        <v>1</v>
      </c>
      <c r="Y67" s="0" t="n">
        <v>0</v>
      </c>
      <c r="Z67" s="0" t="n">
        <v>0</v>
      </c>
      <c r="AA67" s="0" t="n">
        <v>1</v>
      </c>
      <c r="AB67" s="0" t="n">
        <v>0</v>
      </c>
    </row>
    <row r="68" customFormat="false" ht="12.75" hidden="false" customHeight="false" outlineLevel="0" collapsed="false">
      <c r="A68" s="0" t="n">
        <v>50</v>
      </c>
      <c r="B68" s="0" t="n">
        <v>0</v>
      </c>
      <c r="C68" s="0" t="n">
        <v>0</v>
      </c>
      <c r="D68" s="0" t="n">
        <v>1</v>
      </c>
      <c r="E68" s="0" t="n">
        <v>229</v>
      </c>
      <c r="F68" s="0" t="n">
        <f aca="false">ROUND(Source!AZ57,O68)</f>
        <v>0</v>
      </c>
      <c r="G68" s="0" t="s">
        <v>111</v>
      </c>
      <c r="H68" s="0" t="s">
        <v>112</v>
      </c>
      <c r="K68" s="0" t="n">
        <v>229</v>
      </c>
      <c r="L68" s="0" t="n">
        <v>10</v>
      </c>
      <c r="M68" s="0" t="n">
        <v>3</v>
      </c>
      <c r="O68" s="0" t="n">
        <v>2</v>
      </c>
      <c r="P68" s="0" t="n">
        <f aca="false">ROUND(Source!ER57,O68)</f>
        <v>0</v>
      </c>
      <c r="W68" s="0" t="n">
        <v>0</v>
      </c>
      <c r="X68" s="0" t="n">
        <v>1</v>
      </c>
      <c r="Y68" s="0" t="n">
        <v>0</v>
      </c>
      <c r="Z68" s="0" t="n">
        <v>0</v>
      </c>
      <c r="AA68" s="0" t="n">
        <v>1</v>
      </c>
      <c r="AB68" s="0" t="n">
        <v>0</v>
      </c>
    </row>
    <row r="69" customFormat="false" ht="12.75" hidden="false" customHeight="false" outlineLevel="0" collapsed="false">
      <c r="A69" s="0" t="n">
        <v>50</v>
      </c>
      <c r="B69" s="0" t="n">
        <v>0</v>
      </c>
      <c r="C69" s="0" t="n">
        <v>0</v>
      </c>
      <c r="D69" s="0" t="n">
        <v>1</v>
      </c>
      <c r="E69" s="0" t="n">
        <v>203</v>
      </c>
      <c r="F69" s="0" t="n">
        <f aca="false">ROUND(Source!Q57,O69)</f>
        <v>0</v>
      </c>
      <c r="G69" s="0" t="s">
        <v>113</v>
      </c>
      <c r="H69" s="0" t="s">
        <v>114</v>
      </c>
      <c r="K69" s="0" t="n">
        <v>203</v>
      </c>
      <c r="L69" s="0" t="n">
        <v>11</v>
      </c>
      <c r="M69" s="0" t="n">
        <v>3</v>
      </c>
      <c r="O69" s="0" t="n">
        <v>2</v>
      </c>
      <c r="P69" s="0" t="n">
        <f aca="false">ROUND(Source!DI57,O69)</f>
        <v>0</v>
      </c>
      <c r="W69" s="0" t="n">
        <v>0</v>
      </c>
      <c r="X69" s="0" t="n">
        <v>1</v>
      </c>
      <c r="Y69" s="0" t="n">
        <v>0</v>
      </c>
      <c r="Z69" s="0" t="n">
        <v>0</v>
      </c>
      <c r="AA69" s="0" t="n">
        <v>1</v>
      </c>
      <c r="AB69" s="0" t="n">
        <v>0</v>
      </c>
    </row>
    <row r="70" customFormat="false" ht="12.75" hidden="false" customHeight="false" outlineLevel="0" collapsed="false">
      <c r="A70" s="0" t="n">
        <v>50</v>
      </c>
      <c r="B70" s="0" t="n">
        <v>0</v>
      </c>
      <c r="C70" s="0" t="n">
        <v>0</v>
      </c>
      <c r="D70" s="0" t="n">
        <v>1</v>
      </c>
      <c r="E70" s="0" t="n">
        <v>231</v>
      </c>
      <c r="F70" s="0" t="n">
        <f aca="false">ROUND(Source!BB57,O70)</f>
        <v>0</v>
      </c>
      <c r="G70" s="0" t="s">
        <v>115</v>
      </c>
      <c r="H70" s="0" t="s">
        <v>116</v>
      </c>
      <c r="K70" s="0" t="n">
        <v>231</v>
      </c>
      <c r="L70" s="0" t="n">
        <v>12</v>
      </c>
      <c r="M70" s="0" t="n">
        <v>3</v>
      </c>
      <c r="O70" s="0" t="n">
        <v>2</v>
      </c>
      <c r="P70" s="0" t="n">
        <f aca="false">ROUND(Source!ET57,O70)</f>
        <v>0</v>
      </c>
      <c r="W70" s="0" t="n">
        <v>0</v>
      </c>
      <c r="X70" s="0" t="n">
        <v>1</v>
      </c>
      <c r="Y70" s="0" t="n">
        <v>0</v>
      </c>
      <c r="Z70" s="0" t="n">
        <v>0</v>
      </c>
      <c r="AA70" s="0" t="n">
        <v>1</v>
      </c>
      <c r="AB70" s="0" t="n">
        <v>0</v>
      </c>
    </row>
    <row r="71" customFormat="false" ht="12.75" hidden="false" customHeight="false" outlineLevel="0" collapsed="false">
      <c r="A71" s="0" t="n">
        <v>50</v>
      </c>
      <c r="B71" s="0" t="n">
        <v>0</v>
      </c>
      <c r="C71" s="0" t="n">
        <v>0</v>
      </c>
      <c r="D71" s="0" t="n">
        <v>1</v>
      </c>
      <c r="E71" s="0" t="n">
        <v>204</v>
      </c>
      <c r="F71" s="0" t="n">
        <f aca="false">ROUND(Source!R57,O71)</f>
        <v>0</v>
      </c>
      <c r="G71" s="0" t="s">
        <v>117</v>
      </c>
      <c r="H71" s="0" t="s">
        <v>118</v>
      </c>
      <c r="K71" s="0" t="n">
        <v>204</v>
      </c>
      <c r="L71" s="0" t="n">
        <v>13</v>
      </c>
      <c r="M71" s="0" t="n">
        <v>3</v>
      </c>
      <c r="O71" s="0" t="n">
        <v>2</v>
      </c>
      <c r="P71" s="0" t="n">
        <f aca="false">ROUND(Source!DJ57,O71)</f>
        <v>0</v>
      </c>
      <c r="W71" s="0" t="n">
        <v>0</v>
      </c>
      <c r="X71" s="0" t="n">
        <v>1</v>
      </c>
      <c r="Y71" s="0" t="n">
        <v>0</v>
      </c>
      <c r="Z71" s="0" t="n">
        <v>0</v>
      </c>
      <c r="AA71" s="0" t="n">
        <v>1</v>
      </c>
      <c r="AB71" s="0" t="n">
        <v>0</v>
      </c>
    </row>
    <row r="72" customFormat="false" ht="12.75" hidden="false" customHeight="false" outlineLevel="0" collapsed="false">
      <c r="A72" s="0" t="n">
        <v>50</v>
      </c>
      <c r="B72" s="0" t="n">
        <v>0</v>
      </c>
      <c r="C72" s="0" t="n">
        <v>0</v>
      </c>
      <c r="D72" s="0" t="n">
        <v>1</v>
      </c>
      <c r="E72" s="0" t="n">
        <v>205</v>
      </c>
      <c r="F72" s="0" t="n">
        <f aca="false">ROUND(Source!S57,O72)</f>
        <v>2431.45</v>
      </c>
      <c r="G72" s="0" t="s">
        <v>119</v>
      </c>
      <c r="H72" s="0" t="s">
        <v>120</v>
      </c>
      <c r="K72" s="0" t="n">
        <v>205</v>
      </c>
      <c r="L72" s="0" t="n">
        <v>14</v>
      </c>
      <c r="M72" s="0" t="n">
        <v>3</v>
      </c>
      <c r="O72" s="0" t="n">
        <v>2</v>
      </c>
      <c r="P72" s="0" t="n">
        <f aca="false">ROUND(Source!DK57,O72)</f>
        <v>140440.71</v>
      </c>
      <c r="W72" s="0" t="n">
        <v>2431.45</v>
      </c>
      <c r="X72" s="0" t="n">
        <v>1</v>
      </c>
      <c r="Y72" s="0" t="n">
        <v>2431.45</v>
      </c>
      <c r="Z72" s="0" t="n">
        <v>140440.71</v>
      </c>
      <c r="AA72" s="0" t="n">
        <v>1</v>
      </c>
      <c r="AB72" s="0" t="n">
        <v>140440.71</v>
      </c>
    </row>
    <row r="73" customFormat="false" ht="12.75" hidden="false" customHeight="false" outlineLevel="0" collapsed="false">
      <c r="A73" s="0" t="n">
        <v>50</v>
      </c>
      <c r="B73" s="0" t="n">
        <v>0</v>
      </c>
      <c r="C73" s="0" t="n">
        <v>0</v>
      </c>
      <c r="D73" s="0" t="n">
        <v>1</v>
      </c>
      <c r="E73" s="0" t="n">
        <v>232</v>
      </c>
      <c r="F73" s="0" t="n">
        <f aca="false">ROUND(Source!BC57,O73)</f>
        <v>0</v>
      </c>
      <c r="G73" s="0" t="s">
        <v>121</v>
      </c>
      <c r="H73" s="0" t="s">
        <v>122</v>
      </c>
      <c r="K73" s="0" t="n">
        <v>232</v>
      </c>
      <c r="L73" s="0" t="n">
        <v>15</v>
      </c>
      <c r="M73" s="0" t="n">
        <v>3</v>
      </c>
      <c r="O73" s="0" t="n">
        <v>2</v>
      </c>
      <c r="P73" s="0" t="n">
        <f aca="false">ROUND(Source!EU57,O73)</f>
        <v>0</v>
      </c>
      <c r="W73" s="0" t="n">
        <v>0</v>
      </c>
      <c r="X73" s="0" t="n">
        <v>1</v>
      </c>
      <c r="Y73" s="0" t="n">
        <v>0</v>
      </c>
      <c r="Z73" s="0" t="n">
        <v>0</v>
      </c>
      <c r="AA73" s="0" t="n">
        <v>1</v>
      </c>
      <c r="AB73" s="0" t="n">
        <v>0</v>
      </c>
    </row>
    <row r="74" customFormat="false" ht="12.75" hidden="false" customHeight="false" outlineLevel="0" collapsed="false">
      <c r="A74" s="0" t="n">
        <v>50</v>
      </c>
      <c r="B74" s="0" t="n">
        <v>0</v>
      </c>
      <c r="C74" s="0" t="n">
        <v>0</v>
      </c>
      <c r="D74" s="0" t="n">
        <v>1</v>
      </c>
      <c r="E74" s="0" t="n">
        <v>214</v>
      </c>
      <c r="F74" s="0" t="n">
        <f aca="false">ROUND(Source!AS57,O74)</f>
        <v>7026.91</v>
      </c>
      <c r="G74" s="0" t="s">
        <v>123</v>
      </c>
      <c r="H74" s="0" t="s">
        <v>124</v>
      </c>
      <c r="K74" s="0" t="n">
        <v>214</v>
      </c>
      <c r="L74" s="0" t="n">
        <v>16</v>
      </c>
      <c r="M74" s="0" t="n">
        <v>3</v>
      </c>
      <c r="O74" s="0" t="n">
        <v>2</v>
      </c>
      <c r="P74" s="0" t="n">
        <f aca="false">ROUND(Source!EK57,O74)</f>
        <v>405873.66</v>
      </c>
      <c r="W74" s="0" t="n">
        <v>7026.91</v>
      </c>
      <c r="X74" s="0" t="n">
        <v>1</v>
      </c>
      <c r="Y74" s="0" t="n">
        <v>7026.91</v>
      </c>
      <c r="Z74" s="0" t="n">
        <v>405873.66</v>
      </c>
      <c r="AA74" s="0" t="n">
        <v>1</v>
      </c>
      <c r="AB74" s="0" t="n">
        <v>405873.66</v>
      </c>
    </row>
    <row r="75" customFormat="false" ht="12.75" hidden="false" customHeight="false" outlineLevel="0" collapsed="false">
      <c r="A75" s="0" t="n">
        <v>50</v>
      </c>
      <c r="B75" s="0" t="n">
        <v>0</v>
      </c>
      <c r="C75" s="0" t="n">
        <v>0</v>
      </c>
      <c r="D75" s="0" t="n">
        <v>1</v>
      </c>
      <c r="E75" s="0" t="n">
        <v>215</v>
      </c>
      <c r="F75" s="0" t="n">
        <f aca="false">ROUND(Source!AT57,O75)</f>
        <v>0</v>
      </c>
      <c r="G75" s="0" t="s">
        <v>125</v>
      </c>
      <c r="H75" s="0" t="s">
        <v>126</v>
      </c>
      <c r="K75" s="0" t="n">
        <v>215</v>
      </c>
      <c r="L75" s="0" t="n">
        <v>17</v>
      </c>
      <c r="M75" s="0" t="n">
        <v>3</v>
      </c>
      <c r="O75" s="0" t="n">
        <v>2</v>
      </c>
      <c r="P75" s="0" t="n">
        <f aca="false">ROUND(Source!EL57,O75)</f>
        <v>0</v>
      </c>
      <c r="W75" s="0" t="n">
        <v>0</v>
      </c>
      <c r="X75" s="0" t="n">
        <v>1</v>
      </c>
      <c r="Y75" s="0" t="n">
        <v>0</v>
      </c>
      <c r="Z75" s="0" t="n">
        <v>0</v>
      </c>
      <c r="AA75" s="0" t="n">
        <v>1</v>
      </c>
      <c r="AB75" s="0" t="n">
        <v>0</v>
      </c>
    </row>
    <row r="76" customFormat="false" ht="12.75" hidden="false" customHeight="false" outlineLevel="0" collapsed="false">
      <c r="A76" s="0" t="n">
        <v>50</v>
      </c>
      <c r="B76" s="0" t="n">
        <v>0</v>
      </c>
      <c r="C76" s="0" t="n">
        <v>0</v>
      </c>
      <c r="D76" s="0" t="n">
        <v>1</v>
      </c>
      <c r="E76" s="0" t="n">
        <v>217</v>
      </c>
      <c r="F76" s="0" t="n">
        <f aca="false">ROUND(Source!AU57,O76)</f>
        <v>0</v>
      </c>
      <c r="G76" s="0" t="s">
        <v>127</v>
      </c>
      <c r="H76" s="0" t="s">
        <v>128</v>
      </c>
      <c r="K76" s="0" t="n">
        <v>217</v>
      </c>
      <c r="L76" s="0" t="n">
        <v>18</v>
      </c>
      <c r="M76" s="0" t="n">
        <v>3</v>
      </c>
      <c r="O76" s="0" t="n">
        <v>2</v>
      </c>
      <c r="P76" s="0" t="n">
        <f aca="false">ROUND(Source!EM57,O76)</f>
        <v>0</v>
      </c>
      <c r="W76" s="0" t="n">
        <v>0</v>
      </c>
      <c r="X76" s="0" t="n">
        <v>1</v>
      </c>
      <c r="Y76" s="0" t="n">
        <v>0</v>
      </c>
      <c r="Z76" s="0" t="n">
        <v>0</v>
      </c>
      <c r="AA76" s="0" t="n">
        <v>1</v>
      </c>
      <c r="AB76" s="0" t="n">
        <v>0</v>
      </c>
    </row>
    <row r="77" customFormat="false" ht="12.75" hidden="false" customHeight="false" outlineLevel="0" collapsed="false">
      <c r="A77" s="0" t="n">
        <v>50</v>
      </c>
      <c r="B77" s="0" t="n">
        <v>0</v>
      </c>
      <c r="C77" s="0" t="n">
        <v>0</v>
      </c>
      <c r="D77" s="0" t="n">
        <v>1</v>
      </c>
      <c r="E77" s="0" t="n">
        <v>230</v>
      </c>
      <c r="F77" s="0" t="n">
        <f aca="false">ROUND(Source!BA57,O77)</f>
        <v>0</v>
      </c>
      <c r="G77" s="0" t="s">
        <v>129</v>
      </c>
      <c r="H77" s="0" t="s">
        <v>130</v>
      </c>
      <c r="K77" s="0" t="n">
        <v>230</v>
      </c>
      <c r="L77" s="0" t="n">
        <v>19</v>
      </c>
      <c r="M77" s="0" t="n">
        <v>3</v>
      </c>
      <c r="O77" s="0" t="n">
        <v>2</v>
      </c>
      <c r="P77" s="0" t="n">
        <f aca="false">ROUND(Source!ES57,O77)</f>
        <v>0</v>
      </c>
      <c r="W77" s="0" t="n">
        <v>0</v>
      </c>
      <c r="X77" s="0" t="n">
        <v>1</v>
      </c>
      <c r="Y77" s="0" t="n">
        <v>0</v>
      </c>
      <c r="Z77" s="0" t="n">
        <v>0</v>
      </c>
      <c r="AA77" s="0" t="n">
        <v>1</v>
      </c>
      <c r="AB77" s="0" t="n">
        <v>0</v>
      </c>
    </row>
    <row r="78" customFormat="false" ht="12.75" hidden="false" customHeight="false" outlineLevel="0" collapsed="false">
      <c r="A78" s="0" t="n">
        <v>50</v>
      </c>
      <c r="B78" s="0" t="n">
        <v>0</v>
      </c>
      <c r="C78" s="0" t="n">
        <v>0</v>
      </c>
      <c r="D78" s="0" t="n">
        <v>1</v>
      </c>
      <c r="E78" s="0" t="n">
        <v>206</v>
      </c>
      <c r="F78" s="0" t="n">
        <f aca="false">ROUND(Source!T57,O78)</f>
        <v>0</v>
      </c>
      <c r="G78" s="0" t="s">
        <v>131</v>
      </c>
      <c r="H78" s="0" t="s">
        <v>16</v>
      </c>
      <c r="K78" s="0" t="n">
        <v>206</v>
      </c>
      <c r="L78" s="0" t="n">
        <v>20</v>
      </c>
      <c r="M78" s="0" t="n">
        <v>3</v>
      </c>
      <c r="O78" s="0" t="n">
        <v>2</v>
      </c>
      <c r="P78" s="0" t="n">
        <f aca="false">ROUND(Source!DL57,O78)</f>
        <v>0</v>
      </c>
      <c r="W78" s="0" t="n">
        <v>0</v>
      </c>
      <c r="X78" s="0" t="n">
        <v>1</v>
      </c>
      <c r="Y78" s="0" t="n">
        <v>0</v>
      </c>
      <c r="Z78" s="0" t="n">
        <v>0</v>
      </c>
      <c r="AA78" s="0" t="n">
        <v>1</v>
      </c>
      <c r="AB78" s="0" t="n">
        <v>0</v>
      </c>
    </row>
    <row r="79" customFormat="false" ht="12.75" hidden="false" customHeight="false" outlineLevel="0" collapsed="false">
      <c r="A79" s="0" t="n">
        <v>50</v>
      </c>
      <c r="B79" s="0" t="n">
        <v>0</v>
      </c>
      <c r="C79" s="0" t="n">
        <v>0</v>
      </c>
      <c r="D79" s="0" t="n">
        <v>1</v>
      </c>
      <c r="E79" s="0" t="n">
        <v>207</v>
      </c>
      <c r="F79" s="0" t="n">
        <f aca="false">Source!U57</f>
        <v>199.462923</v>
      </c>
      <c r="G79" s="0" t="s">
        <v>132</v>
      </c>
      <c r="H79" s="0" t="s">
        <v>133</v>
      </c>
      <c r="K79" s="0" t="n">
        <v>207</v>
      </c>
      <c r="L79" s="0" t="n">
        <v>21</v>
      </c>
      <c r="M79" s="0" t="n">
        <v>3</v>
      </c>
      <c r="O79" s="0" t="n">
        <v>-1</v>
      </c>
      <c r="P79" s="0" t="n">
        <f aca="false">Source!DM57</f>
        <v>199.462923</v>
      </c>
      <c r="W79" s="0" t="n">
        <v>199.462923</v>
      </c>
      <c r="X79" s="0" t="n">
        <v>1</v>
      </c>
      <c r="Y79" s="0" t="n">
        <v>199.462923</v>
      </c>
      <c r="Z79" s="0" t="n">
        <v>199.462923</v>
      </c>
      <c r="AA79" s="0" t="n">
        <v>1</v>
      </c>
      <c r="AB79" s="0" t="n">
        <v>199.462923</v>
      </c>
    </row>
    <row r="80" customFormat="false" ht="12.75" hidden="false" customHeight="false" outlineLevel="0" collapsed="false">
      <c r="A80" s="0" t="n">
        <v>50</v>
      </c>
      <c r="B80" s="0" t="n">
        <v>0</v>
      </c>
      <c r="C80" s="0" t="n">
        <v>0</v>
      </c>
      <c r="D80" s="0" t="n">
        <v>1</v>
      </c>
      <c r="E80" s="0" t="n">
        <v>208</v>
      </c>
      <c r="F80" s="0" t="n">
        <f aca="false">Source!V57</f>
        <v>0</v>
      </c>
      <c r="G80" s="0" t="s">
        <v>134</v>
      </c>
      <c r="H80" s="0" t="s">
        <v>135</v>
      </c>
      <c r="K80" s="0" t="n">
        <v>208</v>
      </c>
      <c r="L80" s="0" t="n">
        <v>22</v>
      </c>
      <c r="M80" s="0" t="n">
        <v>3</v>
      </c>
      <c r="O80" s="0" t="n">
        <v>-1</v>
      </c>
      <c r="P80" s="0" t="n">
        <f aca="false">Source!DN57</f>
        <v>0</v>
      </c>
      <c r="W80" s="0" t="n">
        <v>0</v>
      </c>
      <c r="X80" s="0" t="n">
        <v>1</v>
      </c>
      <c r="Y80" s="0" t="n">
        <v>0</v>
      </c>
      <c r="Z80" s="0" t="n">
        <v>0</v>
      </c>
      <c r="AA80" s="0" t="n">
        <v>1</v>
      </c>
      <c r="AB80" s="0" t="n">
        <v>0</v>
      </c>
    </row>
    <row r="81" customFormat="false" ht="12.75" hidden="false" customHeight="false" outlineLevel="0" collapsed="false">
      <c r="A81" s="0" t="n">
        <v>50</v>
      </c>
      <c r="B81" s="0" t="n">
        <v>0</v>
      </c>
      <c r="C81" s="0" t="n">
        <v>0</v>
      </c>
      <c r="D81" s="0" t="n">
        <v>1</v>
      </c>
      <c r="E81" s="0" t="n">
        <v>209</v>
      </c>
      <c r="F81" s="0" t="n">
        <f aca="false">ROUND(Source!W57,O81)</f>
        <v>0</v>
      </c>
      <c r="G81" s="0" t="s">
        <v>136</v>
      </c>
      <c r="H81" s="0" t="s">
        <v>137</v>
      </c>
      <c r="K81" s="0" t="n">
        <v>209</v>
      </c>
      <c r="L81" s="0" t="n">
        <v>23</v>
      </c>
      <c r="M81" s="0" t="n">
        <v>3</v>
      </c>
      <c r="O81" s="0" t="n">
        <v>2</v>
      </c>
      <c r="P81" s="0" t="n">
        <f aca="false">ROUND(Source!DO57,O81)</f>
        <v>0</v>
      </c>
      <c r="W81" s="0" t="n">
        <v>0</v>
      </c>
      <c r="X81" s="0" t="n">
        <v>1</v>
      </c>
      <c r="Y81" s="0" t="n">
        <v>0</v>
      </c>
      <c r="Z81" s="0" t="n">
        <v>0</v>
      </c>
      <c r="AA81" s="0" t="n">
        <v>1</v>
      </c>
      <c r="AB81" s="0" t="n">
        <v>0</v>
      </c>
    </row>
    <row r="82" customFormat="false" ht="12.75" hidden="false" customHeight="false" outlineLevel="0" collapsed="false">
      <c r="A82" s="0" t="n">
        <v>50</v>
      </c>
      <c r="B82" s="0" t="n">
        <v>0</v>
      </c>
      <c r="C82" s="0" t="n">
        <v>0</v>
      </c>
      <c r="D82" s="0" t="n">
        <v>1</v>
      </c>
      <c r="E82" s="0" t="n">
        <v>233</v>
      </c>
      <c r="F82" s="0" t="n">
        <f aca="false">ROUND(Source!BD57,O82)</f>
        <v>0</v>
      </c>
      <c r="G82" s="0" t="s">
        <v>138</v>
      </c>
      <c r="H82" s="0" t="s">
        <v>139</v>
      </c>
      <c r="K82" s="0" t="n">
        <v>233</v>
      </c>
      <c r="L82" s="0" t="n">
        <v>24</v>
      </c>
      <c r="M82" s="0" t="n">
        <v>3</v>
      </c>
      <c r="O82" s="0" t="n">
        <v>2</v>
      </c>
      <c r="P82" s="0" t="n">
        <f aca="false">ROUND(Source!EV57,O82)</f>
        <v>0</v>
      </c>
      <c r="W82" s="0" t="n">
        <v>0</v>
      </c>
      <c r="X82" s="0" t="n">
        <v>1</v>
      </c>
      <c r="Y82" s="0" t="n">
        <v>0</v>
      </c>
      <c r="Z82" s="0" t="n">
        <v>0</v>
      </c>
      <c r="AA82" s="0" t="n">
        <v>1</v>
      </c>
      <c r="AB82" s="0" t="n">
        <v>0</v>
      </c>
    </row>
    <row r="83" customFormat="false" ht="12.75" hidden="false" customHeight="false" outlineLevel="0" collapsed="false">
      <c r="A83" s="0" t="n">
        <v>50</v>
      </c>
      <c r="B83" s="0" t="n">
        <v>0</v>
      </c>
      <c r="C83" s="0" t="n">
        <v>0</v>
      </c>
      <c r="D83" s="0" t="n">
        <v>1</v>
      </c>
      <c r="E83" s="0" t="n">
        <v>210</v>
      </c>
      <c r="F83" s="0" t="n">
        <f aca="false">ROUND(Source!X57,O83)</f>
        <v>3258.16</v>
      </c>
      <c r="G83" s="0" t="s">
        <v>140</v>
      </c>
      <c r="H83" s="0" t="s">
        <v>141</v>
      </c>
      <c r="K83" s="0" t="n">
        <v>210</v>
      </c>
      <c r="L83" s="0" t="n">
        <v>25</v>
      </c>
      <c r="M83" s="0" t="n">
        <v>3</v>
      </c>
      <c r="O83" s="0" t="n">
        <v>2</v>
      </c>
      <c r="P83" s="0" t="n">
        <f aca="false">ROUND(Source!DP57,O83)</f>
        <v>188190.54</v>
      </c>
      <c r="W83" s="0" t="n">
        <v>3258.16</v>
      </c>
      <c r="X83" s="0" t="n">
        <v>1</v>
      </c>
      <c r="Y83" s="0" t="n">
        <v>3258.16</v>
      </c>
      <c r="Z83" s="0" t="n">
        <v>188190.54</v>
      </c>
      <c r="AA83" s="0" t="n">
        <v>1</v>
      </c>
      <c r="AB83" s="0" t="n">
        <v>188190.54</v>
      </c>
    </row>
    <row r="84" customFormat="false" ht="12.75" hidden="false" customHeight="false" outlineLevel="0" collapsed="false">
      <c r="A84" s="0" t="n">
        <v>50</v>
      </c>
      <c r="B84" s="0" t="n">
        <v>0</v>
      </c>
      <c r="C84" s="0" t="n">
        <v>0</v>
      </c>
      <c r="D84" s="0" t="n">
        <v>1</v>
      </c>
      <c r="E84" s="0" t="n">
        <v>211</v>
      </c>
      <c r="F84" s="0" t="n">
        <f aca="false">ROUND(Source!Y57,O84)</f>
        <v>1337.3</v>
      </c>
      <c r="G84" s="0" t="s">
        <v>142</v>
      </c>
      <c r="H84" s="0" t="s">
        <v>143</v>
      </c>
      <c r="K84" s="0" t="n">
        <v>211</v>
      </c>
      <c r="L84" s="0" t="n">
        <v>26</v>
      </c>
      <c r="M84" s="0" t="n">
        <v>3</v>
      </c>
      <c r="O84" s="0" t="n">
        <v>2</v>
      </c>
      <c r="P84" s="0" t="n">
        <f aca="false">ROUND(Source!DQ57,O84)</f>
        <v>77242.41</v>
      </c>
      <c r="W84" s="0" t="n">
        <v>1337.3</v>
      </c>
      <c r="X84" s="0" t="n">
        <v>1</v>
      </c>
      <c r="Y84" s="0" t="n">
        <v>1337.3</v>
      </c>
      <c r="Z84" s="0" t="n">
        <v>77242.41</v>
      </c>
      <c r="AA84" s="0" t="n">
        <v>1</v>
      </c>
      <c r="AB84" s="0" t="n">
        <v>77242.41</v>
      </c>
    </row>
    <row r="85" customFormat="false" ht="12.75" hidden="false" customHeight="false" outlineLevel="0" collapsed="false">
      <c r="A85" s="0" t="n">
        <v>50</v>
      </c>
      <c r="B85" s="0" t="n">
        <v>0</v>
      </c>
      <c r="C85" s="0" t="n">
        <v>0</v>
      </c>
      <c r="D85" s="0" t="n">
        <v>1</v>
      </c>
      <c r="E85" s="0" t="n">
        <v>224</v>
      </c>
      <c r="F85" s="0" t="n">
        <f aca="false">ROUND(Source!AR57,O85)</f>
        <v>7026.91</v>
      </c>
      <c r="G85" s="0" t="s">
        <v>144</v>
      </c>
      <c r="H85" s="0" t="s">
        <v>145</v>
      </c>
      <c r="K85" s="0" t="n">
        <v>224</v>
      </c>
      <c r="L85" s="0" t="n">
        <v>27</v>
      </c>
      <c r="M85" s="0" t="n">
        <v>3</v>
      </c>
      <c r="O85" s="0" t="n">
        <v>2</v>
      </c>
      <c r="P85" s="0" t="n">
        <f aca="false">ROUND(Source!EJ57,O85)</f>
        <v>405873.66</v>
      </c>
      <c r="W85" s="0" t="n">
        <v>7026.91</v>
      </c>
      <c r="X85" s="0" t="n">
        <v>1</v>
      </c>
      <c r="Y85" s="0" t="n">
        <v>7026.91</v>
      </c>
      <c r="Z85" s="0" t="n">
        <v>405873.66</v>
      </c>
      <c r="AA85" s="0" t="n">
        <v>1</v>
      </c>
      <c r="AB85" s="0" t="n">
        <v>405873.66</v>
      </c>
    </row>
    <row r="87" customFormat="false" ht="12.75" hidden="false" customHeight="false" outlineLevel="0" collapsed="false">
      <c r="A87" s="0" t="n">
        <v>4</v>
      </c>
      <c r="B87" s="0" t="n">
        <v>1</v>
      </c>
      <c r="D87" s="0" t="n">
        <f aca="false">ROW(A120)</f>
        <v>120</v>
      </c>
      <c r="F87" s="0" t="s">
        <v>146</v>
      </c>
      <c r="G87" s="0" t="s">
        <v>147</v>
      </c>
      <c r="I87" s="0" t="n">
        <v>0</v>
      </c>
      <c r="K87" s="0" t="n">
        <v>-1</v>
      </c>
      <c r="S87" s="0" t="n">
        <v>0</v>
      </c>
      <c r="T87" s="0" t="n">
        <v>0</v>
      </c>
      <c r="V87" s="0" t="n">
        <v>8</v>
      </c>
      <c r="BX87" s="0" t="n">
        <v>0</v>
      </c>
      <c r="CJ87" s="0" t="n">
        <v>0</v>
      </c>
    </row>
    <row r="89" customFormat="false" ht="12.75" hidden="false" customHeight="false" outlineLevel="0" collapsed="false">
      <c r="A89" s="0" t="n">
        <v>52</v>
      </c>
      <c r="B89" s="0" t="n">
        <f aca="false">B120</f>
        <v>1</v>
      </c>
      <c r="C89" s="0" t="n">
        <f aca="false">C120</f>
        <v>4</v>
      </c>
      <c r="D89" s="0" t="n">
        <f aca="false">D120</f>
        <v>87</v>
      </c>
      <c r="E89" s="0" t="n">
        <f aca="false">E120</f>
        <v>0</v>
      </c>
      <c r="F89" s="0" t="str">
        <f aca="false">F120</f>
        <v>16</v>
      </c>
      <c r="G89" s="0" t="str">
        <f aca="false">G120</f>
        <v>Временные дорожные знаки: снятие</v>
      </c>
      <c r="O89" s="0" t="n">
        <f aca="false">O120</f>
        <v>1458.87</v>
      </c>
      <c r="P89" s="0" t="n">
        <f aca="false">P120</f>
        <v>0</v>
      </c>
      <c r="Q89" s="0" t="n">
        <f aca="false">Q120</f>
        <v>0</v>
      </c>
      <c r="R89" s="0" t="n">
        <f aca="false">R120</f>
        <v>0</v>
      </c>
      <c r="S89" s="0" t="n">
        <f aca="false">S120</f>
        <v>1458.87</v>
      </c>
      <c r="T89" s="0" t="n">
        <f aca="false">T120</f>
        <v>0</v>
      </c>
      <c r="U89" s="0" t="n">
        <f aca="false">U120</f>
        <v>119.6777538</v>
      </c>
      <c r="V89" s="0" t="n">
        <f aca="false">V120</f>
        <v>0</v>
      </c>
      <c r="W89" s="0" t="n">
        <f aca="false">W120</f>
        <v>0</v>
      </c>
      <c r="X89" s="0" t="n">
        <f aca="false">X120</f>
        <v>1765.23</v>
      </c>
      <c r="Y89" s="0" t="n">
        <f aca="false">Y120</f>
        <v>685.68</v>
      </c>
      <c r="Z89" s="0" t="n">
        <f aca="false">Z120</f>
        <v>0</v>
      </c>
      <c r="AA89" s="0" t="n">
        <f aca="false">AA120</f>
        <v>0</v>
      </c>
      <c r="AB89" s="0" t="n">
        <f aca="false">AB120</f>
        <v>1458.87</v>
      </c>
      <c r="AC89" s="0" t="n">
        <f aca="false">AC120</f>
        <v>0</v>
      </c>
      <c r="AD89" s="0" t="n">
        <f aca="false">AD120</f>
        <v>0</v>
      </c>
      <c r="AE89" s="0" t="n">
        <f aca="false">AE120</f>
        <v>0</v>
      </c>
      <c r="AF89" s="0" t="n">
        <f aca="false">AF120</f>
        <v>1458.87</v>
      </c>
      <c r="AG89" s="0" t="n">
        <f aca="false">AG120</f>
        <v>0</v>
      </c>
      <c r="AH89" s="0" t="n">
        <f aca="false">AH120</f>
        <v>119.6777538</v>
      </c>
      <c r="AI89" s="0" t="n">
        <f aca="false">AI120</f>
        <v>0</v>
      </c>
      <c r="AJ89" s="0" t="n">
        <f aca="false">AJ120</f>
        <v>0</v>
      </c>
      <c r="AK89" s="0" t="n">
        <f aca="false">AK120</f>
        <v>1765.23</v>
      </c>
      <c r="AL89" s="0" t="n">
        <f aca="false">AL120</f>
        <v>685.68</v>
      </c>
      <c r="AM89" s="0" t="n">
        <f aca="false">AM120</f>
        <v>0</v>
      </c>
      <c r="AN89" s="0" t="n">
        <f aca="false">AN120</f>
        <v>0</v>
      </c>
      <c r="AO89" s="0" t="n">
        <f aca="false">AO120</f>
        <v>0</v>
      </c>
      <c r="AP89" s="0" t="n">
        <f aca="false">AP120</f>
        <v>0</v>
      </c>
      <c r="AQ89" s="0" t="n">
        <f aca="false">AQ120</f>
        <v>0</v>
      </c>
      <c r="AR89" s="0" t="n">
        <f aca="false">AR120</f>
        <v>3909.78</v>
      </c>
      <c r="AS89" s="0" t="n">
        <f aca="false">AS120</f>
        <v>3909.78</v>
      </c>
      <c r="AT89" s="0" t="n">
        <f aca="false">AT120</f>
        <v>0</v>
      </c>
      <c r="AU89" s="0" t="n">
        <f aca="false">AU120</f>
        <v>0</v>
      </c>
      <c r="AV89" s="0" t="n">
        <f aca="false">AV120</f>
        <v>0</v>
      </c>
      <c r="AW89" s="0" t="n">
        <f aca="false">AW120</f>
        <v>0</v>
      </c>
      <c r="AX89" s="0" t="n">
        <f aca="false">AX120</f>
        <v>0</v>
      </c>
      <c r="AY89" s="0" t="n">
        <f aca="false">AY120</f>
        <v>0</v>
      </c>
      <c r="AZ89" s="0" t="n">
        <f aca="false">AZ120</f>
        <v>0</v>
      </c>
      <c r="BA89" s="0" t="n">
        <f aca="false">BA120</f>
        <v>0</v>
      </c>
      <c r="BB89" s="0" t="n">
        <f aca="false">BB120</f>
        <v>0</v>
      </c>
      <c r="BC89" s="0" t="n">
        <f aca="false">BC120</f>
        <v>0</v>
      </c>
      <c r="BD89" s="0" t="n">
        <f aca="false">BD120</f>
        <v>0</v>
      </c>
      <c r="BE89" s="0" t="n">
        <f aca="false">BE120</f>
        <v>0</v>
      </c>
      <c r="BF89" s="0" t="n">
        <f aca="false">BF120</f>
        <v>0</v>
      </c>
      <c r="BG89" s="0" t="n">
        <f aca="false">BG120</f>
        <v>0</v>
      </c>
      <c r="BH89" s="0" t="n">
        <f aca="false">BH120</f>
        <v>0</v>
      </c>
      <c r="BI89" s="0" t="n">
        <f aca="false">BI120</f>
        <v>0</v>
      </c>
      <c r="BJ89" s="0" t="n">
        <f aca="false">BJ120</f>
        <v>0</v>
      </c>
      <c r="BK89" s="0" t="n">
        <f aca="false">BK120</f>
        <v>0</v>
      </c>
      <c r="BL89" s="0" t="n">
        <f aca="false">BL120</f>
        <v>0</v>
      </c>
      <c r="BM89" s="0" t="n">
        <f aca="false">BM120</f>
        <v>0</v>
      </c>
      <c r="BN89" s="0" t="n">
        <f aca="false">BN120</f>
        <v>0</v>
      </c>
      <c r="BO89" s="0" t="n">
        <f aca="false">BO120</f>
        <v>0</v>
      </c>
      <c r="BP89" s="0" t="n">
        <f aca="false">BP120</f>
        <v>0</v>
      </c>
      <c r="BQ89" s="0" t="n">
        <f aca="false">BQ120</f>
        <v>0</v>
      </c>
      <c r="BR89" s="0" t="n">
        <f aca="false">BR120</f>
        <v>0</v>
      </c>
      <c r="BS89" s="0" t="n">
        <f aca="false">BS120</f>
        <v>0</v>
      </c>
      <c r="BT89" s="0" t="n">
        <f aca="false">BT120</f>
        <v>0</v>
      </c>
      <c r="BU89" s="0" t="n">
        <f aca="false">BU120</f>
        <v>0</v>
      </c>
      <c r="BV89" s="0" t="n">
        <f aca="false">BV120</f>
        <v>0</v>
      </c>
      <c r="BW89" s="0" t="n">
        <f aca="false">BW120</f>
        <v>0</v>
      </c>
      <c r="BX89" s="0" t="n">
        <f aca="false">BX120</f>
        <v>0</v>
      </c>
      <c r="BY89" s="0" t="n">
        <f aca="false">BY120</f>
        <v>0</v>
      </c>
      <c r="BZ89" s="0" t="n">
        <f aca="false">BZ120</f>
        <v>0</v>
      </c>
      <c r="CA89" s="0" t="n">
        <f aca="false">CA120</f>
        <v>3909.78</v>
      </c>
      <c r="CB89" s="0" t="n">
        <f aca="false">CB120</f>
        <v>3909.78</v>
      </c>
      <c r="CC89" s="0" t="n">
        <f aca="false">CC120</f>
        <v>0</v>
      </c>
      <c r="CD89" s="0" t="n">
        <f aca="false">CD120</f>
        <v>0</v>
      </c>
      <c r="CE89" s="0" t="n">
        <f aca="false">CE120</f>
        <v>0</v>
      </c>
      <c r="CF89" s="0" t="n">
        <f aca="false">CF120</f>
        <v>0</v>
      </c>
      <c r="CG89" s="0" t="n">
        <f aca="false">CG120</f>
        <v>0</v>
      </c>
      <c r="CH89" s="0" t="n">
        <f aca="false">CH120</f>
        <v>0</v>
      </c>
      <c r="CI89" s="0" t="n">
        <f aca="false">CI120</f>
        <v>0</v>
      </c>
      <c r="CJ89" s="0" t="n">
        <f aca="false">CJ120</f>
        <v>0</v>
      </c>
      <c r="CK89" s="0" t="n">
        <f aca="false">CK120</f>
        <v>0</v>
      </c>
      <c r="CL89" s="0" t="n">
        <f aca="false">CL120</f>
        <v>0</v>
      </c>
      <c r="CM89" s="0" t="n">
        <f aca="false">CM120</f>
        <v>0</v>
      </c>
      <c r="CN89" s="0" t="n">
        <f aca="false">CN120</f>
        <v>0</v>
      </c>
      <c r="CO89" s="0" t="n">
        <f aca="false">CO120</f>
        <v>0</v>
      </c>
      <c r="CP89" s="0" t="n">
        <f aca="false">CP120</f>
        <v>0</v>
      </c>
      <c r="CQ89" s="0" t="n">
        <f aca="false">CQ120</f>
        <v>0</v>
      </c>
      <c r="CR89" s="0" t="n">
        <f aca="false">CR120</f>
        <v>0</v>
      </c>
      <c r="CS89" s="0" t="n">
        <f aca="false">CS120</f>
        <v>0</v>
      </c>
      <c r="CT89" s="0" t="n">
        <f aca="false">CT120</f>
        <v>0</v>
      </c>
      <c r="CU89" s="0" t="n">
        <f aca="false">CU120</f>
        <v>0</v>
      </c>
      <c r="CV89" s="0" t="n">
        <f aca="false">CV120</f>
        <v>0</v>
      </c>
      <c r="CW89" s="0" t="n">
        <f aca="false">CW120</f>
        <v>0</v>
      </c>
      <c r="CX89" s="0" t="n">
        <f aca="false">CX120</f>
        <v>0</v>
      </c>
      <c r="CY89" s="0" t="n">
        <f aca="false">CY120</f>
        <v>0</v>
      </c>
      <c r="CZ89" s="0" t="n">
        <f aca="false">CZ120</f>
        <v>0</v>
      </c>
      <c r="DA89" s="0" t="n">
        <f aca="false">DA120</f>
        <v>0</v>
      </c>
      <c r="DB89" s="0" t="n">
        <f aca="false">DB120</f>
        <v>0</v>
      </c>
      <c r="DC89" s="0" t="n">
        <f aca="false">DC120</f>
        <v>0</v>
      </c>
      <c r="DD89" s="0" t="n">
        <f aca="false">DD120</f>
        <v>0</v>
      </c>
      <c r="DE89" s="0" t="n">
        <f aca="false">DE120</f>
        <v>0</v>
      </c>
      <c r="DF89" s="0" t="n">
        <f aca="false">DF120</f>
        <v>0</v>
      </c>
      <c r="DG89" s="0" t="n">
        <f aca="false">DG120</f>
        <v>84264.41</v>
      </c>
      <c r="DH89" s="0" t="n">
        <f aca="false">DH120</f>
        <v>0</v>
      </c>
      <c r="DI89" s="0" t="n">
        <f aca="false">DI120</f>
        <v>0</v>
      </c>
      <c r="DJ89" s="0" t="n">
        <f aca="false">DJ120</f>
        <v>0</v>
      </c>
      <c r="DK89" s="0" t="n">
        <f aca="false">DK120</f>
        <v>84264.41</v>
      </c>
      <c r="DL89" s="0" t="n">
        <f aca="false">DL120</f>
        <v>0</v>
      </c>
      <c r="DM89" s="0" t="n">
        <f aca="false">DM120</f>
        <v>119.6777538</v>
      </c>
      <c r="DN89" s="0" t="n">
        <f aca="false">DN120</f>
        <v>0</v>
      </c>
      <c r="DO89" s="0" t="n">
        <f aca="false">DO120</f>
        <v>0</v>
      </c>
      <c r="DP89" s="0" t="n">
        <f aca="false">DP120</f>
        <v>101959.93</v>
      </c>
      <c r="DQ89" s="0" t="n">
        <f aca="false">DQ120</f>
        <v>39604.24</v>
      </c>
      <c r="DR89" s="0" t="n">
        <f aca="false">DR120</f>
        <v>0</v>
      </c>
      <c r="DS89" s="0" t="n">
        <f aca="false">DS120</f>
        <v>0</v>
      </c>
      <c r="DT89" s="0" t="n">
        <f aca="false">DT120</f>
        <v>84264.41</v>
      </c>
      <c r="DU89" s="0" t="n">
        <f aca="false">DU120</f>
        <v>0</v>
      </c>
      <c r="DV89" s="0" t="n">
        <f aca="false">DV120</f>
        <v>0</v>
      </c>
      <c r="DW89" s="0" t="n">
        <f aca="false">DW120</f>
        <v>0</v>
      </c>
      <c r="DX89" s="0" t="n">
        <f aca="false">DX120</f>
        <v>84264.41</v>
      </c>
      <c r="DY89" s="0" t="n">
        <f aca="false">DY120</f>
        <v>0</v>
      </c>
      <c r="DZ89" s="0" t="n">
        <f aca="false">DZ120</f>
        <v>119.6777538</v>
      </c>
      <c r="EA89" s="0" t="n">
        <f aca="false">EA120</f>
        <v>0</v>
      </c>
      <c r="EB89" s="0" t="n">
        <f aca="false">EB120</f>
        <v>0</v>
      </c>
      <c r="EC89" s="0" t="n">
        <f aca="false">EC120</f>
        <v>101959.93</v>
      </c>
      <c r="ED89" s="0" t="n">
        <f aca="false">ED120</f>
        <v>39604.24</v>
      </c>
      <c r="EE89" s="0" t="n">
        <f aca="false">EE120</f>
        <v>0</v>
      </c>
      <c r="EF89" s="0" t="n">
        <f aca="false">EF120</f>
        <v>0</v>
      </c>
      <c r="EG89" s="0" t="n">
        <f aca="false">EG120</f>
        <v>0</v>
      </c>
      <c r="EH89" s="0" t="n">
        <f aca="false">EH120</f>
        <v>0</v>
      </c>
      <c r="EI89" s="0" t="n">
        <f aca="false">EI120</f>
        <v>0</v>
      </c>
      <c r="EJ89" s="0" t="n">
        <f aca="false">EJ120</f>
        <v>225828.58</v>
      </c>
      <c r="EK89" s="0" t="n">
        <f aca="false">EK120</f>
        <v>225828.58</v>
      </c>
      <c r="EL89" s="0" t="n">
        <f aca="false">EL120</f>
        <v>0</v>
      </c>
      <c r="EM89" s="0" t="n">
        <f aca="false">EM120</f>
        <v>0</v>
      </c>
      <c r="EN89" s="0" t="n">
        <f aca="false">EN120</f>
        <v>0</v>
      </c>
      <c r="EO89" s="0" t="n">
        <f aca="false">EO120</f>
        <v>0</v>
      </c>
      <c r="EP89" s="0" t="n">
        <f aca="false">EP120</f>
        <v>0</v>
      </c>
      <c r="EQ89" s="0" t="n">
        <f aca="false">EQ120</f>
        <v>0</v>
      </c>
      <c r="ER89" s="0" t="n">
        <f aca="false">ER120</f>
        <v>0</v>
      </c>
      <c r="ES89" s="0" t="n">
        <f aca="false">ES120</f>
        <v>0</v>
      </c>
      <c r="ET89" s="0" t="n">
        <f aca="false">ET120</f>
        <v>0</v>
      </c>
      <c r="EU89" s="0" t="n">
        <f aca="false">EU120</f>
        <v>0</v>
      </c>
      <c r="EV89" s="0" t="n">
        <f aca="false">EV120</f>
        <v>0</v>
      </c>
      <c r="EW89" s="0" t="n">
        <f aca="false">EW120</f>
        <v>0</v>
      </c>
      <c r="EX89" s="0" t="n">
        <f aca="false">EX120</f>
        <v>0</v>
      </c>
      <c r="EY89" s="0" t="n">
        <f aca="false">EY120</f>
        <v>0</v>
      </c>
      <c r="EZ89" s="0" t="n">
        <f aca="false">EZ120</f>
        <v>0</v>
      </c>
      <c r="FA89" s="0" t="n">
        <f aca="false">FA120</f>
        <v>0</v>
      </c>
      <c r="FB89" s="0" t="n">
        <f aca="false">FB120</f>
        <v>0</v>
      </c>
      <c r="FC89" s="0" t="n">
        <f aca="false">FC120</f>
        <v>0</v>
      </c>
      <c r="FD89" s="0" t="n">
        <f aca="false">FD120</f>
        <v>0</v>
      </c>
      <c r="FE89" s="0" t="n">
        <f aca="false">FE120</f>
        <v>0</v>
      </c>
      <c r="FF89" s="0" t="n">
        <f aca="false">FF120</f>
        <v>0</v>
      </c>
      <c r="FG89" s="0" t="n">
        <f aca="false">FG120</f>
        <v>0</v>
      </c>
      <c r="FH89" s="0" t="n">
        <f aca="false">FH120</f>
        <v>0</v>
      </c>
      <c r="FI89" s="0" t="n">
        <f aca="false">FI120</f>
        <v>0</v>
      </c>
      <c r="FJ89" s="0" t="n">
        <f aca="false">FJ120</f>
        <v>0</v>
      </c>
      <c r="FK89" s="0" t="n">
        <f aca="false">FK120</f>
        <v>0</v>
      </c>
      <c r="FL89" s="0" t="n">
        <f aca="false">FL120</f>
        <v>0</v>
      </c>
      <c r="FM89" s="0" t="n">
        <f aca="false">FM120</f>
        <v>0</v>
      </c>
      <c r="FN89" s="0" t="n">
        <f aca="false">FN120</f>
        <v>0</v>
      </c>
      <c r="FO89" s="0" t="n">
        <f aca="false">FO120</f>
        <v>0</v>
      </c>
      <c r="FP89" s="0" t="n">
        <f aca="false">FP120</f>
        <v>0</v>
      </c>
      <c r="FQ89" s="0" t="n">
        <f aca="false">FQ120</f>
        <v>0</v>
      </c>
      <c r="FR89" s="0" t="n">
        <f aca="false">FR120</f>
        <v>0</v>
      </c>
      <c r="FS89" s="0" t="n">
        <f aca="false">FS120</f>
        <v>225828.58</v>
      </c>
      <c r="FT89" s="0" t="n">
        <f aca="false">FT120</f>
        <v>225828.58</v>
      </c>
      <c r="FU89" s="0" t="n">
        <f aca="false">FU120</f>
        <v>0</v>
      </c>
      <c r="FV89" s="0" t="n">
        <f aca="false">FV120</f>
        <v>0</v>
      </c>
      <c r="FW89" s="0" t="n">
        <f aca="false">FW120</f>
        <v>0</v>
      </c>
      <c r="FX89" s="0" t="n">
        <f aca="false">FX120</f>
        <v>0</v>
      </c>
      <c r="FY89" s="0" t="n">
        <f aca="false">FY120</f>
        <v>0</v>
      </c>
      <c r="FZ89" s="0" t="n">
        <f aca="false">FZ120</f>
        <v>0</v>
      </c>
      <c r="GA89" s="0" t="n">
        <f aca="false">GA120</f>
        <v>0</v>
      </c>
      <c r="GB89" s="0" t="n">
        <f aca="false">GB120</f>
        <v>0</v>
      </c>
      <c r="GC89" s="0" t="n">
        <f aca="false">GC120</f>
        <v>0</v>
      </c>
      <c r="GD89" s="0" t="n">
        <f aca="false">GD120</f>
        <v>0</v>
      </c>
      <c r="GE89" s="0" t="n">
        <f aca="false">GE120</f>
        <v>0</v>
      </c>
      <c r="GF89" s="0" t="n">
        <f aca="false">GF120</f>
        <v>0</v>
      </c>
      <c r="GG89" s="0" t="n">
        <f aca="false">GG120</f>
        <v>0</v>
      </c>
      <c r="GH89" s="0" t="n">
        <f aca="false">GH120</f>
        <v>0</v>
      </c>
      <c r="GI89" s="0" t="n">
        <f aca="false">GI120</f>
        <v>0</v>
      </c>
      <c r="GJ89" s="0" t="n">
        <f aca="false">GJ120</f>
        <v>0</v>
      </c>
      <c r="GK89" s="0" t="n">
        <f aca="false">GK120</f>
        <v>0</v>
      </c>
      <c r="GL89" s="0" t="n">
        <f aca="false">GL120</f>
        <v>0</v>
      </c>
      <c r="GM89" s="0" t="n">
        <f aca="false">GM120</f>
        <v>0</v>
      </c>
      <c r="GN89" s="0" t="n">
        <f aca="false">GN120</f>
        <v>0</v>
      </c>
      <c r="GO89" s="0" t="n">
        <f aca="false">GO120</f>
        <v>0</v>
      </c>
      <c r="GP89" s="0" t="n">
        <f aca="false">GP120</f>
        <v>0</v>
      </c>
      <c r="GQ89" s="0" t="n">
        <f aca="false">GQ120</f>
        <v>0</v>
      </c>
      <c r="GR89" s="0" t="n">
        <f aca="false">GR120</f>
        <v>0</v>
      </c>
      <c r="GS89" s="0" t="n">
        <f aca="false">GS120</f>
        <v>0</v>
      </c>
      <c r="GT89" s="0" t="n">
        <f aca="false">GT120</f>
        <v>0</v>
      </c>
      <c r="GU89" s="0" t="n">
        <f aca="false">GU120</f>
        <v>0</v>
      </c>
      <c r="GV89" s="0" t="n">
        <f aca="false">GV120</f>
        <v>0</v>
      </c>
      <c r="GW89" s="0" t="n">
        <f aca="false">GW120</f>
        <v>0</v>
      </c>
      <c r="GX89" s="0" t="n">
        <f aca="false">GX120</f>
        <v>0</v>
      </c>
    </row>
    <row r="91" customFormat="false" ht="12.75" hidden="false" customHeight="false" outlineLevel="0" collapsed="false">
      <c r="A91" s="44" t="n">
        <v>17</v>
      </c>
      <c r="B91" s="44" t="n">
        <v>1</v>
      </c>
      <c r="C91" s="44" t="n">
        <f aca="false">ROW(SmtRes!A87)</f>
        <v>87</v>
      </c>
      <c r="D91" s="44" t="n">
        <f aca="false">ROW(EtalonRes!A87)</f>
        <v>87</v>
      </c>
      <c r="E91" s="44" t="s">
        <v>148</v>
      </c>
      <c r="F91" s="44" t="s">
        <v>72</v>
      </c>
      <c r="G91" s="44" t="s">
        <v>30</v>
      </c>
      <c r="H91" s="44" t="s">
        <v>73</v>
      </c>
      <c r="I91" s="44" t="n">
        <f aca="false">ROUND(92/100,9)</f>
        <v>0.92</v>
      </c>
      <c r="J91" s="44" t="n">
        <v>0</v>
      </c>
      <c r="K91" s="44" t="n">
        <f aca="false">ROUND(92/100,9)</f>
        <v>0.92</v>
      </c>
      <c r="L91" s="44"/>
      <c r="M91" s="44"/>
      <c r="N91" s="44"/>
      <c r="O91" s="44" t="n">
        <f aca="false">ROUND(CP91,2)</f>
        <v>534.73</v>
      </c>
      <c r="P91" s="44" t="n">
        <f aca="false">ROUND(CQ91*I91,2)</f>
        <v>0</v>
      </c>
      <c r="Q91" s="44" t="n">
        <f aca="false">ROUND(CR91*I91,2)</f>
        <v>0</v>
      </c>
      <c r="R91" s="44" t="n">
        <f aca="false">ROUND(CS91*I91,2)</f>
        <v>0</v>
      </c>
      <c r="S91" s="44" t="n">
        <f aca="false">ROUND(CT91*I91,2)</f>
        <v>534.73</v>
      </c>
      <c r="T91" s="44" t="n">
        <f aca="false">ROUND(CU91*I91,2)</f>
        <v>0</v>
      </c>
      <c r="U91" s="44" t="n">
        <f aca="false">CV91*I91</f>
        <v>43.8659496</v>
      </c>
      <c r="V91" s="44" t="n">
        <f aca="false">CW91*I91</f>
        <v>0</v>
      </c>
      <c r="W91" s="44" t="n">
        <f aca="false">ROUND(CX91*I91,2)</f>
        <v>0</v>
      </c>
      <c r="X91" s="44" t="n">
        <f aca="false">ROUND(CY91,2)</f>
        <v>647.02</v>
      </c>
      <c r="Y91" s="44" t="n">
        <f aca="false">ROUND(CZ91,2)</f>
        <v>251.32</v>
      </c>
      <c r="Z91" s="44"/>
      <c r="AA91" s="44" t="n">
        <v>86511347</v>
      </c>
      <c r="AB91" s="44" t="n">
        <f aca="false">(AC91+AD91+AF91)</f>
        <v>555.1326</v>
      </c>
      <c r="AC91" s="44" t="n">
        <f aca="false">((ES91*0))</f>
        <v>0</v>
      </c>
      <c r="AD91" s="44" t="n">
        <f aca="false">((ET91*1.1*0.6))</f>
        <v>0</v>
      </c>
      <c r="AE91" s="44" t="n">
        <f aca="false">((EU91*1.1*0.6))</f>
        <v>0</v>
      </c>
      <c r="AF91" s="44" t="n">
        <f aca="false">((EV91*1.1*0.6))</f>
        <v>555.1326</v>
      </c>
      <c r="AG91" s="44" t="n">
        <f aca="false">(AP91)</f>
        <v>0</v>
      </c>
      <c r="AH91" s="44" t="n">
        <f aca="false">((EW91*1.1*0.6))</f>
        <v>45.54</v>
      </c>
      <c r="AI91" s="44" t="n">
        <f aca="false">((EX91*1.1*0.6))</f>
        <v>0</v>
      </c>
      <c r="AJ91" s="44" t="n">
        <f aca="false">(AS91)</f>
        <v>0</v>
      </c>
      <c r="AK91" s="44" t="n">
        <v>0</v>
      </c>
      <c r="AL91" s="44" t="n">
        <v>0</v>
      </c>
      <c r="AM91" s="44" t="n">
        <v>0</v>
      </c>
      <c r="AN91" s="44" t="n">
        <v>0</v>
      </c>
      <c r="AO91" s="44" t="n">
        <v>841.11</v>
      </c>
      <c r="AP91" s="44" t="n">
        <v>0</v>
      </c>
      <c r="AQ91" s="44" t="n">
        <v>69</v>
      </c>
      <c r="AR91" s="44" t="n">
        <v>0</v>
      </c>
      <c r="AS91" s="44" t="n">
        <v>0</v>
      </c>
      <c r="AT91" s="44" t="n">
        <v>121</v>
      </c>
      <c r="AU91" s="44" t="n">
        <v>47</v>
      </c>
      <c r="AV91" s="44" t="n">
        <v>1.047</v>
      </c>
      <c r="AW91" s="44" t="n">
        <v>1</v>
      </c>
      <c r="AX91" s="44"/>
      <c r="AY91" s="44"/>
      <c r="AZ91" s="44" t="n">
        <v>1</v>
      </c>
      <c r="BA91" s="44" t="n">
        <v>1</v>
      </c>
      <c r="BB91" s="44" t="n">
        <v>1</v>
      </c>
      <c r="BC91" s="44" t="n">
        <v>1</v>
      </c>
      <c r="BD91" s="44"/>
      <c r="BE91" s="44"/>
      <c r="BF91" s="44"/>
      <c r="BG91" s="44"/>
      <c r="BH91" s="44" t="n">
        <v>0</v>
      </c>
      <c r="BI91" s="44" t="n">
        <v>1</v>
      </c>
      <c r="BJ91" s="44" t="s">
        <v>74</v>
      </c>
      <c r="BK91" s="44"/>
      <c r="BL91" s="44"/>
      <c r="BM91" s="44" t="n">
        <v>167</v>
      </c>
      <c r="BN91" s="44" t="n">
        <v>0</v>
      </c>
      <c r="BO91" s="44" t="s">
        <v>72</v>
      </c>
      <c r="BP91" s="44" t="n">
        <v>1</v>
      </c>
      <c r="BQ91" s="44" t="n">
        <v>30</v>
      </c>
      <c r="BR91" s="44" t="n">
        <v>0</v>
      </c>
      <c r="BS91" s="44" t="n">
        <v>1</v>
      </c>
      <c r="BT91" s="44" t="n">
        <v>1</v>
      </c>
      <c r="BU91" s="44" t="n">
        <v>1</v>
      </c>
      <c r="BV91" s="44" t="n">
        <v>1</v>
      </c>
      <c r="BW91" s="44" t="n">
        <v>1</v>
      </c>
      <c r="BX91" s="44" t="n">
        <v>1</v>
      </c>
      <c r="BY91" s="44"/>
      <c r="BZ91" s="44" t="n">
        <v>121</v>
      </c>
      <c r="CA91" s="44" t="n">
        <v>47</v>
      </c>
      <c r="CB91" s="44"/>
      <c r="CC91" s="44"/>
      <c r="CD91" s="44"/>
      <c r="CE91" s="44" t="n">
        <v>0</v>
      </c>
      <c r="CF91" s="44" t="n">
        <v>0</v>
      </c>
      <c r="CG91" s="44" t="n">
        <v>0</v>
      </c>
      <c r="CH91" s="44"/>
      <c r="CI91" s="44"/>
      <c r="CJ91" s="44"/>
      <c r="CK91" s="44"/>
      <c r="CL91" s="44"/>
      <c r="CM91" s="44" t="n">
        <v>0</v>
      </c>
      <c r="CN91" s="44" t="s">
        <v>149</v>
      </c>
      <c r="CO91" s="44" t="n">
        <v>0</v>
      </c>
      <c r="CP91" s="44" t="n">
        <f aca="false">(P91+Q91+S91)</f>
        <v>534.73</v>
      </c>
      <c r="CQ91" s="44" t="n">
        <f aca="false">(AC91*BC91*AW91)</f>
        <v>0</v>
      </c>
      <c r="CR91" s="44" t="n">
        <f aca="false">(((ET91*1.1*0.6))*BB91*AV91)</f>
        <v>0</v>
      </c>
      <c r="CS91" s="44" t="n">
        <f aca="false">(AE91*BS91*AV91)</f>
        <v>0</v>
      </c>
      <c r="CT91" s="44" t="n">
        <f aca="false">(AF91*BA91*AV91)</f>
        <v>581.2238322</v>
      </c>
      <c r="CU91" s="44" t="n">
        <f aca="false">AG91</f>
        <v>0</v>
      </c>
      <c r="CV91" s="44" t="n">
        <f aca="false">(AH91*AV91)</f>
        <v>47.68038</v>
      </c>
      <c r="CW91" s="44" t="n">
        <f aca="false">AI91</f>
        <v>0</v>
      </c>
      <c r="CX91" s="44" t="n">
        <f aca="false">AJ91</f>
        <v>0</v>
      </c>
      <c r="CY91" s="44" t="n">
        <f aca="false">(((S91+R91)*BZ91)/100)</f>
        <v>647.0233</v>
      </c>
      <c r="CZ91" s="44" t="n">
        <f aca="false">(((S91+R91)*CA91)/100)</f>
        <v>251.3231</v>
      </c>
      <c r="DA91" s="44"/>
      <c r="DB91" s="44"/>
      <c r="DC91" s="44"/>
      <c r="DD91" s="44" t="s">
        <v>150</v>
      </c>
      <c r="DE91" s="44" t="s">
        <v>151</v>
      </c>
      <c r="DF91" s="44" t="s">
        <v>151</v>
      </c>
      <c r="DG91" s="44" t="s">
        <v>151</v>
      </c>
      <c r="DH91" s="44"/>
      <c r="DI91" s="44" t="s">
        <v>151</v>
      </c>
      <c r="DJ91" s="44" t="s">
        <v>151</v>
      </c>
      <c r="DK91" s="44"/>
      <c r="DL91" s="44"/>
      <c r="DM91" s="44"/>
      <c r="DN91" s="44" t="n">
        <v>0</v>
      </c>
      <c r="DO91" s="44" t="n">
        <v>0</v>
      </c>
      <c r="DP91" s="44" t="n">
        <v>1</v>
      </c>
      <c r="DQ91" s="44" t="n">
        <v>1</v>
      </c>
      <c r="DR91" s="44"/>
      <c r="DS91" s="44"/>
      <c r="DT91" s="44"/>
      <c r="DU91" s="44" t="n">
        <v>1013</v>
      </c>
      <c r="DV91" s="44" t="s">
        <v>73</v>
      </c>
      <c r="DW91" s="44" t="s">
        <v>73</v>
      </c>
      <c r="DX91" s="44" t="n">
        <v>1</v>
      </c>
      <c r="DY91" s="44"/>
      <c r="DZ91" s="44"/>
      <c r="EA91" s="44"/>
      <c r="EB91" s="44"/>
      <c r="EC91" s="44"/>
      <c r="ED91" s="44"/>
      <c r="EE91" s="44" t="n">
        <v>86330795</v>
      </c>
      <c r="EF91" s="44" t="n">
        <v>30</v>
      </c>
      <c r="EG91" s="44" t="s">
        <v>8</v>
      </c>
      <c r="EH91" s="44" t="n">
        <v>0</v>
      </c>
      <c r="EI91" s="44"/>
      <c r="EJ91" s="44" t="n">
        <v>1</v>
      </c>
      <c r="EK91" s="44" t="n">
        <v>167</v>
      </c>
      <c r="EL91" s="44" t="s">
        <v>77</v>
      </c>
      <c r="EM91" s="44" t="s">
        <v>78</v>
      </c>
      <c r="EN91" s="44"/>
      <c r="EO91" s="44" t="s">
        <v>152</v>
      </c>
      <c r="EP91" s="44"/>
      <c r="EQ91" s="44" t="n">
        <v>0</v>
      </c>
      <c r="ER91" s="44" t="n">
        <v>0</v>
      </c>
      <c r="ES91" s="44" t="n">
        <v>0</v>
      </c>
      <c r="ET91" s="44" t="n">
        <v>0</v>
      </c>
      <c r="EU91" s="44" t="n">
        <v>0</v>
      </c>
      <c r="EV91" s="44" t="n">
        <v>841.11</v>
      </c>
      <c r="EW91" s="44" t="n">
        <v>69</v>
      </c>
      <c r="EX91" s="44" t="n">
        <v>0</v>
      </c>
      <c r="EY91" s="44" t="n">
        <v>0</v>
      </c>
      <c r="EZ91" s="44"/>
      <c r="FA91" s="44"/>
      <c r="FB91" s="44"/>
      <c r="FC91" s="44"/>
      <c r="FD91" s="44"/>
      <c r="FE91" s="44"/>
      <c r="FF91" s="44"/>
      <c r="FG91" s="44"/>
      <c r="FH91" s="44"/>
      <c r="FI91" s="44"/>
      <c r="FJ91" s="44"/>
      <c r="FK91" s="44"/>
      <c r="FL91" s="44"/>
      <c r="FM91" s="44"/>
      <c r="FN91" s="44"/>
      <c r="FO91" s="44"/>
      <c r="FP91" s="44"/>
      <c r="FQ91" s="44" t="n">
        <v>0</v>
      </c>
      <c r="FR91" s="44" t="n">
        <v>0</v>
      </c>
      <c r="FS91" s="44" t="n">
        <v>0</v>
      </c>
      <c r="FT91" s="44"/>
      <c r="FU91" s="44"/>
      <c r="FV91" s="44"/>
      <c r="FW91" s="44"/>
      <c r="FX91" s="44" t="n">
        <v>121</v>
      </c>
      <c r="FY91" s="44" t="n">
        <v>47</v>
      </c>
      <c r="FZ91" s="44"/>
      <c r="GA91" s="44"/>
      <c r="GB91" s="44"/>
      <c r="GC91" s="44"/>
      <c r="GD91" s="44" t="n">
        <v>1</v>
      </c>
      <c r="GE91" s="44"/>
      <c r="GF91" s="44" t="n">
        <v>-1402684990</v>
      </c>
      <c r="GG91" s="44" t="n">
        <v>2</v>
      </c>
      <c r="GH91" s="44" t="n">
        <v>0</v>
      </c>
      <c r="GI91" s="44" t="n">
        <v>-2</v>
      </c>
      <c r="GJ91" s="44" t="n">
        <v>0</v>
      </c>
      <c r="GK91" s="44" t="n">
        <v>0</v>
      </c>
      <c r="GL91" s="44" t="n">
        <f aca="false">ROUND(IF(AND(BH91=3,BI91=3,FS91&lt;&gt;0),P91,0),2)</f>
        <v>0</v>
      </c>
      <c r="GM91" s="44" t="n">
        <f aca="false">ROUND(O91+X91+Y91,2)+GX91</f>
        <v>1433.07</v>
      </c>
      <c r="GN91" s="44" t="n">
        <f aca="false">IF(OR(BI91=0,BI91=1),GM91-GX91,0)</f>
        <v>1433.07</v>
      </c>
      <c r="GO91" s="44" t="n">
        <f aca="false">IF(BI91=2,GM91-GX91,0)</f>
        <v>0</v>
      </c>
      <c r="GP91" s="44" t="n">
        <f aca="false">IF(BI91=4,GM91-GX91,0)</f>
        <v>0</v>
      </c>
      <c r="GQ91" s="44"/>
      <c r="GR91" s="44" t="n">
        <v>0</v>
      </c>
      <c r="GS91" s="44" t="n">
        <v>3</v>
      </c>
      <c r="GT91" s="44" t="n">
        <v>0</v>
      </c>
      <c r="GU91" s="44"/>
      <c r="GV91" s="44" t="n">
        <f aca="false">(GT91)</f>
        <v>0</v>
      </c>
      <c r="GW91" s="44" t="n">
        <v>1</v>
      </c>
      <c r="GX91" s="44" t="n">
        <f aca="false">ROUND(HC91*I91,2)</f>
        <v>0</v>
      </c>
      <c r="GY91" s="44"/>
      <c r="GZ91" s="44"/>
      <c r="HA91" s="44" t="n">
        <v>0</v>
      </c>
      <c r="HB91" s="44" t="n">
        <v>0</v>
      </c>
      <c r="HC91" s="44" t="n">
        <f aca="false">GV91*GW91</f>
        <v>0</v>
      </c>
      <c r="HD91" s="44"/>
      <c r="HE91" s="44"/>
      <c r="HF91" s="44"/>
      <c r="HG91" s="44"/>
      <c r="HH91" s="44"/>
      <c r="HI91" s="44"/>
      <c r="HJ91" s="44"/>
      <c r="HK91" s="44"/>
      <c r="HL91" s="44"/>
      <c r="HM91" s="44"/>
      <c r="HN91" s="44"/>
      <c r="HO91" s="44"/>
      <c r="HP91" s="44"/>
      <c r="HQ91" s="44"/>
      <c r="HR91" s="44"/>
      <c r="HS91" s="44" t="n">
        <v>0</v>
      </c>
      <c r="HT91" s="44"/>
      <c r="HU91" s="44"/>
      <c r="HV91" s="44"/>
      <c r="HW91" s="44"/>
      <c r="HX91" s="44"/>
      <c r="HY91" s="44"/>
      <c r="HZ91" s="44"/>
      <c r="IA91" s="44"/>
      <c r="IB91" s="44"/>
      <c r="IC91" s="44"/>
      <c r="ID91" s="44"/>
      <c r="IE91" s="44"/>
      <c r="IF91" s="44"/>
      <c r="IG91" s="44"/>
      <c r="IH91" s="44"/>
      <c r="II91" s="44"/>
      <c r="IJ91" s="44"/>
      <c r="IK91" s="44" t="n">
        <v>0</v>
      </c>
      <c r="IL91" s="44"/>
      <c r="IM91" s="44"/>
      <c r="IN91" s="44"/>
      <c r="IO91" s="44"/>
      <c r="IP91" s="44"/>
      <c r="IQ91" s="44"/>
      <c r="IR91" s="44"/>
      <c r="IS91" s="44"/>
      <c r="IT91" s="44"/>
      <c r="IU91" s="44"/>
    </row>
    <row r="92" customFormat="false" ht="12.75" hidden="false" customHeight="false" outlineLevel="0" collapsed="false">
      <c r="A92" s="44" t="n">
        <v>17</v>
      </c>
      <c r="B92" s="44" t="n">
        <v>1</v>
      </c>
      <c r="C92" s="44" t="n">
        <f aca="false">ROW(SmtRes!A90)</f>
        <v>90</v>
      </c>
      <c r="D92" s="44" t="n">
        <f aca="false">ROW(EtalonRes!A90)</f>
        <v>90</v>
      </c>
      <c r="E92" s="44" t="s">
        <v>148</v>
      </c>
      <c r="F92" s="44" t="s">
        <v>72</v>
      </c>
      <c r="G92" s="44" t="s">
        <v>30</v>
      </c>
      <c r="H92" s="44" t="s">
        <v>73</v>
      </c>
      <c r="I92" s="44" t="n">
        <f aca="false">ROUND(92/100,9)</f>
        <v>0.92</v>
      </c>
      <c r="J92" s="44" t="n">
        <v>0</v>
      </c>
      <c r="K92" s="44" t="n">
        <f aca="false">ROUND(92/100,9)</f>
        <v>0.92</v>
      </c>
      <c r="L92" s="44"/>
      <c r="M92" s="44"/>
      <c r="N92" s="44"/>
      <c r="O92" s="44" t="n">
        <f aca="false">ROUND(CP92,2)</f>
        <v>30885.77</v>
      </c>
      <c r="P92" s="44" t="n">
        <f aca="false">ROUND(CQ92*I92,2)</f>
        <v>0</v>
      </c>
      <c r="Q92" s="44" t="n">
        <f aca="false">ROUND(CR92*I92,2)</f>
        <v>0</v>
      </c>
      <c r="R92" s="44" t="n">
        <f aca="false">ROUND(CS92*I92,2)</f>
        <v>0</v>
      </c>
      <c r="S92" s="44" t="n">
        <f aca="false">ROUND(CT92*I92,2)</f>
        <v>30885.77</v>
      </c>
      <c r="T92" s="44" t="n">
        <f aca="false">ROUND(CU92*I92,2)</f>
        <v>0</v>
      </c>
      <c r="U92" s="44" t="n">
        <f aca="false">CV92*I92</f>
        <v>43.8659496</v>
      </c>
      <c r="V92" s="44" t="n">
        <f aca="false">CW92*I92</f>
        <v>0</v>
      </c>
      <c r="W92" s="44" t="n">
        <f aca="false">ROUND(CX92*I92,2)</f>
        <v>0</v>
      </c>
      <c r="X92" s="44" t="n">
        <f aca="false">ROUND(CY92,2)</f>
        <v>37371.78</v>
      </c>
      <c r="Y92" s="44" t="n">
        <f aca="false">ROUND(CZ92,2)</f>
        <v>14516.31</v>
      </c>
      <c r="Z92" s="44"/>
      <c r="AA92" s="44" t="n">
        <v>86511348</v>
      </c>
      <c r="AB92" s="44" t="n">
        <f aca="false">(AC92+AD92+AF92)</f>
        <v>555.1326</v>
      </c>
      <c r="AC92" s="44" t="n">
        <f aca="false">((ES92*0))</f>
        <v>0</v>
      </c>
      <c r="AD92" s="44" t="n">
        <f aca="false">((ET92*1.1*0.6))</f>
        <v>0</v>
      </c>
      <c r="AE92" s="44" t="n">
        <f aca="false">((EU92*1.1*0.6))</f>
        <v>0</v>
      </c>
      <c r="AF92" s="44" t="n">
        <f aca="false">((EV92*1.1*0.6))</f>
        <v>555.1326</v>
      </c>
      <c r="AG92" s="44" t="n">
        <f aca="false">(AP92)</f>
        <v>0</v>
      </c>
      <c r="AH92" s="44" t="n">
        <f aca="false">((EW92*1.1*0.6))</f>
        <v>45.54</v>
      </c>
      <c r="AI92" s="44" t="n">
        <f aca="false">((EX92*1.1*0.6))</f>
        <v>0</v>
      </c>
      <c r="AJ92" s="44" t="n">
        <f aca="false">(AS92)</f>
        <v>0</v>
      </c>
      <c r="AK92" s="44" t="n">
        <v>0</v>
      </c>
      <c r="AL92" s="44" t="n">
        <v>0</v>
      </c>
      <c r="AM92" s="44" t="n">
        <v>0</v>
      </c>
      <c r="AN92" s="44" t="n">
        <v>0</v>
      </c>
      <c r="AO92" s="44" t="n">
        <v>841.11</v>
      </c>
      <c r="AP92" s="44" t="n">
        <v>0</v>
      </c>
      <c r="AQ92" s="44" t="n">
        <v>69</v>
      </c>
      <c r="AR92" s="44" t="n">
        <v>0</v>
      </c>
      <c r="AS92" s="44" t="n">
        <v>0</v>
      </c>
      <c r="AT92" s="44" t="n">
        <v>121</v>
      </c>
      <c r="AU92" s="44" t="n">
        <v>47</v>
      </c>
      <c r="AV92" s="44" t="n">
        <v>1.047</v>
      </c>
      <c r="AW92" s="44" t="n">
        <v>1</v>
      </c>
      <c r="AX92" s="44"/>
      <c r="AY92" s="44"/>
      <c r="AZ92" s="44" t="n">
        <v>1</v>
      </c>
      <c r="BA92" s="44" t="n">
        <v>57.76</v>
      </c>
      <c r="BB92" s="44" t="n">
        <v>1</v>
      </c>
      <c r="BC92" s="44" t="n">
        <v>1.33</v>
      </c>
      <c r="BD92" s="44"/>
      <c r="BE92" s="44"/>
      <c r="BF92" s="44"/>
      <c r="BG92" s="44"/>
      <c r="BH92" s="44" t="n">
        <v>0</v>
      </c>
      <c r="BI92" s="44" t="n">
        <v>1</v>
      </c>
      <c r="BJ92" s="44" t="s">
        <v>74</v>
      </c>
      <c r="BK92" s="44"/>
      <c r="BL92" s="44"/>
      <c r="BM92" s="44" t="n">
        <v>167</v>
      </c>
      <c r="BN92" s="44" t="n">
        <v>0</v>
      </c>
      <c r="BO92" s="44" t="s">
        <v>72</v>
      </c>
      <c r="BP92" s="44" t="n">
        <v>1</v>
      </c>
      <c r="BQ92" s="44" t="n">
        <v>30</v>
      </c>
      <c r="BR92" s="44" t="n">
        <v>0</v>
      </c>
      <c r="BS92" s="44" t="n">
        <v>57.76</v>
      </c>
      <c r="BT92" s="44" t="n">
        <v>1</v>
      </c>
      <c r="BU92" s="44" t="n">
        <v>1</v>
      </c>
      <c r="BV92" s="44" t="n">
        <v>1</v>
      </c>
      <c r="BW92" s="44" t="n">
        <v>1</v>
      </c>
      <c r="BX92" s="44" t="n">
        <v>1</v>
      </c>
      <c r="BY92" s="44"/>
      <c r="BZ92" s="44" t="n">
        <v>121</v>
      </c>
      <c r="CA92" s="44" t="n">
        <v>47</v>
      </c>
      <c r="CB92" s="44"/>
      <c r="CC92" s="44"/>
      <c r="CD92" s="44"/>
      <c r="CE92" s="44" t="n">
        <v>0</v>
      </c>
      <c r="CF92" s="44" t="n">
        <v>0</v>
      </c>
      <c r="CG92" s="44" t="n">
        <v>0</v>
      </c>
      <c r="CH92" s="44"/>
      <c r="CI92" s="44"/>
      <c r="CJ92" s="44"/>
      <c r="CK92" s="44"/>
      <c r="CL92" s="44"/>
      <c r="CM92" s="44" t="n">
        <v>0</v>
      </c>
      <c r="CN92" s="44" t="s">
        <v>149</v>
      </c>
      <c r="CO92" s="44" t="n">
        <v>0</v>
      </c>
      <c r="CP92" s="44" t="n">
        <f aca="false">(P92+Q92+S92)</f>
        <v>30885.77</v>
      </c>
      <c r="CQ92" s="44" t="n">
        <f aca="false">(AC92*BC92*AW92)</f>
        <v>0</v>
      </c>
      <c r="CR92" s="44" t="n">
        <f aca="false">(((ET92*1.1*0.6))*BB92*AV92)</f>
        <v>0</v>
      </c>
      <c r="CS92" s="44" t="n">
        <f aca="false">(AE92*BS92*AV92)</f>
        <v>0</v>
      </c>
      <c r="CT92" s="44" t="n">
        <f aca="false">(AF92*BA92*AV92)</f>
        <v>33571.488547872</v>
      </c>
      <c r="CU92" s="44" t="n">
        <f aca="false">AG92</f>
        <v>0</v>
      </c>
      <c r="CV92" s="44" t="n">
        <f aca="false">(AH92*AV92)</f>
        <v>47.68038</v>
      </c>
      <c r="CW92" s="44" t="n">
        <f aca="false">AI92</f>
        <v>0</v>
      </c>
      <c r="CX92" s="44" t="n">
        <f aca="false">AJ92</f>
        <v>0</v>
      </c>
      <c r="CY92" s="44" t="n">
        <f aca="false">(S92+R92)*(BZ92/100)</f>
        <v>37371.7817</v>
      </c>
      <c r="CZ92" s="44" t="n">
        <f aca="false">(S92+R92)*(CA92/100)</f>
        <v>14516.3119</v>
      </c>
      <c r="DA92" s="44"/>
      <c r="DB92" s="44"/>
      <c r="DC92" s="44"/>
      <c r="DD92" s="44" t="s">
        <v>150</v>
      </c>
      <c r="DE92" s="44" t="s">
        <v>151</v>
      </c>
      <c r="DF92" s="44" t="s">
        <v>151</v>
      </c>
      <c r="DG92" s="44" t="s">
        <v>151</v>
      </c>
      <c r="DH92" s="44"/>
      <c r="DI92" s="44" t="s">
        <v>151</v>
      </c>
      <c r="DJ92" s="44" t="s">
        <v>151</v>
      </c>
      <c r="DK92" s="44"/>
      <c r="DL92" s="44"/>
      <c r="DM92" s="44"/>
      <c r="DN92" s="44" t="n">
        <v>121</v>
      </c>
      <c r="DO92" s="44" t="n">
        <v>47</v>
      </c>
      <c r="DP92" s="44" t="n">
        <v>1</v>
      </c>
      <c r="DQ92" s="44" t="n">
        <v>1</v>
      </c>
      <c r="DR92" s="44"/>
      <c r="DS92" s="44"/>
      <c r="DT92" s="44"/>
      <c r="DU92" s="44" t="n">
        <v>1013</v>
      </c>
      <c r="DV92" s="44" t="s">
        <v>73</v>
      </c>
      <c r="DW92" s="44" t="s">
        <v>73</v>
      </c>
      <c r="DX92" s="44" t="n">
        <v>1</v>
      </c>
      <c r="DY92" s="44"/>
      <c r="DZ92" s="44"/>
      <c r="EA92" s="44"/>
      <c r="EB92" s="44"/>
      <c r="EC92" s="44"/>
      <c r="ED92" s="44"/>
      <c r="EE92" s="44" t="n">
        <v>86330795</v>
      </c>
      <c r="EF92" s="44" t="n">
        <v>30</v>
      </c>
      <c r="EG92" s="44" t="s">
        <v>8</v>
      </c>
      <c r="EH92" s="44" t="n">
        <v>0</v>
      </c>
      <c r="EI92" s="44"/>
      <c r="EJ92" s="44" t="n">
        <v>1</v>
      </c>
      <c r="EK92" s="44" t="n">
        <v>167</v>
      </c>
      <c r="EL92" s="44" t="s">
        <v>77</v>
      </c>
      <c r="EM92" s="44" t="s">
        <v>78</v>
      </c>
      <c r="EN92" s="44"/>
      <c r="EO92" s="44" t="s">
        <v>152</v>
      </c>
      <c r="EP92" s="44"/>
      <c r="EQ92" s="44" t="n">
        <v>0</v>
      </c>
      <c r="ER92" s="44" t="n">
        <v>0</v>
      </c>
      <c r="ES92" s="44" t="n">
        <v>0</v>
      </c>
      <c r="ET92" s="44" t="n">
        <v>0</v>
      </c>
      <c r="EU92" s="44" t="n">
        <v>0</v>
      </c>
      <c r="EV92" s="44" t="n">
        <v>841.11</v>
      </c>
      <c r="EW92" s="44" t="n">
        <v>69</v>
      </c>
      <c r="EX92" s="44" t="n">
        <v>0</v>
      </c>
      <c r="EY92" s="44" t="n">
        <v>0</v>
      </c>
      <c r="EZ92" s="44"/>
      <c r="FA92" s="44"/>
      <c r="FB92" s="44"/>
      <c r="FC92" s="44"/>
      <c r="FD92" s="44"/>
      <c r="FE92" s="44"/>
      <c r="FF92" s="44"/>
      <c r="FG92" s="44"/>
      <c r="FH92" s="44"/>
      <c r="FI92" s="44"/>
      <c r="FJ92" s="44"/>
      <c r="FK92" s="44"/>
      <c r="FL92" s="44"/>
      <c r="FM92" s="44"/>
      <c r="FN92" s="44"/>
      <c r="FO92" s="44"/>
      <c r="FP92" s="44"/>
      <c r="FQ92" s="44" t="n">
        <v>0</v>
      </c>
      <c r="FR92" s="44" t="n">
        <v>0</v>
      </c>
      <c r="FS92" s="44" t="n">
        <v>0</v>
      </c>
      <c r="FT92" s="44"/>
      <c r="FU92" s="44"/>
      <c r="FV92" s="44"/>
      <c r="FW92" s="44"/>
      <c r="FX92" s="44" t="n">
        <v>121</v>
      </c>
      <c r="FY92" s="44" t="n">
        <v>47</v>
      </c>
      <c r="FZ92" s="44"/>
      <c r="GA92" s="44"/>
      <c r="GB92" s="44"/>
      <c r="GC92" s="44"/>
      <c r="GD92" s="44" t="n">
        <v>1</v>
      </c>
      <c r="GE92" s="44"/>
      <c r="GF92" s="44" t="n">
        <v>-1402684990</v>
      </c>
      <c r="GG92" s="44" t="n">
        <v>2</v>
      </c>
      <c r="GH92" s="44" t="n">
        <v>0</v>
      </c>
      <c r="GI92" s="44" t="n">
        <v>-2</v>
      </c>
      <c r="GJ92" s="44" t="n">
        <v>0</v>
      </c>
      <c r="GK92" s="44" t="n">
        <v>0</v>
      </c>
      <c r="GL92" s="44" t="n">
        <f aca="false">ROUND(IF(AND(BH92=3,BI92=3,FS92&lt;&gt;0),P92,0),2)</f>
        <v>0</v>
      </c>
      <c r="GM92" s="44" t="n">
        <f aca="false">ROUND(O92+X92+Y92,2)+GX92</f>
        <v>82773.86</v>
      </c>
      <c r="GN92" s="44" t="n">
        <f aca="false">IF(OR(BI92=0,BI92=1),GM92-GX92,0)</f>
        <v>82773.86</v>
      </c>
      <c r="GO92" s="44" t="n">
        <f aca="false">IF(BI92=2,GM92-GX92,0)</f>
        <v>0</v>
      </c>
      <c r="GP92" s="44" t="n">
        <f aca="false">IF(BI92=4,GM92-GX92,0)</f>
        <v>0</v>
      </c>
      <c r="GQ92" s="44"/>
      <c r="GR92" s="44" t="n">
        <v>0</v>
      </c>
      <c r="GS92" s="44" t="n">
        <v>3</v>
      </c>
      <c r="GT92" s="44" t="n">
        <v>0</v>
      </c>
      <c r="GU92" s="44"/>
      <c r="GV92" s="44" t="n">
        <f aca="false">(GT92)</f>
        <v>0</v>
      </c>
      <c r="GW92" s="44" t="n">
        <v>1.33</v>
      </c>
      <c r="GX92" s="44" t="n">
        <f aca="false">ROUND(HC92*I92,2)</f>
        <v>0</v>
      </c>
      <c r="GY92" s="44"/>
      <c r="GZ92" s="44"/>
      <c r="HA92" s="44" t="n">
        <v>0</v>
      </c>
      <c r="HB92" s="44" t="n">
        <v>0</v>
      </c>
      <c r="HC92" s="44" t="n">
        <f aca="false">GV92*GW92</f>
        <v>0</v>
      </c>
      <c r="HD92" s="44"/>
      <c r="HE92" s="44"/>
      <c r="HF92" s="44"/>
      <c r="HG92" s="44"/>
      <c r="HH92" s="44"/>
      <c r="HI92" s="44"/>
      <c r="HJ92" s="44"/>
      <c r="HK92" s="44"/>
      <c r="HL92" s="44"/>
      <c r="HM92" s="44"/>
      <c r="HN92" s="44"/>
      <c r="HO92" s="44"/>
      <c r="HP92" s="44"/>
      <c r="HQ92" s="44"/>
      <c r="HR92" s="44"/>
      <c r="HS92" s="44" t="n">
        <v>0</v>
      </c>
      <c r="HT92" s="44"/>
      <c r="HU92" s="44"/>
      <c r="HV92" s="44"/>
      <c r="HW92" s="44"/>
      <c r="HX92" s="44"/>
      <c r="HY92" s="44"/>
      <c r="HZ92" s="44"/>
      <c r="IA92" s="44"/>
      <c r="IB92" s="44"/>
      <c r="IC92" s="44"/>
      <c r="ID92" s="44"/>
      <c r="IE92" s="44"/>
      <c r="IF92" s="44"/>
      <c r="IG92" s="44"/>
      <c r="IH92" s="44"/>
      <c r="II92" s="44"/>
      <c r="IJ92" s="44"/>
      <c r="IK92" s="44" t="n">
        <v>0</v>
      </c>
      <c r="IL92" s="44"/>
      <c r="IM92" s="44"/>
      <c r="IN92" s="44"/>
      <c r="IO92" s="44"/>
      <c r="IP92" s="44"/>
      <c r="IQ92" s="44"/>
      <c r="IR92" s="44"/>
      <c r="IS92" s="44"/>
      <c r="IT92" s="44"/>
      <c r="IU92" s="44"/>
    </row>
    <row r="93" customFormat="false" ht="12.75" hidden="false" customHeight="false" outlineLevel="0" collapsed="false">
      <c r="A93" s="44" t="n">
        <v>17</v>
      </c>
      <c r="B93" s="44" t="n">
        <v>1</v>
      </c>
      <c r="C93" s="44" t="n">
        <f aca="false">ROW(SmtRes!A93)</f>
        <v>93</v>
      </c>
      <c r="D93" s="44" t="n">
        <f aca="false">ROW(EtalonRes!A93)</f>
        <v>93</v>
      </c>
      <c r="E93" s="44" t="s">
        <v>146</v>
      </c>
      <c r="F93" s="44" t="s">
        <v>72</v>
      </c>
      <c r="G93" s="44" t="s">
        <v>30</v>
      </c>
      <c r="H93" s="44" t="s">
        <v>73</v>
      </c>
      <c r="I93" s="44" t="n">
        <f aca="false">ROUND(2/100,9)</f>
        <v>0.02</v>
      </c>
      <c r="J93" s="44" t="n">
        <v>0</v>
      </c>
      <c r="K93" s="44" t="n">
        <f aca="false">ROUND(2/100,9)</f>
        <v>0.02</v>
      </c>
      <c r="L93" s="44"/>
      <c r="M93" s="44"/>
      <c r="N93" s="44"/>
      <c r="O93" s="44" t="n">
        <f aca="false">ROUND(CP93,2)</f>
        <v>11.62</v>
      </c>
      <c r="P93" s="44" t="n">
        <f aca="false">ROUND(CQ93*I93,2)</f>
        <v>0</v>
      </c>
      <c r="Q93" s="44" t="n">
        <f aca="false">ROUND(CR93*I93,2)</f>
        <v>0</v>
      </c>
      <c r="R93" s="44" t="n">
        <f aca="false">ROUND(CS93*I93,2)</f>
        <v>0</v>
      </c>
      <c r="S93" s="44" t="n">
        <f aca="false">ROUND(CT93*I93,2)</f>
        <v>11.62</v>
      </c>
      <c r="T93" s="44" t="n">
        <f aca="false">ROUND(CU93*I93,2)</f>
        <v>0</v>
      </c>
      <c r="U93" s="44" t="n">
        <f aca="false">CV93*I93</f>
        <v>0.9536076</v>
      </c>
      <c r="V93" s="44" t="n">
        <f aca="false">CW93*I93</f>
        <v>0</v>
      </c>
      <c r="W93" s="44" t="n">
        <f aca="false">ROUND(CX93*I93,2)</f>
        <v>0</v>
      </c>
      <c r="X93" s="44" t="n">
        <f aca="false">ROUND(CY93,2)</f>
        <v>14.06</v>
      </c>
      <c r="Y93" s="44" t="n">
        <f aca="false">ROUND(CZ93,2)</f>
        <v>5.46</v>
      </c>
      <c r="Z93" s="44"/>
      <c r="AA93" s="44" t="n">
        <v>86511347</v>
      </c>
      <c r="AB93" s="44" t="n">
        <f aca="false">(AC93+AD93+AF93)</f>
        <v>555.1326</v>
      </c>
      <c r="AC93" s="44" t="n">
        <f aca="false">((ES93*0))</f>
        <v>0</v>
      </c>
      <c r="AD93" s="44" t="n">
        <f aca="false">((ET93*1.1*0.6))</f>
        <v>0</v>
      </c>
      <c r="AE93" s="44" t="n">
        <f aca="false">((EU93*1.1*0.6))</f>
        <v>0</v>
      </c>
      <c r="AF93" s="44" t="n">
        <f aca="false">((EV93*1.1*0.6))</f>
        <v>555.1326</v>
      </c>
      <c r="AG93" s="44" t="n">
        <f aca="false">(AP93)</f>
        <v>0</v>
      </c>
      <c r="AH93" s="44" t="n">
        <f aca="false">((EW93*1.1*0.6))</f>
        <v>45.54</v>
      </c>
      <c r="AI93" s="44" t="n">
        <f aca="false">((EX93*1.1*0.6))</f>
        <v>0</v>
      </c>
      <c r="AJ93" s="44" t="n">
        <f aca="false">(AS93)</f>
        <v>0</v>
      </c>
      <c r="AK93" s="44" t="n">
        <v>0</v>
      </c>
      <c r="AL93" s="44" t="n">
        <v>0</v>
      </c>
      <c r="AM93" s="44" t="n">
        <v>0</v>
      </c>
      <c r="AN93" s="44" t="n">
        <v>0</v>
      </c>
      <c r="AO93" s="44" t="n">
        <v>841.11</v>
      </c>
      <c r="AP93" s="44" t="n">
        <v>0</v>
      </c>
      <c r="AQ93" s="44" t="n">
        <v>69</v>
      </c>
      <c r="AR93" s="44" t="n">
        <v>0</v>
      </c>
      <c r="AS93" s="44" t="n">
        <v>0</v>
      </c>
      <c r="AT93" s="44" t="n">
        <v>121</v>
      </c>
      <c r="AU93" s="44" t="n">
        <v>47</v>
      </c>
      <c r="AV93" s="44" t="n">
        <v>1.047</v>
      </c>
      <c r="AW93" s="44" t="n">
        <v>1</v>
      </c>
      <c r="AX93" s="44"/>
      <c r="AY93" s="44"/>
      <c r="AZ93" s="44" t="n">
        <v>1</v>
      </c>
      <c r="BA93" s="44" t="n">
        <v>1</v>
      </c>
      <c r="BB93" s="44" t="n">
        <v>1</v>
      </c>
      <c r="BC93" s="44" t="n">
        <v>1</v>
      </c>
      <c r="BD93" s="44"/>
      <c r="BE93" s="44"/>
      <c r="BF93" s="44"/>
      <c r="BG93" s="44"/>
      <c r="BH93" s="44" t="n">
        <v>0</v>
      </c>
      <c r="BI93" s="44" t="n">
        <v>1</v>
      </c>
      <c r="BJ93" s="44" t="s">
        <v>74</v>
      </c>
      <c r="BK93" s="44"/>
      <c r="BL93" s="44"/>
      <c r="BM93" s="44" t="n">
        <v>167</v>
      </c>
      <c r="BN93" s="44" t="n">
        <v>0</v>
      </c>
      <c r="BO93" s="44" t="s">
        <v>72</v>
      </c>
      <c r="BP93" s="44" t="n">
        <v>1</v>
      </c>
      <c r="BQ93" s="44" t="n">
        <v>30</v>
      </c>
      <c r="BR93" s="44" t="n">
        <v>0</v>
      </c>
      <c r="BS93" s="44" t="n">
        <v>1</v>
      </c>
      <c r="BT93" s="44" t="n">
        <v>1</v>
      </c>
      <c r="BU93" s="44" t="n">
        <v>1</v>
      </c>
      <c r="BV93" s="44" t="n">
        <v>1</v>
      </c>
      <c r="BW93" s="44" t="n">
        <v>1</v>
      </c>
      <c r="BX93" s="44" t="n">
        <v>1</v>
      </c>
      <c r="BY93" s="44"/>
      <c r="BZ93" s="44" t="n">
        <v>121</v>
      </c>
      <c r="CA93" s="44" t="n">
        <v>47</v>
      </c>
      <c r="CB93" s="44"/>
      <c r="CC93" s="44"/>
      <c r="CD93" s="44"/>
      <c r="CE93" s="44" t="n">
        <v>0</v>
      </c>
      <c r="CF93" s="44" t="n">
        <v>0</v>
      </c>
      <c r="CG93" s="44" t="n">
        <v>0</v>
      </c>
      <c r="CH93" s="44"/>
      <c r="CI93" s="44"/>
      <c r="CJ93" s="44"/>
      <c r="CK93" s="44"/>
      <c r="CL93" s="44"/>
      <c r="CM93" s="44" t="n">
        <v>0</v>
      </c>
      <c r="CN93" s="44" t="s">
        <v>149</v>
      </c>
      <c r="CO93" s="44" t="n">
        <v>0</v>
      </c>
      <c r="CP93" s="44" t="n">
        <f aca="false">(P93+Q93+S93)</f>
        <v>11.62</v>
      </c>
      <c r="CQ93" s="44" t="n">
        <f aca="false">(AC93*BC93*AW93)</f>
        <v>0</v>
      </c>
      <c r="CR93" s="44" t="n">
        <f aca="false">(((ET93*1.1*0.6))*BB93*AV93)</f>
        <v>0</v>
      </c>
      <c r="CS93" s="44" t="n">
        <f aca="false">(AE93*BS93*AV93)</f>
        <v>0</v>
      </c>
      <c r="CT93" s="44" t="n">
        <f aca="false">(AF93*BA93*AV93)</f>
        <v>581.2238322</v>
      </c>
      <c r="CU93" s="44" t="n">
        <f aca="false">AG93</f>
        <v>0</v>
      </c>
      <c r="CV93" s="44" t="n">
        <f aca="false">(AH93*AV93)</f>
        <v>47.68038</v>
      </c>
      <c r="CW93" s="44" t="n">
        <f aca="false">AI93</f>
        <v>0</v>
      </c>
      <c r="CX93" s="44" t="n">
        <f aca="false">AJ93</f>
        <v>0</v>
      </c>
      <c r="CY93" s="44" t="n">
        <f aca="false">(((S93+R93)*BZ93)/100)</f>
        <v>14.0602</v>
      </c>
      <c r="CZ93" s="44" t="n">
        <f aca="false">(((S93+R93)*CA93)/100)</f>
        <v>5.4614</v>
      </c>
      <c r="DA93" s="44"/>
      <c r="DB93" s="44"/>
      <c r="DC93" s="44"/>
      <c r="DD93" s="44" t="s">
        <v>150</v>
      </c>
      <c r="DE93" s="44" t="s">
        <v>151</v>
      </c>
      <c r="DF93" s="44" t="s">
        <v>151</v>
      </c>
      <c r="DG93" s="44" t="s">
        <v>151</v>
      </c>
      <c r="DH93" s="44"/>
      <c r="DI93" s="44" t="s">
        <v>151</v>
      </c>
      <c r="DJ93" s="44" t="s">
        <v>151</v>
      </c>
      <c r="DK93" s="44"/>
      <c r="DL93" s="44"/>
      <c r="DM93" s="44"/>
      <c r="DN93" s="44" t="n">
        <v>0</v>
      </c>
      <c r="DO93" s="44" t="n">
        <v>0</v>
      </c>
      <c r="DP93" s="44" t="n">
        <v>1</v>
      </c>
      <c r="DQ93" s="44" t="n">
        <v>1</v>
      </c>
      <c r="DR93" s="44"/>
      <c r="DS93" s="44"/>
      <c r="DT93" s="44"/>
      <c r="DU93" s="44" t="n">
        <v>1013</v>
      </c>
      <c r="DV93" s="44" t="s">
        <v>73</v>
      </c>
      <c r="DW93" s="44" t="s">
        <v>73</v>
      </c>
      <c r="DX93" s="44" t="n">
        <v>1</v>
      </c>
      <c r="DY93" s="44"/>
      <c r="DZ93" s="44"/>
      <c r="EA93" s="44"/>
      <c r="EB93" s="44"/>
      <c r="EC93" s="44"/>
      <c r="ED93" s="44"/>
      <c r="EE93" s="44" t="n">
        <v>86330795</v>
      </c>
      <c r="EF93" s="44" t="n">
        <v>30</v>
      </c>
      <c r="EG93" s="44" t="s">
        <v>8</v>
      </c>
      <c r="EH93" s="44" t="n">
        <v>0</v>
      </c>
      <c r="EI93" s="44"/>
      <c r="EJ93" s="44" t="n">
        <v>1</v>
      </c>
      <c r="EK93" s="44" t="n">
        <v>167</v>
      </c>
      <c r="EL93" s="44" t="s">
        <v>77</v>
      </c>
      <c r="EM93" s="44" t="s">
        <v>78</v>
      </c>
      <c r="EN93" s="44"/>
      <c r="EO93" s="44" t="s">
        <v>152</v>
      </c>
      <c r="EP93" s="44"/>
      <c r="EQ93" s="44" t="n">
        <v>0</v>
      </c>
      <c r="ER93" s="44" t="n">
        <v>0</v>
      </c>
      <c r="ES93" s="44" t="n">
        <v>0</v>
      </c>
      <c r="ET93" s="44" t="n">
        <v>0</v>
      </c>
      <c r="EU93" s="44" t="n">
        <v>0</v>
      </c>
      <c r="EV93" s="44" t="n">
        <v>841.11</v>
      </c>
      <c r="EW93" s="44" t="n">
        <v>69</v>
      </c>
      <c r="EX93" s="44" t="n">
        <v>0</v>
      </c>
      <c r="EY93" s="44" t="n">
        <v>0</v>
      </c>
      <c r="EZ93" s="44"/>
      <c r="FA93" s="44"/>
      <c r="FB93" s="44"/>
      <c r="FC93" s="44"/>
      <c r="FD93" s="44"/>
      <c r="FE93" s="44"/>
      <c r="FF93" s="44"/>
      <c r="FG93" s="44"/>
      <c r="FH93" s="44"/>
      <c r="FI93" s="44"/>
      <c r="FJ93" s="44"/>
      <c r="FK93" s="44"/>
      <c r="FL93" s="44"/>
      <c r="FM93" s="44"/>
      <c r="FN93" s="44"/>
      <c r="FO93" s="44"/>
      <c r="FP93" s="44"/>
      <c r="FQ93" s="44" t="n">
        <v>0</v>
      </c>
      <c r="FR93" s="44" t="n">
        <v>0</v>
      </c>
      <c r="FS93" s="44" t="n">
        <v>0</v>
      </c>
      <c r="FT93" s="44"/>
      <c r="FU93" s="44"/>
      <c r="FV93" s="44"/>
      <c r="FW93" s="44"/>
      <c r="FX93" s="44" t="n">
        <v>121</v>
      </c>
      <c r="FY93" s="44" t="n">
        <v>47</v>
      </c>
      <c r="FZ93" s="44"/>
      <c r="GA93" s="44"/>
      <c r="GB93" s="44"/>
      <c r="GC93" s="44"/>
      <c r="GD93" s="44" t="n">
        <v>1</v>
      </c>
      <c r="GE93" s="44"/>
      <c r="GF93" s="44" t="n">
        <v>-1256487674</v>
      </c>
      <c r="GG93" s="44" t="n">
        <v>2</v>
      </c>
      <c r="GH93" s="44" t="n">
        <v>0</v>
      </c>
      <c r="GI93" s="44" t="n">
        <v>-2</v>
      </c>
      <c r="GJ93" s="44" t="n">
        <v>0</v>
      </c>
      <c r="GK93" s="44" t="n">
        <v>0</v>
      </c>
      <c r="GL93" s="44" t="n">
        <f aca="false">ROUND(IF(AND(BH93=3,BI93=3,FS93&lt;&gt;0),P93,0),2)</f>
        <v>0</v>
      </c>
      <c r="GM93" s="44" t="n">
        <f aca="false">ROUND(O93+X93+Y93,2)+GX93</f>
        <v>31.14</v>
      </c>
      <c r="GN93" s="44" t="n">
        <f aca="false">IF(OR(BI93=0,BI93=1),GM93-GX93,0)</f>
        <v>31.14</v>
      </c>
      <c r="GO93" s="44" t="n">
        <f aca="false">IF(BI93=2,GM93-GX93,0)</f>
        <v>0</v>
      </c>
      <c r="GP93" s="44" t="n">
        <f aca="false">IF(BI93=4,GM93-GX93,0)</f>
        <v>0</v>
      </c>
      <c r="GQ93" s="44"/>
      <c r="GR93" s="44" t="n">
        <v>0</v>
      </c>
      <c r="GS93" s="44" t="n">
        <v>3</v>
      </c>
      <c r="GT93" s="44" t="n">
        <v>0</v>
      </c>
      <c r="GU93" s="44"/>
      <c r="GV93" s="44" t="n">
        <f aca="false">(GT93)</f>
        <v>0</v>
      </c>
      <c r="GW93" s="44" t="n">
        <v>1</v>
      </c>
      <c r="GX93" s="44" t="n">
        <f aca="false">ROUND(HC93*I93,2)</f>
        <v>0</v>
      </c>
      <c r="GY93" s="44"/>
      <c r="GZ93" s="44"/>
      <c r="HA93" s="44" t="n">
        <v>0</v>
      </c>
      <c r="HB93" s="44" t="n">
        <v>0</v>
      </c>
      <c r="HC93" s="44" t="n">
        <f aca="false">GV93*GW93</f>
        <v>0</v>
      </c>
      <c r="HD93" s="44"/>
      <c r="HE93" s="44"/>
      <c r="HF93" s="44"/>
      <c r="HG93" s="44"/>
      <c r="HH93" s="44"/>
      <c r="HI93" s="44"/>
      <c r="HJ93" s="44"/>
      <c r="HK93" s="44"/>
      <c r="HL93" s="44"/>
      <c r="HM93" s="44"/>
      <c r="HN93" s="44"/>
      <c r="HO93" s="44"/>
      <c r="HP93" s="44"/>
      <c r="HQ93" s="44"/>
      <c r="HR93" s="44"/>
      <c r="HS93" s="44" t="n">
        <v>0</v>
      </c>
      <c r="HT93" s="44"/>
      <c r="HU93" s="44"/>
      <c r="HV93" s="44"/>
      <c r="HW93" s="44"/>
      <c r="HX93" s="44"/>
      <c r="HY93" s="44"/>
      <c r="HZ93" s="44"/>
      <c r="IA93" s="44"/>
      <c r="IB93" s="44"/>
      <c r="IC93" s="44"/>
      <c r="ID93" s="44"/>
      <c r="IE93" s="44"/>
      <c r="IF93" s="44"/>
      <c r="IG93" s="44"/>
      <c r="IH93" s="44"/>
      <c r="II93" s="44"/>
      <c r="IJ93" s="44"/>
      <c r="IK93" s="44" t="n">
        <v>0</v>
      </c>
      <c r="IL93" s="44"/>
      <c r="IM93" s="44"/>
      <c r="IN93" s="44"/>
      <c r="IO93" s="44"/>
      <c r="IP93" s="44"/>
      <c r="IQ93" s="44"/>
      <c r="IR93" s="44"/>
      <c r="IS93" s="44"/>
      <c r="IT93" s="44"/>
      <c r="IU93" s="44"/>
    </row>
    <row r="94" customFormat="false" ht="12.75" hidden="false" customHeight="false" outlineLevel="0" collapsed="false">
      <c r="A94" s="44" t="n">
        <v>17</v>
      </c>
      <c r="B94" s="44" t="n">
        <v>1</v>
      </c>
      <c r="C94" s="44" t="n">
        <f aca="false">ROW(SmtRes!A96)</f>
        <v>96</v>
      </c>
      <c r="D94" s="44" t="n">
        <f aca="false">ROW(EtalonRes!A96)</f>
        <v>96</v>
      </c>
      <c r="E94" s="44" t="s">
        <v>146</v>
      </c>
      <c r="F94" s="44" t="s">
        <v>72</v>
      </c>
      <c r="G94" s="44" t="s">
        <v>30</v>
      </c>
      <c r="H94" s="44" t="s">
        <v>73</v>
      </c>
      <c r="I94" s="44" t="n">
        <f aca="false">ROUND(2/100,9)</f>
        <v>0.02</v>
      </c>
      <c r="J94" s="44" t="n">
        <v>0</v>
      </c>
      <c r="K94" s="44" t="n">
        <f aca="false">ROUND(2/100,9)</f>
        <v>0.02</v>
      </c>
      <c r="L94" s="44"/>
      <c r="M94" s="44"/>
      <c r="N94" s="44"/>
      <c r="O94" s="44" t="n">
        <f aca="false">ROUND(CP94,2)</f>
        <v>671.43</v>
      </c>
      <c r="P94" s="44" t="n">
        <f aca="false">ROUND(CQ94*I94,2)</f>
        <v>0</v>
      </c>
      <c r="Q94" s="44" t="n">
        <f aca="false">ROUND(CR94*I94,2)</f>
        <v>0</v>
      </c>
      <c r="R94" s="44" t="n">
        <f aca="false">ROUND(CS94*I94,2)</f>
        <v>0</v>
      </c>
      <c r="S94" s="44" t="n">
        <f aca="false">ROUND(CT94*I94,2)</f>
        <v>671.43</v>
      </c>
      <c r="T94" s="44" t="n">
        <f aca="false">ROUND(CU94*I94,2)</f>
        <v>0</v>
      </c>
      <c r="U94" s="44" t="n">
        <f aca="false">CV94*I94</f>
        <v>0.9536076</v>
      </c>
      <c r="V94" s="44" t="n">
        <f aca="false">CW94*I94</f>
        <v>0</v>
      </c>
      <c r="W94" s="44" t="n">
        <f aca="false">ROUND(CX94*I94,2)</f>
        <v>0</v>
      </c>
      <c r="X94" s="44" t="n">
        <f aca="false">ROUND(CY94,2)</f>
        <v>812.43</v>
      </c>
      <c r="Y94" s="44" t="n">
        <f aca="false">ROUND(CZ94,2)</f>
        <v>315.57</v>
      </c>
      <c r="Z94" s="44"/>
      <c r="AA94" s="44" t="n">
        <v>86511348</v>
      </c>
      <c r="AB94" s="44" t="n">
        <f aca="false">(AC94+AD94+AF94)</f>
        <v>555.1326</v>
      </c>
      <c r="AC94" s="44" t="n">
        <f aca="false">((ES94*0))</f>
        <v>0</v>
      </c>
      <c r="AD94" s="44" t="n">
        <f aca="false">((ET94*1.1*0.6))</f>
        <v>0</v>
      </c>
      <c r="AE94" s="44" t="n">
        <f aca="false">((EU94*1.1*0.6))</f>
        <v>0</v>
      </c>
      <c r="AF94" s="44" t="n">
        <f aca="false">((EV94*1.1*0.6))</f>
        <v>555.1326</v>
      </c>
      <c r="AG94" s="44" t="n">
        <f aca="false">(AP94)</f>
        <v>0</v>
      </c>
      <c r="AH94" s="44" t="n">
        <f aca="false">((EW94*1.1*0.6))</f>
        <v>45.54</v>
      </c>
      <c r="AI94" s="44" t="n">
        <f aca="false">((EX94*1.1*0.6))</f>
        <v>0</v>
      </c>
      <c r="AJ94" s="44" t="n">
        <f aca="false">(AS94)</f>
        <v>0</v>
      </c>
      <c r="AK94" s="44" t="n">
        <v>0</v>
      </c>
      <c r="AL94" s="44" t="n">
        <v>0</v>
      </c>
      <c r="AM94" s="44" t="n">
        <v>0</v>
      </c>
      <c r="AN94" s="44" t="n">
        <v>0</v>
      </c>
      <c r="AO94" s="44" t="n">
        <v>841.11</v>
      </c>
      <c r="AP94" s="44" t="n">
        <v>0</v>
      </c>
      <c r="AQ94" s="44" t="n">
        <v>69</v>
      </c>
      <c r="AR94" s="44" t="n">
        <v>0</v>
      </c>
      <c r="AS94" s="44" t="n">
        <v>0</v>
      </c>
      <c r="AT94" s="44" t="n">
        <v>121</v>
      </c>
      <c r="AU94" s="44" t="n">
        <v>47</v>
      </c>
      <c r="AV94" s="44" t="n">
        <v>1.047</v>
      </c>
      <c r="AW94" s="44" t="n">
        <v>1</v>
      </c>
      <c r="AX94" s="44"/>
      <c r="AY94" s="44"/>
      <c r="AZ94" s="44" t="n">
        <v>1</v>
      </c>
      <c r="BA94" s="44" t="n">
        <v>57.76</v>
      </c>
      <c r="BB94" s="44" t="n">
        <v>1</v>
      </c>
      <c r="BC94" s="44" t="n">
        <v>1.33</v>
      </c>
      <c r="BD94" s="44"/>
      <c r="BE94" s="44"/>
      <c r="BF94" s="44"/>
      <c r="BG94" s="44"/>
      <c r="BH94" s="44" t="n">
        <v>0</v>
      </c>
      <c r="BI94" s="44" t="n">
        <v>1</v>
      </c>
      <c r="BJ94" s="44" t="s">
        <v>74</v>
      </c>
      <c r="BK94" s="44"/>
      <c r="BL94" s="44"/>
      <c r="BM94" s="44" t="n">
        <v>167</v>
      </c>
      <c r="BN94" s="44" t="n">
        <v>0</v>
      </c>
      <c r="BO94" s="44" t="s">
        <v>72</v>
      </c>
      <c r="BP94" s="44" t="n">
        <v>1</v>
      </c>
      <c r="BQ94" s="44" t="n">
        <v>30</v>
      </c>
      <c r="BR94" s="44" t="n">
        <v>0</v>
      </c>
      <c r="BS94" s="44" t="n">
        <v>57.76</v>
      </c>
      <c r="BT94" s="44" t="n">
        <v>1</v>
      </c>
      <c r="BU94" s="44" t="n">
        <v>1</v>
      </c>
      <c r="BV94" s="44" t="n">
        <v>1</v>
      </c>
      <c r="BW94" s="44" t="n">
        <v>1</v>
      </c>
      <c r="BX94" s="44" t="n">
        <v>1</v>
      </c>
      <c r="BY94" s="44"/>
      <c r="BZ94" s="44" t="n">
        <v>121</v>
      </c>
      <c r="CA94" s="44" t="n">
        <v>47</v>
      </c>
      <c r="CB94" s="44"/>
      <c r="CC94" s="44"/>
      <c r="CD94" s="44"/>
      <c r="CE94" s="44" t="n">
        <v>0</v>
      </c>
      <c r="CF94" s="44" t="n">
        <v>0</v>
      </c>
      <c r="CG94" s="44" t="n">
        <v>0</v>
      </c>
      <c r="CH94" s="44"/>
      <c r="CI94" s="44"/>
      <c r="CJ94" s="44"/>
      <c r="CK94" s="44"/>
      <c r="CL94" s="44"/>
      <c r="CM94" s="44" t="n">
        <v>0</v>
      </c>
      <c r="CN94" s="44" t="s">
        <v>149</v>
      </c>
      <c r="CO94" s="44" t="n">
        <v>0</v>
      </c>
      <c r="CP94" s="44" t="n">
        <f aca="false">(P94+Q94+S94)</f>
        <v>671.43</v>
      </c>
      <c r="CQ94" s="44" t="n">
        <f aca="false">(AC94*BC94*AW94)</f>
        <v>0</v>
      </c>
      <c r="CR94" s="44" t="n">
        <f aca="false">(((ET94*1.1*0.6))*BB94*AV94)</f>
        <v>0</v>
      </c>
      <c r="CS94" s="44" t="n">
        <f aca="false">(AE94*BS94*AV94)</f>
        <v>0</v>
      </c>
      <c r="CT94" s="44" t="n">
        <f aca="false">(AF94*BA94*AV94)</f>
        <v>33571.488547872</v>
      </c>
      <c r="CU94" s="44" t="n">
        <f aca="false">AG94</f>
        <v>0</v>
      </c>
      <c r="CV94" s="44" t="n">
        <f aca="false">(AH94*AV94)</f>
        <v>47.68038</v>
      </c>
      <c r="CW94" s="44" t="n">
        <f aca="false">AI94</f>
        <v>0</v>
      </c>
      <c r="CX94" s="44" t="n">
        <f aca="false">AJ94</f>
        <v>0</v>
      </c>
      <c r="CY94" s="44" t="n">
        <f aca="false">(S94+R94)*(BZ94/100)</f>
        <v>812.4303</v>
      </c>
      <c r="CZ94" s="44" t="n">
        <f aca="false">(S94+R94)*(CA94/100)</f>
        <v>315.5721</v>
      </c>
      <c r="DA94" s="44"/>
      <c r="DB94" s="44"/>
      <c r="DC94" s="44"/>
      <c r="DD94" s="44" t="s">
        <v>150</v>
      </c>
      <c r="DE94" s="44" t="s">
        <v>151</v>
      </c>
      <c r="DF94" s="44" t="s">
        <v>151</v>
      </c>
      <c r="DG94" s="44" t="s">
        <v>151</v>
      </c>
      <c r="DH94" s="44"/>
      <c r="DI94" s="44" t="s">
        <v>151</v>
      </c>
      <c r="DJ94" s="44" t="s">
        <v>151</v>
      </c>
      <c r="DK94" s="44"/>
      <c r="DL94" s="44"/>
      <c r="DM94" s="44"/>
      <c r="DN94" s="44" t="n">
        <v>121</v>
      </c>
      <c r="DO94" s="44" t="n">
        <v>47</v>
      </c>
      <c r="DP94" s="44" t="n">
        <v>1</v>
      </c>
      <c r="DQ94" s="44" t="n">
        <v>1</v>
      </c>
      <c r="DR94" s="44"/>
      <c r="DS94" s="44"/>
      <c r="DT94" s="44"/>
      <c r="DU94" s="44" t="n">
        <v>1013</v>
      </c>
      <c r="DV94" s="44" t="s">
        <v>73</v>
      </c>
      <c r="DW94" s="44" t="s">
        <v>73</v>
      </c>
      <c r="DX94" s="44" t="n">
        <v>1</v>
      </c>
      <c r="DY94" s="44"/>
      <c r="DZ94" s="44"/>
      <c r="EA94" s="44"/>
      <c r="EB94" s="44"/>
      <c r="EC94" s="44"/>
      <c r="ED94" s="44"/>
      <c r="EE94" s="44" t="n">
        <v>86330795</v>
      </c>
      <c r="EF94" s="44" t="n">
        <v>30</v>
      </c>
      <c r="EG94" s="44" t="s">
        <v>8</v>
      </c>
      <c r="EH94" s="44" t="n">
        <v>0</v>
      </c>
      <c r="EI94" s="44"/>
      <c r="EJ94" s="44" t="n">
        <v>1</v>
      </c>
      <c r="EK94" s="44" t="n">
        <v>167</v>
      </c>
      <c r="EL94" s="44" t="s">
        <v>77</v>
      </c>
      <c r="EM94" s="44" t="s">
        <v>78</v>
      </c>
      <c r="EN94" s="44"/>
      <c r="EO94" s="44" t="s">
        <v>152</v>
      </c>
      <c r="EP94" s="44"/>
      <c r="EQ94" s="44" t="n">
        <v>0</v>
      </c>
      <c r="ER94" s="44" t="n">
        <v>0</v>
      </c>
      <c r="ES94" s="44" t="n">
        <v>0</v>
      </c>
      <c r="ET94" s="44" t="n">
        <v>0</v>
      </c>
      <c r="EU94" s="44" t="n">
        <v>0</v>
      </c>
      <c r="EV94" s="44" t="n">
        <v>841.11</v>
      </c>
      <c r="EW94" s="44" t="n">
        <v>69</v>
      </c>
      <c r="EX94" s="44" t="n">
        <v>0</v>
      </c>
      <c r="EY94" s="44" t="n">
        <v>0</v>
      </c>
      <c r="EZ94" s="44"/>
      <c r="FA94" s="44"/>
      <c r="FB94" s="44"/>
      <c r="FC94" s="44"/>
      <c r="FD94" s="44"/>
      <c r="FE94" s="44"/>
      <c r="FF94" s="44"/>
      <c r="FG94" s="44"/>
      <c r="FH94" s="44"/>
      <c r="FI94" s="44"/>
      <c r="FJ94" s="44"/>
      <c r="FK94" s="44"/>
      <c r="FL94" s="44"/>
      <c r="FM94" s="44"/>
      <c r="FN94" s="44"/>
      <c r="FO94" s="44"/>
      <c r="FP94" s="44"/>
      <c r="FQ94" s="44" t="n">
        <v>0</v>
      </c>
      <c r="FR94" s="44" t="n">
        <v>0</v>
      </c>
      <c r="FS94" s="44" t="n">
        <v>0</v>
      </c>
      <c r="FT94" s="44"/>
      <c r="FU94" s="44"/>
      <c r="FV94" s="44"/>
      <c r="FW94" s="44"/>
      <c r="FX94" s="44" t="n">
        <v>121</v>
      </c>
      <c r="FY94" s="44" t="n">
        <v>47</v>
      </c>
      <c r="FZ94" s="44"/>
      <c r="GA94" s="44"/>
      <c r="GB94" s="44"/>
      <c r="GC94" s="44"/>
      <c r="GD94" s="44" t="n">
        <v>1</v>
      </c>
      <c r="GE94" s="44"/>
      <c r="GF94" s="44" t="n">
        <v>-1256487674</v>
      </c>
      <c r="GG94" s="44" t="n">
        <v>2</v>
      </c>
      <c r="GH94" s="44" t="n">
        <v>0</v>
      </c>
      <c r="GI94" s="44" t="n">
        <v>-2</v>
      </c>
      <c r="GJ94" s="44" t="n">
        <v>0</v>
      </c>
      <c r="GK94" s="44" t="n">
        <v>0</v>
      </c>
      <c r="GL94" s="44" t="n">
        <f aca="false">ROUND(IF(AND(BH94=3,BI94=3,FS94&lt;&gt;0),P94,0),2)</f>
        <v>0</v>
      </c>
      <c r="GM94" s="44" t="n">
        <f aca="false">ROUND(O94+X94+Y94,2)+GX94</f>
        <v>1799.43</v>
      </c>
      <c r="GN94" s="44" t="n">
        <f aca="false">IF(OR(BI94=0,BI94=1),GM94-GX94,0)</f>
        <v>1799.43</v>
      </c>
      <c r="GO94" s="44" t="n">
        <f aca="false">IF(BI94=2,GM94-GX94,0)</f>
        <v>0</v>
      </c>
      <c r="GP94" s="44" t="n">
        <f aca="false">IF(BI94=4,GM94-GX94,0)</f>
        <v>0</v>
      </c>
      <c r="GQ94" s="44"/>
      <c r="GR94" s="44" t="n">
        <v>0</v>
      </c>
      <c r="GS94" s="44" t="n">
        <v>3</v>
      </c>
      <c r="GT94" s="44" t="n">
        <v>0</v>
      </c>
      <c r="GU94" s="44"/>
      <c r="GV94" s="44" t="n">
        <f aca="false">(GT94)</f>
        <v>0</v>
      </c>
      <c r="GW94" s="44" t="n">
        <v>1.33</v>
      </c>
      <c r="GX94" s="44" t="n">
        <f aca="false">ROUND(HC94*I94,2)</f>
        <v>0</v>
      </c>
      <c r="GY94" s="44"/>
      <c r="GZ94" s="44"/>
      <c r="HA94" s="44" t="n">
        <v>0</v>
      </c>
      <c r="HB94" s="44" t="n">
        <v>0</v>
      </c>
      <c r="HC94" s="44" t="n">
        <f aca="false">GV94*GW94</f>
        <v>0</v>
      </c>
      <c r="HD94" s="44"/>
      <c r="HE94" s="44"/>
      <c r="HF94" s="44"/>
      <c r="HG94" s="44"/>
      <c r="HH94" s="44"/>
      <c r="HI94" s="44"/>
      <c r="HJ94" s="44"/>
      <c r="HK94" s="44"/>
      <c r="HL94" s="44"/>
      <c r="HM94" s="44"/>
      <c r="HN94" s="44"/>
      <c r="HO94" s="44"/>
      <c r="HP94" s="44"/>
      <c r="HQ94" s="44"/>
      <c r="HR94" s="44"/>
      <c r="HS94" s="44" t="n">
        <v>0</v>
      </c>
      <c r="HT94" s="44"/>
      <c r="HU94" s="44"/>
      <c r="HV94" s="44"/>
      <c r="HW94" s="44"/>
      <c r="HX94" s="44"/>
      <c r="HY94" s="44"/>
      <c r="HZ94" s="44"/>
      <c r="IA94" s="44"/>
      <c r="IB94" s="44"/>
      <c r="IC94" s="44"/>
      <c r="ID94" s="44"/>
      <c r="IE94" s="44"/>
      <c r="IF94" s="44"/>
      <c r="IG94" s="44"/>
      <c r="IH94" s="44"/>
      <c r="II94" s="44"/>
      <c r="IJ94" s="44"/>
      <c r="IK94" s="44" t="n">
        <v>0</v>
      </c>
      <c r="IL94" s="44"/>
      <c r="IM94" s="44"/>
      <c r="IN94" s="44"/>
      <c r="IO94" s="44"/>
      <c r="IP94" s="44"/>
      <c r="IQ94" s="44"/>
      <c r="IR94" s="44"/>
      <c r="IS94" s="44"/>
      <c r="IT94" s="44"/>
      <c r="IU94" s="44"/>
    </row>
    <row r="95" customFormat="false" ht="12.75" hidden="false" customHeight="false" outlineLevel="0" collapsed="false">
      <c r="A95" s="44" t="n">
        <v>17</v>
      </c>
      <c r="B95" s="44" t="n">
        <v>1</v>
      </c>
      <c r="C95" s="44" t="n">
        <f aca="false">ROW(SmtRes!A99)</f>
        <v>99</v>
      </c>
      <c r="D95" s="44" t="n">
        <f aca="false">ROW(EtalonRes!A99)</f>
        <v>99</v>
      </c>
      <c r="E95" s="44" t="s">
        <v>153</v>
      </c>
      <c r="F95" s="44" t="s">
        <v>72</v>
      </c>
      <c r="G95" s="44" t="s">
        <v>30</v>
      </c>
      <c r="H95" s="44" t="s">
        <v>73</v>
      </c>
      <c r="I95" s="44" t="n">
        <f aca="false">ROUND(11/100,9)</f>
        <v>0.11</v>
      </c>
      <c r="J95" s="44" t="n">
        <v>0</v>
      </c>
      <c r="K95" s="44" t="n">
        <f aca="false">ROUND(11/100,9)</f>
        <v>0.11</v>
      </c>
      <c r="L95" s="44"/>
      <c r="M95" s="44"/>
      <c r="N95" s="44"/>
      <c r="O95" s="44" t="n">
        <f aca="false">ROUND(CP95,2)</f>
        <v>63.93</v>
      </c>
      <c r="P95" s="44" t="n">
        <f aca="false">ROUND(CQ95*I95,2)</f>
        <v>0</v>
      </c>
      <c r="Q95" s="44" t="n">
        <f aca="false">ROUND(CR95*I95,2)</f>
        <v>0</v>
      </c>
      <c r="R95" s="44" t="n">
        <f aca="false">ROUND(CS95*I95,2)</f>
        <v>0</v>
      </c>
      <c r="S95" s="44" t="n">
        <f aca="false">ROUND(CT95*I95,2)</f>
        <v>63.93</v>
      </c>
      <c r="T95" s="44" t="n">
        <f aca="false">ROUND(CU95*I95,2)</f>
        <v>0</v>
      </c>
      <c r="U95" s="44" t="n">
        <f aca="false">CV95*I95</f>
        <v>5.2448418</v>
      </c>
      <c r="V95" s="44" t="n">
        <f aca="false">CW95*I95</f>
        <v>0</v>
      </c>
      <c r="W95" s="44" t="n">
        <f aca="false">ROUND(CX95*I95,2)</f>
        <v>0</v>
      </c>
      <c r="X95" s="44" t="n">
        <f aca="false">ROUND(CY95,2)</f>
        <v>77.36</v>
      </c>
      <c r="Y95" s="44" t="n">
        <f aca="false">ROUND(CZ95,2)</f>
        <v>30.05</v>
      </c>
      <c r="Z95" s="44"/>
      <c r="AA95" s="44" t="n">
        <v>86511347</v>
      </c>
      <c r="AB95" s="44" t="n">
        <f aca="false">(AC95+AD95+AF95)</f>
        <v>555.1326</v>
      </c>
      <c r="AC95" s="44" t="n">
        <f aca="false">((ES95*0))</f>
        <v>0</v>
      </c>
      <c r="AD95" s="44" t="n">
        <f aca="false">((ET95*1.1*0.6))</f>
        <v>0</v>
      </c>
      <c r="AE95" s="44" t="n">
        <f aca="false">((EU95*1.1*0.6))</f>
        <v>0</v>
      </c>
      <c r="AF95" s="44" t="n">
        <f aca="false">((EV95*1.1*0.6))</f>
        <v>555.1326</v>
      </c>
      <c r="AG95" s="44" t="n">
        <f aca="false">(AP95)</f>
        <v>0</v>
      </c>
      <c r="AH95" s="44" t="n">
        <f aca="false">((EW95*1.1*0.6))</f>
        <v>45.54</v>
      </c>
      <c r="AI95" s="44" t="n">
        <f aca="false">((EX95*1.1*0.6))</f>
        <v>0</v>
      </c>
      <c r="AJ95" s="44" t="n">
        <f aca="false">(AS95)</f>
        <v>0</v>
      </c>
      <c r="AK95" s="44" t="n">
        <v>0</v>
      </c>
      <c r="AL95" s="44" t="n">
        <v>0</v>
      </c>
      <c r="AM95" s="44" t="n">
        <v>0</v>
      </c>
      <c r="AN95" s="44" t="n">
        <v>0</v>
      </c>
      <c r="AO95" s="44" t="n">
        <v>841.11</v>
      </c>
      <c r="AP95" s="44" t="n">
        <v>0</v>
      </c>
      <c r="AQ95" s="44" t="n">
        <v>69</v>
      </c>
      <c r="AR95" s="44" t="n">
        <v>0</v>
      </c>
      <c r="AS95" s="44" t="n">
        <v>0</v>
      </c>
      <c r="AT95" s="44" t="n">
        <v>121</v>
      </c>
      <c r="AU95" s="44" t="n">
        <v>47</v>
      </c>
      <c r="AV95" s="44" t="n">
        <v>1.047</v>
      </c>
      <c r="AW95" s="44" t="n">
        <v>1</v>
      </c>
      <c r="AX95" s="44"/>
      <c r="AY95" s="44"/>
      <c r="AZ95" s="44" t="n">
        <v>1</v>
      </c>
      <c r="BA95" s="44" t="n">
        <v>1</v>
      </c>
      <c r="BB95" s="44" t="n">
        <v>1</v>
      </c>
      <c r="BC95" s="44" t="n">
        <v>1</v>
      </c>
      <c r="BD95" s="44"/>
      <c r="BE95" s="44"/>
      <c r="BF95" s="44"/>
      <c r="BG95" s="44"/>
      <c r="BH95" s="44" t="n">
        <v>0</v>
      </c>
      <c r="BI95" s="44" t="n">
        <v>1</v>
      </c>
      <c r="BJ95" s="44" t="s">
        <v>74</v>
      </c>
      <c r="BK95" s="44"/>
      <c r="BL95" s="44"/>
      <c r="BM95" s="44" t="n">
        <v>167</v>
      </c>
      <c r="BN95" s="44" t="n">
        <v>0</v>
      </c>
      <c r="BO95" s="44" t="s">
        <v>72</v>
      </c>
      <c r="BP95" s="44" t="n">
        <v>1</v>
      </c>
      <c r="BQ95" s="44" t="n">
        <v>30</v>
      </c>
      <c r="BR95" s="44" t="n">
        <v>0</v>
      </c>
      <c r="BS95" s="44" t="n">
        <v>1</v>
      </c>
      <c r="BT95" s="44" t="n">
        <v>1</v>
      </c>
      <c r="BU95" s="44" t="n">
        <v>1</v>
      </c>
      <c r="BV95" s="44" t="n">
        <v>1</v>
      </c>
      <c r="BW95" s="44" t="n">
        <v>1</v>
      </c>
      <c r="BX95" s="44" t="n">
        <v>1</v>
      </c>
      <c r="BY95" s="44"/>
      <c r="BZ95" s="44" t="n">
        <v>121</v>
      </c>
      <c r="CA95" s="44" t="n">
        <v>47</v>
      </c>
      <c r="CB95" s="44"/>
      <c r="CC95" s="44"/>
      <c r="CD95" s="44"/>
      <c r="CE95" s="44" t="n">
        <v>0</v>
      </c>
      <c r="CF95" s="44" t="n">
        <v>0</v>
      </c>
      <c r="CG95" s="44" t="n">
        <v>0</v>
      </c>
      <c r="CH95" s="44"/>
      <c r="CI95" s="44"/>
      <c r="CJ95" s="44"/>
      <c r="CK95" s="44"/>
      <c r="CL95" s="44"/>
      <c r="CM95" s="44" t="n">
        <v>0</v>
      </c>
      <c r="CN95" s="44" t="s">
        <v>149</v>
      </c>
      <c r="CO95" s="44" t="n">
        <v>0</v>
      </c>
      <c r="CP95" s="44" t="n">
        <f aca="false">(P95+Q95+S95)</f>
        <v>63.93</v>
      </c>
      <c r="CQ95" s="44" t="n">
        <f aca="false">(AC95*BC95*AW95)</f>
        <v>0</v>
      </c>
      <c r="CR95" s="44" t="n">
        <f aca="false">(((ET95*1.1*0.6))*BB95*AV95)</f>
        <v>0</v>
      </c>
      <c r="CS95" s="44" t="n">
        <f aca="false">(AE95*BS95*AV95)</f>
        <v>0</v>
      </c>
      <c r="CT95" s="44" t="n">
        <f aca="false">(AF95*BA95*AV95)</f>
        <v>581.2238322</v>
      </c>
      <c r="CU95" s="44" t="n">
        <f aca="false">AG95</f>
        <v>0</v>
      </c>
      <c r="CV95" s="44" t="n">
        <f aca="false">(AH95*AV95)</f>
        <v>47.68038</v>
      </c>
      <c r="CW95" s="44" t="n">
        <f aca="false">AI95</f>
        <v>0</v>
      </c>
      <c r="CX95" s="44" t="n">
        <f aca="false">AJ95</f>
        <v>0</v>
      </c>
      <c r="CY95" s="44" t="n">
        <f aca="false">(((S95+R95)*BZ95)/100)</f>
        <v>77.3553</v>
      </c>
      <c r="CZ95" s="44" t="n">
        <f aca="false">(((S95+R95)*CA95)/100)</f>
        <v>30.0471</v>
      </c>
      <c r="DA95" s="44"/>
      <c r="DB95" s="44"/>
      <c r="DC95" s="44"/>
      <c r="DD95" s="44" t="s">
        <v>150</v>
      </c>
      <c r="DE95" s="44" t="s">
        <v>151</v>
      </c>
      <c r="DF95" s="44" t="s">
        <v>151</v>
      </c>
      <c r="DG95" s="44" t="s">
        <v>151</v>
      </c>
      <c r="DH95" s="44"/>
      <c r="DI95" s="44" t="s">
        <v>151</v>
      </c>
      <c r="DJ95" s="44" t="s">
        <v>151</v>
      </c>
      <c r="DK95" s="44"/>
      <c r="DL95" s="44"/>
      <c r="DM95" s="44"/>
      <c r="DN95" s="44" t="n">
        <v>0</v>
      </c>
      <c r="DO95" s="44" t="n">
        <v>0</v>
      </c>
      <c r="DP95" s="44" t="n">
        <v>1</v>
      </c>
      <c r="DQ95" s="44" t="n">
        <v>1</v>
      </c>
      <c r="DR95" s="44"/>
      <c r="DS95" s="44"/>
      <c r="DT95" s="44"/>
      <c r="DU95" s="44" t="n">
        <v>1013</v>
      </c>
      <c r="DV95" s="44" t="s">
        <v>73</v>
      </c>
      <c r="DW95" s="44" t="s">
        <v>73</v>
      </c>
      <c r="DX95" s="44" t="n">
        <v>1</v>
      </c>
      <c r="DY95" s="44"/>
      <c r="DZ95" s="44"/>
      <c r="EA95" s="44"/>
      <c r="EB95" s="44"/>
      <c r="EC95" s="44"/>
      <c r="ED95" s="44"/>
      <c r="EE95" s="44" t="n">
        <v>86330795</v>
      </c>
      <c r="EF95" s="44" t="n">
        <v>30</v>
      </c>
      <c r="EG95" s="44" t="s">
        <v>8</v>
      </c>
      <c r="EH95" s="44" t="n">
        <v>0</v>
      </c>
      <c r="EI95" s="44"/>
      <c r="EJ95" s="44" t="n">
        <v>1</v>
      </c>
      <c r="EK95" s="44" t="n">
        <v>167</v>
      </c>
      <c r="EL95" s="44" t="s">
        <v>77</v>
      </c>
      <c r="EM95" s="44" t="s">
        <v>78</v>
      </c>
      <c r="EN95" s="44"/>
      <c r="EO95" s="44" t="s">
        <v>152</v>
      </c>
      <c r="EP95" s="44"/>
      <c r="EQ95" s="44" t="n">
        <v>0</v>
      </c>
      <c r="ER95" s="44" t="n">
        <v>0</v>
      </c>
      <c r="ES95" s="44" t="n">
        <v>0</v>
      </c>
      <c r="ET95" s="44" t="n">
        <v>0</v>
      </c>
      <c r="EU95" s="44" t="n">
        <v>0</v>
      </c>
      <c r="EV95" s="44" t="n">
        <v>841.11</v>
      </c>
      <c r="EW95" s="44" t="n">
        <v>69</v>
      </c>
      <c r="EX95" s="44" t="n">
        <v>0</v>
      </c>
      <c r="EY95" s="44" t="n">
        <v>0</v>
      </c>
      <c r="EZ95" s="44"/>
      <c r="FA95" s="44"/>
      <c r="FB95" s="44"/>
      <c r="FC95" s="44"/>
      <c r="FD95" s="44"/>
      <c r="FE95" s="44"/>
      <c r="FF95" s="44"/>
      <c r="FG95" s="44"/>
      <c r="FH95" s="44"/>
      <c r="FI95" s="44"/>
      <c r="FJ95" s="44"/>
      <c r="FK95" s="44"/>
      <c r="FL95" s="44"/>
      <c r="FM95" s="44"/>
      <c r="FN95" s="44"/>
      <c r="FO95" s="44"/>
      <c r="FP95" s="44"/>
      <c r="FQ95" s="44" t="n">
        <v>0</v>
      </c>
      <c r="FR95" s="44" t="n">
        <v>0</v>
      </c>
      <c r="FS95" s="44" t="n">
        <v>0</v>
      </c>
      <c r="FT95" s="44"/>
      <c r="FU95" s="44"/>
      <c r="FV95" s="44"/>
      <c r="FW95" s="44"/>
      <c r="FX95" s="44" t="n">
        <v>121</v>
      </c>
      <c r="FY95" s="44" t="n">
        <v>47</v>
      </c>
      <c r="FZ95" s="44"/>
      <c r="GA95" s="44"/>
      <c r="GB95" s="44"/>
      <c r="GC95" s="44"/>
      <c r="GD95" s="44" t="n">
        <v>1</v>
      </c>
      <c r="GE95" s="44"/>
      <c r="GF95" s="44" t="n">
        <v>1340729877</v>
      </c>
      <c r="GG95" s="44" t="n">
        <v>2</v>
      </c>
      <c r="GH95" s="44" t="n">
        <v>0</v>
      </c>
      <c r="GI95" s="44" t="n">
        <v>-2</v>
      </c>
      <c r="GJ95" s="44" t="n">
        <v>0</v>
      </c>
      <c r="GK95" s="44" t="n">
        <v>0</v>
      </c>
      <c r="GL95" s="44" t="n">
        <f aca="false">ROUND(IF(AND(BH95=3,BI95=3,FS95&lt;&gt;0),P95,0),2)</f>
        <v>0</v>
      </c>
      <c r="GM95" s="44" t="n">
        <f aca="false">ROUND(O95+X95+Y95,2)+GX95</f>
        <v>171.34</v>
      </c>
      <c r="GN95" s="44" t="n">
        <f aca="false">IF(OR(BI95=0,BI95=1),GM95-GX95,0)</f>
        <v>171.34</v>
      </c>
      <c r="GO95" s="44" t="n">
        <f aca="false">IF(BI95=2,GM95-GX95,0)</f>
        <v>0</v>
      </c>
      <c r="GP95" s="44" t="n">
        <f aca="false">IF(BI95=4,GM95-GX95,0)</f>
        <v>0</v>
      </c>
      <c r="GQ95" s="44"/>
      <c r="GR95" s="44" t="n">
        <v>0</v>
      </c>
      <c r="GS95" s="44" t="n">
        <v>3</v>
      </c>
      <c r="GT95" s="44" t="n">
        <v>0</v>
      </c>
      <c r="GU95" s="44"/>
      <c r="GV95" s="44" t="n">
        <f aca="false">(GT95)</f>
        <v>0</v>
      </c>
      <c r="GW95" s="44" t="n">
        <v>1</v>
      </c>
      <c r="GX95" s="44" t="n">
        <f aca="false">ROUND(HC95*I95,2)</f>
        <v>0</v>
      </c>
      <c r="GY95" s="44"/>
      <c r="GZ95" s="44"/>
      <c r="HA95" s="44" t="n">
        <v>0</v>
      </c>
      <c r="HB95" s="44" t="n">
        <v>0</v>
      </c>
      <c r="HC95" s="44" t="n">
        <f aca="false">GV95*GW95</f>
        <v>0</v>
      </c>
      <c r="HD95" s="44"/>
      <c r="HE95" s="44"/>
      <c r="HF95" s="44"/>
      <c r="HG95" s="44"/>
      <c r="HH95" s="44"/>
      <c r="HI95" s="44"/>
      <c r="HJ95" s="44"/>
      <c r="HK95" s="44"/>
      <c r="HL95" s="44"/>
      <c r="HM95" s="44"/>
      <c r="HN95" s="44"/>
      <c r="HO95" s="44"/>
      <c r="HP95" s="44"/>
      <c r="HQ95" s="44"/>
      <c r="HR95" s="44"/>
      <c r="HS95" s="44" t="n">
        <v>0</v>
      </c>
      <c r="HT95" s="44"/>
      <c r="HU95" s="44"/>
      <c r="HV95" s="44"/>
      <c r="HW95" s="44"/>
      <c r="HX95" s="44"/>
      <c r="HY95" s="44"/>
      <c r="HZ95" s="44"/>
      <c r="IA95" s="44"/>
      <c r="IB95" s="44"/>
      <c r="IC95" s="44"/>
      <c r="ID95" s="44"/>
      <c r="IE95" s="44"/>
      <c r="IF95" s="44"/>
      <c r="IG95" s="44"/>
      <c r="IH95" s="44"/>
      <c r="II95" s="44"/>
      <c r="IJ95" s="44"/>
      <c r="IK95" s="44" t="n">
        <v>0</v>
      </c>
      <c r="IL95" s="44"/>
      <c r="IM95" s="44"/>
      <c r="IN95" s="44"/>
      <c r="IO95" s="44"/>
      <c r="IP95" s="44"/>
      <c r="IQ95" s="44"/>
      <c r="IR95" s="44"/>
      <c r="IS95" s="44"/>
      <c r="IT95" s="44"/>
      <c r="IU95" s="44"/>
    </row>
    <row r="96" customFormat="false" ht="12.75" hidden="false" customHeight="false" outlineLevel="0" collapsed="false">
      <c r="A96" s="44" t="n">
        <v>17</v>
      </c>
      <c r="B96" s="44" t="n">
        <v>1</v>
      </c>
      <c r="C96" s="44" t="n">
        <f aca="false">ROW(SmtRes!A102)</f>
        <v>102</v>
      </c>
      <c r="D96" s="44" t="n">
        <f aca="false">ROW(EtalonRes!A102)</f>
        <v>102</v>
      </c>
      <c r="E96" s="44" t="s">
        <v>153</v>
      </c>
      <c r="F96" s="44" t="s">
        <v>72</v>
      </c>
      <c r="G96" s="44" t="s">
        <v>30</v>
      </c>
      <c r="H96" s="44" t="s">
        <v>73</v>
      </c>
      <c r="I96" s="44" t="n">
        <f aca="false">ROUND(11/100,9)</f>
        <v>0.11</v>
      </c>
      <c r="J96" s="44" t="n">
        <v>0</v>
      </c>
      <c r="K96" s="44" t="n">
        <f aca="false">ROUND(11/100,9)</f>
        <v>0.11</v>
      </c>
      <c r="L96" s="44"/>
      <c r="M96" s="44"/>
      <c r="N96" s="44"/>
      <c r="O96" s="44" t="n">
        <f aca="false">ROUND(CP96,2)</f>
        <v>3692.86</v>
      </c>
      <c r="P96" s="44" t="n">
        <f aca="false">ROUND(CQ96*I96,2)</f>
        <v>0</v>
      </c>
      <c r="Q96" s="44" t="n">
        <f aca="false">ROUND(CR96*I96,2)</f>
        <v>0</v>
      </c>
      <c r="R96" s="44" t="n">
        <f aca="false">ROUND(CS96*I96,2)</f>
        <v>0</v>
      </c>
      <c r="S96" s="44" t="n">
        <f aca="false">ROUND(CT96*I96,2)</f>
        <v>3692.86</v>
      </c>
      <c r="T96" s="44" t="n">
        <f aca="false">ROUND(CU96*I96,2)</f>
        <v>0</v>
      </c>
      <c r="U96" s="44" t="n">
        <f aca="false">CV96*I96</f>
        <v>5.2448418</v>
      </c>
      <c r="V96" s="44" t="n">
        <f aca="false">CW96*I96</f>
        <v>0</v>
      </c>
      <c r="W96" s="44" t="n">
        <f aca="false">ROUND(CX96*I96,2)</f>
        <v>0</v>
      </c>
      <c r="X96" s="44" t="n">
        <f aca="false">ROUND(CY96,2)</f>
        <v>4468.36</v>
      </c>
      <c r="Y96" s="44" t="n">
        <f aca="false">ROUND(CZ96,2)</f>
        <v>1735.64</v>
      </c>
      <c r="Z96" s="44"/>
      <c r="AA96" s="44" t="n">
        <v>86511348</v>
      </c>
      <c r="AB96" s="44" t="n">
        <f aca="false">(AC96+AD96+AF96)</f>
        <v>555.1326</v>
      </c>
      <c r="AC96" s="44" t="n">
        <f aca="false">((ES96*0))</f>
        <v>0</v>
      </c>
      <c r="AD96" s="44" t="n">
        <f aca="false">((ET96*1.1*0.6))</f>
        <v>0</v>
      </c>
      <c r="AE96" s="44" t="n">
        <f aca="false">((EU96*1.1*0.6))</f>
        <v>0</v>
      </c>
      <c r="AF96" s="44" t="n">
        <f aca="false">((EV96*1.1*0.6))</f>
        <v>555.1326</v>
      </c>
      <c r="AG96" s="44" t="n">
        <f aca="false">(AP96)</f>
        <v>0</v>
      </c>
      <c r="AH96" s="44" t="n">
        <f aca="false">((EW96*1.1*0.6))</f>
        <v>45.54</v>
      </c>
      <c r="AI96" s="44" t="n">
        <f aca="false">((EX96*1.1*0.6))</f>
        <v>0</v>
      </c>
      <c r="AJ96" s="44" t="n">
        <f aca="false">(AS96)</f>
        <v>0</v>
      </c>
      <c r="AK96" s="44" t="n">
        <v>0</v>
      </c>
      <c r="AL96" s="44" t="n">
        <v>0</v>
      </c>
      <c r="AM96" s="44" t="n">
        <v>0</v>
      </c>
      <c r="AN96" s="44" t="n">
        <v>0</v>
      </c>
      <c r="AO96" s="44" t="n">
        <v>841.11</v>
      </c>
      <c r="AP96" s="44" t="n">
        <v>0</v>
      </c>
      <c r="AQ96" s="44" t="n">
        <v>69</v>
      </c>
      <c r="AR96" s="44" t="n">
        <v>0</v>
      </c>
      <c r="AS96" s="44" t="n">
        <v>0</v>
      </c>
      <c r="AT96" s="44" t="n">
        <v>121</v>
      </c>
      <c r="AU96" s="44" t="n">
        <v>47</v>
      </c>
      <c r="AV96" s="44" t="n">
        <v>1.047</v>
      </c>
      <c r="AW96" s="44" t="n">
        <v>1</v>
      </c>
      <c r="AX96" s="44"/>
      <c r="AY96" s="44"/>
      <c r="AZ96" s="44" t="n">
        <v>1</v>
      </c>
      <c r="BA96" s="44" t="n">
        <v>57.76</v>
      </c>
      <c r="BB96" s="44" t="n">
        <v>1</v>
      </c>
      <c r="BC96" s="44" t="n">
        <v>1.33</v>
      </c>
      <c r="BD96" s="44"/>
      <c r="BE96" s="44"/>
      <c r="BF96" s="44"/>
      <c r="BG96" s="44"/>
      <c r="BH96" s="44" t="n">
        <v>0</v>
      </c>
      <c r="BI96" s="44" t="n">
        <v>1</v>
      </c>
      <c r="BJ96" s="44" t="s">
        <v>74</v>
      </c>
      <c r="BK96" s="44"/>
      <c r="BL96" s="44"/>
      <c r="BM96" s="44" t="n">
        <v>167</v>
      </c>
      <c r="BN96" s="44" t="n">
        <v>0</v>
      </c>
      <c r="BO96" s="44" t="s">
        <v>72</v>
      </c>
      <c r="BP96" s="44" t="n">
        <v>1</v>
      </c>
      <c r="BQ96" s="44" t="n">
        <v>30</v>
      </c>
      <c r="BR96" s="44" t="n">
        <v>0</v>
      </c>
      <c r="BS96" s="44" t="n">
        <v>57.76</v>
      </c>
      <c r="BT96" s="44" t="n">
        <v>1</v>
      </c>
      <c r="BU96" s="44" t="n">
        <v>1</v>
      </c>
      <c r="BV96" s="44" t="n">
        <v>1</v>
      </c>
      <c r="BW96" s="44" t="n">
        <v>1</v>
      </c>
      <c r="BX96" s="44" t="n">
        <v>1</v>
      </c>
      <c r="BY96" s="44"/>
      <c r="BZ96" s="44" t="n">
        <v>121</v>
      </c>
      <c r="CA96" s="44" t="n">
        <v>47</v>
      </c>
      <c r="CB96" s="44"/>
      <c r="CC96" s="44"/>
      <c r="CD96" s="44"/>
      <c r="CE96" s="44" t="n">
        <v>0</v>
      </c>
      <c r="CF96" s="44" t="n">
        <v>0</v>
      </c>
      <c r="CG96" s="44" t="n">
        <v>0</v>
      </c>
      <c r="CH96" s="44"/>
      <c r="CI96" s="44"/>
      <c r="CJ96" s="44"/>
      <c r="CK96" s="44"/>
      <c r="CL96" s="44"/>
      <c r="CM96" s="44" t="n">
        <v>0</v>
      </c>
      <c r="CN96" s="44" t="s">
        <v>149</v>
      </c>
      <c r="CO96" s="44" t="n">
        <v>0</v>
      </c>
      <c r="CP96" s="44" t="n">
        <f aca="false">(P96+Q96+S96)</f>
        <v>3692.86</v>
      </c>
      <c r="CQ96" s="44" t="n">
        <f aca="false">(AC96*BC96*AW96)</f>
        <v>0</v>
      </c>
      <c r="CR96" s="44" t="n">
        <f aca="false">(((ET96*1.1*0.6))*BB96*AV96)</f>
        <v>0</v>
      </c>
      <c r="CS96" s="44" t="n">
        <f aca="false">(AE96*BS96*AV96)</f>
        <v>0</v>
      </c>
      <c r="CT96" s="44" t="n">
        <f aca="false">(AF96*BA96*AV96)</f>
        <v>33571.488547872</v>
      </c>
      <c r="CU96" s="44" t="n">
        <f aca="false">AG96</f>
        <v>0</v>
      </c>
      <c r="CV96" s="44" t="n">
        <f aca="false">(AH96*AV96)</f>
        <v>47.68038</v>
      </c>
      <c r="CW96" s="44" t="n">
        <f aca="false">AI96</f>
        <v>0</v>
      </c>
      <c r="CX96" s="44" t="n">
        <f aca="false">AJ96</f>
        <v>0</v>
      </c>
      <c r="CY96" s="44" t="n">
        <f aca="false">(S96+R96)*(BZ96/100)</f>
        <v>4468.3606</v>
      </c>
      <c r="CZ96" s="44" t="n">
        <f aca="false">(S96+R96)*(CA96/100)</f>
        <v>1735.6442</v>
      </c>
      <c r="DA96" s="44"/>
      <c r="DB96" s="44"/>
      <c r="DC96" s="44"/>
      <c r="DD96" s="44" t="s">
        <v>150</v>
      </c>
      <c r="DE96" s="44" t="s">
        <v>151</v>
      </c>
      <c r="DF96" s="44" t="s">
        <v>151</v>
      </c>
      <c r="DG96" s="44" t="s">
        <v>151</v>
      </c>
      <c r="DH96" s="44"/>
      <c r="DI96" s="44" t="s">
        <v>151</v>
      </c>
      <c r="DJ96" s="44" t="s">
        <v>151</v>
      </c>
      <c r="DK96" s="44"/>
      <c r="DL96" s="44"/>
      <c r="DM96" s="44"/>
      <c r="DN96" s="44" t="n">
        <v>121</v>
      </c>
      <c r="DO96" s="44" t="n">
        <v>47</v>
      </c>
      <c r="DP96" s="44" t="n">
        <v>1</v>
      </c>
      <c r="DQ96" s="44" t="n">
        <v>1</v>
      </c>
      <c r="DR96" s="44"/>
      <c r="DS96" s="44"/>
      <c r="DT96" s="44"/>
      <c r="DU96" s="44" t="n">
        <v>1013</v>
      </c>
      <c r="DV96" s="44" t="s">
        <v>73</v>
      </c>
      <c r="DW96" s="44" t="s">
        <v>73</v>
      </c>
      <c r="DX96" s="44" t="n">
        <v>1</v>
      </c>
      <c r="DY96" s="44"/>
      <c r="DZ96" s="44"/>
      <c r="EA96" s="44"/>
      <c r="EB96" s="44"/>
      <c r="EC96" s="44"/>
      <c r="ED96" s="44"/>
      <c r="EE96" s="44" t="n">
        <v>86330795</v>
      </c>
      <c r="EF96" s="44" t="n">
        <v>30</v>
      </c>
      <c r="EG96" s="44" t="s">
        <v>8</v>
      </c>
      <c r="EH96" s="44" t="n">
        <v>0</v>
      </c>
      <c r="EI96" s="44"/>
      <c r="EJ96" s="44" t="n">
        <v>1</v>
      </c>
      <c r="EK96" s="44" t="n">
        <v>167</v>
      </c>
      <c r="EL96" s="44" t="s">
        <v>77</v>
      </c>
      <c r="EM96" s="44" t="s">
        <v>78</v>
      </c>
      <c r="EN96" s="44"/>
      <c r="EO96" s="44" t="s">
        <v>152</v>
      </c>
      <c r="EP96" s="44"/>
      <c r="EQ96" s="44" t="n">
        <v>0</v>
      </c>
      <c r="ER96" s="44" t="n">
        <v>0</v>
      </c>
      <c r="ES96" s="44" t="n">
        <v>0</v>
      </c>
      <c r="ET96" s="44" t="n">
        <v>0</v>
      </c>
      <c r="EU96" s="44" t="n">
        <v>0</v>
      </c>
      <c r="EV96" s="44" t="n">
        <v>841.11</v>
      </c>
      <c r="EW96" s="44" t="n">
        <v>69</v>
      </c>
      <c r="EX96" s="44" t="n">
        <v>0</v>
      </c>
      <c r="EY96" s="44" t="n">
        <v>0</v>
      </c>
      <c r="EZ96" s="44"/>
      <c r="FA96" s="44"/>
      <c r="FB96" s="44"/>
      <c r="FC96" s="44"/>
      <c r="FD96" s="44"/>
      <c r="FE96" s="44"/>
      <c r="FF96" s="44"/>
      <c r="FG96" s="44"/>
      <c r="FH96" s="44"/>
      <c r="FI96" s="44"/>
      <c r="FJ96" s="44"/>
      <c r="FK96" s="44"/>
      <c r="FL96" s="44"/>
      <c r="FM96" s="44"/>
      <c r="FN96" s="44"/>
      <c r="FO96" s="44"/>
      <c r="FP96" s="44"/>
      <c r="FQ96" s="44" t="n">
        <v>0</v>
      </c>
      <c r="FR96" s="44" t="n">
        <v>0</v>
      </c>
      <c r="FS96" s="44" t="n">
        <v>0</v>
      </c>
      <c r="FT96" s="44"/>
      <c r="FU96" s="44"/>
      <c r="FV96" s="44"/>
      <c r="FW96" s="44"/>
      <c r="FX96" s="44" t="n">
        <v>121</v>
      </c>
      <c r="FY96" s="44" t="n">
        <v>47</v>
      </c>
      <c r="FZ96" s="44"/>
      <c r="GA96" s="44"/>
      <c r="GB96" s="44"/>
      <c r="GC96" s="44"/>
      <c r="GD96" s="44" t="n">
        <v>1</v>
      </c>
      <c r="GE96" s="44"/>
      <c r="GF96" s="44" t="n">
        <v>1340729877</v>
      </c>
      <c r="GG96" s="44" t="n">
        <v>2</v>
      </c>
      <c r="GH96" s="44" t="n">
        <v>0</v>
      </c>
      <c r="GI96" s="44" t="n">
        <v>-2</v>
      </c>
      <c r="GJ96" s="44" t="n">
        <v>0</v>
      </c>
      <c r="GK96" s="44" t="n">
        <v>0</v>
      </c>
      <c r="GL96" s="44" t="n">
        <f aca="false">ROUND(IF(AND(BH96=3,BI96=3,FS96&lt;&gt;0),P96,0),2)</f>
        <v>0</v>
      </c>
      <c r="GM96" s="44" t="n">
        <f aca="false">ROUND(O96+X96+Y96,2)+GX96</f>
        <v>9896.86</v>
      </c>
      <c r="GN96" s="44" t="n">
        <f aca="false">IF(OR(BI96=0,BI96=1),GM96-GX96,0)</f>
        <v>9896.86</v>
      </c>
      <c r="GO96" s="44" t="n">
        <f aca="false">IF(BI96=2,GM96-GX96,0)</f>
        <v>0</v>
      </c>
      <c r="GP96" s="44" t="n">
        <f aca="false">IF(BI96=4,GM96-GX96,0)</f>
        <v>0</v>
      </c>
      <c r="GQ96" s="44"/>
      <c r="GR96" s="44" t="n">
        <v>0</v>
      </c>
      <c r="GS96" s="44" t="n">
        <v>3</v>
      </c>
      <c r="GT96" s="44" t="n">
        <v>0</v>
      </c>
      <c r="GU96" s="44"/>
      <c r="GV96" s="44" t="n">
        <f aca="false">(GT96)</f>
        <v>0</v>
      </c>
      <c r="GW96" s="44" t="n">
        <v>1.33</v>
      </c>
      <c r="GX96" s="44" t="n">
        <f aca="false">ROUND(HC96*I96,2)</f>
        <v>0</v>
      </c>
      <c r="GY96" s="44"/>
      <c r="GZ96" s="44"/>
      <c r="HA96" s="44" t="n">
        <v>0</v>
      </c>
      <c r="HB96" s="44" t="n">
        <v>0</v>
      </c>
      <c r="HC96" s="44" t="n">
        <f aca="false">GV96*GW96</f>
        <v>0</v>
      </c>
      <c r="HD96" s="44"/>
      <c r="HE96" s="44"/>
      <c r="HF96" s="44"/>
      <c r="HG96" s="44"/>
      <c r="HH96" s="44"/>
      <c r="HI96" s="44"/>
      <c r="HJ96" s="44"/>
      <c r="HK96" s="44"/>
      <c r="HL96" s="44"/>
      <c r="HM96" s="44"/>
      <c r="HN96" s="44"/>
      <c r="HO96" s="44"/>
      <c r="HP96" s="44"/>
      <c r="HQ96" s="44"/>
      <c r="HR96" s="44"/>
      <c r="HS96" s="44" t="n">
        <v>0</v>
      </c>
      <c r="HT96" s="44"/>
      <c r="HU96" s="44"/>
      <c r="HV96" s="44"/>
      <c r="HW96" s="44"/>
      <c r="HX96" s="44"/>
      <c r="HY96" s="44"/>
      <c r="HZ96" s="44"/>
      <c r="IA96" s="44"/>
      <c r="IB96" s="44"/>
      <c r="IC96" s="44"/>
      <c r="ID96" s="44"/>
      <c r="IE96" s="44"/>
      <c r="IF96" s="44"/>
      <c r="IG96" s="44"/>
      <c r="IH96" s="44"/>
      <c r="II96" s="44"/>
      <c r="IJ96" s="44"/>
      <c r="IK96" s="44" t="n">
        <v>0</v>
      </c>
      <c r="IL96" s="44"/>
      <c r="IM96" s="44"/>
      <c r="IN96" s="44"/>
      <c r="IO96" s="44"/>
      <c r="IP96" s="44"/>
      <c r="IQ96" s="44"/>
      <c r="IR96" s="44"/>
      <c r="IS96" s="44"/>
      <c r="IT96" s="44"/>
      <c r="IU96" s="44"/>
    </row>
    <row r="97" customFormat="false" ht="12.75" hidden="false" customHeight="false" outlineLevel="0" collapsed="false">
      <c r="A97" s="44" t="n">
        <v>17</v>
      </c>
      <c r="B97" s="44" t="n">
        <v>1</v>
      </c>
      <c r="C97" s="44" t="n">
        <f aca="false">ROW(SmtRes!A105)</f>
        <v>105</v>
      </c>
      <c r="D97" s="44" t="n">
        <f aca="false">ROW(EtalonRes!A105)</f>
        <v>105</v>
      </c>
      <c r="E97" s="44" t="s">
        <v>154</v>
      </c>
      <c r="F97" s="44" t="s">
        <v>72</v>
      </c>
      <c r="G97" s="44" t="s">
        <v>30</v>
      </c>
      <c r="H97" s="44" t="s">
        <v>73</v>
      </c>
      <c r="I97" s="44" t="n">
        <f aca="false">ROUND(4/100,9)</f>
        <v>0.04</v>
      </c>
      <c r="J97" s="44" t="n">
        <v>0</v>
      </c>
      <c r="K97" s="44" t="n">
        <f aca="false">ROUND(4/100,9)</f>
        <v>0.04</v>
      </c>
      <c r="L97" s="44"/>
      <c r="M97" s="44"/>
      <c r="N97" s="44"/>
      <c r="O97" s="44" t="n">
        <f aca="false">ROUND(CP97,2)</f>
        <v>23.25</v>
      </c>
      <c r="P97" s="44" t="n">
        <f aca="false">ROUND(CQ97*I97,2)</f>
        <v>0</v>
      </c>
      <c r="Q97" s="44" t="n">
        <f aca="false">ROUND(CR97*I97,2)</f>
        <v>0</v>
      </c>
      <c r="R97" s="44" t="n">
        <f aca="false">ROUND(CS97*I97,2)</f>
        <v>0</v>
      </c>
      <c r="S97" s="44" t="n">
        <f aca="false">ROUND(CT97*I97,2)</f>
        <v>23.25</v>
      </c>
      <c r="T97" s="44" t="n">
        <f aca="false">ROUND(CU97*I97,2)</f>
        <v>0</v>
      </c>
      <c r="U97" s="44" t="n">
        <f aca="false">CV97*I97</f>
        <v>1.9072152</v>
      </c>
      <c r="V97" s="44" t="n">
        <f aca="false">CW97*I97</f>
        <v>0</v>
      </c>
      <c r="W97" s="44" t="n">
        <f aca="false">ROUND(CX97*I97,2)</f>
        <v>0</v>
      </c>
      <c r="X97" s="44" t="n">
        <f aca="false">ROUND(CY97,2)</f>
        <v>28.13</v>
      </c>
      <c r="Y97" s="44" t="n">
        <f aca="false">ROUND(CZ97,2)</f>
        <v>10.93</v>
      </c>
      <c r="Z97" s="44"/>
      <c r="AA97" s="44" t="n">
        <v>86511347</v>
      </c>
      <c r="AB97" s="44" t="n">
        <f aca="false">(AC97+AD97+AF97)</f>
        <v>555.1326</v>
      </c>
      <c r="AC97" s="44" t="n">
        <f aca="false">((ES97*0))</f>
        <v>0</v>
      </c>
      <c r="AD97" s="44" t="n">
        <f aca="false">((ET97*1.1*0.6))</f>
        <v>0</v>
      </c>
      <c r="AE97" s="44" t="n">
        <f aca="false">((EU97*1.1*0.6))</f>
        <v>0</v>
      </c>
      <c r="AF97" s="44" t="n">
        <f aca="false">((EV97*1.1*0.6))</f>
        <v>555.1326</v>
      </c>
      <c r="AG97" s="44" t="n">
        <f aca="false">(AP97)</f>
        <v>0</v>
      </c>
      <c r="AH97" s="44" t="n">
        <f aca="false">((EW97*1.1*0.6))</f>
        <v>45.54</v>
      </c>
      <c r="AI97" s="44" t="n">
        <f aca="false">((EX97*1.1*0.6))</f>
        <v>0</v>
      </c>
      <c r="AJ97" s="44" t="n">
        <f aca="false">(AS97)</f>
        <v>0</v>
      </c>
      <c r="AK97" s="44" t="n">
        <v>0</v>
      </c>
      <c r="AL97" s="44" t="n">
        <v>0</v>
      </c>
      <c r="AM97" s="44" t="n">
        <v>0</v>
      </c>
      <c r="AN97" s="44" t="n">
        <v>0</v>
      </c>
      <c r="AO97" s="44" t="n">
        <v>841.11</v>
      </c>
      <c r="AP97" s="44" t="n">
        <v>0</v>
      </c>
      <c r="AQ97" s="44" t="n">
        <v>69</v>
      </c>
      <c r="AR97" s="44" t="n">
        <v>0</v>
      </c>
      <c r="AS97" s="44" t="n">
        <v>0</v>
      </c>
      <c r="AT97" s="44" t="n">
        <v>121</v>
      </c>
      <c r="AU97" s="44" t="n">
        <v>47</v>
      </c>
      <c r="AV97" s="44" t="n">
        <v>1.047</v>
      </c>
      <c r="AW97" s="44" t="n">
        <v>1</v>
      </c>
      <c r="AX97" s="44"/>
      <c r="AY97" s="44"/>
      <c r="AZ97" s="44" t="n">
        <v>1</v>
      </c>
      <c r="BA97" s="44" t="n">
        <v>1</v>
      </c>
      <c r="BB97" s="44" t="n">
        <v>1</v>
      </c>
      <c r="BC97" s="44" t="n">
        <v>1</v>
      </c>
      <c r="BD97" s="44"/>
      <c r="BE97" s="44"/>
      <c r="BF97" s="44"/>
      <c r="BG97" s="44"/>
      <c r="BH97" s="44" t="n">
        <v>0</v>
      </c>
      <c r="BI97" s="44" t="n">
        <v>1</v>
      </c>
      <c r="BJ97" s="44" t="s">
        <v>74</v>
      </c>
      <c r="BK97" s="44"/>
      <c r="BL97" s="44"/>
      <c r="BM97" s="44" t="n">
        <v>167</v>
      </c>
      <c r="BN97" s="44" t="n">
        <v>0</v>
      </c>
      <c r="BO97" s="44" t="s">
        <v>72</v>
      </c>
      <c r="BP97" s="44" t="n">
        <v>1</v>
      </c>
      <c r="BQ97" s="44" t="n">
        <v>30</v>
      </c>
      <c r="BR97" s="44" t="n">
        <v>0</v>
      </c>
      <c r="BS97" s="44" t="n">
        <v>1</v>
      </c>
      <c r="BT97" s="44" t="n">
        <v>1</v>
      </c>
      <c r="BU97" s="44" t="n">
        <v>1</v>
      </c>
      <c r="BV97" s="44" t="n">
        <v>1</v>
      </c>
      <c r="BW97" s="44" t="n">
        <v>1</v>
      </c>
      <c r="BX97" s="44" t="n">
        <v>1</v>
      </c>
      <c r="BY97" s="44"/>
      <c r="BZ97" s="44" t="n">
        <v>121</v>
      </c>
      <c r="CA97" s="44" t="n">
        <v>47</v>
      </c>
      <c r="CB97" s="44"/>
      <c r="CC97" s="44"/>
      <c r="CD97" s="44"/>
      <c r="CE97" s="44" t="n">
        <v>0</v>
      </c>
      <c r="CF97" s="44" t="n">
        <v>0</v>
      </c>
      <c r="CG97" s="44" t="n">
        <v>0</v>
      </c>
      <c r="CH97" s="44"/>
      <c r="CI97" s="44"/>
      <c r="CJ97" s="44"/>
      <c r="CK97" s="44"/>
      <c r="CL97" s="44"/>
      <c r="CM97" s="44" t="n">
        <v>0</v>
      </c>
      <c r="CN97" s="44" t="s">
        <v>149</v>
      </c>
      <c r="CO97" s="44" t="n">
        <v>0</v>
      </c>
      <c r="CP97" s="44" t="n">
        <f aca="false">(P97+Q97+S97)</f>
        <v>23.25</v>
      </c>
      <c r="CQ97" s="44" t="n">
        <f aca="false">(AC97*BC97*AW97)</f>
        <v>0</v>
      </c>
      <c r="CR97" s="44" t="n">
        <f aca="false">(((ET97*1.1*0.6))*BB97*AV97)</f>
        <v>0</v>
      </c>
      <c r="CS97" s="44" t="n">
        <f aca="false">(AE97*BS97*AV97)</f>
        <v>0</v>
      </c>
      <c r="CT97" s="44" t="n">
        <f aca="false">(AF97*BA97*AV97)</f>
        <v>581.2238322</v>
      </c>
      <c r="CU97" s="44" t="n">
        <f aca="false">AG97</f>
        <v>0</v>
      </c>
      <c r="CV97" s="44" t="n">
        <f aca="false">(AH97*AV97)</f>
        <v>47.68038</v>
      </c>
      <c r="CW97" s="44" t="n">
        <f aca="false">AI97</f>
        <v>0</v>
      </c>
      <c r="CX97" s="44" t="n">
        <f aca="false">AJ97</f>
        <v>0</v>
      </c>
      <c r="CY97" s="44" t="n">
        <f aca="false">(((S97+R97)*BZ97)/100)</f>
        <v>28.1325</v>
      </c>
      <c r="CZ97" s="44" t="n">
        <f aca="false">(((S97+R97)*CA97)/100)</f>
        <v>10.9275</v>
      </c>
      <c r="DA97" s="44"/>
      <c r="DB97" s="44"/>
      <c r="DC97" s="44"/>
      <c r="DD97" s="44" t="s">
        <v>150</v>
      </c>
      <c r="DE97" s="44" t="s">
        <v>151</v>
      </c>
      <c r="DF97" s="44" t="s">
        <v>151</v>
      </c>
      <c r="DG97" s="44" t="s">
        <v>151</v>
      </c>
      <c r="DH97" s="44"/>
      <c r="DI97" s="44" t="s">
        <v>151</v>
      </c>
      <c r="DJ97" s="44" t="s">
        <v>151</v>
      </c>
      <c r="DK97" s="44"/>
      <c r="DL97" s="44"/>
      <c r="DM97" s="44"/>
      <c r="DN97" s="44" t="n">
        <v>0</v>
      </c>
      <c r="DO97" s="44" t="n">
        <v>0</v>
      </c>
      <c r="DP97" s="44" t="n">
        <v>1</v>
      </c>
      <c r="DQ97" s="44" t="n">
        <v>1</v>
      </c>
      <c r="DR97" s="44"/>
      <c r="DS97" s="44"/>
      <c r="DT97" s="44"/>
      <c r="DU97" s="44" t="n">
        <v>1013</v>
      </c>
      <c r="DV97" s="44" t="s">
        <v>73</v>
      </c>
      <c r="DW97" s="44" t="s">
        <v>73</v>
      </c>
      <c r="DX97" s="44" t="n">
        <v>1</v>
      </c>
      <c r="DY97" s="44"/>
      <c r="DZ97" s="44"/>
      <c r="EA97" s="44"/>
      <c r="EB97" s="44"/>
      <c r="EC97" s="44"/>
      <c r="ED97" s="44"/>
      <c r="EE97" s="44" t="n">
        <v>86330795</v>
      </c>
      <c r="EF97" s="44" t="n">
        <v>30</v>
      </c>
      <c r="EG97" s="44" t="s">
        <v>8</v>
      </c>
      <c r="EH97" s="44" t="n">
        <v>0</v>
      </c>
      <c r="EI97" s="44"/>
      <c r="EJ97" s="44" t="n">
        <v>1</v>
      </c>
      <c r="EK97" s="44" t="n">
        <v>167</v>
      </c>
      <c r="EL97" s="44" t="s">
        <v>77</v>
      </c>
      <c r="EM97" s="44" t="s">
        <v>78</v>
      </c>
      <c r="EN97" s="44"/>
      <c r="EO97" s="44" t="s">
        <v>152</v>
      </c>
      <c r="EP97" s="44"/>
      <c r="EQ97" s="44" t="n">
        <v>0</v>
      </c>
      <c r="ER97" s="44" t="n">
        <v>0</v>
      </c>
      <c r="ES97" s="44" t="n">
        <v>0</v>
      </c>
      <c r="ET97" s="44" t="n">
        <v>0</v>
      </c>
      <c r="EU97" s="44" t="n">
        <v>0</v>
      </c>
      <c r="EV97" s="44" t="n">
        <v>841.11</v>
      </c>
      <c r="EW97" s="44" t="n">
        <v>69</v>
      </c>
      <c r="EX97" s="44" t="n">
        <v>0</v>
      </c>
      <c r="EY97" s="44" t="n">
        <v>0</v>
      </c>
      <c r="EZ97" s="44"/>
      <c r="FA97" s="44"/>
      <c r="FB97" s="44"/>
      <c r="FC97" s="44"/>
      <c r="FD97" s="44"/>
      <c r="FE97" s="44"/>
      <c r="FF97" s="44"/>
      <c r="FG97" s="44"/>
      <c r="FH97" s="44"/>
      <c r="FI97" s="44"/>
      <c r="FJ97" s="44"/>
      <c r="FK97" s="44"/>
      <c r="FL97" s="44"/>
      <c r="FM97" s="44"/>
      <c r="FN97" s="44"/>
      <c r="FO97" s="44"/>
      <c r="FP97" s="44"/>
      <c r="FQ97" s="44" t="n">
        <v>0</v>
      </c>
      <c r="FR97" s="44" t="n">
        <v>0</v>
      </c>
      <c r="FS97" s="44" t="n">
        <v>0</v>
      </c>
      <c r="FT97" s="44"/>
      <c r="FU97" s="44"/>
      <c r="FV97" s="44"/>
      <c r="FW97" s="44"/>
      <c r="FX97" s="44" t="n">
        <v>121</v>
      </c>
      <c r="FY97" s="44" t="n">
        <v>47</v>
      </c>
      <c r="FZ97" s="44"/>
      <c r="GA97" s="44"/>
      <c r="GB97" s="44"/>
      <c r="GC97" s="44"/>
      <c r="GD97" s="44" t="n">
        <v>1</v>
      </c>
      <c r="GE97" s="44"/>
      <c r="GF97" s="44" t="n">
        <v>-1017361511</v>
      </c>
      <c r="GG97" s="44" t="n">
        <v>2</v>
      </c>
      <c r="GH97" s="44" t="n">
        <v>0</v>
      </c>
      <c r="GI97" s="44" t="n">
        <v>-2</v>
      </c>
      <c r="GJ97" s="44" t="n">
        <v>0</v>
      </c>
      <c r="GK97" s="44" t="n">
        <v>0</v>
      </c>
      <c r="GL97" s="44" t="n">
        <f aca="false">ROUND(IF(AND(BH97=3,BI97=3,FS97&lt;&gt;0),P97,0),2)</f>
        <v>0</v>
      </c>
      <c r="GM97" s="44" t="n">
        <f aca="false">ROUND(O97+X97+Y97,2)+GX97</f>
        <v>62.31</v>
      </c>
      <c r="GN97" s="44" t="n">
        <f aca="false">IF(OR(BI97=0,BI97=1),GM97-GX97,0)</f>
        <v>62.31</v>
      </c>
      <c r="GO97" s="44" t="n">
        <f aca="false">IF(BI97=2,GM97-GX97,0)</f>
        <v>0</v>
      </c>
      <c r="GP97" s="44" t="n">
        <f aca="false">IF(BI97=4,GM97-GX97,0)</f>
        <v>0</v>
      </c>
      <c r="GQ97" s="44"/>
      <c r="GR97" s="44" t="n">
        <v>0</v>
      </c>
      <c r="GS97" s="44" t="n">
        <v>3</v>
      </c>
      <c r="GT97" s="44" t="n">
        <v>0</v>
      </c>
      <c r="GU97" s="44"/>
      <c r="GV97" s="44" t="n">
        <f aca="false">(GT97)</f>
        <v>0</v>
      </c>
      <c r="GW97" s="44" t="n">
        <v>1</v>
      </c>
      <c r="GX97" s="44" t="n">
        <f aca="false">ROUND(HC97*I97,2)</f>
        <v>0</v>
      </c>
      <c r="GY97" s="44"/>
      <c r="GZ97" s="44"/>
      <c r="HA97" s="44" t="n">
        <v>0</v>
      </c>
      <c r="HB97" s="44" t="n">
        <v>0</v>
      </c>
      <c r="HC97" s="44" t="n">
        <f aca="false">GV97*GW97</f>
        <v>0</v>
      </c>
      <c r="HD97" s="44"/>
      <c r="HE97" s="44"/>
      <c r="HF97" s="44"/>
      <c r="HG97" s="44"/>
      <c r="HH97" s="44"/>
      <c r="HI97" s="44"/>
      <c r="HJ97" s="44"/>
      <c r="HK97" s="44"/>
      <c r="HL97" s="44"/>
      <c r="HM97" s="44"/>
      <c r="HN97" s="44"/>
      <c r="HO97" s="44"/>
      <c r="HP97" s="44"/>
      <c r="HQ97" s="44"/>
      <c r="HR97" s="44"/>
      <c r="HS97" s="44" t="n">
        <v>0</v>
      </c>
      <c r="HT97" s="44"/>
      <c r="HU97" s="44"/>
      <c r="HV97" s="44"/>
      <c r="HW97" s="44"/>
      <c r="HX97" s="44"/>
      <c r="HY97" s="44"/>
      <c r="HZ97" s="44"/>
      <c r="IA97" s="44"/>
      <c r="IB97" s="44"/>
      <c r="IC97" s="44"/>
      <c r="ID97" s="44"/>
      <c r="IE97" s="44"/>
      <c r="IF97" s="44"/>
      <c r="IG97" s="44"/>
      <c r="IH97" s="44"/>
      <c r="II97" s="44"/>
      <c r="IJ97" s="44"/>
      <c r="IK97" s="44" t="n">
        <v>0</v>
      </c>
      <c r="IL97" s="44"/>
      <c r="IM97" s="44"/>
      <c r="IN97" s="44"/>
      <c r="IO97" s="44"/>
      <c r="IP97" s="44"/>
      <c r="IQ97" s="44"/>
      <c r="IR97" s="44"/>
      <c r="IS97" s="44"/>
      <c r="IT97" s="44"/>
      <c r="IU97" s="44"/>
    </row>
    <row r="98" customFormat="false" ht="12.75" hidden="false" customHeight="false" outlineLevel="0" collapsed="false">
      <c r="A98" s="44" t="n">
        <v>17</v>
      </c>
      <c r="B98" s="44" t="n">
        <v>1</v>
      </c>
      <c r="C98" s="44" t="n">
        <f aca="false">ROW(SmtRes!A108)</f>
        <v>108</v>
      </c>
      <c r="D98" s="44" t="n">
        <f aca="false">ROW(EtalonRes!A108)</f>
        <v>108</v>
      </c>
      <c r="E98" s="44" t="s">
        <v>154</v>
      </c>
      <c r="F98" s="44" t="s">
        <v>72</v>
      </c>
      <c r="G98" s="44" t="s">
        <v>30</v>
      </c>
      <c r="H98" s="44" t="s">
        <v>73</v>
      </c>
      <c r="I98" s="44" t="n">
        <f aca="false">ROUND(4/100,9)</f>
        <v>0.04</v>
      </c>
      <c r="J98" s="44" t="n">
        <v>0</v>
      </c>
      <c r="K98" s="44" t="n">
        <f aca="false">ROUND(4/100,9)</f>
        <v>0.04</v>
      </c>
      <c r="L98" s="44"/>
      <c r="M98" s="44"/>
      <c r="N98" s="44"/>
      <c r="O98" s="44" t="n">
        <f aca="false">ROUND(CP98,2)</f>
        <v>1342.86</v>
      </c>
      <c r="P98" s="44" t="n">
        <f aca="false">ROUND(CQ98*I98,2)</f>
        <v>0</v>
      </c>
      <c r="Q98" s="44" t="n">
        <f aca="false">ROUND(CR98*I98,2)</f>
        <v>0</v>
      </c>
      <c r="R98" s="44" t="n">
        <f aca="false">ROUND(CS98*I98,2)</f>
        <v>0</v>
      </c>
      <c r="S98" s="44" t="n">
        <f aca="false">ROUND(CT98*I98,2)</f>
        <v>1342.86</v>
      </c>
      <c r="T98" s="44" t="n">
        <f aca="false">ROUND(CU98*I98,2)</f>
        <v>0</v>
      </c>
      <c r="U98" s="44" t="n">
        <f aca="false">CV98*I98</f>
        <v>1.9072152</v>
      </c>
      <c r="V98" s="44" t="n">
        <f aca="false">CW98*I98</f>
        <v>0</v>
      </c>
      <c r="W98" s="44" t="n">
        <f aca="false">ROUND(CX98*I98,2)</f>
        <v>0</v>
      </c>
      <c r="X98" s="44" t="n">
        <f aca="false">ROUND(CY98,2)</f>
        <v>1624.86</v>
      </c>
      <c r="Y98" s="44" t="n">
        <f aca="false">ROUND(CZ98,2)</f>
        <v>631.14</v>
      </c>
      <c r="Z98" s="44"/>
      <c r="AA98" s="44" t="n">
        <v>86511348</v>
      </c>
      <c r="AB98" s="44" t="n">
        <f aca="false">(AC98+AD98+AF98)</f>
        <v>555.1326</v>
      </c>
      <c r="AC98" s="44" t="n">
        <f aca="false">((ES98*0))</f>
        <v>0</v>
      </c>
      <c r="AD98" s="44" t="n">
        <f aca="false">((ET98*1.1*0.6))</f>
        <v>0</v>
      </c>
      <c r="AE98" s="44" t="n">
        <f aca="false">((EU98*1.1*0.6))</f>
        <v>0</v>
      </c>
      <c r="AF98" s="44" t="n">
        <f aca="false">((EV98*1.1*0.6))</f>
        <v>555.1326</v>
      </c>
      <c r="AG98" s="44" t="n">
        <f aca="false">(AP98)</f>
        <v>0</v>
      </c>
      <c r="AH98" s="44" t="n">
        <f aca="false">((EW98*1.1*0.6))</f>
        <v>45.54</v>
      </c>
      <c r="AI98" s="44" t="n">
        <f aca="false">((EX98*1.1*0.6))</f>
        <v>0</v>
      </c>
      <c r="AJ98" s="44" t="n">
        <f aca="false">(AS98)</f>
        <v>0</v>
      </c>
      <c r="AK98" s="44" t="n">
        <v>0</v>
      </c>
      <c r="AL98" s="44" t="n">
        <v>0</v>
      </c>
      <c r="AM98" s="44" t="n">
        <v>0</v>
      </c>
      <c r="AN98" s="44" t="n">
        <v>0</v>
      </c>
      <c r="AO98" s="44" t="n">
        <v>841.11</v>
      </c>
      <c r="AP98" s="44" t="n">
        <v>0</v>
      </c>
      <c r="AQ98" s="44" t="n">
        <v>69</v>
      </c>
      <c r="AR98" s="44" t="n">
        <v>0</v>
      </c>
      <c r="AS98" s="44" t="n">
        <v>0</v>
      </c>
      <c r="AT98" s="44" t="n">
        <v>121</v>
      </c>
      <c r="AU98" s="44" t="n">
        <v>47</v>
      </c>
      <c r="AV98" s="44" t="n">
        <v>1.047</v>
      </c>
      <c r="AW98" s="44" t="n">
        <v>1</v>
      </c>
      <c r="AX98" s="44"/>
      <c r="AY98" s="44"/>
      <c r="AZ98" s="44" t="n">
        <v>1</v>
      </c>
      <c r="BA98" s="44" t="n">
        <v>57.76</v>
      </c>
      <c r="BB98" s="44" t="n">
        <v>1</v>
      </c>
      <c r="BC98" s="44" t="n">
        <v>1.33</v>
      </c>
      <c r="BD98" s="44"/>
      <c r="BE98" s="44"/>
      <c r="BF98" s="44"/>
      <c r="BG98" s="44"/>
      <c r="BH98" s="44" t="n">
        <v>0</v>
      </c>
      <c r="BI98" s="44" t="n">
        <v>1</v>
      </c>
      <c r="BJ98" s="44" t="s">
        <v>74</v>
      </c>
      <c r="BK98" s="44"/>
      <c r="BL98" s="44"/>
      <c r="BM98" s="44" t="n">
        <v>167</v>
      </c>
      <c r="BN98" s="44" t="n">
        <v>0</v>
      </c>
      <c r="BO98" s="44" t="s">
        <v>72</v>
      </c>
      <c r="BP98" s="44" t="n">
        <v>1</v>
      </c>
      <c r="BQ98" s="44" t="n">
        <v>30</v>
      </c>
      <c r="BR98" s="44" t="n">
        <v>0</v>
      </c>
      <c r="BS98" s="44" t="n">
        <v>57.76</v>
      </c>
      <c r="BT98" s="44" t="n">
        <v>1</v>
      </c>
      <c r="BU98" s="44" t="n">
        <v>1</v>
      </c>
      <c r="BV98" s="44" t="n">
        <v>1</v>
      </c>
      <c r="BW98" s="44" t="n">
        <v>1</v>
      </c>
      <c r="BX98" s="44" t="n">
        <v>1</v>
      </c>
      <c r="BY98" s="44"/>
      <c r="BZ98" s="44" t="n">
        <v>121</v>
      </c>
      <c r="CA98" s="44" t="n">
        <v>47</v>
      </c>
      <c r="CB98" s="44"/>
      <c r="CC98" s="44"/>
      <c r="CD98" s="44"/>
      <c r="CE98" s="44" t="n">
        <v>0</v>
      </c>
      <c r="CF98" s="44" t="n">
        <v>0</v>
      </c>
      <c r="CG98" s="44" t="n">
        <v>0</v>
      </c>
      <c r="CH98" s="44"/>
      <c r="CI98" s="44"/>
      <c r="CJ98" s="44"/>
      <c r="CK98" s="44"/>
      <c r="CL98" s="44"/>
      <c r="CM98" s="44" t="n">
        <v>0</v>
      </c>
      <c r="CN98" s="44" t="s">
        <v>149</v>
      </c>
      <c r="CO98" s="44" t="n">
        <v>0</v>
      </c>
      <c r="CP98" s="44" t="n">
        <f aca="false">(P98+Q98+S98)</f>
        <v>1342.86</v>
      </c>
      <c r="CQ98" s="44" t="n">
        <f aca="false">(AC98*BC98*AW98)</f>
        <v>0</v>
      </c>
      <c r="CR98" s="44" t="n">
        <f aca="false">(((ET98*1.1*0.6))*BB98*AV98)</f>
        <v>0</v>
      </c>
      <c r="CS98" s="44" t="n">
        <f aca="false">(AE98*BS98*AV98)</f>
        <v>0</v>
      </c>
      <c r="CT98" s="44" t="n">
        <f aca="false">(AF98*BA98*AV98)</f>
        <v>33571.488547872</v>
      </c>
      <c r="CU98" s="44" t="n">
        <f aca="false">AG98</f>
        <v>0</v>
      </c>
      <c r="CV98" s="44" t="n">
        <f aca="false">(AH98*AV98)</f>
        <v>47.68038</v>
      </c>
      <c r="CW98" s="44" t="n">
        <f aca="false">AI98</f>
        <v>0</v>
      </c>
      <c r="CX98" s="44" t="n">
        <f aca="false">AJ98</f>
        <v>0</v>
      </c>
      <c r="CY98" s="44" t="n">
        <f aca="false">(S98+R98)*(BZ98/100)</f>
        <v>1624.8606</v>
      </c>
      <c r="CZ98" s="44" t="n">
        <f aca="false">(S98+R98)*(CA98/100)</f>
        <v>631.1442</v>
      </c>
      <c r="DA98" s="44"/>
      <c r="DB98" s="44"/>
      <c r="DC98" s="44"/>
      <c r="DD98" s="44" t="s">
        <v>150</v>
      </c>
      <c r="DE98" s="44" t="s">
        <v>151</v>
      </c>
      <c r="DF98" s="44" t="s">
        <v>151</v>
      </c>
      <c r="DG98" s="44" t="s">
        <v>151</v>
      </c>
      <c r="DH98" s="44"/>
      <c r="DI98" s="44" t="s">
        <v>151</v>
      </c>
      <c r="DJ98" s="44" t="s">
        <v>151</v>
      </c>
      <c r="DK98" s="44"/>
      <c r="DL98" s="44"/>
      <c r="DM98" s="44"/>
      <c r="DN98" s="44" t="n">
        <v>121</v>
      </c>
      <c r="DO98" s="44" t="n">
        <v>47</v>
      </c>
      <c r="DP98" s="44" t="n">
        <v>1</v>
      </c>
      <c r="DQ98" s="44" t="n">
        <v>1</v>
      </c>
      <c r="DR98" s="44"/>
      <c r="DS98" s="44"/>
      <c r="DT98" s="44"/>
      <c r="DU98" s="44" t="n">
        <v>1013</v>
      </c>
      <c r="DV98" s="44" t="s">
        <v>73</v>
      </c>
      <c r="DW98" s="44" t="s">
        <v>73</v>
      </c>
      <c r="DX98" s="44" t="n">
        <v>1</v>
      </c>
      <c r="DY98" s="44"/>
      <c r="DZ98" s="44"/>
      <c r="EA98" s="44"/>
      <c r="EB98" s="44"/>
      <c r="EC98" s="44"/>
      <c r="ED98" s="44"/>
      <c r="EE98" s="44" t="n">
        <v>86330795</v>
      </c>
      <c r="EF98" s="44" t="n">
        <v>30</v>
      </c>
      <c r="EG98" s="44" t="s">
        <v>8</v>
      </c>
      <c r="EH98" s="44" t="n">
        <v>0</v>
      </c>
      <c r="EI98" s="44"/>
      <c r="EJ98" s="44" t="n">
        <v>1</v>
      </c>
      <c r="EK98" s="44" t="n">
        <v>167</v>
      </c>
      <c r="EL98" s="44" t="s">
        <v>77</v>
      </c>
      <c r="EM98" s="44" t="s">
        <v>78</v>
      </c>
      <c r="EN98" s="44"/>
      <c r="EO98" s="44" t="s">
        <v>152</v>
      </c>
      <c r="EP98" s="44"/>
      <c r="EQ98" s="44" t="n">
        <v>0</v>
      </c>
      <c r="ER98" s="44" t="n">
        <v>0</v>
      </c>
      <c r="ES98" s="44" t="n">
        <v>0</v>
      </c>
      <c r="ET98" s="44" t="n">
        <v>0</v>
      </c>
      <c r="EU98" s="44" t="n">
        <v>0</v>
      </c>
      <c r="EV98" s="44" t="n">
        <v>841.11</v>
      </c>
      <c r="EW98" s="44" t="n">
        <v>69</v>
      </c>
      <c r="EX98" s="44" t="n">
        <v>0</v>
      </c>
      <c r="EY98" s="44" t="n">
        <v>0</v>
      </c>
      <c r="EZ98" s="44"/>
      <c r="FA98" s="44"/>
      <c r="FB98" s="44"/>
      <c r="FC98" s="44"/>
      <c r="FD98" s="44"/>
      <c r="FE98" s="44"/>
      <c r="FF98" s="44"/>
      <c r="FG98" s="44"/>
      <c r="FH98" s="44"/>
      <c r="FI98" s="44"/>
      <c r="FJ98" s="44"/>
      <c r="FK98" s="44"/>
      <c r="FL98" s="44"/>
      <c r="FM98" s="44"/>
      <c r="FN98" s="44"/>
      <c r="FO98" s="44"/>
      <c r="FP98" s="44"/>
      <c r="FQ98" s="44" t="n">
        <v>0</v>
      </c>
      <c r="FR98" s="44" t="n">
        <v>0</v>
      </c>
      <c r="FS98" s="44" t="n">
        <v>0</v>
      </c>
      <c r="FT98" s="44"/>
      <c r="FU98" s="44"/>
      <c r="FV98" s="44"/>
      <c r="FW98" s="44"/>
      <c r="FX98" s="44" t="n">
        <v>121</v>
      </c>
      <c r="FY98" s="44" t="n">
        <v>47</v>
      </c>
      <c r="FZ98" s="44"/>
      <c r="GA98" s="44"/>
      <c r="GB98" s="44"/>
      <c r="GC98" s="44"/>
      <c r="GD98" s="44" t="n">
        <v>1</v>
      </c>
      <c r="GE98" s="44"/>
      <c r="GF98" s="44" t="n">
        <v>-1017361511</v>
      </c>
      <c r="GG98" s="44" t="n">
        <v>2</v>
      </c>
      <c r="GH98" s="44" t="n">
        <v>0</v>
      </c>
      <c r="GI98" s="44" t="n">
        <v>-2</v>
      </c>
      <c r="GJ98" s="44" t="n">
        <v>0</v>
      </c>
      <c r="GK98" s="44" t="n">
        <v>0</v>
      </c>
      <c r="GL98" s="44" t="n">
        <f aca="false">ROUND(IF(AND(BH98=3,BI98=3,FS98&lt;&gt;0),P98,0),2)</f>
        <v>0</v>
      </c>
      <c r="GM98" s="44" t="n">
        <f aca="false">ROUND(O98+X98+Y98,2)+GX98</f>
        <v>3598.86</v>
      </c>
      <c r="GN98" s="44" t="n">
        <f aca="false">IF(OR(BI98=0,BI98=1),GM98-GX98,0)</f>
        <v>3598.86</v>
      </c>
      <c r="GO98" s="44" t="n">
        <f aca="false">IF(BI98=2,GM98-GX98,0)</f>
        <v>0</v>
      </c>
      <c r="GP98" s="44" t="n">
        <f aca="false">IF(BI98=4,GM98-GX98,0)</f>
        <v>0</v>
      </c>
      <c r="GQ98" s="44"/>
      <c r="GR98" s="44" t="n">
        <v>0</v>
      </c>
      <c r="GS98" s="44" t="n">
        <v>3</v>
      </c>
      <c r="GT98" s="44" t="n">
        <v>0</v>
      </c>
      <c r="GU98" s="44"/>
      <c r="GV98" s="44" t="n">
        <f aca="false">(GT98)</f>
        <v>0</v>
      </c>
      <c r="GW98" s="44" t="n">
        <v>1.33</v>
      </c>
      <c r="GX98" s="44" t="n">
        <f aca="false">ROUND(HC98*I98,2)</f>
        <v>0</v>
      </c>
      <c r="GY98" s="44"/>
      <c r="GZ98" s="44"/>
      <c r="HA98" s="44" t="n">
        <v>0</v>
      </c>
      <c r="HB98" s="44" t="n">
        <v>0</v>
      </c>
      <c r="HC98" s="44" t="n">
        <f aca="false">GV98*GW98</f>
        <v>0</v>
      </c>
      <c r="HD98" s="44"/>
      <c r="HE98" s="44"/>
      <c r="HF98" s="44"/>
      <c r="HG98" s="44"/>
      <c r="HH98" s="44"/>
      <c r="HI98" s="44"/>
      <c r="HJ98" s="44"/>
      <c r="HK98" s="44"/>
      <c r="HL98" s="44"/>
      <c r="HM98" s="44"/>
      <c r="HN98" s="44"/>
      <c r="HO98" s="44"/>
      <c r="HP98" s="44"/>
      <c r="HQ98" s="44"/>
      <c r="HR98" s="44"/>
      <c r="HS98" s="44" t="n">
        <v>0</v>
      </c>
      <c r="HT98" s="44"/>
      <c r="HU98" s="44"/>
      <c r="HV98" s="44"/>
      <c r="HW98" s="44"/>
      <c r="HX98" s="44"/>
      <c r="HY98" s="44"/>
      <c r="HZ98" s="44"/>
      <c r="IA98" s="44"/>
      <c r="IB98" s="44"/>
      <c r="IC98" s="44"/>
      <c r="ID98" s="44"/>
      <c r="IE98" s="44"/>
      <c r="IF98" s="44"/>
      <c r="IG98" s="44"/>
      <c r="IH98" s="44"/>
      <c r="II98" s="44"/>
      <c r="IJ98" s="44"/>
      <c r="IK98" s="44" t="n">
        <v>0</v>
      </c>
      <c r="IL98" s="44"/>
      <c r="IM98" s="44"/>
      <c r="IN98" s="44"/>
      <c r="IO98" s="44"/>
      <c r="IP98" s="44"/>
      <c r="IQ98" s="44"/>
      <c r="IR98" s="44"/>
      <c r="IS98" s="44"/>
      <c r="IT98" s="44"/>
      <c r="IU98" s="44"/>
    </row>
    <row r="99" customFormat="false" ht="12.75" hidden="false" customHeight="false" outlineLevel="0" collapsed="false">
      <c r="A99" s="44" t="n">
        <v>17</v>
      </c>
      <c r="B99" s="44" t="n">
        <v>1</v>
      </c>
      <c r="C99" s="44" t="n">
        <f aca="false">ROW(SmtRes!A111)</f>
        <v>111</v>
      </c>
      <c r="D99" s="44" t="n">
        <f aca="false">ROW(EtalonRes!A111)</f>
        <v>111</v>
      </c>
      <c r="E99" s="44" t="s">
        <v>155</v>
      </c>
      <c r="F99" s="44" t="s">
        <v>72</v>
      </c>
      <c r="G99" s="44" t="s">
        <v>30</v>
      </c>
      <c r="H99" s="44" t="s">
        <v>73</v>
      </c>
      <c r="I99" s="44" t="n">
        <f aca="false">ROUND(19/100,9)</f>
        <v>0.19</v>
      </c>
      <c r="J99" s="44" t="n">
        <v>0</v>
      </c>
      <c r="K99" s="44" t="n">
        <f aca="false">ROUND(19/100,9)</f>
        <v>0.19</v>
      </c>
      <c r="L99" s="44"/>
      <c r="M99" s="44"/>
      <c r="N99" s="44"/>
      <c r="O99" s="44" t="n">
        <f aca="false">ROUND(CP99,2)</f>
        <v>110.43</v>
      </c>
      <c r="P99" s="44" t="n">
        <f aca="false">ROUND(CQ99*I99,2)</f>
        <v>0</v>
      </c>
      <c r="Q99" s="44" t="n">
        <f aca="false">ROUND(CR99*I99,2)</f>
        <v>0</v>
      </c>
      <c r="R99" s="44" t="n">
        <f aca="false">ROUND(CS99*I99,2)</f>
        <v>0</v>
      </c>
      <c r="S99" s="44" t="n">
        <f aca="false">ROUND(CT99*I99,2)</f>
        <v>110.43</v>
      </c>
      <c r="T99" s="44" t="n">
        <f aca="false">ROUND(CU99*I99,2)</f>
        <v>0</v>
      </c>
      <c r="U99" s="44" t="n">
        <f aca="false">CV99*I99</f>
        <v>9.0592722</v>
      </c>
      <c r="V99" s="44" t="n">
        <f aca="false">CW99*I99</f>
        <v>0</v>
      </c>
      <c r="W99" s="44" t="n">
        <f aca="false">ROUND(CX99*I99,2)</f>
        <v>0</v>
      </c>
      <c r="X99" s="44" t="n">
        <f aca="false">ROUND(CY99,2)</f>
        <v>133.62</v>
      </c>
      <c r="Y99" s="44" t="n">
        <f aca="false">ROUND(CZ99,2)</f>
        <v>51.9</v>
      </c>
      <c r="Z99" s="44"/>
      <c r="AA99" s="44" t="n">
        <v>86511347</v>
      </c>
      <c r="AB99" s="44" t="n">
        <f aca="false">(AC99+AD99+AF99)</f>
        <v>555.1326</v>
      </c>
      <c r="AC99" s="44" t="n">
        <f aca="false">((ES99*0))</f>
        <v>0</v>
      </c>
      <c r="AD99" s="44" t="n">
        <f aca="false">((ET99*1.1*0.6))</f>
        <v>0</v>
      </c>
      <c r="AE99" s="44" t="n">
        <f aca="false">((EU99*1.1*0.6))</f>
        <v>0</v>
      </c>
      <c r="AF99" s="44" t="n">
        <f aca="false">((EV99*1.1*0.6))</f>
        <v>555.1326</v>
      </c>
      <c r="AG99" s="44" t="n">
        <f aca="false">(AP99)</f>
        <v>0</v>
      </c>
      <c r="AH99" s="44" t="n">
        <f aca="false">((EW99*1.1*0.6))</f>
        <v>45.54</v>
      </c>
      <c r="AI99" s="44" t="n">
        <f aca="false">((EX99*1.1*0.6))</f>
        <v>0</v>
      </c>
      <c r="AJ99" s="44" t="n">
        <f aca="false">(AS99)</f>
        <v>0</v>
      </c>
      <c r="AK99" s="44" t="n">
        <v>0</v>
      </c>
      <c r="AL99" s="44" t="n">
        <v>0</v>
      </c>
      <c r="AM99" s="44" t="n">
        <v>0</v>
      </c>
      <c r="AN99" s="44" t="n">
        <v>0</v>
      </c>
      <c r="AO99" s="44" t="n">
        <v>841.11</v>
      </c>
      <c r="AP99" s="44" t="n">
        <v>0</v>
      </c>
      <c r="AQ99" s="44" t="n">
        <v>69</v>
      </c>
      <c r="AR99" s="44" t="n">
        <v>0</v>
      </c>
      <c r="AS99" s="44" t="n">
        <v>0</v>
      </c>
      <c r="AT99" s="44" t="n">
        <v>121</v>
      </c>
      <c r="AU99" s="44" t="n">
        <v>47</v>
      </c>
      <c r="AV99" s="44" t="n">
        <v>1.047</v>
      </c>
      <c r="AW99" s="44" t="n">
        <v>1</v>
      </c>
      <c r="AX99" s="44"/>
      <c r="AY99" s="44"/>
      <c r="AZ99" s="44" t="n">
        <v>1</v>
      </c>
      <c r="BA99" s="44" t="n">
        <v>1</v>
      </c>
      <c r="BB99" s="44" t="n">
        <v>1</v>
      </c>
      <c r="BC99" s="44" t="n">
        <v>1</v>
      </c>
      <c r="BD99" s="44"/>
      <c r="BE99" s="44"/>
      <c r="BF99" s="44"/>
      <c r="BG99" s="44"/>
      <c r="BH99" s="44" t="n">
        <v>0</v>
      </c>
      <c r="BI99" s="44" t="n">
        <v>1</v>
      </c>
      <c r="BJ99" s="44" t="s">
        <v>74</v>
      </c>
      <c r="BK99" s="44"/>
      <c r="BL99" s="44"/>
      <c r="BM99" s="44" t="n">
        <v>167</v>
      </c>
      <c r="BN99" s="44" t="n">
        <v>0</v>
      </c>
      <c r="BO99" s="44" t="s">
        <v>72</v>
      </c>
      <c r="BP99" s="44" t="n">
        <v>1</v>
      </c>
      <c r="BQ99" s="44" t="n">
        <v>30</v>
      </c>
      <c r="BR99" s="44" t="n">
        <v>0</v>
      </c>
      <c r="BS99" s="44" t="n">
        <v>1</v>
      </c>
      <c r="BT99" s="44" t="n">
        <v>1</v>
      </c>
      <c r="BU99" s="44" t="n">
        <v>1</v>
      </c>
      <c r="BV99" s="44" t="n">
        <v>1</v>
      </c>
      <c r="BW99" s="44" t="n">
        <v>1</v>
      </c>
      <c r="BX99" s="44" t="n">
        <v>1</v>
      </c>
      <c r="BY99" s="44"/>
      <c r="BZ99" s="44" t="n">
        <v>121</v>
      </c>
      <c r="CA99" s="44" t="n">
        <v>47</v>
      </c>
      <c r="CB99" s="44"/>
      <c r="CC99" s="44"/>
      <c r="CD99" s="44"/>
      <c r="CE99" s="44" t="n">
        <v>0</v>
      </c>
      <c r="CF99" s="44" t="n">
        <v>0</v>
      </c>
      <c r="CG99" s="44" t="n">
        <v>0</v>
      </c>
      <c r="CH99" s="44"/>
      <c r="CI99" s="44"/>
      <c r="CJ99" s="44"/>
      <c r="CK99" s="44"/>
      <c r="CL99" s="44"/>
      <c r="CM99" s="44" t="n">
        <v>0</v>
      </c>
      <c r="CN99" s="44" t="s">
        <v>149</v>
      </c>
      <c r="CO99" s="44" t="n">
        <v>0</v>
      </c>
      <c r="CP99" s="44" t="n">
        <f aca="false">(P99+Q99+S99)</f>
        <v>110.43</v>
      </c>
      <c r="CQ99" s="44" t="n">
        <f aca="false">(AC99*BC99*AW99)</f>
        <v>0</v>
      </c>
      <c r="CR99" s="44" t="n">
        <f aca="false">(((ET99*1.1*0.6))*BB99*AV99)</f>
        <v>0</v>
      </c>
      <c r="CS99" s="44" t="n">
        <f aca="false">(AE99*BS99*AV99)</f>
        <v>0</v>
      </c>
      <c r="CT99" s="44" t="n">
        <f aca="false">(AF99*BA99*AV99)</f>
        <v>581.2238322</v>
      </c>
      <c r="CU99" s="44" t="n">
        <f aca="false">AG99</f>
        <v>0</v>
      </c>
      <c r="CV99" s="44" t="n">
        <f aca="false">(AH99*AV99)</f>
        <v>47.68038</v>
      </c>
      <c r="CW99" s="44" t="n">
        <f aca="false">AI99</f>
        <v>0</v>
      </c>
      <c r="CX99" s="44" t="n">
        <f aca="false">AJ99</f>
        <v>0</v>
      </c>
      <c r="CY99" s="44" t="n">
        <f aca="false">(((S99+R99)*BZ99)/100)</f>
        <v>133.6203</v>
      </c>
      <c r="CZ99" s="44" t="n">
        <f aca="false">(((S99+R99)*CA99)/100)</f>
        <v>51.9021</v>
      </c>
      <c r="DA99" s="44"/>
      <c r="DB99" s="44"/>
      <c r="DC99" s="44"/>
      <c r="DD99" s="44" t="s">
        <v>150</v>
      </c>
      <c r="DE99" s="44" t="s">
        <v>151</v>
      </c>
      <c r="DF99" s="44" t="s">
        <v>151</v>
      </c>
      <c r="DG99" s="44" t="s">
        <v>151</v>
      </c>
      <c r="DH99" s="44"/>
      <c r="DI99" s="44" t="s">
        <v>151</v>
      </c>
      <c r="DJ99" s="44" t="s">
        <v>151</v>
      </c>
      <c r="DK99" s="44"/>
      <c r="DL99" s="44"/>
      <c r="DM99" s="44"/>
      <c r="DN99" s="44" t="n">
        <v>0</v>
      </c>
      <c r="DO99" s="44" t="n">
        <v>0</v>
      </c>
      <c r="DP99" s="44" t="n">
        <v>1</v>
      </c>
      <c r="DQ99" s="44" t="n">
        <v>1</v>
      </c>
      <c r="DR99" s="44"/>
      <c r="DS99" s="44"/>
      <c r="DT99" s="44"/>
      <c r="DU99" s="44" t="n">
        <v>1013</v>
      </c>
      <c r="DV99" s="44" t="s">
        <v>73</v>
      </c>
      <c r="DW99" s="44" t="s">
        <v>73</v>
      </c>
      <c r="DX99" s="44" t="n">
        <v>1</v>
      </c>
      <c r="DY99" s="44"/>
      <c r="DZ99" s="44"/>
      <c r="EA99" s="44"/>
      <c r="EB99" s="44"/>
      <c r="EC99" s="44"/>
      <c r="ED99" s="44"/>
      <c r="EE99" s="44" t="n">
        <v>86330795</v>
      </c>
      <c r="EF99" s="44" t="n">
        <v>30</v>
      </c>
      <c r="EG99" s="44" t="s">
        <v>8</v>
      </c>
      <c r="EH99" s="44" t="n">
        <v>0</v>
      </c>
      <c r="EI99" s="44"/>
      <c r="EJ99" s="44" t="n">
        <v>1</v>
      </c>
      <c r="EK99" s="44" t="n">
        <v>167</v>
      </c>
      <c r="EL99" s="44" t="s">
        <v>77</v>
      </c>
      <c r="EM99" s="44" t="s">
        <v>78</v>
      </c>
      <c r="EN99" s="44"/>
      <c r="EO99" s="44" t="s">
        <v>152</v>
      </c>
      <c r="EP99" s="44"/>
      <c r="EQ99" s="44" t="n">
        <v>0</v>
      </c>
      <c r="ER99" s="44" t="n">
        <v>0</v>
      </c>
      <c r="ES99" s="44" t="n">
        <v>0</v>
      </c>
      <c r="ET99" s="44" t="n">
        <v>0</v>
      </c>
      <c r="EU99" s="44" t="n">
        <v>0</v>
      </c>
      <c r="EV99" s="44" t="n">
        <v>841.11</v>
      </c>
      <c r="EW99" s="44" t="n">
        <v>69</v>
      </c>
      <c r="EX99" s="44" t="n">
        <v>0</v>
      </c>
      <c r="EY99" s="44" t="n">
        <v>0</v>
      </c>
      <c r="EZ99" s="44"/>
      <c r="FA99" s="44"/>
      <c r="FB99" s="44"/>
      <c r="FC99" s="44"/>
      <c r="FD99" s="44"/>
      <c r="FE99" s="44"/>
      <c r="FF99" s="44"/>
      <c r="FG99" s="44"/>
      <c r="FH99" s="44"/>
      <c r="FI99" s="44"/>
      <c r="FJ99" s="44"/>
      <c r="FK99" s="44"/>
      <c r="FL99" s="44"/>
      <c r="FM99" s="44"/>
      <c r="FN99" s="44"/>
      <c r="FO99" s="44"/>
      <c r="FP99" s="44"/>
      <c r="FQ99" s="44" t="n">
        <v>0</v>
      </c>
      <c r="FR99" s="44" t="n">
        <v>0</v>
      </c>
      <c r="FS99" s="44" t="n">
        <v>0</v>
      </c>
      <c r="FT99" s="44"/>
      <c r="FU99" s="44"/>
      <c r="FV99" s="44"/>
      <c r="FW99" s="44"/>
      <c r="FX99" s="44" t="n">
        <v>121</v>
      </c>
      <c r="FY99" s="44" t="n">
        <v>47</v>
      </c>
      <c r="FZ99" s="44"/>
      <c r="GA99" s="44"/>
      <c r="GB99" s="44"/>
      <c r="GC99" s="44"/>
      <c r="GD99" s="44" t="n">
        <v>1</v>
      </c>
      <c r="GE99" s="44"/>
      <c r="GF99" s="44" t="n">
        <v>-1016652261</v>
      </c>
      <c r="GG99" s="44" t="n">
        <v>2</v>
      </c>
      <c r="GH99" s="44" t="n">
        <v>0</v>
      </c>
      <c r="GI99" s="44" t="n">
        <v>-2</v>
      </c>
      <c r="GJ99" s="44" t="n">
        <v>0</v>
      </c>
      <c r="GK99" s="44" t="n">
        <v>0</v>
      </c>
      <c r="GL99" s="44" t="n">
        <f aca="false">ROUND(IF(AND(BH99=3,BI99=3,FS99&lt;&gt;0),P99,0),2)</f>
        <v>0</v>
      </c>
      <c r="GM99" s="44" t="n">
        <f aca="false">ROUND(O99+X99+Y99,2)+GX99</f>
        <v>295.95</v>
      </c>
      <c r="GN99" s="44" t="n">
        <f aca="false">IF(OR(BI99=0,BI99=1),GM99-GX99,0)</f>
        <v>295.95</v>
      </c>
      <c r="GO99" s="44" t="n">
        <f aca="false">IF(BI99=2,GM99-GX99,0)</f>
        <v>0</v>
      </c>
      <c r="GP99" s="44" t="n">
        <f aca="false">IF(BI99=4,GM99-GX99,0)</f>
        <v>0</v>
      </c>
      <c r="GQ99" s="44"/>
      <c r="GR99" s="44" t="n">
        <v>0</v>
      </c>
      <c r="GS99" s="44" t="n">
        <v>3</v>
      </c>
      <c r="GT99" s="44" t="n">
        <v>0</v>
      </c>
      <c r="GU99" s="44"/>
      <c r="GV99" s="44" t="n">
        <f aca="false">(GT99)</f>
        <v>0</v>
      </c>
      <c r="GW99" s="44" t="n">
        <v>1</v>
      </c>
      <c r="GX99" s="44" t="n">
        <f aca="false">ROUND(HC99*I99,2)</f>
        <v>0</v>
      </c>
      <c r="GY99" s="44"/>
      <c r="GZ99" s="44"/>
      <c r="HA99" s="44" t="n">
        <v>0</v>
      </c>
      <c r="HB99" s="44" t="n">
        <v>0</v>
      </c>
      <c r="HC99" s="44" t="n">
        <f aca="false">GV99*GW99</f>
        <v>0</v>
      </c>
      <c r="HD99" s="44"/>
      <c r="HE99" s="44"/>
      <c r="HF99" s="44"/>
      <c r="HG99" s="44"/>
      <c r="HH99" s="44"/>
      <c r="HI99" s="44"/>
      <c r="HJ99" s="44"/>
      <c r="HK99" s="44"/>
      <c r="HL99" s="44"/>
      <c r="HM99" s="44"/>
      <c r="HN99" s="44"/>
      <c r="HO99" s="44"/>
      <c r="HP99" s="44"/>
      <c r="HQ99" s="44"/>
      <c r="HR99" s="44"/>
      <c r="HS99" s="44" t="n">
        <v>0</v>
      </c>
      <c r="HT99" s="44"/>
      <c r="HU99" s="44"/>
      <c r="HV99" s="44"/>
      <c r="HW99" s="44"/>
      <c r="HX99" s="44"/>
      <c r="HY99" s="44"/>
      <c r="HZ99" s="44"/>
      <c r="IA99" s="44"/>
      <c r="IB99" s="44"/>
      <c r="IC99" s="44"/>
      <c r="ID99" s="44"/>
      <c r="IE99" s="44"/>
      <c r="IF99" s="44"/>
      <c r="IG99" s="44"/>
      <c r="IH99" s="44"/>
      <c r="II99" s="44"/>
      <c r="IJ99" s="44"/>
      <c r="IK99" s="44" t="n">
        <v>0</v>
      </c>
      <c r="IL99" s="44"/>
      <c r="IM99" s="44"/>
      <c r="IN99" s="44"/>
      <c r="IO99" s="44"/>
      <c r="IP99" s="44"/>
      <c r="IQ99" s="44"/>
      <c r="IR99" s="44"/>
      <c r="IS99" s="44"/>
      <c r="IT99" s="44"/>
      <c r="IU99" s="44"/>
    </row>
    <row r="100" customFormat="false" ht="12.75" hidden="false" customHeight="false" outlineLevel="0" collapsed="false">
      <c r="A100" s="44" t="n">
        <v>17</v>
      </c>
      <c r="B100" s="44" t="n">
        <v>1</v>
      </c>
      <c r="C100" s="44" t="n">
        <f aca="false">ROW(SmtRes!A114)</f>
        <v>114</v>
      </c>
      <c r="D100" s="44" t="n">
        <f aca="false">ROW(EtalonRes!A114)</f>
        <v>114</v>
      </c>
      <c r="E100" s="44" t="s">
        <v>155</v>
      </c>
      <c r="F100" s="44" t="s">
        <v>72</v>
      </c>
      <c r="G100" s="44" t="s">
        <v>30</v>
      </c>
      <c r="H100" s="44" t="s">
        <v>73</v>
      </c>
      <c r="I100" s="44" t="n">
        <f aca="false">ROUND(19/100,9)</f>
        <v>0.19</v>
      </c>
      <c r="J100" s="44" t="n">
        <v>0</v>
      </c>
      <c r="K100" s="44" t="n">
        <f aca="false">ROUND(19/100,9)</f>
        <v>0.19</v>
      </c>
      <c r="L100" s="44"/>
      <c r="M100" s="44"/>
      <c r="N100" s="44"/>
      <c r="O100" s="44" t="n">
        <f aca="false">ROUND(CP100,2)</f>
        <v>6378.58</v>
      </c>
      <c r="P100" s="44" t="n">
        <f aca="false">ROUND(CQ100*I100,2)</f>
        <v>0</v>
      </c>
      <c r="Q100" s="44" t="n">
        <f aca="false">ROUND(CR100*I100,2)</f>
        <v>0</v>
      </c>
      <c r="R100" s="44" t="n">
        <f aca="false">ROUND(CS100*I100,2)</f>
        <v>0</v>
      </c>
      <c r="S100" s="44" t="n">
        <f aca="false">ROUND(CT100*I100,2)</f>
        <v>6378.58</v>
      </c>
      <c r="T100" s="44" t="n">
        <f aca="false">ROUND(CU100*I100,2)</f>
        <v>0</v>
      </c>
      <c r="U100" s="44" t="n">
        <f aca="false">CV100*I100</f>
        <v>9.0592722</v>
      </c>
      <c r="V100" s="44" t="n">
        <f aca="false">CW100*I100</f>
        <v>0</v>
      </c>
      <c r="W100" s="44" t="n">
        <f aca="false">ROUND(CX100*I100,2)</f>
        <v>0</v>
      </c>
      <c r="X100" s="44" t="n">
        <f aca="false">ROUND(CY100,2)</f>
        <v>7718.08</v>
      </c>
      <c r="Y100" s="44" t="n">
        <f aca="false">ROUND(CZ100,2)</f>
        <v>2997.93</v>
      </c>
      <c r="Z100" s="44"/>
      <c r="AA100" s="44" t="n">
        <v>86511348</v>
      </c>
      <c r="AB100" s="44" t="n">
        <f aca="false">(AC100+AD100+AF100)</f>
        <v>555.1326</v>
      </c>
      <c r="AC100" s="44" t="n">
        <f aca="false">((ES100*0))</f>
        <v>0</v>
      </c>
      <c r="AD100" s="44" t="n">
        <f aca="false">((ET100*1.1*0.6))</f>
        <v>0</v>
      </c>
      <c r="AE100" s="44" t="n">
        <f aca="false">((EU100*1.1*0.6))</f>
        <v>0</v>
      </c>
      <c r="AF100" s="44" t="n">
        <f aca="false">((EV100*1.1*0.6))</f>
        <v>555.1326</v>
      </c>
      <c r="AG100" s="44" t="n">
        <f aca="false">(AP100)</f>
        <v>0</v>
      </c>
      <c r="AH100" s="44" t="n">
        <f aca="false">((EW100*1.1*0.6))</f>
        <v>45.54</v>
      </c>
      <c r="AI100" s="44" t="n">
        <f aca="false">((EX100*1.1*0.6))</f>
        <v>0</v>
      </c>
      <c r="AJ100" s="44" t="n">
        <f aca="false">(AS100)</f>
        <v>0</v>
      </c>
      <c r="AK100" s="44" t="n">
        <v>0</v>
      </c>
      <c r="AL100" s="44" t="n">
        <v>0</v>
      </c>
      <c r="AM100" s="44" t="n">
        <v>0</v>
      </c>
      <c r="AN100" s="44" t="n">
        <v>0</v>
      </c>
      <c r="AO100" s="44" t="n">
        <v>841.11</v>
      </c>
      <c r="AP100" s="44" t="n">
        <v>0</v>
      </c>
      <c r="AQ100" s="44" t="n">
        <v>69</v>
      </c>
      <c r="AR100" s="44" t="n">
        <v>0</v>
      </c>
      <c r="AS100" s="44" t="n">
        <v>0</v>
      </c>
      <c r="AT100" s="44" t="n">
        <v>121</v>
      </c>
      <c r="AU100" s="44" t="n">
        <v>47</v>
      </c>
      <c r="AV100" s="44" t="n">
        <v>1.047</v>
      </c>
      <c r="AW100" s="44" t="n">
        <v>1</v>
      </c>
      <c r="AX100" s="44"/>
      <c r="AY100" s="44"/>
      <c r="AZ100" s="44" t="n">
        <v>1</v>
      </c>
      <c r="BA100" s="44" t="n">
        <v>57.76</v>
      </c>
      <c r="BB100" s="44" t="n">
        <v>1</v>
      </c>
      <c r="BC100" s="44" t="n">
        <v>1.33</v>
      </c>
      <c r="BD100" s="44"/>
      <c r="BE100" s="44"/>
      <c r="BF100" s="44"/>
      <c r="BG100" s="44"/>
      <c r="BH100" s="44" t="n">
        <v>0</v>
      </c>
      <c r="BI100" s="44" t="n">
        <v>1</v>
      </c>
      <c r="BJ100" s="44" t="s">
        <v>74</v>
      </c>
      <c r="BK100" s="44"/>
      <c r="BL100" s="44"/>
      <c r="BM100" s="44" t="n">
        <v>167</v>
      </c>
      <c r="BN100" s="44" t="n">
        <v>0</v>
      </c>
      <c r="BO100" s="44" t="s">
        <v>72</v>
      </c>
      <c r="BP100" s="44" t="n">
        <v>1</v>
      </c>
      <c r="BQ100" s="44" t="n">
        <v>30</v>
      </c>
      <c r="BR100" s="44" t="n">
        <v>0</v>
      </c>
      <c r="BS100" s="44" t="n">
        <v>57.76</v>
      </c>
      <c r="BT100" s="44" t="n">
        <v>1</v>
      </c>
      <c r="BU100" s="44" t="n">
        <v>1</v>
      </c>
      <c r="BV100" s="44" t="n">
        <v>1</v>
      </c>
      <c r="BW100" s="44" t="n">
        <v>1</v>
      </c>
      <c r="BX100" s="44" t="n">
        <v>1</v>
      </c>
      <c r="BY100" s="44"/>
      <c r="BZ100" s="44" t="n">
        <v>121</v>
      </c>
      <c r="CA100" s="44" t="n">
        <v>47</v>
      </c>
      <c r="CB100" s="44"/>
      <c r="CC100" s="44"/>
      <c r="CD100" s="44"/>
      <c r="CE100" s="44" t="n">
        <v>0</v>
      </c>
      <c r="CF100" s="44" t="n">
        <v>0</v>
      </c>
      <c r="CG100" s="44" t="n">
        <v>0</v>
      </c>
      <c r="CH100" s="44"/>
      <c r="CI100" s="44"/>
      <c r="CJ100" s="44"/>
      <c r="CK100" s="44"/>
      <c r="CL100" s="44"/>
      <c r="CM100" s="44" t="n">
        <v>0</v>
      </c>
      <c r="CN100" s="44" t="s">
        <v>149</v>
      </c>
      <c r="CO100" s="44" t="n">
        <v>0</v>
      </c>
      <c r="CP100" s="44" t="n">
        <f aca="false">(P100+Q100+S100)</f>
        <v>6378.58</v>
      </c>
      <c r="CQ100" s="44" t="n">
        <f aca="false">(AC100*BC100*AW100)</f>
        <v>0</v>
      </c>
      <c r="CR100" s="44" t="n">
        <f aca="false">(((ET100*1.1*0.6))*BB100*AV100)</f>
        <v>0</v>
      </c>
      <c r="CS100" s="44" t="n">
        <f aca="false">(AE100*BS100*AV100)</f>
        <v>0</v>
      </c>
      <c r="CT100" s="44" t="n">
        <f aca="false">(AF100*BA100*AV100)</f>
        <v>33571.488547872</v>
      </c>
      <c r="CU100" s="44" t="n">
        <f aca="false">AG100</f>
        <v>0</v>
      </c>
      <c r="CV100" s="44" t="n">
        <f aca="false">(AH100*AV100)</f>
        <v>47.68038</v>
      </c>
      <c r="CW100" s="44" t="n">
        <f aca="false">AI100</f>
        <v>0</v>
      </c>
      <c r="CX100" s="44" t="n">
        <f aca="false">AJ100</f>
        <v>0</v>
      </c>
      <c r="CY100" s="44" t="n">
        <f aca="false">(S100+R100)*(BZ100/100)</f>
        <v>7718.0818</v>
      </c>
      <c r="CZ100" s="44" t="n">
        <f aca="false">(S100+R100)*(CA100/100)</f>
        <v>2997.9326</v>
      </c>
      <c r="DA100" s="44"/>
      <c r="DB100" s="44"/>
      <c r="DC100" s="44"/>
      <c r="DD100" s="44" t="s">
        <v>150</v>
      </c>
      <c r="DE100" s="44" t="s">
        <v>151</v>
      </c>
      <c r="DF100" s="44" t="s">
        <v>151</v>
      </c>
      <c r="DG100" s="44" t="s">
        <v>151</v>
      </c>
      <c r="DH100" s="44"/>
      <c r="DI100" s="44" t="s">
        <v>151</v>
      </c>
      <c r="DJ100" s="44" t="s">
        <v>151</v>
      </c>
      <c r="DK100" s="44"/>
      <c r="DL100" s="44"/>
      <c r="DM100" s="44"/>
      <c r="DN100" s="44" t="n">
        <v>121</v>
      </c>
      <c r="DO100" s="44" t="n">
        <v>47</v>
      </c>
      <c r="DP100" s="44" t="n">
        <v>1</v>
      </c>
      <c r="DQ100" s="44" t="n">
        <v>1</v>
      </c>
      <c r="DR100" s="44"/>
      <c r="DS100" s="44"/>
      <c r="DT100" s="44"/>
      <c r="DU100" s="44" t="n">
        <v>1013</v>
      </c>
      <c r="DV100" s="44" t="s">
        <v>73</v>
      </c>
      <c r="DW100" s="44" t="s">
        <v>73</v>
      </c>
      <c r="DX100" s="44" t="n">
        <v>1</v>
      </c>
      <c r="DY100" s="44"/>
      <c r="DZ100" s="44"/>
      <c r="EA100" s="44"/>
      <c r="EB100" s="44"/>
      <c r="EC100" s="44"/>
      <c r="ED100" s="44"/>
      <c r="EE100" s="44" t="n">
        <v>86330795</v>
      </c>
      <c r="EF100" s="44" t="n">
        <v>30</v>
      </c>
      <c r="EG100" s="44" t="s">
        <v>8</v>
      </c>
      <c r="EH100" s="44" t="n">
        <v>0</v>
      </c>
      <c r="EI100" s="44"/>
      <c r="EJ100" s="44" t="n">
        <v>1</v>
      </c>
      <c r="EK100" s="44" t="n">
        <v>167</v>
      </c>
      <c r="EL100" s="44" t="s">
        <v>77</v>
      </c>
      <c r="EM100" s="44" t="s">
        <v>78</v>
      </c>
      <c r="EN100" s="44"/>
      <c r="EO100" s="44" t="s">
        <v>152</v>
      </c>
      <c r="EP100" s="44"/>
      <c r="EQ100" s="44" t="n">
        <v>0</v>
      </c>
      <c r="ER100" s="44" t="n">
        <v>0</v>
      </c>
      <c r="ES100" s="44" t="n">
        <v>0</v>
      </c>
      <c r="ET100" s="44" t="n">
        <v>0</v>
      </c>
      <c r="EU100" s="44" t="n">
        <v>0</v>
      </c>
      <c r="EV100" s="44" t="n">
        <v>841.11</v>
      </c>
      <c r="EW100" s="44" t="n">
        <v>69</v>
      </c>
      <c r="EX100" s="44" t="n">
        <v>0</v>
      </c>
      <c r="EY100" s="44" t="n">
        <v>0</v>
      </c>
      <c r="EZ100" s="44"/>
      <c r="FA100" s="44"/>
      <c r="FB100" s="44"/>
      <c r="FC100" s="44"/>
      <c r="FD100" s="44"/>
      <c r="FE100" s="44"/>
      <c r="FF100" s="44"/>
      <c r="FG100" s="44"/>
      <c r="FH100" s="44"/>
      <c r="FI100" s="44"/>
      <c r="FJ100" s="44"/>
      <c r="FK100" s="44"/>
      <c r="FL100" s="44"/>
      <c r="FM100" s="44"/>
      <c r="FN100" s="44"/>
      <c r="FO100" s="44"/>
      <c r="FP100" s="44"/>
      <c r="FQ100" s="44" t="n">
        <v>0</v>
      </c>
      <c r="FR100" s="44" t="n">
        <v>0</v>
      </c>
      <c r="FS100" s="44" t="n">
        <v>0</v>
      </c>
      <c r="FT100" s="44"/>
      <c r="FU100" s="44"/>
      <c r="FV100" s="44"/>
      <c r="FW100" s="44"/>
      <c r="FX100" s="44" t="n">
        <v>121</v>
      </c>
      <c r="FY100" s="44" t="n">
        <v>47</v>
      </c>
      <c r="FZ100" s="44"/>
      <c r="GA100" s="44"/>
      <c r="GB100" s="44"/>
      <c r="GC100" s="44"/>
      <c r="GD100" s="44" t="n">
        <v>1</v>
      </c>
      <c r="GE100" s="44"/>
      <c r="GF100" s="44" t="n">
        <v>-1016652261</v>
      </c>
      <c r="GG100" s="44" t="n">
        <v>2</v>
      </c>
      <c r="GH100" s="44" t="n">
        <v>0</v>
      </c>
      <c r="GI100" s="44" t="n">
        <v>-2</v>
      </c>
      <c r="GJ100" s="44" t="n">
        <v>0</v>
      </c>
      <c r="GK100" s="44" t="n">
        <v>0</v>
      </c>
      <c r="GL100" s="44" t="n">
        <f aca="false">ROUND(IF(AND(BH100=3,BI100=3,FS100&lt;&gt;0),P100,0),2)</f>
        <v>0</v>
      </c>
      <c r="GM100" s="44" t="n">
        <f aca="false">ROUND(O100+X100+Y100,2)+GX100</f>
        <v>17094.59</v>
      </c>
      <c r="GN100" s="44" t="n">
        <f aca="false">IF(OR(BI100=0,BI100=1),GM100-GX100,0)</f>
        <v>17094.59</v>
      </c>
      <c r="GO100" s="44" t="n">
        <f aca="false">IF(BI100=2,GM100-GX100,0)</f>
        <v>0</v>
      </c>
      <c r="GP100" s="44" t="n">
        <f aca="false">IF(BI100=4,GM100-GX100,0)</f>
        <v>0</v>
      </c>
      <c r="GQ100" s="44"/>
      <c r="GR100" s="44" t="n">
        <v>0</v>
      </c>
      <c r="GS100" s="44" t="n">
        <v>3</v>
      </c>
      <c r="GT100" s="44" t="n">
        <v>0</v>
      </c>
      <c r="GU100" s="44"/>
      <c r="GV100" s="44" t="n">
        <f aca="false">(GT100)</f>
        <v>0</v>
      </c>
      <c r="GW100" s="44" t="n">
        <v>1.33</v>
      </c>
      <c r="GX100" s="44" t="n">
        <f aca="false">ROUND(HC100*I100,2)</f>
        <v>0</v>
      </c>
      <c r="GY100" s="44"/>
      <c r="GZ100" s="44"/>
      <c r="HA100" s="44" t="n">
        <v>0</v>
      </c>
      <c r="HB100" s="44" t="n">
        <v>0</v>
      </c>
      <c r="HC100" s="44" t="n">
        <f aca="false">GV100*GW100</f>
        <v>0</v>
      </c>
      <c r="HD100" s="44"/>
      <c r="HE100" s="44"/>
      <c r="HF100" s="44"/>
      <c r="HG100" s="44"/>
      <c r="HH100" s="44"/>
      <c r="HI100" s="44"/>
      <c r="HJ100" s="44"/>
      <c r="HK100" s="44"/>
      <c r="HL100" s="44"/>
      <c r="HM100" s="44"/>
      <c r="HN100" s="44"/>
      <c r="HO100" s="44"/>
      <c r="HP100" s="44"/>
      <c r="HQ100" s="44"/>
      <c r="HR100" s="44"/>
      <c r="HS100" s="44" t="n">
        <v>0</v>
      </c>
      <c r="HT100" s="44"/>
      <c r="HU100" s="44"/>
      <c r="HV100" s="44"/>
      <c r="HW100" s="44"/>
      <c r="HX100" s="44"/>
      <c r="HY100" s="44"/>
      <c r="HZ100" s="44"/>
      <c r="IA100" s="44"/>
      <c r="IB100" s="44"/>
      <c r="IC100" s="44"/>
      <c r="ID100" s="44"/>
      <c r="IE100" s="44"/>
      <c r="IF100" s="44"/>
      <c r="IG100" s="44"/>
      <c r="IH100" s="44"/>
      <c r="II100" s="44"/>
      <c r="IJ100" s="44"/>
      <c r="IK100" s="44" t="n">
        <v>0</v>
      </c>
      <c r="IL100" s="44"/>
      <c r="IM100" s="44"/>
      <c r="IN100" s="44"/>
      <c r="IO100" s="44"/>
      <c r="IP100" s="44"/>
      <c r="IQ100" s="44"/>
      <c r="IR100" s="44"/>
      <c r="IS100" s="44"/>
      <c r="IT100" s="44"/>
      <c r="IU100" s="44"/>
    </row>
    <row r="101" customFormat="false" ht="12.75" hidden="false" customHeight="false" outlineLevel="0" collapsed="false">
      <c r="A101" s="44" t="n">
        <v>17</v>
      </c>
      <c r="B101" s="44" t="n">
        <v>1</v>
      </c>
      <c r="C101" s="44" t="n">
        <f aca="false">ROW(SmtRes!A117)</f>
        <v>117</v>
      </c>
      <c r="D101" s="44" t="n">
        <f aca="false">ROW(EtalonRes!A117)</f>
        <v>117</v>
      </c>
      <c r="E101" s="44" t="s">
        <v>156</v>
      </c>
      <c r="F101" s="44" t="s">
        <v>72</v>
      </c>
      <c r="G101" s="44" t="s">
        <v>30</v>
      </c>
      <c r="H101" s="44" t="s">
        <v>73</v>
      </c>
      <c r="I101" s="44" t="n">
        <f aca="false">ROUND(48/100,9)</f>
        <v>0.48</v>
      </c>
      <c r="J101" s="44" t="n">
        <v>0</v>
      </c>
      <c r="K101" s="44" t="n">
        <f aca="false">ROUND(48/100,9)</f>
        <v>0.48</v>
      </c>
      <c r="L101" s="44"/>
      <c r="M101" s="44"/>
      <c r="N101" s="44"/>
      <c r="O101" s="44" t="n">
        <f aca="false">ROUND(CP101,2)</f>
        <v>278.99</v>
      </c>
      <c r="P101" s="44" t="n">
        <f aca="false">ROUND(CQ101*I101,2)</f>
        <v>0</v>
      </c>
      <c r="Q101" s="44" t="n">
        <f aca="false">ROUND(CR101*I101,2)</f>
        <v>0</v>
      </c>
      <c r="R101" s="44" t="n">
        <f aca="false">ROUND(CS101*I101,2)</f>
        <v>0</v>
      </c>
      <c r="S101" s="44" t="n">
        <f aca="false">ROUND(CT101*I101,2)</f>
        <v>278.99</v>
      </c>
      <c r="T101" s="44" t="n">
        <f aca="false">ROUND(CU101*I101,2)</f>
        <v>0</v>
      </c>
      <c r="U101" s="44" t="n">
        <f aca="false">CV101*I101</f>
        <v>22.8865824</v>
      </c>
      <c r="V101" s="44" t="n">
        <f aca="false">CW101*I101</f>
        <v>0</v>
      </c>
      <c r="W101" s="44" t="n">
        <f aca="false">ROUND(CX101*I101,2)</f>
        <v>0</v>
      </c>
      <c r="X101" s="44" t="n">
        <f aca="false">ROUND(CY101,2)</f>
        <v>337.58</v>
      </c>
      <c r="Y101" s="44" t="n">
        <f aca="false">ROUND(CZ101,2)</f>
        <v>131.13</v>
      </c>
      <c r="Z101" s="44"/>
      <c r="AA101" s="44" t="n">
        <v>86511347</v>
      </c>
      <c r="AB101" s="44" t="n">
        <f aca="false">(AC101+AD101+AF101)</f>
        <v>555.1326</v>
      </c>
      <c r="AC101" s="44" t="n">
        <f aca="false">((ES101*0))</f>
        <v>0</v>
      </c>
      <c r="AD101" s="44" t="n">
        <f aca="false">((ET101*1.1*0.6))</f>
        <v>0</v>
      </c>
      <c r="AE101" s="44" t="n">
        <f aca="false">((EU101*1.1*0.6))</f>
        <v>0</v>
      </c>
      <c r="AF101" s="44" t="n">
        <f aca="false">((EV101*1.1*0.6))</f>
        <v>555.1326</v>
      </c>
      <c r="AG101" s="44" t="n">
        <f aca="false">(AP101)</f>
        <v>0</v>
      </c>
      <c r="AH101" s="44" t="n">
        <f aca="false">((EW101*1.1*0.6))</f>
        <v>45.54</v>
      </c>
      <c r="AI101" s="44" t="n">
        <f aca="false">((EX101*1.1*0.6))</f>
        <v>0</v>
      </c>
      <c r="AJ101" s="44" t="n">
        <f aca="false">(AS101)</f>
        <v>0</v>
      </c>
      <c r="AK101" s="44" t="n">
        <v>0</v>
      </c>
      <c r="AL101" s="44" t="n">
        <v>0</v>
      </c>
      <c r="AM101" s="44" t="n">
        <v>0</v>
      </c>
      <c r="AN101" s="44" t="n">
        <v>0</v>
      </c>
      <c r="AO101" s="44" t="n">
        <v>841.11</v>
      </c>
      <c r="AP101" s="44" t="n">
        <v>0</v>
      </c>
      <c r="AQ101" s="44" t="n">
        <v>69</v>
      </c>
      <c r="AR101" s="44" t="n">
        <v>0</v>
      </c>
      <c r="AS101" s="44" t="n">
        <v>0</v>
      </c>
      <c r="AT101" s="44" t="n">
        <v>121</v>
      </c>
      <c r="AU101" s="44" t="n">
        <v>47</v>
      </c>
      <c r="AV101" s="44" t="n">
        <v>1.047</v>
      </c>
      <c r="AW101" s="44" t="n">
        <v>1</v>
      </c>
      <c r="AX101" s="44"/>
      <c r="AY101" s="44"/>
      <c r="AZ101" s="44" t="n">
        <v>1</v>
      </c>
      <c r="BA101" s="44" t="n">
        <v>1</v>
      </c>
      <c r="BB101" s="44" t="n">
        <v>1</v>
      </c>
      <c r="BC101" s="44" t="n">
        <v>1</v>
      </c>
      <c r="BD101" s="44"/>
      <c r="BE101" s="44"/>
      <c r="BF101" s="44"/>
      <c r="BG101" s="44"/>
      <c r="BH101" s="44" t="n">
        <v>0</v>
      </c>
      <c r="BI101" s="44" t="n">
        <v>1</v>
      </c>
      <c r="BJ101" s="44" t="s">
        <v>74</v>
      </c>
      <c r="BK101" s="44"/>
      <c r="BL101" s="44"/>
      <c r="BM101" s="44" t="n">
        <v>167</v>
      </c>
      <c r="BN101" s="44" t="n">
        <v>0</v>
      </c>
      <c r="BO101" s="44" t="s">
        <v>72</v>
      </c>
      <c r="BP101" s="44" t="n">
        <v>1</v>
      </c>
      <c r="BQ101" s="44" t="n">
        <v>30</v>
      </c>
      <c r="BR101" s="44" t="n">
        <v>0</v>
      </c>
      <c r="BS101" s="44" t="n">
        <v>1</v>
      </c>
      <c r="BT101" s="44" t="n">
        <v>1</v>
      </c>
      <c r="BU101" s="44" t="n">
        <v>1</v>
      </c>
      <c r="BV101" s="44" t="n">
        <v>1</v>
      </c>
      <c r="BW101" s="44" t="n">
        <v>1</v>
      </c>
      <c r="BX101" s="44" t="n">
        <v>1</v>
      </c>
      <c r="BY101" s="44"/>
      <c r="BZ101" s="44" t="n">
        <v>121</v>
      </c>
      <c r="CA101" s="44" t="n">
        <v>47</v>
      </c>
      <c r="CB101" s="44"/>
      <c r="CC101" s="44"/>
      <c r="CD101" s="44"/>
      <c r="CE101" s="44" t="n">
        <v>0</v>
      </c>
      <c r="CF101" s="44" t="n">
        <v>0</v>
      </c>
      <c r="CG101" s="44" t="n">
        <v>0</v>
      </c>
      <c r="CH101" s="44"/>
      <c r="CI101" s="44"/>
      <c r="CJ101" s="44"/>
      <c r="CK101" s="44"/>
      <c r="CL101" s="44"/>
      <c r="CM101" s="44" t="n">
        <v>0</v>
      </c>
      <c r="CN101" s="44" t="s">
        <v>149</v>
      </c>
      <c r="CO101" s="44" t="n">
        <v>0</v>
      </c>
      <c r="CP101" s="44" t="n">
        <f aca="false">(P101+Q101+S101)</f>
        <v>278.99</v>
      </c>
      <c r="CQ101" s="44" t="n">
        <f aca="false">(AC101*BC101*AW101)</f>
        <v>0</v>
      </c>
      <c r="CR101" s="44" t="n">
        <f aca="false">(((ET101*1.1*0.6))*BB101*AV101)</f>
        <v>0</v>
      </c>
      <c r="CS101" s="44" t="n">
        <f aca="false">(AE101*BS101*AV101)</f>
        <v>0</v>
      </c>
      <c r="CT101" s="44" t="n">
        <f aca="false">(AF101*BA101*AV101)</f>
        <v>581.2238322</v>
      </c>
      <c r="CU101" s="44" t="n">
        <f aca="false">AG101</f>
        <v>0</v>
      </c>
      <c r="CV101" s="44" t="n">
        <f aca="false">(AH101*AV101)</f>
        <v>47.68038</v>
      </c>
      <c r="CW101" s="44" t="n">
        <f aca="false">AI101</f>
        <v>0</v>
      </c>
      <c r="CX101" s="44" t="n">
        <f aca="false">AJ101</f>
        <v>0</v>
      </c>
      <c r="CY101" s="44" t="n">
        <f aca="false">(((S101+R101)*BZ101)/100)</f>
        <v>337.5779</v>
      </c>
      <c r="CZ101" s="44" t="n">
        <f aca="false">(((S101+R101)*CA101)/100)</f>
        <v>131.1253</v>
      </c>
      <c r="DA101" s="44"/>
      <c r="DB101" s="44"/>
      <c r="DC101" s="44"/>
      <c r="DD101" s="44" t="s">
        <v>150</v>
      </c>
      <c r="DE101" s="44" t="s">
        <v>151</v>
      </c>
      <c r="DF101" s="44" t="s">
        <v>151</v>
      </c>
      <c r="DG101" s="44" t="s">
        <v>151</v>
      </c>
      <c r="DH101" s="44"/>
      <c r="DI101" s="44" t="s">
        <v>151</v>
      </c>
      <c r="DJ101" s="44" t="s">
        <v>151</v>
      </c>
      <c r="DK101" s="44"/>
      <c r="DL101" s="44"/>
      <c r="DM101" s="44"/>
      <c r="DN101" s="44" t="n">
        <v>0</v>
      </c>
      <c r="DO101" s="44" t="n">
        <v>0</v>
      </c>
      <c r="DP101" s="44" t="n">
        <v>1</v>
      </c>
      <c r="DQ101" s="44" t="n">
        <v>1</v>
      </c>
      <c r="DR101" s="44"/>
      <c r="DS101" s="44"/>
      <c r="DT101" s="44"/>
      <c r="DU101" s="44" t="n">
        <v>1013</v>
      </c>
      <c r="DV101" s="44" t="s">
        <v>73</v>
      </c>
      <c r="DW101" s="44" t="s">
        <v>73</v>
      </c>
      <c r="DX101" s="44" t="n">
        <v>1</v>
      </c>
      <c r="DY101" s="44"/>
      <c r="DZ101" s="44"/>
      <c r="EA101" s="44"/>
      <c r="EB101" s="44"/>
      <c r="EC101" s="44"/>
      <c r="ED101" s="44"/>
      <c r="EE101" s="44" t="n">
        <v>86330795</v>
      </c>
      <c r="EF101" s="44" t="n">
        <v>30</v>
      </c>
      <c r="EG101" s="44" t="s">
        <v>8</v>
      </c>
      <c r="EH101" s="44" t="n">
        <v>0</v>
      </c>
      <c r="EI101" s="44"/>
      <c r="EJ101" s="44" t="n">
        <v>1</v>
      </c>
      <c r="EK101" s="44" t="n">
        <v>167</v>
      </c>
      <c r="EL101" s="44" t="s">
        <v>77</v>
      </c>
      <c r="EM101" s="44" t="s">
        <v>78</v>
      </c>
      <c r="EN101" s="44"/>
      <c r="EO101" s="44" t="s">
        <v>152</v>
      </c>
      <c r="EP101" s="44"/>
      <c r="EQ101" s="44" t="n">
        <v>0</v>
      </c>
      <c r="ER101" s="44" t="n">
        <v>0</v>
      </c>
      <c r="ES101" s="44" t="n">
        <v>0</v>
      </c>
      <c r="ET101" s="44" t="n">
        <v>0</v>
      </c>
      <c r="EU101" s="44" t="n">
        <v>0</v>
      </c>
      <c r="EV101" s="44" t="n">
        <v>841.11</v>
      </c>
      <c r="EW101" s="44" t="n">
        <v>69</v>
      </c>
      <c r="EX101" s="44" t="n">
        <v>0</v>
      </c>
      <c r="EY101" s="44" t="n">
        <v>0</v>
      </c>
      <c r="EZ101" s="44"/>
      <c r="FA101" s="44"/>
      <c r="FB101" s="44"/>
      <c r="FC101" s="44"/>
      <c r="FD101" s="44"/>
      <c r="FE101" s="44"/>
      <c r="FF101" s="44"/>
      <c r="FG101" s="44"/>
      <c r="FH101" s="44"/>
      <c r="FI101" s="44"/>
      <c r="FJ101" s="44"/>
      <c r="FK101" s="44"/>
      <c r="FL101" s="44"/>
      <c r="FM101" s="44"/>
      <c r="FN101" s="44"/>
      <c r="FO101" s="44"/>
      <c r="FP101" s="44"/>
      <c r="FQ101" s="44" t="n">
        <v>0</v>
      </c>
      <c r="FR101" s="44" t="n">
        <v>0</v>
      </c>
      <c r="FS101" s="44" t="n">
        <v>0</v>
      </c>
      <c r="FT101" s="44"/>
      <c r="FU101" s="44"/>
      <c r="FV101" s="44"/>
      <c r="FW101" s="44"/>
      <c r="FX101" s="44" t="n">
        <v>121</v>
      </c>
      <c r="FY101" s="44" t="n">
        <v>47</v>
      </c>
      <c r="FZ101" s="44"/>
      <c r="GA101" s="44"/>
      <c r="GB101" s="44"/>
      <c r="GC101" s="44"/>
      <c r="GD101" s="44" t="n">
        <v>1</v>
      </c>
      <c r="GE101" s="44"/>
      <c r="GF101" s="44" t="n">
        <v>-464805314</v>
      </c>
      <c r="GG101" s="44" t="n">
        <v>2</v>
      </c>
      <c r="GH101" s="44" t="n">
        <v>0</v>
      </c>
      <c r="GI101" s="44" t="n">
        <v>-2</v>
      </c>
      <c r="GJ101" s="44" t="n">
        <v>0</v>
      </c>
      <c r="GK101" s="44" t="n">
        <v>0</v>
      </c>
      <c r="GL101" s="44" t="n">
        <f aca="false">ROUND(IF(AND(BH101=3,BI101=3,FS101&lt;&gt;0),P101,0),2)</f>
        <v>0</v>
      </c>
      <c r="GM101" s="44" t="n">
        <f aca="false">ROUND(O101+X101+Y101,2)+GX101</f>
        <v>747.7</v>
      </c>
      <c r="GN101" s="44" t="n">
        <f aca="false">IF(OR(BI101=0,BI101=1),GM101-GX101,0)</f>
        <v>747.7</v>
      </c>
      <c r="GO101" s="44" t="n">
        <f aca="false">IF(BI101=2,GM101-GX101,0)</f>
        <v>0</v>
      </c>
      <c r="GP101" s="44" t="n">
        <f aca="false">IF(BI101=4,GM101-GX101,0)</f>
        <v>0</v>
      </c>
      <c r="GQ101" s="44"/>
      <c r="GR101" s="44" t="n">
        <v>0</v>
      </c>
      <c r="GS101" s="44" t="n">
        <v>3</v>
      </c>
      <c r="GT101" s="44" t="n">
        <v>0</v>
      </c>
      <c r="GU101" s="44"/>
      <c r="GV101" s="44" t="n">
        <f aca="false">(GT101)</f>
        <v>0</v>
      </c>
      <c r="GW101" s="44" t="n">
        <v>1</v>
      </c>
      <c r="GX101" s="44" t="n">
        <f aca="false">ROUND(HC101*I101,2)</f>
        <v>0</v>
      </c>
      <c r="GY101" s="44"/>
      <c r="GZ101" s="44"/>
      <c r="HA101" s="44" t="n">
        <v>0</v>
      </c>
      <c r="HB101" s="44" t="n">
        <v>0</v>
      </c>
      <c r="HC101" s="44" t="n">
        <f aca="false">GV101*GW101</f>
        <v>0</v>
      </c>
      <c r="HD101" s="44"/>
      <c r="HE101" s="44"/>
      <c r="HF101" s="44"/>
      <c r="HG101" s="44"/>
      <c r="HH101" s="44"/>
      <c r="HI101" s="44"/>
      <c r="HJ101" s="44"/>
      <c r="HK101" s="44"/>
      <c r="HL101" s="44"/>
      <c r="HM101" s="44"/>
      <c r="HN101" s="44"/>
      <c r="HO101" s="44"/>
      <c r="HP101" s="44"/>
      <c r="HQ101" s="44"/>
      <c r="HR101" s="44"/>
      <c r="HS101" s="44" t="n">
        <v>0</v>
      </c>
      <c r="HT101" s="44"/>
      <c r="HU101" s="44"/>
      <c r="HV101" s="44"/>
      <c r="HW101" s="44"/>
      <c r="HX101" s="44"/>
      <c r="HY101" s="44"/>
      <c r="HZ101" s="44"/>
      <c r="IA101" s="44"/>
      <c r="IB101" s="44"/>
      <c r="IC101" s="44"/>
      <c r="ID101" s="44"/>
      <c r="IE101" s="44"/>
      <c r="IF101" s="44"/>
      <c r="IG101" s="44"/>
      <c r="IH101" s="44"/>
      <c r="II101" s="44"/>
      <c r="IJ101" s="44"/>
      <c r="IK101" s="44" t="n">
        <v>0</v>
      </c>
      <c r="IL101" s="44"/>
      <c r="IM101" s="44"/>
      <c r="IN101" s="44"/>
      <c r="IO101" s="44"/>
      <c r="IP101" s="44"/>
      <c r="IQ101" s="44"/>
      <c r="IR101" s="44"/>
      <c r="IS101" s="44"/>
      <c r="IT101" s="44"/>
      <c r="IU101" s="44"/>
    </row>
    <row r="102" customFormat="false" ht="12.75" hidden="false" customHeight="false" outlineLevel="0" collapsed="false">
      <c r="A102" s="44" t="n">
        <v>17</v>
      </c>
      <c r="B102" s="44" t="n">
        <v>1</v>
      </c>
      <c r="C102" s="44" t="n">
        <f aca="false">ROW(SmtRes!A120)</f>
        <v>120</v>
      </c>
      <c r="D102" s="44" t="n">
        <f aca="false">ROW(EtalonRes!A120)</f>
        <v>120</v>
      </c>
      <c r="E102" s="44" t="s">
        <v>156</v>
      </c>
      <c r="F102" s="44" t="s">
        <v>72</v>
      </c>
      <c r="G102" s="44" t="s">
        <v>30</v>
      </c>
      <c r="H102" s="44" t="s">
        <v>73</v>
      </c>
      <c r="I102" s="44" t="n">
        <f aca="false">ROUND(48/100,9)</f>
        <v>0.48</v>
      </c>
      <c r="J102" s="44" t="n">
        <v>0</v>
      </c>
      <c r="K102" s="44" t="n">
        <f aca="false">ROUND(48/100,9)</f>
        <v>0.48</v>
      </c>
      <c r="L102" s="44"/>
      <c r="M102" s="44"/>
      <c r="N102" s="44"/>
      <c r="O102" s="44" t="n">
        <f aca="false">ROUND(CP102,2)</f>
        <v>16114.31</v>
      </c>
      <c r="P102" s="44" t="n">
        <f aca="false">ROUND(CQ102*I102,2)</f>
        <v>0</v>
      </c>
      <c r="Q102" s="44" t="n">
        <f aca="false">ROUND(CR102*I102,2)</f>
        <v>0</v>
      </c>
      <c r="R102" s="44" t="n">
        <f aca="false">ROUND(CS102*I102,2)</f>
        <v>0</v>
      </c>
      <c r="S102" s="44" t="n">
        <f aca="false">ROUND(CT102*I102,2)</f>
        <v>16114.31</v>
      </c>
      <c r="T102" s="44" t="n">
        <f aca="false">ROUND(CU102*I102,2)</f>
        <v>0</v>
      </c>
      <c r="U102" s="44" t="n">
        <f aca="false">CV102*I102</f>
        <v>22.8865824</v>
      </c>
      <c r="V102" s="44" t="n">
        <f aca="false">CW102*I102</f>
        <v>0</v>
      </c>
      <c r="W102" s="44" t="n">
        <f aca="false">ROUND(CX102*I102,2)</f>
        <v>0</v>
      </c>
      <c r="X102" s="44" t="n">
        <f aca="false">ROUND(CY102,2)</f>
        <v>19498.32</v>
      </c>
      <c r="Y102" s="44" t="n">
        <f aca="false">ROUND(CZ102,2)</f>
        <v>7573.73</v>
      </c>
      <c r="Z102" s="44"/>
      <c r="AA102" s="44" t="n">
        <v>86511348</v>
      </c>
      <c r="AB102" s="44" t="n">
        <f aca="false">(AC102+AD102+AF102)</f>
        <v>555.1326</v>
      </c>
      <c r="AC102" s="44" t="n">
        <f aca="false">((ES102*0))</f>
        <v>0</v>
      </c>
      <c r="AD102" s="44" t="n">
        <f aca="false">((ET102*1.1*0.6))</f>
        <v>0</v>
      </c>
      <c r="AE102" s="44" t="n">
        <f aca="false">((EU102*1.1*0.6))</f>
        <v>0</v>
      </c>
      <c r="AF102" s="44" t="n">
        <f aca="false">((EV102*1.1*0.6))</f>
        <v>555.1326</v>
      </c>
      <c r="AG102" s="44" t="n">
        <f aca="false">(AP102)</f>
        <v>0</v>
      </c>
      <c r="AH102" s="44" t="n">
        <f aca="false">((EW102*1.1*0.6))</f>
        <v>45.54</v>
      </c>
      <c r="AI102" s="44" t="n">
        <f aca="false">((EX102*1.1*0.6))</f>
        <v>0</v>
      </c>
      <c r="AJ102" s="44" t="n">
        <f aca="false">(AS102)</f>
        <v>0</v>
      </c>
      <c r="AK102" s="44" t="n">
        <v>0</v>
      </c>
      <c r="AL102" s="44" t="n">
        <v>0</v>
      </c>
      <c r="AM102" s="44" t="n">
        <v>0</v>
      </c>
      <c r="AN102" s="44" t="n">
        <v>0</v>
      </c>
      <c r="AO102" s="44" t="n">
        <v>841.11</v>
      </c>
      <c r="AP102" s="44" t="n">
        <v>0</v>
      </c>
      <c r="AQ102" s="44" t="n">
        <v>69</v>
      </c>
      <c r="AR102" s="44" t="n">
        <v>0</v>
      </c>
      <c r="AS102" s="44" t="n">
        <v>0</v>
      </c>
      <c r="AT102" s="44" t="n">
        <v>121</v>
      </c>
      <c r="AU102" s="44" t="n">
        <v>47</v>
      </c>
      <c r="AV102" s="44" t="n">
        <v>1.047</v>
      </c>
      <c r="AW102" s="44" t="n">
        <v>1</v>
      </c>
      <c r="AX102" s="44"/>
      <c r="AY102" s="44"/>
      <c r="AZ102" s="44" t="n">
        <v>1</v>
      </c>
      <c r="BA102" s="44" t="n">
        <v>57.76</v>
      </c>
      <c r="BB102" s="44" t="n">
        <v>1</v>
      </c>
      <c r="BC102" s="44" t="n">
        <v>1.33</v>
      </c>
      <c r="BD102" s="44"/>
      <c r="BE102" s="44"/>
      <c r="BF102" s="44"/>
      <c r="BG102" s="44"/>
      <c r="BH102" s="44" t="n">
        <v>0</v>
      </c>
      <c r="BI102" s="44" t="n">
        <v>1</v>
      </c>
      <c r="BJ102" s="44" t="s">
        <v>74</v>
      </c>
      <c r="BK102" s="44"/>
      <c r="BL102" s="44"/>
      <c r="BM102" s="44" t="n">
        <v>167</v>
      </c>
      <c r="BN102" s="44" t="n">
        <v>0</v>
      </c>
      <c r="BO102" s="44" t="s">
        <v>72</v>
      </c>
      <c r="BP102" s="44" t="n">
        <v>1</v>
      </c>
      <c r="BQ102" s="44" t="n">
        <v>30</v>
      </c>
      <c r="BR102" s="44" t="n">
        <v>0</v>
      </c>
      <c r="BS102" s="44" t="n">
        <v>57.76</v>
      </c>
      <c r="BT102" s="44" t="n">
        <v>1</v>
      </c>
      <c r="BU102" s="44" t="n">
        <v>1</v>
      </c>
      <c r="BV102" s="44" t="n">
        <v>1</v>
      </c>
      <c r="BW102" s="44" t="n">
        <v>1</v>
      </c>
      <c r="BX102" s="44" t="n">
        <v>1</v>
      </c>
      <c r="BY102" s="44"/>
      <c r="BZ102" s="44" t="n">
        <v>121</v>
      </c>
      <c r="CA102" s="44" t="n">
        <v>47</v>
      </c>
      <c r="CB102" s="44"/>
      <c r="CC102" s="44"/>
      <c r="CD102" s="44"/>
      <c r="CE102" s="44" t="n">
        <v>0</v>
      </c>
      <c r="CF102" s="44" t="n">
        <v>0</v>
      </c>
      <c r="CG102" s="44" t="n">
        <v>0</v>
      </c>
      <c r="CH102" s="44"/>
      <c r="CI102" s="44"/>
      <c r="CJ102" s="44"/>
      <c r="CK102" s="44"/>
      <c r="CL102" s="44"/>
      <c r="CM102" s="44" t="n">
        <v>0</v>
      </c>
      <c r="CN102" s="44" t="s">
        <v>149</v>
      </c>
      <c r="CO102" s="44" t="n">
        <v>0</v>
      </c>
      <c r="CP102" s="44" t="n">
        <f aca="false">(P102+Q102+S102)</f>
        <v>16114.31</v>
      </c>
      <c r="CQ102" s="44" t="n">
        <f aca="false">(AC102*BC102*AW102)</f>
        <v>0</v>
      </c>
      <c r="CR102" s="44" t="n">
        <f aca="false">(((ET102*1.1*0.6))*BB102*AV102)</f>
        <v>0</v>
      </c>
      <c r="CS102" s="44" t="n">
        <f aca="false">(AE102*BS102*AV102)</f>
        <v>0</v>
      </c>
      <c r="CT102" s="44" t="n">
        <f aca="false">(AF102*BA102*AV102)</f>
        <v>33571.488547872</v>
      </c>
      <c r="CU102" s="44" t="n">
        <f aca="false">AG102</f>
        <v>0</v>
      </c>
      <c r="CV102" s="44" t="n">
        <f aca="false">(AH102*AV102)</f>
        <v>47.68038</v>
      </c>
      <c r="CW102" s="44" t="n">
        <f aca="false">AI102</f>
        <v>0</v>
      </c>
      <c r="CX102" s="44" t="n">
        <f aca="false">AJ102</f>
        <v>0</v>
      </c>
      <c r="CY102" s="44" t="n">
        <f aca="false">(S102+R102)*(BZ102/100)</f>
        <v>19498.3151</v>
      </c>
      <c r="CZ102" s="44" t="n">
        <f aca="false">(S102+R102)*(CA102/100)</f>
        <v>7573.7257</v>
      </c>
      <c r="DA102" s="44"/>
      <c r="DB102" s="44"/>
      <c r="DC102" s="44"/>
      <c r="DD102" s="44" t="s">
        <v>150</v>
      </c>
      <c r="DE102" s="44" t="s">
        <v>151</v>
      </c>
      <c r="DF102" s="44" t="s">
        <v>151</v>
      </c>
      <c r="DG102" s="44" t="s">
        <v>151</v>
      </c>
      <c r="DH102" s="44"/>
      <c r="DI102" s="44" t="s">
        <v>151</v>
      </c>
      <c r="DJ102" s="44" t="s">
        <v>151</v>
      </c>
      <c r="DK102" s="44"/>
      <c r="DL102" s="44"/>
      <c r="DM102" s="44"/>
      <c r="DN102" s="44" t="n">
        <v>121</v>
      </c>
      <c r="DO102" s="44" t="n">
        <v>47</v>
      </c>
      <c r="DP102" s="44" t="n">
        <v>1</v>
      </c>
      <c r="DQ102" s="44" t="n">
        <v>1</v>
      </c>
      <c r="DR102" s="44"/>
      <c r="DS102" s="44"/>
      <c r="DT102" s="44"/>
      <c r="DU102" s="44" t="n">
        <v>1013</v>
      </c>
      <c r="DV102" s="44" t="s">
        <v>73</v>
      </c>
      <c r="DW102" s="44" t="s">
        <v>73</v>
      </c>
      <c r="DX102" s="44" t="n">
        <v>1</v>
      </c>
      <c r="DY102" s="44"/>
      <c r="DZ102" s="44"/>
      <c r="EA102" s="44"/>
      <c r="EB102" s="44"/>
      <c r="EC102" s="44"/>
      <c r="ED102" s="44"/>
      <c r="EE102" s="44" t="n">
        <v>86330795</v>
      </c>
      <c r="EF102" s="44" t="n">
        <v>30</v>
      </c>
      <c r="EG102" s="44" t="s">
        <v>8</v>
      </c>
      <c r="EH102" s="44" t="n">
        <v>0</v>
      </c>
      <c r="EI102" s="44"/>
      <c r="EJ102" s="44" t="n">
        <v>1</v>
      </c>
      <c r="EK102" s="44" t="n">
        <v>167</v>
      </c>
      <c r="EL102" s="44" t="s">
        <v>77</v>
      </c>
      <c r="EM102" s="44" t="s">
        <v>78</v>
      </c>
      <c r="EN102" s="44"/>
      <c r="EO102" s="44" t="s">
        <v>152</v>
      </c>
      <c r="EP102" s="44"/>
      <c r="EQ102" s="44" t="n">
        <v>0</v>
      </c>
      <c r="ER102" s="44" t="n">
        <v>0</v>
      </c>
      <c r="ES102" s="44" t="n">
        <v>0</v>
      </c>
      <c r="ET102" s="44" t="n">
        <v>0</v>
      </c>
      <c r="EU102" s="44" t="n">
        <v>0</v>
      </c>
      <c r="EV102" s="44" t="n">
        <v>841.11</v>
      </c>
      <c r="EW102" s="44" t="n">
        <v>69</v>
      </c>
      <c r="EX102" s="44" t="n">
        <v>0</v>
      </c>
      <c r="EY102" s="44" t="n">
        <v>0</v>
      </c>
      <c r="EZ102" s="44"/>
      <c r="FA102" s="44"/>
      <c r="FB102" s="44"/>
      <c r="FC102" s="44"/>
      <c r="FD102" s="44"/>
      <c r="FE102" s="44"/>
      <c r="FF102" s="44"/>
      <c r="FG102" s="44"/>
      <c r="FH102" s="44"/>
      <c r="FI102" s="44"/>
      <c r="FJ102" s="44"/>
      <c r="FK102" s="44"/>
      <c r="FL102" s="44"/>
      <c r="FM102" s="44"/>
      <c r="FN102" s="44"/>
      <c r="FO102" s="44"/>
      <c r="FP102" s="44"/>
      <c r="FQ102" s="44" t="n">
        <v>0</v>
      </c>
      <c r="FR102" s="44" t="n">
        <v>0</v>
      </c>
      <c r="FS102" s="44" t="n">
        <v>0</v>
      </c>
      <c r="FT102" s="44"/>
      <c r="FU102" s="44"/>
      <c r="FV102" s="44"/>
      <c r="FW102" s="44"/>
      <c r="FX102" s="44" t="n">
        <v>121</v>
      </c>
      <c r="FY102" s="44" t="n">
        <v>47</v>
      </c>
      <c r="FZ102" s="44"/>
      <c r="GA102" s="44"/>
      <c r="GB102" s="44"/>
      <c r="GC102" s="44"/>
      <c r="GD102" s="44" t="n">
        <v>1</v>
      </c>
      <c r="GE102" s="44"/>
      <c r="GF102" s="44" t="n">
        <v>-464805314</v>
      </c>
      <c r="GG102" s="44" t="n">
        <v>2</v>
      </c>
      <c r="GH102" s="44" t="n">
        <v>0</v>
      </c>
      <c r="GI102" s="44" t="n">
        <v>-2</v>
      </c>
      <c r="GJ102" s="44" t="n">
        <v>0</v>
      </c>
      <c r="GK102" s="44" t="n">
        <v>0</v>
      </c>
      <c r="GL102" s="44" t="n">
        <f aca="false">ROUND(IF(AND(BH102=3,BI102=3,FS102&lt;&gt;0),P102,0),2)</f>
        <v>0</v>
      </c>
      <c r="GM102" s="44" t="n">
        <f aca="false">ROUND(O102+X102+Y102,2)+GX102</f>
        <v>43186.36</v>
      </c>
      <c r="GN102" s="44" t="n">
        <f aca="false">IF(OR(BI102=0,BI102=1),GM102-GX102,0)</f>
        <v>43186.36</v>
      </c>
      <c r="GO102" s="44" t="n">
        <f aca="false">IF(BI102=2,GM102-GX102,0)</f>
        <v>0</v>
      </c>
      <c r="GP102" s="44" t="n">
        <f aca="false">IF(BI102=4,GM102-GX102,0)</f>
        <v>0</v>
      </c>
      <c r="GQ102" s="44"/>
      <c r="GR102" s="44" t="n">
        <v>0</v>
      </c>
      <c r="GS102" s="44" t="n">
        <v>3</v>
      </c>
      <c r="GT102" s="44" t="n">
        <v>0</v>
      </c>
      <c r="GU102" s="44"/>
      <c r="GV102" s="44" t="n">
        <f aca="false">(GT102)</f>
        <v>0</v>
      </c>
      <c r="GW102" s="44" t="n">
        <v>1.33</v>
      </c>
      <c r="GX102" s="44" t="n">
        <f aca="false">ROUND(HC102*I102,2)</f>
        <v>0</v>
      </c>
      <c r="GY102" s="44"/>
      <c r="GZ102" s="44"/>
      <c r="HA102" s="44" t="n">
        <v>0</v>
      </c>
      <c r="HB102" s="44" t="n">
        <v>0</v>
      </c>
      <c r="HC102" s="44" t="n">
        <f aca="false">GV102*GW102</f>
        <v>0</v>
      </c>
      <c r="HD102" s="44"/>
      <c r="HE102" s="44"/>
      <c r="HF102" s="44"/>
      <c r="HG102" s="44"/>
      <c r="HH102" s="44"/>
      <c r="HI102" s="44"/>
      <c r="HJ102" s="44"/>
      <c r="HK102" s="44"/>
      <c r="HL102" s="44"/>
      <c r="HM102" s="44"/>
      <c r="HN102" s="44"/>
      <c r="HO102" s="44"/>
      <c r="HP102" s="44"/>
      <c r="HQ102" s="44"/>
      <c r="HR102" s="44"/>
      <c r="HS102" s="44" t="n">
        <v>0</v>
      </c>
      <c r="HT102" s="44"/>
      <c r="HU102" s="44"/>
      <c r="HV102" s="44"/>
      <c r="HW102" s="44"/>
      <c r="HX102" s="44"/>
      <c r="HY102" s="44"/>
      <c r="HZ102" s="44"/>
      <c r="IA102" s="44"/>
      <c r="IB102" s="44"/>
      <c r="IC102" s="44"/>
      <c r="ID102" s="44"/>
      <c r="IE102" s="44"/>
      <c r="IF102" s="44"/>
      <c r="IG102" s="44"/>
      <c r="IH102" s="44"/>
      <c r="II102" s="44"/>
      <c r="IJ102" s="44"/>
      <c r="IK102" s="44" t="n">
        <v>0</v>
      </c>
      <c r="IL102" s="44"/>
      <c r="IM102" s="44"/>
      <c r="IN102" s="44"/>
      <c r="IO102" s="44"/>
      <c r="IP102" s="44"/>
      <c r="IQ102" s="44"/>
      <c r="IR102" s="44"/>
      <c r="IS102" s="44"/>
      <c r="IT102" s="44"/>
      <c r="IU102" s="44"/>
    </row>
    <row r="103" customFormat="false" ht="12.75" hidden="false" customHeight="false" outlineLevel="0" collapsed="false">
      <c r="A103" s="44" t="n">
        <v>17</v>
      </c>
      <c r="B103" s="44" t="n">
        <v>1</v>
      </c>
      <c r="C103" s="44" t="n">
        <f aca="false">ROW(SmtRes!A123)</f>
        <v>123</v>
      </c>
      <c r="D103" s="44" t="n">
        <f aca="false">ROW(EtalonRes!A123)</f>
        <v>123</v>
      </c>
      <c r="E103" s="44" t="s">
        <v>157</v>
      </c>
      <c r="F103" s="44" t="s">
        <v>72</v>
      </c>
      <c r="G103" s="44" t="s">
        <v>30</v>
      </c>
      <c r="H103" s="44" t="s">
        <v>73</v>
      </c>
      <c r="I103" s="44" t="n">
        <f aca="false">ROUND(7/100,9)</f>
        <v>0.07</v>
      </c>
      <c r="J103" s="44" t="n">
        <v>0</v>
      </c>
      <c r="K103" s="44" t="n">
        <f aca="false">ROUND(7/100,9)</f>
        <v>0.07</v>
      </c>
      <c r="L103" s="44"/>
      <c r="M103" s="44"/>
      <c r="N103" s="44"/>
      <c r="O103" s="44" t="n">
        <f aca="false">ROUND(CP103,2)</f>
        <v>40.69</v>
      </c>
      <c r="P103" s="44" t="n">
        <f aca="false">ROUND(CQ103*I103,2)</f>
        <v>0</v>
      </c>
      <c r="Q103" s="44" t="n">
        <f aca="false">ROUND(CR103*I103,2)</f>
        <v>0</v>
      </c>
      <c r="R103" s="44" t="n">
        <f aca="false">ROUND(CS103*I103,2)</f>
        <v>0</v>
      </c>
      <c r="S103" s="44" t="n">
        <f aca="false">ROUND(CT103*I103,2)</f>
        <v>40.69</v>
      </c>
      <c r="T103" s="44" t="n">
        <f aca="false">ROUND(CU103*I103,2)</f>
        <v>0</v>
      </c>
      <c r="U103" s="44" t="n">
        <f aca="false">CV103*I103</f>
        <v>3.3376266</v>
      </c>
      <c r="V103" s="44" t="n">
        <f aca="false">CW103*I103</f>
        <v>0</v>
      </c>
      <c r="W103" s="44" t="n">
        <f aca="false">ROUND(CX103*I103,2)</f>
        <v>0</v>
      </c>
      <c r="X103" s="44" t="n">
        <f aca="false">ROUND(CY103,2)</f>
        <v>49.23</v>
      </c>
      <c r="Y103" s="44" t="n">
        <f aca="false">ROUND(CZ103,2)</f>
        <v>19.12</v>
      </c>
      <c r="Z103" s="44"/>
      <c r="AA103" s="44" t="n">
        <v>86511347</v>
      </c>
      <c r="AB103" s="44" t="n">
        <f aca="false">(AC103+AD103+AF103)</f>
        <v>555.1326</v>
      </c>
      <c r="AC103" s="44" t="n">
        <f aca="false">((ES103*0))</f>
        <v>0</v>
      </c>
      <c r="AD103" s="44" t="n">
        <f aca="false">((ET103*1.1*0.6))</f>
        <v>0</v>
      </c>
      <c r="AE103" s="44" t="n">
        <f aca="false">((EU103*1.1*0.6))</f>
        <v>0</v>
      </c>
      <c r="AF103" s="44" t="n">
        <f aca="false">((EV103*1.1*0.6))</f>
        <v>555.1326</v>
      </c>
      <c r="AG103" s="44" t="n">
        <f aca="false">(AP103)</f>
        <v>0</v>
      </c>
      <c r="AH103" s="44" t="n">
        <f aca="false">((EW103*1.1*0.6))</f>
        <v>45.54</v>
      </c>
      <c r="AI103" s="44" t="n">
        <f aca="false">((EX103*1.1*0.6))</f>
        <v>0</v>
      </c>
      <c r="AJ103" s="44" t="n">
        <f aca="false">(AS103)</f>
        <v>0</v>
      </c>
      <c r="AK103" s="44" t="n">
        <v>0</v>
      </c>
      <c r="AL103" s="44" t="n">
        <v>0</v>
      </c>
      <c r="AM103" s="44" t="n">
        <v>0</v>
      </c>
      <c r="AN103" s="44" t="n">
        <v>0</v>
      </c>
      <c r="AO103" s="44" t="n">
        <v>841.11</v>
      </c>
      <c r="AP103" s="44" t="n">
        <v>0</v>
      </c>
      <c r="AQ103" s="44" t="n">
        <v>69</v>
      </c>
      <c r="AR103" s="44" t="n">
        <v>0</v>
      </c>
      <c r="AS103" s="44" t="n">
        <v>0</v>
      </c>
      <c r="AT103" s="44" t="n">
        <v>121</v>
      </c>
      <c r="AU103" s="44" t="n">
        <v>47</v>
      </c>
      <c r="AV103" s="44" t="n">
        <v>1.047</v>
      </c>
      <c r="AW103" s="44" t="n">
        <v>1</v>
      </c>
      <c r="AX103" s="44"/>
      <c r="AY103" s="44"/>
      <c r="AZ103" s="44" t="n">
        <v>1</v>
      </c>
      <c r="BA103" s="44" t="n">
        <v>1</v>
      </c>
      <c r="BB103" s="44" t="n">
        <v>1</v>
      </c>
      <c r="BC103" s="44" t="n">
        <v>1</v>
      </c>
      <c r="BD103" s="44"/>
      <c r="BE103" s="44"/>
      <c r="BF103" s="44"/>
      <c r="BG103" s="44"/>
      <c r="BH103" s="44" t="n">
        <v>0</v>
      </c>
      <c r="BI103" s="44" t="n">
        <v>1</v>
      </c>
      <c r="BJ103" s="44" t="s">
        <v>74</v>
      </c>
      <c r="BK103" s="44"/>
      <c r="BL103" s="44"/>
      <c r="BM103" s="44" t="n">
        <v>167</v>
      </c>
      <c r="BN103" s="44" t="n">
        <v>0</v>
      </c>
      <c r="BO103" s="44" t="s">
        <v>72</v>
      </c>
      <c r="BP103" s="44" t="n">
        <v>1</v>
      </c>
      <c r="BQ103" s="44" t="n">
        <v>30</v>
      </c>
      <c r="BR103" s="44" t="n">
        <v>0</v>
      </c>
      <c r="BS103" s="44" t="n">
        <v>1</v>
      </c>
      <c r="BT103" s="44" t="n">
        <v>1</v>
      </c>
      <c r="BU103" s="44" t="n">
        <v>1</v>
      </c>
      <c r="BV103" s="44" t="n">
        <v>1</v>
      </c>
      <c r="BW103" s="44" t="n">
        <v>1</v>
      </c>
      <c r="BX103" s="44" t="n">
        <v>1</v>
      </c>
      <c r="BY103" s="44"/>
      <c r="BZ103" s="44" t="n">
        <v>121</v>
      </c>
      <c r="CA103" s="44" t="n">
        <v>47</v>
      </c>
      <c r="CB103" s="44"/>
      <c r="CC103" s="44"/>
      <c r="CD103" s="44"/>
      <c r="CE103" s="44" t="n">
        <v>0</v>
      </c>
      <c r="CF103" s="44" t="n">
        <v>0</v>
      </c>
      <c r="CG103" s="44" t="n">
        <v>0</v>
      </c>
      <c r="CH103" s="44"/>
      <c r="CI103" s="44"/>
      <c r="CJ103" s="44"/>
      <c r="CK103" s="44"/>
      <c r="CL103" s="44"/>
      <c r="CM103" s="44" t="n">
        <v>0</v>
      </c>
      <c r="CN103" s="44" t="s">
        <v>149</v>
      </c>
      <c r="CO103" s="44" t="n">
        <v>0</v>
      </c>
      <c r="CP103" s="44" t="n">
        <f aca="false">(P103+Q103+S103)</f>
        <v>40.69</v>
      </c>
      <c r="CQ103" s="44" t="n">
        <f aca="false">(AC103*BC103*AW103)</f>
        <v>0</v>
      </c>
      <c r="CR103" s="44" t="n">
        <f aca="false">(((ET103*1.1*0.6))*BB103*AV103)</f>
        <v>0</v>
      </c>
      <c r="CS103" s="44" t="n">
        <f aca="false">(AE103*BS103*AV103)</f>
        <v>0</v>
      </c>
      <c r="CT103" s="44" t="n">
        <f aca="false">(AF103*BA103*AV103)</f>
        <v>581.2238322</v>
      </c>
      <c r="CU103" s="44" t="n">
        <f aca="false">AG103</f>
        <v>0</v>
      </c>
      <c r="CV103" s="44" t="n">
        <f aca="false">(AH103*AV103)</f>
        <v>47.68038</v>
      </c>
      <c r="CW103" s="44" t="n">
        <f aca="false">AI103</f>
        <v>0</v>
      </c>
      <c r="CX103" s="44" t="n">
        <f aca="false">AJ103</f>
        <v>0</v>
      </c>
      <c r="CY103" s="44" t="n">
        <f aca="false">(((S103+R103)*BZ103)/100)</f>
        <v>49.2349</v>
      </c>
      <c r="CZ103" s="44" t="n">
        <f aca="false">(((S103+R103)*CA103)/100)</f>
        <v>19.1243</v>
      </c>
      <c r="DA103" s="44"/>
      <c r="DB103" s="44"/>
      <c r="DC103" s="44"/>
      <c r="DD103" s="44" t="s">
        <v>150</v>
      </c>
      <c r="DE103" s="44" t="s">
        <v>151</v>
      </c>
      <c r="DF103" s="44" t="s">
        <v>151</v>
      </c>
      <c r="DG103" s="44" t="s">
        <v>151</v>
      </c>
      <c r="DH103" s="44"/>
      <c r="DI103" s="44" t="s">
        <v>151</v>
      </c>
      <c r="DJ103" s="44" t="s">
        <v>151</v>
      </c>
      <c r="DK103" s="44"/>
      <c r="DL103" s="44"/>
      <c r="DM103" s="44"/>
      <c r="DN103" s="44" t="n">
        <v>0</v>
      </c>
      <c r="DO103" s="44" t="n">
        <v>0</v>
      </c>
      <c r="DP103" s="44" t="n">
        <v>1</v>
      </c>
      <c r="DQ103" s="44" t="n">
        <v>1</v>
      </c>
      <c r="DR103" s="44"/>
      <c r="DS103" s="44"/>
      <c r="DT103" s="44"/>
      <c r="DU103" s="44" t="n">
        <v>1013</v>
      </c>
      <c r="DV103" s="44" t="s">
        <v>73</v>
      </c>
      <c r="DW103" s="44" t="s">
        <v>73</v>
      </c>
      <c r="DX103" s="44" t="n">
        <v>1</v>
      </c>
      <c r="DY103" s="44"/>
      <c r="DZ103" s="44"/>
      <c r="EA103" s="44"/>
      <c r="EB103" s="44"/>
      <c r="EC103" s="44"/>
      <c r="ED103" s="44"/>
      <c r="EE103" s="44" t="n">
        <v>86330795</v>
      </c>
      <c r="EF103" s="44" t="n">
        <v>30</v>
      </c>
      <c r="EG103" s="44" t="s">
        <v>8</v>
      </c>
      <c r="EH103" s="44" t="n">
        <v>0</v>
      </c>
      <c r="EI103" s="44"/>
      <c r="EJ103" s="44" t="n">
        <v>1</v>
      </c>
      <c r="EK103" s="44" t="n">
        <v>167</v>
      </c>
      <c r="EL103" s="44" t="s">
        <v>77</v>
      </c>
      <c r="EM103" s="44" t="s">
        <v>78</v>
      </c>
      <c r="EN103" s="44"/>
      <c r="EO103" s="44" t="s">
        <v>152</v>
      </c>
      <c r="EP103" s="44"/>
      <c r="EQ103" s="44" t="n">
        <v>0</v>
      </c>
      <c r="ER103" s="44" t="n">
        <v>0</v>
      </c>
      <c r="ES103" s="44" t="n">
        <v>0</v>
      </c>
      <c r="ET103" s="44" t="n">
        <v>0</v>
      </c>
      <c r="EU103" s="44" t="n">
        <v>0</v>
      </c>
      <c r="EV103" s="44" t="n">
        <v>841.11</v>
      </c>
      <c r="EW103" s="44" t="n">
        <v>69</v>
      </c>
      <c r="EX103" s="44" t="n">
        <v>0</v>
      </c>
      <c r="EY103" s="44" t="n">
        <v>0</v>
      </c>
      <c r="EZ103" s="44"/>
      <c r="FA103" s="44"/>
      <c r="FB103" s="44"/>
      <c r="FC103" s="44"/>
      <c r="FD103" s="44"/>
      <c r="FE103" s="44"/>
      <c r="FF103" s="44"/>
      <c r="FG103" s="44"/>
      <c r="FH103" s="44"/>
      <c r="FI103" s="44"/>
      <c r="FJ103" s="44"/>
      <c r="FK103" s="44"/>
      <c r="FL103" s="44"/>
      <c r="FM103" s="44"/>
      <c r="FN103" s="44"/>
      <c r="FO103" s="44"/>
      <c r="FP103" s="44"/>
      <c r="FQ103" s="44" t="n">
        <v>0</v>
      </c>
      <c r="FR103" s="44" t="n">
        <v>0</v>
      </c>
      <c r="FS103" s="44" t="n">
        <v>0</v>
      </c>
      <c r="FT103" s="44"/>
      <c r="FU103" s="44"/>
      <c r="FV103" s="44"/>
      <c r="FW103" s="44"/>
      <c r="FX103" s="44" t="n">
        <v>121</v>
      </c>
      <c r="FY103" s="44" t="n">
        <v>47</v>
      </c>
      <c r="FZ103" s="44"/>
      <c r="GA103" s="44"/>
      <c r="GB103" s="44"/>
      <c r="GC103" s="44"/>
      <c r="GD103" s="44" t="n">
        <v>1</v>
      </c>
      <c r="GE103" s="44"/>
      <c r="GF103" s="44" t="n">
        <v>173523739</v>
      </c>
      <c r="GG103" s="44" t="n">
        <v>2</v>
      </c>
      <c r="GH103" s="44" t="n">
        <v>0</v>
      </c>
      <c r="GI103" s="44" t="n">
        <v>-2</v>
      </c>
      <c r="GJ103" s="44" t="n">
        <v>0</v>
      </c>
      <c r="GK103" s="44" t="n">
        <v>0</v>
      </c>
      <c r="GL103" s="44" t="n">
        <f aca="false">ROUND(IF(AND(BH103=3,BI103=3,FS103&lt;&gt;0),P103,0),2)</f>
        <v>0</v>
      </c>
      <c r="GM103" s="44" t="n">
        <f aca="false">ROUND(O103+X103+Y103,2)+GX103</f>
        <v>109.04</v>
      </c>
      <c r="GN103" s="44" t="n">
        <f aca="false">IF(OR(BI103=0,BI103=1),GM103-GX103,0)</f>
        <v>109.04</v>
      </c>
      <c r="GO103" s="44" t="n">
        <f aca="false">IF(BI103=2,GM103-GX103,0)</f>
        <v>0</v>
      </c>
      <c r="GP103" s="44" t="n">
        <f aca="false">IF(BI103=4,GM103-GX103,0)</f>
        <v>0</v>
      </c>
      <c r="GQ103" s="44"/>
      <c r="GR103" s="44" t="n">
        <v>0</v>
      </c>
      <c r="GS103" s="44" t="n">
        <v>3</v>
      </c>
      <c r="GT103" s="44" t="n">
        <v>0</v>
      </c>
      <c r="GU103" s="44"/>
      <c r="GV103" s="44" t="n">
        <f aca="false">(GT103)</f>
        <v>0</v>
      </c>
      <c r="GW103" s="44" t="n">
        <v>1</v>
      </c>
      <c r="GX103" s="44" t="n">
        <f aca="false">ROUND(HC103*I103,2)</f>
        <v>0</v>
      </c>
      <c r="GY103" s="44"/>
      <c r="GZ103" s="44"/>
      <c r="HA103" s="44" t="n">
        <v>0</v>
      </c>
      <c r="HB103" s="44" t="n">
        <v>0</v>
      </c>
      <c r="HC103" s="44" t="n">
        <f aca="false">GV103*GW103</f>
        <v>0</v>
      </c>
      <c r="HD103" s="44"/>
      <c r="HE103" s="44"/>
      <c r="HF103" s="44"/>
      <c r="HG103" s="44"/>
      <c r="HH103" s="44"/>
      <c r="HI103" s="44"/>
      <c r="HJ103" s="44"/>
      <c r="HK103" s="44"/>
      <c r="HL103" s="44"/>
      <c r="HM103" s="44"/>
      <c r="HN103" s="44"/>
      <c r="HO103" s="44"/>
      <c r="HP103" s="44"/>
      <c r="HQ103" s="44"/>
      <c r="HR103" s="44"/>
      <c r="HS103" s="44" t="n">
        <v>0</v>
      </c>
      <c r="HT103" s="44"/>
      <c r="HU103" s="44"/>
      <c r="HV103" s="44"/>
      <c r="HW103" s="44"/>
      <c r="HX103" s="44"/>
      <c r="HY103" s="44"/>
      <c r="HZ103" s="44"/>
      <c r="IA103" s="44"/>
      <c r="IB103" s="44"/>
      <c r="IC103" s="44"/>
      <c r="ID103" s="44"/>
      <c r="IE103" s="44"/>
      <c r="IF103" s="44"/>
      <c r="IG103" s="44"/>
      <c r="IH103" s="44"/>
      <c r="II103" s="44"/>
      <c r="IJ103" s="44"/>
      <c r="IK103" s="44" t="n">
        <v>0</v>
      </c>
      <c r="IL103" s="44"/>
      <c r="IM103" s="44"/>
      <c r="IN103" s="44"/>
      <c r="IO103" s="44"/>
      <c r="IP103" s="44"/>
      <c r="IQ103" s="44"/>
      <c r="IR103" s="44"/>
      <c r="IS103" s="44"/>
      <c r="IT103" s="44"/>
      <c r="IU103" s="44"/>
    </row>
    <row r="104" customFormat="false" ht="12.75" hidden="false" customHeight="false" outlineLevel="0" collapsed="false">
      <c r="A104" s="44" t="n">
        <v>17</v>
      </c>
      <c r="B104" s="44" t="n">
        <v>1</v>
      </c>
      <c r="C104" s="44" t="n">
        <f aca="false">ROW(SmtRes!A126)</f>
        <v>126</v>
      </c>
      <c r="D104" s="44" t="n">
        <f aca="false">ROW(EtalonRes!A126)</f>
        <v>126</v>
      </c>
      <c r="E104" s="44" t="s">
        <v>157</v>
      </c>
      <c r="F104" s="44" t="s">
        <v>72</v>
      </c>
      <c r="G104" s="44" t="s">
        <v>30</v>
      </c>
      <c r="H104" s="44" t="s">
        <v>73</v>
      </c>
      <c r="I104" s="44" t="n">
        <f aca="false">ROUND(7/100,9)</f>
        <v>0.07</v>
      </c>
      <c r="J104" s="44" t="n">
        <v>0</v>
      </c>
      <c r="K104" s="44" t="n">
        <f aca="false">ROUND(7/100,9)</f>
        <v>0.07</v>
      </c>
      <c r="L104" s="44"/>
      <c r="M104" s="44"/>
      <c r="N104" s="44"/>
      <c r="O104" s="44" t="n">
        <f aca="false">ROUND(CP104,2)</f>
        <v>2350</v>
      </c>
      <c r="P104" s="44" t="n">
        <f aca="false">ROUND(CQ104*I104,2)</f>
        <v>0</v>
      </c>
      <c r="Q104" s="44" t="n">
        <f aca="false">ROUND(CR104*I104,2)</f>
        <v>0</v>
      </c>
      <c r="R104" s="44" t="n">
        <f aca="false">ROUND(CS104*I104,2)</f>
        <v>0</v>
      </c>
      <c r="S104" s="44" t="n">
        <f aca="false">ROUND(CT104*I104,2)</f>
        <v>2350</v>
      </c>
      <c r="T104" s="44" t="n">
        <f aca="false">ROUND(CU104*I104,2)</f>
        <v>0</v>
      </c>
      <c r="U104" s="44" t="n">
        <f aca="false">CV104*I104</f>
        <v>3.3376266</v>
      </c>
      <c r="V104" s="44" t="n">
        <f aca="false">CW104*I104</f>
        <v>0</v>
      </c>
      <c r="W104" s="44" t="n">
        <f aca="false">ROUND(CX104*I104,2)</f>
        <v>0</v>
      </c>
      <c r="X104" s="44" t="n">
        <f aca="false">ROUND(CY104,2)</f>
        <v>2843.5</v>
      </c>
      <c r="Y104" s="44" t="n">
        <f aca="false">ROUND(CZ104,2)</f>
        <v>1104.5</v>
      </c>
      <c r="Z104" s="44"/>
      <c r="AA104" s="44" t="n">
        <v>86511348</v>
      </c>
      <c r="AB104" s="44" t="n">
        <f aca="false">(AC104+AD104+AF104)</f>
        <v>555.1326</v>
      </c>
      <c r="AC104" s="44" t="n">
        <f aca="false">((ES104*0))</f>
        <v>0</v>
      </c>
      <c r="AD104" s="44" t="n">
        <f aca="false">((ET104*1.1*0.6))</f>
        <v>0</v>
      </c>
      <c r="AE104" s="44" t="n">
        <f aca="false">((EU104*1.1*0.6))</f>
        <v>0</v>
      </c>
      <c r="AF104" s="44" t="n">
        <f aca="false">((EV104*1.1*0.6))</f>
        <v>555.1326</v>
      </c>
      <c r="AG104" s="44" t="n">
        <f aca="false">(AP104)</f>
        <v>0</v>
      </c>
      <c r="AH104" s="44" t="n">
        <f aca="false">((EW104*1.1*0.6))</f>
        <v>45.54</v>
      </c>
      <c r="AI104" s="44" t="n">
        <f aca="false">((EX104*1.1*0.6))</f>
        <v>0</v>
      </c>
      <c r="AJ104" s="44" t="n">
        <f aca="false">(AS104)</f>
        <v>0</v>
      </c>
      <c r="AK104" s="44" t="n">
        <v>0</v>
      </c>
      <c r="AL104" s="44" t="n">
        <v>0</v>
      </c>
      <c r="AM104" s="44" t="n">
        <v>0</v>
      </c>
      <c r="AN104" s="44" t="n">
        <v>0</v>
      </c>
      <c r="AO104" s="44" t="n">
        <v>841.11</v>
      </c>
      <c r="AP104" s="44" t="n">
        <v>0</v>
      </c>
      <c r="AQ104" s="44" t="n">
        <v>69</v>
      </c>
      <c r="AR104" s="44" t="n">
        <v>0</v>
      </c>
      <c r="AS104" s="44" t="n">
        <v>0</v>
      </c>
      <c r="AT104" s="44" t="n">
        <v>121</v>
      </c>
      <c r="AU104" s="44" t="n">
        <v>47</v>
      </c>
      <c r="AV104" s="44" t="n">
        <v>1.047</v>
      </c>
      <c r="AW104" s="44" t="n">
        <v>1</v>
      </c>
      <c r="AX104" s="44"/>
      <c r="AY104" s="44"/>
      <c r="AZ104" s="44" t="n">
        <v>1</v>
      </c>
      <c r="BA104" s="44" t="n">
        <v>57.76</v>
      </c>
      <c r="BB104" s="44" t="n">
        <v>1</v>
      </c>
      <c r="BC104" s="44" t="n">
        <v>1.33</v>
      </c>
      <c r="BD104" s="44"/>
      <c r="BE104" s="44"/>
      <c r="BF104" s="44"/>
      <c r="BG104" s="44"/>
      <c r="BH104" s="44" t="n">
        <v>0</v>
      </c>
      <c r="BI104" s="44" t="n">
        <v>1</v>
      </c>
      <c r="BJ104" s="44" t="s">
        <v>74</v>
      </c>
      <c r="BK104" s="44"/>
      <c r="BL104" s="44"/>
      <c r="BM104" s="44" t="n">
        <v>167</v>
      </c>
      <c r="BN104" s="44" t="n">
        <v>0</v>
      </c>
      <c r="BO104" s="44" t="s">
        <v>72</v>
      </c>
      <c r="BP104" s="44" t="n">
        <v>1</v>
      </c>
      <c r="BQ104" s="44" t="n">
        <v>30</v>
      </c>
      <c r="BR104" s="44" t="n">
        <v>0</v>
      </c>
      <c r="BS104" s="44" t="n">
        <v>57.76</v>
      </c>
      <c r="BT104" s="44" t="n">
        <v>1</v>
      </c>
      <c r="BU104" s="44" t="n">
        <v>1</v>
      </c>
      <c r="BV104" s="44" t="n">
        <v>1</v>
      </c>
      <c r="BW104" s="44" t="n">
        <v>1</v>
      </c>
      <c r="BX104" s="44" t="n">
        <v>1</v>
      </c>
      <c r="BY104" s="44"/>
      <c r="BZ104" s="44" t="n">
        <v>121</v>
      </c>
      <c r="CA104" s="44" t="n">
        <v>47</v>
      </c>
      <c r="CB104" s="44"/>
      <c r="CC104" s="44"/>
      <c r="CD104" s="44"/>
      <c r="CE104" s="44" t="n">
        <v>0</v>
      </c>
      <c r="CF104" s="44" t="n">
        <v>0</v>
      </c>
      <c r="CG104" s="44" t="n">
        <v>0</v>
      </c>
      <c r="CH104" s="44"/>
      <c r="CI104" s="44"/>
      <c r="CJ104" s="44"/>
      <c r="CK104" s="44"/>
      <c r="CL104" s="44"/>
      <c r="CM104" s="44" t="n">
        <v>0</v>
      </c>
      <c r="CN104" s="44" t="s">
        <v>149</v>
      </c>
      <c r="CO104" s="44" t="n">
        <v>0</v>
      </c>
      <c r="CP104" s="44" t="n">
        <f aca="false">(P104+Q104+S104)</f>
        <v>2350</v>
      </c>
      <c r="CQ104" s="44" t="n">
        <f aca="false">(AC104*BC104*AW104)</f>
        <v>0</v>
      </c>
      <c r="CR104" s="44" t="n">
        <f aca="false">(((ET104*1.1*0.6))*BB104*AV104)</f>
        <v>0</v>
      </c>
      <c r="CS104" s="44" t="n">
        <f aca="false">(AE104*BS104*AV104)</f>
        <v>0</v>
      </c>
      <c r="CT104" s="44" t="n">
        <f aca="false">(AF104*BA104*AV104)</f>
        <v>33571.488547872</v>
      </c>
      <c r="CU104" s="44" t="n">
        <f aca="false">AG104</f>
        <v>0</v>
      </c>
      <c r="CV104" s="44" t="n">
        <f aca="false">(AH104*AV104)</f>
        <v>47.68038</v>
      </c>
      <c r="CW104" s="44" t="n">
        <f aca="false">AI104</f>
        <v>0</v>
      </c>
      <c r="CX104" s="44" t="n">
        <f aca="false">AJ104</f>
        <v>0</v>
      </c>
      <c r="CY104" s="44" t="n">
        <f aca="false">(S104+R104)*(BZ104/100)</f>
        <v>2843.5</v>
      </c>
      <c r="CZ104" s="44" t="n">
        <f aca="false">(S104+R104)*(CA104/100)</f>
        <v>1104.5</v>
      </c>
      <c r="DA104" s="44"/>
      <c r="DB104" s="44"/>
      <c r="DC104" s="44"/>
      <c r="DD104" s="44" t="s">
        <v>150</v>
      </c>
      <c r="DE104" s="44" t="s">
        <v>151</v>
      </c>
      <c r="DF104" s="44" t="s">
        <v>151</v>
      </c>
      <c r="DG104" s="44" t="s">
        <v>151</v>
      </c>
      <c r="DH104" s="44"/>
      <c r="DI104" s="44" t="s">
        <v>151</v>
      </c>
      <c r="DJ104" s="44" t="s">
        <v>151</v>
      </c>
      <c r="DK104" s="44"/>
      <c r="DL104" s="44"/>
      <c r="DM104" s="44"/>
      <c r="DN104" s="44" t="n">
        <v>121</v>
      </c>
      <c r="DO104" s="44" t="n">
        <v>47</v>
      </c>
      <c r="DP104" s="44" t="n">
        <v>1</v>
      </c>
      <c r="DQ104" s="44" t="n">
        <v>1</v>
      </c>
      <c r="DR104" s="44"/>
      <c r="DS104" s="44"/>
      <c r="DT104" s="44"/>
      <c r="DU104" s="44" t="n">
        <v>1013</v>
      </c>
      <c r="DV104" s="44" t="s">
        <v>73</v>
      </c>
      <c r="DW104" s="44" t="s">
        <v>73</v>
      </c>
      <c r="DX104" s="44" t="n">
        <v>1</v>
      </c>
      <c r="DY104" s="44"/>
      <c r="DZ104" s="44"/>
      <c r="EA104" s="44"/>
      <c r="EB104" s="44"/>
      <c r="EC104" s="44"/>
      <c r="ED104" s="44"/>
      <c r="EE104" s="44" t="n">
        <v>86330795</v>
      </c>
      <c r="EF104" s="44" t="n">
        <v>30</v>
      </c>
      <c r="EG104" s="44" t="s">
        <v>8</v>
      </c>
      <c r="EH104" s="44" t="n">
        <v>0</v>
      </c>
      <c r="EI104" s="44"/>
      <c r="EJ104" s="44" t="n">
        <v>1</v>
      </c>
      <c r="EK104" s="44" t="n">
        <v>167</v>
      </c>
      <c r="EL104" s="44" t="s">
        <v>77</v>
      </c>
      <c r="EM104" s="44" t="s">
        <v>78</v>
      </c>
      <c r="EN104" s="44"/>
      <c r="EO104" s="44" t="s">
        <v>152</v>
      </c>
      <c r="EP104" s="44"/>
      <c r="EQ104" s="44" t="n">
        <v>0</v>
      </c>
      <c r="ER104" s="44" t="n">
        <v>0</v>
      </c>
      <c r="ES104" s="44" t="n">
        <v>0</v>
      </c>
      <c r="ET104" s="44" t="n">
        <v>0</v>
      </c>
      <c r="EU104" s="44" t="n">
        <v>0</v>
      </c>
      <c r="EV104" s="44" t="n">
        <v>841.11</v>
      </c>
      <c r="EW104" s="44" t="n">
        <v>69</v>
      </c>
      <c r="EX104" s="44" t="n">
        <v>0</v>
      </c>
      <c r="EY104" s="44" t="n">
        <v>0</v>
      </c>
      <c r="EZ104" s="44"/>
      <c r="FA104" s="44"/>
      <c r="FB104" s="44"/>
      <c r="FC104" s="44"/>
      <c r="FD104" s="44"/>
      <c r="FE104" s="44"/>
      <c r="FF104" s="44"/>
      <c r="FG104" s="44"/>
      <c r="FH104" s="44"/>
      <c r="FI104" s="44"/>
      <c r="FJ104" s="44"/>
      <c r="FK104" s="44"/>
      <c r="FL104" s="44"/>
      <c r="FM104" s="44"/>
      <c r="FN104" s="44"/>
      <c r="FO104" s="44"/>
      <c r="FP104" s="44"/>
      <c r="FQ104" s="44" t="n">
        <v>0</v>
      </c>
      <c r="FR104" s="44" t="n">
        <v>0</v>
      </c>
      <c r="FS104" s="44" t="n">
        <v>0</v>
      </c>
      <c r="FT104" s="44"/>
      <c r="FU104" s="44"/>
      <c r="FV104" s="44"/>
      <c r="FW104" s="44"/>
      <c r="FX104" s="44" t="n">
        <v>121</v>
      </c>
      <c r="FY104" s="44" t="n">
        <v>47</v>
      </c>
      <c r="FZ104" s="44"/>
      <c r="GA104" s="44"/>
      <c r="GB104" s="44"/>
      <c r="GC104" s="44"/>
      <c r="GD104" s="44" t="n">
        <v>1</v>
      </c>
      <c r="GE104" s="44"/>
      <c r="GF104" s="44" t="n">
        <v>173523739</v>
      </c>
      <c r="GG104" s="44" t="n">
        <v>2</v>
      </c>
      <c r="GH104" s="44" t="n">
        <v>0</v>
      </c>
      <c r="GI104" s="44" t="n">
        <v>-2</v>
      </c>
      <c r="GJ104" s="44" t="n">
        <v>0</v>
      </c>
      <c r="GK104" s="44" t="n">
        <v>0</v>
      </c>
      <c r="GL104" s="44" t="n">
        <f aca="false">ROUND(IF(AND(BH104=3,BI104=3,FS104&lt;&gt;0),P104,0),2)</f>
        <v>0</v>
      </c>
      <c r="GM104" s="44" t="n">
        <f aca="false">ROUND(O104+X104+Y104,2)+GX104</f>
        <v>6298</v>
      </c>
      <c r="GN104" s="44" t="n">
        <f aca="false">IF(OR(BI104=0,BI104=1),GM104-GX104,0)</f>
        <v>6298</v>
      </c>
      <c r="GO104" s="44" t="n">
        <f aca="false">IF(BI104=2,GM104-GX104,0)</f>
        <v>0</v>
      </c>
      <c r="GP104" s="44" t="n">
        <f aca="false">IF(BI104=4,GM104-GX104,0)</f>
        <v>0</v>
      </c>
      <c r="GQ104" s="44"/>
      <c r="GR104" s="44" t="n">
        <v>0</v>
      </c>
      <c r="GS104" s="44" t="n">
        <v>3</v>
      </c>
      <c r="GT104" s="44" t="n">
        <v>0</v>
      </c>
      <c r="GU104" s="44"/>
      <c r="GV104" s="44" t="n">
        <f aca="false">(GT104)</f>
        <v>0</v>
      </c>
      <c r="GW104" s="44" t="n">
        <v>1.33</v>
      </c>
      <c r="GX104" s="44" t="n">
        <f aca="false">ROUND(HC104*I104,2)</f>
        <v>0</v>
      </c>
      <c r="GY104" s="44"/>
      <c r="GZ104" s="44"/>
      <c r="HA104" s="44" t="n">
        <v>0</v>
      </c>
      <c r="HB104" s="44" t="n">
        <v>0</v>
      </c>
      <c r="HC104" s="44" t="n">
        <f aca="false">GV104*GW104</f>
        <v>0</v>
      </c>
      <c r="HD104" s="44"/>
      <c r="HE104" s="44"/>
      <c r="HF104" s="44"/>
      <c r="HG104" s="44"/>
      <c r="HH104" s="44"/>
      <c r="HI104" s="44"/>
      <c r="HJ104" s="44"/>
      <c r="HK104" s="44"/>
      <c r="HL104" s="44"/>
      <c r="HM104" s="44"/>
      <c r="HN104" s="44"/>
      <c r="HO104" s="44"/>
      <c r="HP104" s="44"/>
      <c r="HQ104" s="44"/>
      <c r="HR104" s="44"/>
      <c r="HS104" s="44" t="n">
        <v>0</v>
      </c>
      <c r="HT104" s="44"/>
      <c r="HU104" s="44"/>
      <c r="HV104" s="44"/>
      <c r="HW104" s="44"/>
      <c r="HX104" s="44"/>
      <c r="HY104" s="44"/>
      <c r="HZ104" s="44"/>
      <c r="IA104" s="44"/>
      <c r="IB104" s="44"/>
      <c r="IC104" s="44"/>
      <c r="ID104" s="44"/>
      <c r="IE104" s="44"/>
      <c r="IF104" s="44"/>
      <c r="IG104" s="44"/>
      <c r="IH104" s="44"/>
      <c r="II104" s="44"/>
      <c r="IJ104" s="44"/>
      <c r="IK104" s="44" t="n">
        <v>0</v>
      </c>
      <c r="IL104" s="44"/>
      <c r="IM104" s="44"/>
      <c r="IN104" s="44"/>
      <c r="IO104" s="44"/>
      <c r="IP104" s="44"/>
      <c r="IQ104" s="44"/>
      <c r="IR104" s="44"/>
      <c r="IS104" s="44"/>
      <c r="IT104" s="44"/>
      <c r="IU104" s="44"/>
    </row>
    <row r="105" customFormat="false" ht="12.75" hidden="false" customHeight="false" outlineLevel="0" collapsed="false">
      <c r="A105" s="44" t="n">
        <v>17</v>
      </c>
      <c r="B105" s="44" t="n">
        <v>1</v>
      </c>
      <c r="C105" s="44" t="n">
        <f aca="false">ROW(SmtRes!A129)</f>
        <v>129</v>
      </c>
      <c r="D105" s="44" t="n">
        <f aca="false">ROW(EtalonRes!A129)</f>
        <v>129</v>
      </c>
      <c r="E105" s="44" t="s">
        <v>158</v>
      </c>
      <c r="F105" s="44" t="s">
        <v>72</v>
      </c>
      <c r="G105" s="44" t="s">
        <v>30</v>
      </c>
      <c r="H105" s="44" t="s">
        <v>73</v>
      </c>
      <c r="I105" s="44" t="n">
        <f aca="false">ROUND(2/100,9)</f>
        <v>0.02</v>
      </c>
      <c r="J105" s="44" t="n">
        <v>0</v>
      </c>
      <c r="K105" s="44" t="n">
        <f aca="false">ROUND(2/100,9)</f>
        <v>0.02</v>
      </c>
      <c r="L105" s="44"/>
      <c r="M105" s="44"/>
      <c r="N105" s="44"/>
      <c r="O105" s="44" t="n">
        <f aca="false">ROUND(CP105,2)</f>
        <v>11.62</v>
      </c>
      <c r="P105" s="44" t="n">
        <f aca="false">ROUND(CQ105*I105,2)</f>
        <v>0</v>
      </c>
      <c r="Q105" s="44" t="n">
        <f aca="false">ROUND(CR105*I105,2)</f>
        <v>0</v>
      </c>
      <c r="R105" s="44" t="n">
        <f aca="false">ROUND(CS105*I105,2)</f>
        <v>0</v>
      </c>
      <c r="S105" s="44" t="n">
        <f aca="false">ROUND(CT105*I105,2)</f>
        <v>11.62</v>
      </c>
      <c r="T105" s="44" t="n">
        <f aca="false">ROUND(CU105*I105,2)</f>
        <v>0</v>
      </c>
      <c r="U105" s="44" t="n">
        <f aca="false">CV105*I105</f>
        <v>0.9536076</v>
      </c>
      <c r="V105" s="44" t="n">
        <f aca="false">CW105*I105</f>
        <v>0</v>
      </c>
      <c r="W105" s="44" t="n">
        <f aca="false">ROUND(CX105*I105,2)</f>
        <v>0</v>
      </c>
      <c r="X105" s="44" t="n">
        <f aca="false">ROUND(CY105,2)</f>
        <v>14.06</v>
      </c>
      <c r="Y105" s="44" t="n">
        <f aca="false">ROUND(CZ105,2)</f>
        <v>5.46</v>
      </c>
      <c r="Z105" s="44"/>
      <c r="AA105" s="44" t="n">
        <v>86511347</v>
      </c>
      <c r="AB105" s="44" t="n">
        <f aca="false">(AC105+AD105+AF105)</f>
        <v>555.1326</v>
      </c>
      <c r="AC105" s="44" t="n">
        <f aca="false">((ES105*0))</f>
        <v>0</v>
      </c>
      <c r="AD105" s="44" t="n">
        <f aca="false">((ET105*1.1*0.6))</f>
        <v>0</v>
      </c>
      <c r="AE105" s="44" t="n">
        <f aca="false">((EU105*1.1*0.6))</f>
        <v>0</v>
      </c>
      <c r="AF105" s="44" t="n">
        <f aca="false">((EV105*1.1*0.6))</f>
        <v>555.1326</v>
      </c>
      <c r="AG105" s="44" t="n">
        <f aca="false">(AP105)</f>
        <v>0</v>
      </c>
      <c r="AH105" s="44" t="n">
        <f aca="false">((EW105*1.1*0.6))</f>
        <v>45.54</v>
      </c>
      <c r="AI105" s="44" t="n">
        <f aca="false">((EX105*1.1*0.6))</f>
        <v>0</v>
      </c>
      <c r="AJ105" s="44" t="n">
        <f aca="false">(AS105)</f>
        <v>0</v>
      </c>
      <c r="AK105" s="44" t="n">
        <v>0</v>
      </c>
      <c r="AL105" s="44" t="n">
        <v>0</v>
      </c>
      <c r="AM105" s="44" t="n">
        <v>0</v>
      </c>
      <c r="AN105" s="44" t="n">
        <v>0</v>
      </c>
      <c r="AO105" s="44" t="n">
        <v>841.11</v>
      </c>
      <c r="AP105" s="44" t="n">
        <v>0</v>
      </c>
      <c r="AQ105" s="44" t="n">
        <v>69</v>
      </c>
      <c r="AR105" s="44" t="n">
        <v>0</v>
      </c>
      <c r="AS105" s="44" t="n">
        <v>0</v>
      </c>
      <c r="AT105" s="44" t="n">
        <v>121</v>
      </c>
      <c r="AU105" s="44" t="n">
        <v>47</v>
      </c>
      <c r="AV105" s="44" t="n">
        <v>1.047</v>
      </c>
      <c r="AW105" s="44" t="n">
        <v>1</v>
      </c>
      <c r="AX105" s="44"/>
      <c r="AY105" s="44"/>
      <c r="AZ105" s="44" t="n">
        <v>1</v>
      </c>
      <c r="BA105" s="44" t="n">
        <v>1</v>
      </c>
      <c r="BB105" s="44" t="n">
        <v>1</v>
      </c>
      <c r="BC105" s="44" t="n">
        <v>1</v>
      </c>
      <c r="BD105" s="44"/>
      <c r="BE105" s="44"/>
      <c r="BF105" s="44"/>
      <c r="BG105" s="44"/>
      <c r="BH105" s="44" t="n">
        <v>0</v>
      </c>
      <c r="BI105" s="44" t="n">
        <v>1</v>
      </c>
      <c r="BJ105" s="44" t="s">
        <v>74</v>
      </c>
      <c r="BK105" s="44"/>
      <c r="BL105" s="44"/>
      <c r="BM105" s="44" t="n">
        <v>167</v>
      </c>
      <c r="BN105" s="44" t="n">
        <v>0</v>
      </c>
      <c r="BO105" s="44" t="s">
        <v>72</v>
      </c>
      <c r="BP105" s="44" t="n">
        <v>1</v>
      </c>
      <c r="BQ105" s="44" t="n">
        <v>30</v>
      </c>
      <c r="BR105" s="44" t="n">
        <v>0</v>
      </c>
      <c r="BS105" s="44" t="n">
        <v>1</v>
      </c>
      <c r="BT105" s="44" t="n">
        <v>1</v>
      </c>
      <c r="BU105" s="44" t="n">
        <v>1</v>
      </c>
      <c r="BV105" s="44" t="n">
        <v>1</v>
      </c>
      <c r="BW105" s="44" t="n">
        <v>1</v>
      </c>
      <c r="BX105" s="44" t="n">
        <v>1</v>
      </c>
      <c r="BY105" s="44"/>
      <c r="BZ105" s="44" t="n">
        <v>121</v>
      </c>
      <c r="CA105" s="44" t="n">
        <v>47</v>
      </c>
      <c r="CB105" s="44"/>
      <c r="CC105" s="44"/>
      <c r="CD105" s="44"/>
      <c r="CE105" s="44" t="n">
        <v>0</v>
      </c>
      <c r="CF105" s="44" t="n">
        <v>0</v>
      </c>
      <c r="CG105" s="44" t="n">
        <v>0</v>
      </c>
      <c r="CH105" s="44"/>
      <c r="CI105" s="44"/>
      <c r="CJ105" s="44"/>
      <c r="CK105" s="44"/>
      <c r="CL105" s="44"/>
      <c r="CM105" s="44" t="n">
        <v>0</v>
      </c>
      <c r="CN105" s="44" t="s">
        <v>149</v>
      </c>
      <c r="CO105" s="44" t="n">
        <v>0</v>
      </c>
      <c r="CP105" s="44" t="n">
        <f aca="false">(P105+Q105+S105)</f>
        <v>11.62</v>
      </c>
      <c r="CQ105" s="44" t="n">
        <f aca="false">(AC105*BC105*AW105)</f>
        <v>0</v>
      </c>
      <c r="CR105" s="44" t="n">
        <f aca="false">(((ET105*1.1*0.6))*BB105*AV105)</f>
        <v>0</v>
      </c>
      <c r="CS105" s="44" t="n">
        <f aca="false">(AE105*BS105*AV105)</f>
        <v>0</v>
      </c>
      <c r="CT105" s="44" t="n">
        <f aca="false">(AF105*BA105*AV105)</f>
        <v>581.2238322</v>
      </c>
      <c r="CU105" s="44" t="n">
        <f aca="false">AG105</f>
        <v>0</v>
      </c>
      <c r="CV105" s="44" t="n">
        <f aca="false">(AH105*AV105)</f>
        <v>47.68038</v>
      </c>
      <c r="CW105" s="44" t="n">
        <f aca="false">AI105</f>
        <v>0</v>
      </c>
      <c r="CX105" s="44" t="n">
        <f aca="false">AJ105</f>
        <v>0</v>
      </c>
      <c r="CY105" s="44" t="n">
        <f aca="false">(((S105+R105)*BZ105)/100)</f>
        <v>14.0602</v>
      </c>
      <c r="CZ105" s="44" t="n">
        <f aca="false">(((S105+R105)*CA105)/100)</f>
        <v>5.4614</v>
      </c>
      <c r="DA105" s="44"/>
      <c r="DB105" s="44"/>
      <c r="DC105" s="44"/>
      <c r="DD105" s="44" t="s">
        <v>150</v>
      </c>
      <c r="DE105" s="44" t="s">
        <v>151</v>
      </c>
      <c r="DF105" s="44" t="s">
        <v>151</v>
      </c>
      <c r="DG105" s="44" t="s">
        <v>151</v>
      </c>
      <c r="DH105" s="44"/>
      <c r="DI105" s="44" t="s">
        <v>151</v>
      </c>
      <c r="DJ105" s="44" t="s">
        <v>151</v>
      </c>
      <c r="DK105" s="44"/>
      <c r="DL105" s="44"/>
      <c r="DM105" s="44"/>
      <c r="DN105" s="44" t="n">
        <v>0</v>
      </c>
      <c r="DO105" s="44" t="n">
        <v>0</v>
      </c>
      <c r="DP105" s="44" t="n">
        <v>1</v>
      </c>
      <c r="DQ105" s="44" t="n">
        <v>1</v>
      </c>
      <c r="DR105" s="44"/>
      <c r="DS105" s="44"/>
      <c r="DT105" s="44"/>
      <c r="DU105" s="44" t="n">
        <v>1013</v>
      </c>
      <c r="DV105" s="44" t="s">
        <v>73</v>
      </c>
      <c r="DW105" s="44" t="s">
        <v>73</v>
      </c>
      <c r="DX105" s="44" t="n">
        <v>1</v>
      </c>
      <c r="DY105" s="44"/>
      <c r="DZ105" s="44"/>
      <c r="EA105" s="44"/>
      <c r="EB105" s="44"/>
      <c r="EC105" s="44"/>
      <c r="ED105" s="44"/>
      <c r="EE105" s="44" t="n">
        <v>86330795</v>
      </c>
      <c r="EF105" s="44" t="n">
        <v>30</v>
      </c>
      <c r="EG105" s="44" t="s">
        <v>8</v>
      </c>
      <c r="EH105" s="44" t="n">
        <v>0</v>
      </c>
      <c r="EI105" s="44"/>
      <c r="EJ105" s="44" t="n">
        <v>1</v>
      </c>
      <c r="EK105" s="44" t="n">
        <v>167</v>
      </c>
      <c r="EL105" s="44" t="s">
        <v>77</v>
      </c>
      <c r="EM105" s="44" t="s">
        <v>78</v>
      </c>
      <c r="EN105" s="44"/>
      <c r="EO105" s="44" t="s">
        <v>152</v>
      </c>
      <c r="EP105" s="44"/>
      <c r="EQ105" s="44" t="n">
        <v>0</v>
      </c>
      <c r="ER105" s="44" t="n">
        <v>0</v>
      </c>
      <c r="ES105" s="44" t="n">
        <v>0</v>
      </c>
      <c r="ET105" s="44" t="n">
        <v>0</v>
      </c>
      <c r="EU105" s="44" t="n">
        <v>0</v>
      </c>
      <c r="EV105" s="44" t="n">
        <v>841.11</v>
      </c>
      <c r="EW105" s="44" t="n">
        <v>69</v>
      </c>
      <c r="EX105" s="44" t="n">
        <v>0</v>
      </c>
      <c r="EY105" s="44" t="n">
        <v>0</v>
      </c>
      <c r="EZ105" s="44"/>
      <c r="FA105" s="44"/>
      <c r="FB105" s="44"/>
      <c r="FC105" s="44"/>
      <c r="FD105" s="44"/>
      <c r="FE105" s="44"/>
      <c r="FF105" s="44"/>
      <c r="FG105" s="44"/>
      <c r="FH105" s="44"/>
      <c r="FI105" s="44"/>
      <c r="FJ105" s="44"/>
      <c r="FK105" s="44"/>
      <c r="FL105" s="44"/>
      <c r="FM105" s="44"/>
      <c r="FN105" s="44"/>
      <c r="FO105" s="44"/>
      <c r="FP105" s="44"/>
      <c r="FQ105" s="44" t="n">
        <v>0</v>
      </c>
      <c r="FR105" s="44" t="n">
        <v>0</v>
      </c>
      <c r="FS105" s="44" t="n">
        <v>0</v>
      </c>
      <c r="FT105" s="44"/>
      <c r="FU105" s="44"/>
      <c r="FV105" s="44"/>
      <c r="FW105" s="44"/>
      <c r="FX105" s="44" t="n">
        <v>121</v>
      </c>
      <c r="FY105" s="44" t="n">
        <v>47</v>
      </c>
      <c r="FZ105" s="44"/>
      <c r="GA105" s="44"/>
      <c r="GB105" s="44"/>
      <c r="GC105" s="44"/>
      <c r="GD105" s="44" t="n">
        <v>1</v>
      </c>
      <c r="GE105" s="44"/>
      <c r="GF105" s="44" t="n">
        <v>-1184704560</v>
      </c>
      <c r="GG105" s="44" t="n">
        <v>2</v>
      </c>
      <c r="GH105" s="44" t="n">
        <v>0</v>
      </c>
      <c r="GI105" s="44" t="n">
        <v>-2</v>
      </c>
      <c r="GJ105" s="44" t="n">
        <v>0</v>
      </c>
      <c r="GK105" s="44" t="n">
        <v>0</v>
      </c>
      <c r="GL105" s="44" t="n">
        <f aca="false">ROUND(IF(AND(BH105=3,BI105=3,FS105&lt;&gt;0),P105,0),2)</f>
        <v>0</v>
      </c>
      <c r="GM105" s="44" t="n">
        <f aca="false">ROUND(O105+X105+Y105,2)+GX105</f>
        <v>31.14</v>
      </c>
      <c r="GN105" s="44" t="n">
        <f aca="false">IF(OR(BI105=0,BI105=1),GM105-GX105,0)</f>
        <v>31.14</v>
      </c>
      <c r="GO105" s="44" t="n">
        <f aca="false">IF(BI105=2,GM105-GX105,0)</f>
        <v>0</v>
      </c>
      <c r="GP105" s="44" t="n">
        <f aca="false">IF(BI105=4,GM105-GX105,0)</f>
        <v>0</v>
      </c>
      <c r="GQ105" s="44"/>
      <c r="GR105" s="44" t="n">
        <v>0</v>
      </c>
      <c r="GS105" s="44" t="n">
        <v>3</v>
      </c>
      <c r="GT105" s="44" t="n">
        <v>0</v>
      </c>
      <c r="GU105" s="44"/>
      <c r="GV105" s="44" t="n">
        <f aca="false">(GT105)</f>
        <v>0</v>
      </c>
      <c r="GW105" s="44" t="n">
        <v>1</v>
      </c>
      <c r="GX105" s="44" t="n">
        <f aca="false">ROUND(HC105*I105,2)</f>
        <v>0</v>
      </c>
      <c r="GY105" s="44"/>
      <c r="GZ105" s="44"/>
      <c r="HA105" s="44" t="n">
        <v>0</v>
      </c>
      <c r="HB105" s="44" t="n">
        <v>0</v>
      </c>
      <c r="HC105" s="44" t="n">
        <f aca="false">GV105*GW105</f>
        <v>0</v>
      </c>
      <c r="HD105" s="44"/>
      <c r="HE105" s="44"/>
      <c r="HF105" s="44"/>
      <c r="HG105" s="44"/>
      <c r="HH105" s="44"/>
      <c r="HI105" s="44"/>
      <c r="HJ105" s="44"/>
      <c r="HK105" s="44"/>
      <c r="HL105" s="44"/>
      <c r="HM105" s="44"/>
      <c r="HN105" s="44"/>
      <c r="HO105" s="44"/>
      <c r="HP105" s="44"/>
      <c r="HQ105" s="44"/>
      <c r="HR105" s="44"/>
      <c r="HS105" s="44" t="n">
        <v>0</v>
      </c>
      <c r="HT105" s="44"/>
      <c r="HU105" s="44"/>
      <c r="HV105" s="44"/>
      <c r="HW105" s="44"/>
      <c r="HX105" s="44"/>
      <c r="HY105" s="44"/>
      <c r="HZ105" s="44"/>
      <c r="IA105" s="44"/>
      <c r="IB105" s="44"/>
      <c r="IC105" s="44"/>
      <c r="ID105" s="44"/>
      <c r="IE105" s="44"/>
      <c r="IF105" s="44"/>
      <c r="IG105" s="44"/>
      <c r="IH105" s="44"/>
      <c r="II105" s="44"/>
      <c r="IJ105" s="44"/>
      <c r="IK105" s="44" t="n">
        <v>0</v>
      </c>
      <c r="IL105" s="44"/>
      <c r="IM105" s="44"/>
      <c r="IN105" s="44"/>
      <c r="IO105" s="44"/>
      <c r="IP105" s="44"/>
      <c r="IQ105" s="44"/>
      <c r="IR105" s="44"/>
      <c r="IS105" s="44"/>
      <c r="IT105" s="44"/>
      <c r="IU105" s="44"/>
    </row>
    <row r="106" customFormat="false" ht="12.75" hidden="false" customHeight="false" outlineLevel="0" collapsed="false">
      <c r="A106" s="44" t="n">
        <v>17</v>
      </c>
      <c r="B106" s="44" t="n">
        <v>1</v>
      </c>
      <c r="C106" s="44" t="n">
        <f aca="false">ROW(SmtRes!A132)</f>
        <v>132</v>
      </c>
      <c r="D106" s="44" t="n">
        <f aca="false">ROW(EtalonRes!A132)</f>
        <v>132</v>
      </c>
      <c r="E106" s="44" t="s">
        <v>158</v>
      </c>
      <c r="F106" s="44" t="s">
        <v>72</v>
      </c>
      <c r="G106" s="44" t="s">
        <v>30</v>
      </c>
      <c r="H106" s="44" t="s">
        <v>73</v>
      </c>
      <c r="I106" s="44" t="n">
        <f aca="false">ROUND(2/100,9)</f>
        <v>0.02</v>
      </c>
      <c r="J106" s="44" t="n">
        <v>0</v>
      </c>
      <c r="K106" s="44" t="n">
        <f aca="false">ROUND(2/100,9)</f>
        <v>0.02</v>
      </c>
      <c r="L106" s="44"/>
      <c r="M106" s="44"/>
      <c r="N106" s="44"/>
      <c r="O106" s="44" t="n">
        <f aca="false">ROUND(CP106,2)</f>
        <v>671.43</v>
      </c>
      <c r="P106" s="44" t="n">
        <f aca="false">ROUND(CQ106*I106,2)</f>
        <v>0</v>
      </c>
      <c r="Q106" s="44" t="n">
        <f aca="false">ROUND(CR106*I106,2)</f>
        <v>0</v>
      </c>
      <c r="R106" s="44" t="n">
        <f aca="false">ROUND(CS106*I106,2)</f>
        <v>0</v>
      </c>
      <c r="S106" s="44" t="n">
        <f aca="false">ROUND(CT106*I106,2)</f>
        <v>671.43</v>
      </c>
      <c r="T106" s="44" t="n">
        <f aca="false">ROUND(CU106*I106,2)</f>
        <v>0</v>
      </c>
      <c r="U106" s="44" t="n">
        <f aca="false">CV106*I106</f>
        <v>0.9536076</v>
      </c>
      <c r="V106" s="44" t="n">
        <f aca="false">CW106*I106</f>
        <v>0</v>
      </c>
      <c r="W106" s="44" t="n">
        <f aca="false">ROUND(CX106*I106,2)</f>
        <v>0</v>
      </c>
      <c r="X106" s="44" t="n">
        <f aca="false">ROUND(CY106,2)</f>
        <v>812.43</v>
      </c>
      <c r="Y106" s="44" t="n">
        <f aca="false">ROUND(CZ106,2)</f>
        <v>315.57</v>
      </c>
      <c r="Z106" s="44"/>
      <c r="AA106" s="44" t="n">
        <v>86511348</v>
      </c>
      <c r="AB106" s="44" t="n">
        <f aca="false">(AC106+AD106+AF106)</f>
        <v>555.1326</v>
      </c>
      <c r="AC106" s="44" t="n">
        <f aca="false">((ES106*0))</f>
        <v>0</v>
      </c>
      <c r="AD106" s="44" t="n">
        <f aca="false">((ET106*1.1*0.6))</f>
        <v>0</v>
      </c>
      <c r="AE106" s="44" t="n">
        <f aca="false">((EU106*1.1*0.6))</f>
        <v>0</v>
      </c>
      <c r="AF106" s="44" t="n">
        <f aca="false">((EV106*1.1*0.6))</f>
        <v>555.1326</v>
      </c>
      <c r="AG106" s="44" t="n">
        <f aca="false">(AP106)</f>
        <v>0</v>
      </c>
      <c r="AH106" s="44" t="n">
        <f aca="false">((EW106*1.1*0.6))</f>
        <v>45.54</v>
      </c>
      <c r="AI106" s="44" t="n">
        <f aca="false">((EX106*1.1*0.6))</f>
        <v>0</v>
      </c>
      <c r="AJ106" s="44" t="n">
        <f aca="false">(AS106)</f>
        <v>0</v>
      </c>
      <c r="AK106" s="44" t="n">
        <v>0</v>
      </c>
      <c r="AL106" s="44" t="n">
        <v>0</v>
      </c>
      <c r="AM106" s="44" t="n">
        <v>0</v>
      </c>
      <c r="AN106" s="44" t="n">
        <v>0</v>
      </c>
      <c r="AO106" s="44" t="n">
        <v>841.11</v>
      </c>
      <c r="AP106" s="44" t="n">
        <v>0</v>
      </c>
      <c r="AQ106" s="44" t="n">
        <v>69</v>
      </c>
      <c r="AR106" s="44" t="n">
        <v>0</v>
      </c>
      <c r="AS106" s="44" t="n">
        <v>0</v>
      </c>
      <c r="AT106" s="44" t="n">
        <v>121</v>
      </c>
      <c r="AU106" s="44" t="n">
        <v>47</v>
      </c>
      <c r="AV106" s="44" t="n">
        <v>1.047</v>
      </c>
      <c r="AW106" s="44" t="n">
        <v>1</v>
      </c>
      <c r="AX106" s="44"/>
      <c r="AY106" s="44"/>
      <c r="AZ106" s="44" t="n">
        <v>1</v>
      </c>
      <c r="BA106" s="44" t="n">
        <v>57.76</v>
      </c>
      <c r="BB106" s="44" t="n">
        <v>1</v>
      </c>
      <c r="BC106" s="44" t="n">
        <v>1.33</v>
      </c>
      <c r="BD106" s="44"/>
      <c r="BE106" s="44"/>
      <c r="BF106" s="44"/>
      <c r="BG106" s="44"/>
      <c r="BH106" s="44" t="n">
        <v>0</v>
      </c>
      <c r="BI106" s="44" t="n">
        <v>1</v>
      </c>
      <c r="BJ106" s="44" t="s">
        <v>74</v>
      </c>
      <c r="BK106" s="44"/>
      <c r="BL106" s="44"/>
      <c r="BM106" s="44" t="n">
        <v>167</v>
      </c>
      <c r="BN106" s="44" t="n">
        <v>0</v>
      </c>
      <c r="BO106" s="44" t="s">
        <v>72</v>
      </c>
      <c r="BP106" s="44" t="n">
        <v>1</v>
      </c>
      <c r="BQ106" s="44" t="n">
        <v>30</v>
      </c>
      <c r="BR106" s="44" t="n">
        <v>0</v>
      </c>
      <c r="BS106" s="44" t="n">
        <v>57.76</v>
      </c>
      <c r="BT106" s="44" t="n">
        <v>1</v>
      </c>
      <c r="BU106" s="44" t="n">
        <v>1</v>
      </c>
      <c r="BV106" s="44" t="n">
        <v>1</v>
      </c>
      <c r="BW106" s="44" t="n">
        <v>1</v>
      </c>
      <c r="BX106" s="44" t="n">
        <v>1</v>
      </c>
      <c r="BY106" s="44"/>
      <c r="BZ106" s="44" t="n">
        <v>121</v>
      </c>
      <c r="CA106" s="44" t="n">
        <v>47</v>
      </c>
      <c r="CB106" s="44"/>
      <c r="CC106" s="44"/>
      <c r="CD106" s="44"/>
      <c r="CE106" s="44" t="n">
        <v>0</v>
      </c>
      <c r="CF106" s="44" t="n">
        <v>0</v>
      </c>
      <c r="CG106" s="44" t="n">
        <v>0</v>
      </c>
      <c r="CH106" s="44"/>
      <c r="CI106" s="44"/>
      <c r="CJ106" s="44"/>
      <c r="CK106" s="44"/>
      <c r="CL106" s="44"/>
      <c r="CM106" s="44" t="n">
        <v>0</v>
      </c>
      <c r="CN106" s="44" t="s">
        <v>149</v>
      </c>
      <c r="CO106" s="44" t="n">
        <v>0</v>
      </c>
      <c r="CP106" s="44" t="n">
        <f aca="false">(P106+Q106+S106)</f>
        <v>671.43</v>
      </c>
      <c r="CQ106" s="44" t="n">
        <f aca="false">(AC106*BC106*AW106)</f>
        <v>0</v>
      </c>
      <c r="CR106" s="44" t="n">
        <f aca="false">(((ET106*1.1*0.6))*BB106*AV106)</f>
        <v>0</v>
      </c>
      <c r="CS106" s="44" t="n">
        <f aca="false">(AE106*BS106*AV106)</f>
        <v>0</v>
      </c>
      <c r="CT106" s="44" t="n">
        <f aca="false">(AF106*BA106*AV106)</f>
        <v>33571.488547872</v>
      </c>
      <c r="CU106" s="44" t="n">
        <f aca="false">AG106</f>
        <v>0</v>
      </c>
      <c r="CV106" s="44" t="n">
        <f aca="false">(AH106*AV106)</f>
        <v>47.68038</v>
      </c>
      <c r="CW106" s="44" t="n">
        <f aca="false">AI106</f>
        <v>0</v>
      </c>
      <c r="CX106" s="44" t="n">
        <f aca="false">AJ106</f>
        <v>0</v>
      </c>
      <c r="CY106" s="44" t="n">
        <f aca="false">(S106+R106)*(BZ106/100)</f>
        <v>812.4303</v>
      </c>
      <c r="CZ106" s="44" t="n">
        <f aca="false">(S106+R106)*(CA106/100)</f>
        <v>315.5721</v>
      </c>
      <c r="DA106" s="44"/>
      <c r="DB106" s="44"/>
      <c r="DC106" s="44"/>
      <c r="DD106" s="44" t="s">
        <v>150</v>
      </c>
      <c r="DE106" s="44" t="s">
        <v>151</v>
      </c>
      <c r="DF106" s="44" t="s">
        <v>151</v>
      </c>
      <c r="DG106" s="44" t="s">
        <v>151</v>
      </c>
      <c r="DH106" s="44"/>
      <c r="DI106" s="44" t="s">
        <v>151</v>
      </c>
      <c r="DJ106" s="44" t="s">
        <v>151</v>
      </c>
      <c r="DK106" s="44"/>
      <c r="DL106" s="44"/>
      <c r="DM106" s="44"/>
      <c r="DN106" s="44" t="n">
        <v>121</v>
      </c>
      <c r="DO106" s="44" t="n">
        <v>47</v>
      </c>
      <c r="DP106" s="44" t="n">
        <v>1</v>
      </c>
      <c r="DQ106" s="44" t="n">
        <v>1</v>
      </c>
      <c r="DR106" s="44"/>
      <c r="DS106" s="44"/>
      <c r="DT106" s="44"/>
      <c r="DU106" s="44" t="n">
        <v>1013</v>
      </c>
      <c r="DV106" s="44" t="s">
        <v>73</v>
      </c>
      <c r="DW106" s="44" t="s">
        <v>73</v>
      </c>
      <c r="DX106" s="44" t="n">
        <v>1</v>
      </c>
      <c r="DY106" s="44"/>
      <c r="DZ106" s="44"/>
      <c r="EA106" s="44"/>
      <c r="EB106" s="44"/>
      <c r="EC106" s="44"/>
      <c r="ED106" s="44"/>
      <c r="EE106" s="44" t="n">
        <v>86330795</v>
      </c>
      <c r="EF106" s="44" t="n">
        <v>30</v>
      </c>
      <c r="EG106" s="44" t="s">
        <v>8</v>
      </c>
      <c r="EH106" s="44" t="n">
        <v>0</v>
      </c>
      <c r="EI106" s="44"/>
      <c r="EJ106" s="44" t="n">
        <v>1</v>
      </c>
      <c r="EK106" s="44" t="n">
        <v>167</v>
      </c>
      <c r="EL106" s="44" t="s">
        <v>77</v>
      </c>
      <c r="EM106" s="44" t="s">
        <v>78</v>
      </c>
      <c r="EN106" s="44"/>
      <c r="EO106" s="44" t="s">
        <v>152</v>
      </c>
      <c r="EP106" s="44"/>
      <c r="EQ106" s="44" t="n">
        <v>0</v>
      </c>
      <c r="ER106" s="44" t="n">
        <v>0</v>
      </c>
      <c r="ES106" s="44" t="n">
        <v>0</v>
      </c>
      <c r="ET106" s="44" t="n">
        <v>0</v>
      </c>
      <c r="EU106" s="44" t="n">
        <v>0</v>
      </c>
      <c r="EV106" s="44" t="n">
        <v>841.11</v>
      </c>
      <c r="EW106" s="44" t="n">
        <v>69</v>
      </c>
      <c r="EX106" s="44" t="n">
        <v>0</v>
      </c>
      <c r="EY106" s="44" t="n">
        <v>0</v>
      </c>
      <c r="EZ106" s="44"/>
      <c r="FA106" s="44"/>
      <c r="FB106" s="44"/>
      <c r="FC106" s="44"/>
      <c r="FD106" s="44"/>
      <c r="FE106" s="44"/>
      <c r="FF106" s="44"/>
      <c r="FG106" s="44"/>
      <c r="FH106" s="44"/>
      <c r="FI106" s="44"/>
      <c r="FJ106" s="44"/>
      <c r="FK106" s="44"/>
      <c r="FL106" s="44"/>
      <c r="FM106" s="44"/>
      <c r="FN106" s="44"/>
      <c r="FO106" s="44"/>
      <c r="FP106" s="44"/>
      <c r="FQ106" s="44" t="n">
        <v>0</v>
      </c>
      <c r="FR106" s="44" t="n">
        <v>0</v>
      </c>
      <c r="FS106" s="44" t="n">
        <v>0</v>
      </c>
      <c r="FT106" s="44"/>
      <c r="FU106" s="44"/>
      <c r="FV106" s="44"/>
      <c r="FW106" s="44"/>
      <c r="FX106" s="44" t="n">
        <v>121</v>
      </c>
      <c r="FY106" s="44" t="n">
        <v>47</v>
      </c>
      <c r="FZ106" s="44"/>
      <c r="GA106" s="44"/>
      <c r="GB106" s="44"/>
      <c r="GC106" s="44"/>
      <c r="GD106" s="44" t="n">
        <v>1</v>
      </c>
      <c r="GE106" s="44"/>
      <c r="GF106" s="44" t="n">
        <v>-1184704560</v>
      </c>
      <c r="GG106" s="44" t="n">
        <v>2</v>
      </c>
      <c r="GH106" s="44" t="n">
        <v>0</v>
      </c>
      <c r="GI106" s="44" t="n">
        <v>-2</v>
      </c>
      <c r="GJ106" s="44" t="n">
        <v>0</v>
      </c>
      <c r="GK106" s="44" t="n">
        <v>0</v>
      </c>
      <c r="GL106" s="44" t="n">
        <f aca="false">ROUND(IF(AND(BH106=3,BI106=3,FS106&lt;&gt;0),P106,0),2)</f>
        <v>0</v>
      </c>
      <c r="GM106" s="44" t="n">
        <f aca="false">ROUND(O106+X106+Y106,2)+GX106</f>
        <v>1799.43</v>
      </c>
      <c r="GN106" s="44" t="n">
        <f aca="false">IF(OR(BI106=0,BI106=1),GM106-GX106,0)</f>
        <v>1799.43</v>
      </c>
      <c r="GO106" s="44" t="n">
        <f aca="false">IF(BI106=2,GM106-GX106,0)</f>
        <v>0</v>
      </c>
      <c r="GP106" s="44" t="n">
        <f aca="false">IF(BI106=4,GM106-GX106,0)</f>
        <v>0</v>
      </c>
      <c r="GQ106" s="44"/>
      <c r="GR106" s="44" t="n">
        <v>0</v>
      </c>
      <c r="GS106" s="44" t="n">
        <v>3</v>
      </c>
      <c r="GT106" s="44" t="n">
        <v>0</v>
      </c>
      <c r="GU106" s="44"/>
      <c r="GV106" s="44" t="n">
        <f aca="false">(GT106)</f>
        <v>0</v>
      </c>
      <c r="GW106" s="44" t="n">
        <v>1.33</v>
      </c>
      <c r="GX106" s="44" t="n">
        <f aca="false">ROUND(HC106*I106,2)</f>
        <v>0</v>
      </c>
      <c r="GY106" s="44"/>
      <c r="GZ106" s="44"/>
      <c r="HA106" s="44" t="n">
        <v>0</v>
      </c>
      <c r="HB106" s="44" t="n">
        <v>0</v>
      </c>
      <c r="HC106" s="44" t="n">
        <f aca="false">GV106*GW106</f>
        <v>0</v>
      </c>
      <c r="HD106" s="44"/>
      <c r="HE106" s="44"/>
      <c r="HF106" s="44"/>
      <c r="HG106" s="44"/>
      <c r="HH106" s="44"/>
      <c r="HI106" s="44"/>
      <c r="HJ106" s="44"/>
      <c r="HK106" s="44"/>
      <c r="HL106" s="44"/>
      <c r="HM106" s="44"/>
      <c r="HN106" s="44"/>
      <c r="HO106" s="44"/>
      <c r="HP106" s="44"/>
      <c r="HQ106" s="44"/>
      <c r="HR106" s="44"/>
      <c r="HS106" s="44" t="n">
        <v>0</v>
      </c>
      <c r="HT106" s="44"/>
      <c r="HU106" s="44"/>
      <c r="HV106" s="44"/>
      <c r="HW106" s="44"/>
      <c r="HX106" s="44"/>
      <c r="HY106" s="44"/>
      <c r="HZ106" s="44"/>
      <c r="IA106" s="44"/>
      <c r="IB106" s="44"/>
      <c r="IC106" s="44"/>
      <c r="ID106" s="44"/>
      <c r="IE106" s="44"/>
      <c r="IF106" s="44"/>
      <c r="IG106" s="44"/>
      <c r="IH106" s="44"/>
      <c r="II106" s="44"/>
      <c r="IJ106" s="44"/>
      <c r="IK106" s="44" t="n">
        <v>0</v>
      </c>
      <c r="IL106" s="44"/>
      <c r="IM106" s="44"/>
      <c r="IN106" s="44"/>
      <c r="IO106" s="44"/>
      <c r="IP106" s="44"/>
      <c r="IQ106" s="44"/>
      <c r="IR106" s="44"/>
      <c r="IS106" s="44"/>
      <c r="IT106" s="44"/>
      <c r="IU106" s="44"/>
    </row>
    <row r="107" customFormat="false" ht="12.75" hidden="false" customHeight="false" outlineLevel="0" collapsed="false">
      <c r="A107" s="44" t="n">
        <v>17</v>
      </c>
      <c r="B107" s="44" t="n">
        <v>1</v>
      </c>
      <c r="C107" s="44" t="n">
        <f aca="false">ROW(SmtRes!A135)</f>
        <v>135</v>
      </c>
      <c r="D107" s="44" t="n">
        <f aca="false">ROW(EtalonRes!A135)</f>
        <v>135</v>
      </c>
      <c r="E107" s="44" t="s">
        <v>159</v>
      </c>
      <c r="F107" s="44" t="s">
        <v>72</v>
      </c>
      <c r="G107" s="44" t="s">
        <v>30</v>
      </c>
      <c r="H107" s="44" t="s">
        <v>73</v>
      </c>
      <c r="I107" s="44" t="n">
        <f aca="false">ROUND(1/100,9)</f>
        <v>0.01</v>
      </c>
      <c r="J107" s="44" t="n">
        <v>0</v>
      </c>
      <c r="K107" s="44" t="n">
        <f aca="false">ROUND(1/100,9)</f>
        <v>0.01</v>
      </c>
      <c r="L107" s="44"/>
      <c r="M107" s="44"/>
      <c r="N107" s="44"/>
      <c r="O107" s="44" t="n">
        <f aca="false">ROUND(CP107,2)</f>
        <v>5.81</v>
      </c>
      <c r="P107" s="44" t="n">
        <f aca="false">ROUND(CQ107*I107,2)</f>
        <v>0</v>
      </c>
      <c r="Q107" s="44" t="n">
        <f aca="false">ROUND(CR107*I107,2)</f>
        <v>0</v>
      </c>
      <c r="R107" s="44" t="n">
        <f aca="false">ROUND(CS107*I107,2)</f>
        <v>0</v>
      </c>
      <c r="S107" s="44" t="n">
        <f aca="false">ROUND(CT107*I107,2)</f>
        <v>5.81</v>
      </c>
      <c r="T107" s="44" t="n">
        <f aca="false">ROUND(CU107*I107,2)</f>
        <v>0</v>
      </c>
      <c r="U107" s="44" t="n">
        <f aca="false">CV107*I107</f>
        <v>0.4768038</v>
      </c>
      <c r="V107" s="44" t="n">
        <f aca="false">CW107*I107</f>
        <v>0</v>
      </c>
      <c r="W107" s="44" t="n">
        <f aca="false">ROUND(CX107*I107,2)</f>
        <v>0</v>
      </c>
      <c r="X107" s="44" t="n">
        <f aca="false">ROUND(CY107,2)</f>
        <v>7.03</v>
      </c>
      <c r="Y107" s="44" t="n">
        <f aca="false">ROUND(CZ107,2)</f>
        <v>2.73</v>
      </c>
      <c r="Z107" s="44"/>
      <c r="AA107" s="44" t="n">
        <v>86511347</v>
      </c>
      <c r="AB107" s="44" t="n">
        <f aca="false">(AC107+AD107+AF107)</f>
        <v>555.1326</v>
      </c>
      <c r="AC107" s="44" t="n">
        <f aca="false">((ES107*0))</f>
        <v>0</v>
      </c>
      <c r="AD107" s="44" t="n">
        <f aca="false">((ET107*1.1*0.6))</f>
        <v>0</v>
      </c>
      <c r="AE107" s="44" t="n">
        <f aca="false">((EU107*1.1*0.6))</f>
        <v>0</v>
      </c>
      <c r="AF107" s="44" t="n">
        <f aca="false">((EV107*1.1*0.6))</f>
        <v>555.1326</v>
      </c>
      <c r="AG107" s="44" t="n">
        <f aca="false">(AP107)</f>
        <v>0</v>
      </c>
      <c r="AH107" s="44" t="n">
        <f aca="false">((EW107*1.1*0.6))</f>
        <v>45.54</v>
      </c>
      <c r="AI107" s="44" t="n">
        <f aca="false">((EX107*1.1*0.6))</f>
        <v>0</v>
      </c>
      <c r="AJ107" s="44" t="n">
        <f aca="false">(AS107)</f>
        <v>0</v>
      </c>
      <c r="AK107" s="44" t="n">
        <v>0</v>
      </c>
      <c r="AL107" s="44" t="n">
        <v>0</v>
      </c>
      <c r="AM107" s="44" t="n">
        <v>0</v>
      </c>
      <c r="AN107" s="44" t="n">
        <v>0</v>
      </c>
      <c r="AO107" s="44" t="n">
        <v>841.11</v>
      </c>
      <c r="AP107" s="44" t="n">
        <v>0</v>
      </c>
      <c r="AQ107" s="44" t="n">
        <v>69</v>
      </c>
      <c r="AR107" s="44" t="n">
        <v>0</v>
      </c>
      <c r="AS107" s="44" t="n">
        <v>0</v>
      </c>
      <c r="AT107" s="44" t="n">
        <v>121</v>
      </c>
      <c r="AU107" s="44" t="n">
        <v>47</v>
      </c>
      <c r="AV107" s="44" t="n">
        <v>1.047</v>
      </c>
      <c r="AW107" s="44" t="n">
        <v>1</v>
      </c>
      <c r="AX107" s="44"/>
      <c r="AY107" s="44"/>
      <c r="AZ107" s="44" t="n">
        <v>1</v>
      </c>
      <c r="BA107" s="44" t="n">
        <v>1</v>
      </c>
      <c r="BB107" s="44" t="n">
        <v>1</v>
      </c>
      <c r="BC107" s="44" t="n">
        <v>1</v>
      </c>
      <c r="BD107" s="44"/>
      <c r="BE107" s="44"/>
      <c r="BF107" s="44"/>
      <c r="BG107" s="44"/>
      <c r="BH107" s="44" t="n">
        <v>0</v>
      </c>
      <c r="BI107" s="44" t="n">
        <v>1</v>
      </c>
      <c r="BJ107" s="44" t="s">
        <v>74</v>
      </c>
      <c r="BK107" s="44"/>
      <c r="BL107" s="44"/>
      <c r="BM107" s="44" t="n">
        <v>167</v>
      </c>
      <c r="BN107" s="44" t="n">
        <v>0</v>
      </c>
      <c r="BO107" s="44" t="s">
        <v>72</v>
      </c>
      <c r="BP107" s="44" t="n">
        <v>1</v>
      </c>
      <c r="BQ107" s="44" t="n">
        <v>30</v>
      </c>
      <c r="BR107" s="44" t="n">
        <v>0</v>
      </c>
      <c r="BS107" s="44" t="n">
        <v>1</v>
      </c>
      <c r="BT107" s="44" t="n">
        <v>1</v>
      </c>
      <c r="BU107" s="44" t="n">
        <v>1</v>
      </c>
      <c r="BV107" s="44" t="n">
        <v>1</v>
      </c>
      <c r="BW107" s="44" t="n">
        <v>1</v>
      </c>
      <c r="BX107" s="44" t="n">
        <v>1</v>
      </c>
      <c r="BY107" s="44"/>
      <c r="BZ107" s="44" t="n">
        <v>121</v>
      </c>
      <c r="CA107" s="44" t="n">
        <v>47</v>
      </c>
      <c r="CB107" s="44"/>
      <c r="CC107" s="44"/>
      <c r="CD107" s="44"/>
      <c r="CE107" s="44" t="n">
        <v>0</v>
      </c>
      <c r="CF107" s="44" t="n">
        <v>0</v>
      </c>
      <c r="CG107" s="44" t="n">
        <v>0</v>
      </c>
      <c r="CH107" s="44"/>
      <c r="CI107" s="44"/>
      <c r="CJ107" s="44"/>
      <c r="CK107" s="44"/>
      <c r="CL107" s="44"/>
      <c r="CM107" s="44" t="n">
        <v>0</v>
      </c>
      <c r="CN107" s="44" t="s">
        <v>149</v>
      </c>
      <c r="CO107" s="44" t="n">
        <v>0</v>
      </c>
      <c r="CP107" s="44" t="n">
        <f aca="false">(P107+Q107+S107)</f>
        <v>5.81</v>
      </c>
      <c r="CQ107" s="44" t="n">
        <f aca="false">(AC107*BC107*AW107)</f>
        <v>0</v>
      </c>
      <c r="CR107" s="44" t="n">
        <f aca="false">(((ET107*1.1*0.6))*BB107*AV107)</f>
        <v>0</v>
      </c>
      <c r="CS107" s="44" t="n">
        <f aca="false">(AE107*BS107*AV107)</f>
        <v>0</v>
      </c>
      <c r="CT107" s="44" t="n">
        <f aca="false">(AF107*BA107*AV107)</f>
        <v>581.2238322</v>
      </c>
      <c r="CU107" s="44" t="n">
        <f aca="false">AG107</f>
        <v>0</v>
      </c>
      <c r="CV107" s="44" t="n">
        <f aca="false">(AH107*AV107)</f>
        <v>47.68038</v>
      </c>
      <c r="CW107" s="44" t="n">
        <f aca="false">AI107</f>
        <v>0</v>
      </c>
      <c r="CX107" s="44" t="n">
        <f aca="false">AJ107</f>
        <v>0</v>
      </c>
      <c r="CY107" s="44" t="n">
        <f aca="false">(((S107+R107)*BZ107)/100)</f>
        <v>7.0301</v>
      </c>
      <c r="CZ107" s="44" t="n">
        <f aca="false">(((S107+R107)*CA107)/100)</f>
        <v>2.7307</v>
      </c>
      <c r="DA107" s="44"/>
      <c r="DB107" s="44"/>
      <c r="DC107" s="44"/>
      <c r="DD107" s="44" t="s">
        <v>150</v>
      </c>
      <c r="DE107" s="44" t="s">
        <v>151</v>
      </c>
      <c r="DF107" s="44" t="s">
        <v>151</v>
      </c>
      <c r="DG107" s="44" t="s">
        <v>151</v>
      </c>
      <c r="DH107" s="44"/>
      <c r="DI107" s="44" t="s">
        <v>151</v>
      </c>
      <c r="DJ107" s="44" t="s">
        <v>151</v>
      </c>
      <c r="DK107" s="44"/>
      <c r="DL107" s="44"/>
      <c r="DM107" s="44"/>
      <c r="DN107" s="44" t="n">
        <v>0</v>
      </c>
      <c r="DO107" s="44" t="n">
        <v>0</v>
      </c>
      <c r="DP107" s="44" t="n">
        <v>1</v>
      </c>
      <c r="DQ107" s="44" t="n">
        <v>1</v>
      </c>
      <c r="DR107" s="44"/>
      <c r="DS107" s="44"/>
      <c r="DT107" s="44"/>
      <c r="DU107" s="44" t="n">
        <v>1013</v>
      </c>
      <c r="DV107" s="44" t="s">
        <v>73</v>
      </c>
      <c r="DW107" s="44" t="s">
        <v>73</v>
      </c>
      <c r="DX107" s="44" t="n">
        <v>1</v>
      </c>
      <c r="DY107" s="44"/>
      <c r="DZ107" s="44"/>
      <c r="EA107" s="44"/>
      <c r="EB107" s="44"/>
      <c r="EC107" s="44"/>
      <c r="ED107" s="44"/>
      <c r="EE107" s="44" t="n">
        <v>86330795</v>
      </c>
      <c r="EF107" s="44" t="n">
        <v>30</v>
      </c>
      <c r="EG107" s="44" t="s">
        <v>8</v>
      </c>
      <c r="EH107" s="44" t="n">
        <v>0</v>
      </c>
      <c r="EI107" s="44"/>
      <c r="EJ107" s="44" t="n">
        <v>1</v>
      </c>
      <c r="EK107" s="44" t="n">
        <v>167</v>
      </c>
      <c r="EL107" s="44" t="s">
        <v>77</v>
      </c>
      <c r="EM107" s="44" t="s">
        <v>78</v>
      </c>
      <c r="EN107" s="44"/>
      <c r="EO107" s="44" t="s">
        <v>152</v>
      </c>
      <c r="EP107" s="44"/>
      <c r="EQ107" s="44" t="n">
        <v>0</v>
      </c>
      <c r="ER107" s="44" t="n">
        <v>0</v>
      </c>
      <c r="ES107" s="44" t="n">
        <v>0</v>
      </c>
      <c r="ET107" s="44" t="n">
        <v>0</v>
      </c>
      <c r="EU107" s="44" t="n">
        <v>0</v>
      </c>
      <c r="EV107" s="44" t="n">
        <v>841.11</v>
      </c>
      <c r="EW107" s="44" t="n">
        <v>69</v>
      </c>
      <c r="EX107" s="44" t="n">
        <v>0</v>
      </c>
      <c r="EY107" s="44" t="n">
        <v>0</v>
      </c>
      <c r="EZ107" s="44"/>
      <c r="FA107" s="44"/>
      <c r="FB107" s="44"/>
      <c r="FC107" s="44"/>
      <c r="FD107" s="44"/>
      <c r="FE107" s="44"/>
      <c r="FF107" s="44"/>
      <c r="FG107" s="44"/>
      <c r="FH107" s="44"/>
      <c r="FI107" s="44"/>
      <c r="FJ107" s="44"/>
      <c r="FK107" s="44"/>
      <c r="FL107" s="44"/>
      <c r="FM107" s="44"/>
      <c r="FN107" s="44"/>
      <c r="FO107" s="44"/>
      <c r="FP107" s="44"/>
      <c r="FQ107" s="44" t="n">
        <v>0</v>
      </c>
      <c r="FR107" s="44" t="n">
        <v>0</v>
      </c>
      <c r="FS107" s="44" t="n">
        <v>0</v>
      </c>
      <c r="FT107" s="44"/>
      <c r="FU107" s="44"/>
      <c r="FV107" s="44"/>
      <c r="FW107" s="44"/>
      <c r="FX107" s="44" t="n">
        <v>121</v>
      </c>
      <c r="FY107" s="44" t="n">
        <v>47</v>
      </c>
      <c r="FZ107" s="44"/>
      <c r="GA107" s="44"/>
      <c r="GB107" s="44"/>
      <c r="GC107" s="44"/>
      <c r="GD107" s="44" t="n">
        <v>1</v>
      </c>
      <c r="GE107" s="44"/>
      <c r="GF107" s="44" t="n">
        <v>-1375974451</v>
      </c>
      <c r="GG107" s="44" t="n">
        <v>2</v>
      </c>
      <c r="GH107" s="44" t="n">
        <v>0</v>
      </c>
      <c r="GI107" s="44" t="n">
        <v>-2</v>
      </c>
      <c r="GJ107" s="44" t="n">
        <v>0</v>
      </c>
      <c r="GK107" s="44" t="n">
        <v>0</v>
      </c>
      <c r="GL107" s="44" t="n">
        <f aca="false">ROUND(IF(AND(BH107=3,BI107=3,FS107&lt;&gt;0),P107,0),2)</f>
        <v>0</v>
      </c>
      <c r="GM107" s="44" t="n">
        <f aca="false">ROUND(O107+X107+Y107,2)+GX107</f>
        <v>15.57</v>
      </c>
      <c r="GN107" s="44" t="n">
        <f aca="false">IF(OR(BI107=0,BI107=1),GM107-GX107,0)</f>
        <v>15.57</v>
      </c>
      <c r="GO107" s="44" t="n">
        <f aca="false">IF(BI107=2,GM107-GX107,0)</f>
        <v>0</v>
      </c>
      <c r="GP107" s="44" t="n">
        <f aca="false">IF(BI107=4,GM107-GX107,0)</f>
        <v>0</v>
      </c>
      <c r="GQ107" s="44"/>
      <c r="GR107" s="44" t="n">
        <v>0</v>
      </c>
      <c r="GS107" s="44" t="n">
        <v>3</v>
      </c>
      <c r="GT107" s="44" t="n">
        <v>0</v>
      </c>
      <c r="GU107" s="44"/>
      <c r="GV107" s="44" t="n">
        <f aca="false">(GT107)</f>
        <v>0</v>
      </c>
      <c r="GW107" s="44" t="n">
        <v>1</v>
      </c>
      <c r="GX107" s="44" t="n">
        <f aca="false">ROUND(HC107*I107,2)</f>
        <v>0</v>
      </c>
      <c r="GY107" s="44"/>
      <c r="GZ107" s="44"/>
      <c r="HA107" s="44" t="n">
        <v>0</v>
      </c>
      <c r="HB107" s="44" t="n">
        <v>0</v>
      </c>
      <c r="HC107" s="44" t="n">
        <f aca="false">GV107*GW107</f>
        <v>0</v>
      </c>
      <c r="HD107" s="44"/>
      <c r="HE107" s="44"/>
      <c r="HF107" s="44"/>
      <c r="HG107" s="44"/>
      <c r="HH107" s="44"/>
      <c r="HI107" s="44"/>
      <c r="HJ107" s="44"/>
      <c r="HK107" s="44"/>
      <c r="HL107" s="44"/>
      <c r="HM107" s="44"/>
      <c r="HN107" s="44"/>
      <c r="HO107" s="44"/>
      <c r="HP107" s="44"/>
      <c r="HQ107" s="44"/>
      <c r="HR107" s="44"/>
      <c r="HS107" s="44" t="n">
        <v>0</v>
      </c>
      <c r="HT107" s="44"/>
      <c r="HU107" s="44"/>
      <c r="HV107" s="44"/>
      <c r="HW107" s="44"/>
      <c r="HX107" s="44"/>
      <c r="HY107" s="44"/>
      <c r="HZ107" s="44"/>
      <c r="IA107" s="44"/>
      <c r="IB107" s="44"/>
      <c r="IC107" s="44"/>
      <c r="ID107" s="44"/>
      <c r="IE107" s="44"/>
      <c r="IF107" s="44"/>
      <c r="IG107" s="44"/>
      <c r="IH107" s="44"/>
      <c r="II107" s="44"/>
      <c r="IJ107" s="44"/>
      <c r="IK107" s="44" t="n">
        <v>0</v>
      </c>
      <c r="IL107" s="44"/>
      <c r="IM107" s="44"/>
      <c r="IN107" s="44"/>
      <c r="IO107" s="44"/>
      <c r="IP107" s="44"/>
      <c r="IQ107" s="44"/>
      <c r="IR107" s="44"/>
      <c r="IS107" s="44"/>
      <c r="IT107" s="44"/>
      <c r="IU107" s="44"/>
    </row>
    <row r="108" customFormat="false" ht="12.75" hidden="false" customHeight="false" outlineLevel="0" collapsed="false">
      <c r="A108" s="44" t="n">
        <v>17</v>
      </c>
      <c r="B108" s="44" t="n">
        <v>1</v>
      </c>
      <c r="C108" s="44" t="n">
        <f aca="false">ROW(SmtRes!A138)</f>
        <v>138</v>
      </c>
      <c r="D108" s="44" t="n">
        <f aca="false">ROW(EtalonRes!A138)</f>
        <v>138</v>
      </c>
      <c r="E108" s="44" t="s">
        <v>159</v>
      </c>
      <c r="F108" s="44" t="s">
        <v>72</v>
      </c>
      <c r="G108" s="44" t="s">
        <v>30</v>
      </c>
      <c r="H108" s="44" t="s">
        <v>73</v>
      </c>
      <c r="I108" s="44" t="n">
        <f aca="false">ROUND(1/100,9)</f>
        <v>0.01</v>
      </c>
      <c r="J108" s="44" t="n">
        <v>0</v>
      </c>
      <c r="K108" s="44" t="n">
        <f aca="false">ROUND(1/100,9)</f>
        <v>0.01</v>
      </c>
      <c r="L108" s="44"/>
      <c r="M108" s="44"/>
      <c r="N108" s="44"/>
      <c r="O108" s="44" t="n">
        <f aca="false">ROUND(CP108,2)</f>
        <v>335.71</v>
      </c>
      <c r="P108" s="44" t="n">
        <f aca="false">ROUND(CQ108*I108,2)</f>
        <v>0</v>
      </c>
      <c r="Q108" s="44" t="n">
        <f aca="false">ROUND(CR108*I108,2)</f>
        <v>0</v>
      </c>
      <c r="R108" s="44" t="n">
        <f aca="false">ROUND(CS108*I108,2)</f>
        <v>0</v>
      </c>
      <c r="S108" s="44" t="n">
        <f aca="false">ROUND(CT108*I108,2)</f>
        <v>335.71</v>
      </c>
      <c r="T108" s="44" t="n">
        <f aca="false">ROUND(CU108*I108,2)</f>
        <v>0</v>
      </c>
      <c r="U108" s="44" t="n">
        <f aca="false">CV108*I108</f>
        <v>0.4768038</v>
      </c>
      <c r="V108" s="44" t="n">
        <f aca="false">CW108*I108</f>
        <v>0</v>
      </c>
      <c r="W108" s="44" t="n">
        <f aca="false">ROUND(CX108*I108,2)</f>
        <v>0</v>
      </c>
      <c r="X108" s="44" t="n">
        <f aca="false">ROUND(CY108,2)</f>
        <v>406.21</v>
      </c>
      <c r="Y108" s="44" t="n">
        <f aca="false">ROUND(CZ108,2)</f>
        <v>157.78</v>
      </c>
      <c r="Z108" s="44"/>
      <c r="AA108" s="44" t="n">
        <v>86511348</v>
      </c>
      <c r="AB108" s="44" t="n">
        <f aca="false">(AC108+AD108+AF108)</f>
        <v>555.1326</v>
      </c>
      <c r="AC108" s="44" t="n">
        <f aca="false">((ES108*0))</f>
        <v>0</v>
      </c>
      <c r="AD108" s="44" t="n">
        <f aca="false">((ET108*1.1*0.6))</f>
        <v>0</v>
      </c>
      <c r="AE108" s="44" t="n">
        <f aca="false">((EU108*1.1*0.6))</f>
        <v>0</v>
      </c>
      <c r="AF108" s="44" t="n">
        <f aca="false">((EV108*1.1*0.6))</f>
        <v>555.1326</v>
      </c>
      <c r="AG108" s="44" t="n">
        <f aca="false">(AP108)</f>
        <v>0</v>
      </c>
      <c r="AH108" s="44" t="n">
        <f aca="false">((EW108*1.1*0.6))</f>
        <v>45.54</v>
      </c>
      <c r="AI108" s="44" t="n">
        <f aca="false">((EX108*1.1*0.6))</f>
        <v>0</v>
      </c>
      <c r="AJ108" s="44" t="n">
        <f aca="false">(AS108)</f>
        <v>0</v>
      </c>
      <c r="AK108" s="44" t="n">
        <v>0</v>
      </c>
      <c r="AL108" s="44" t="n">
        <v>0</v>
      </c>
      <c r="AM108" s="44" t="n">
        <v>0</v>
      </c>
      <c r="AN108" s="44" t="n">
        <v>0</v>
      </c>
      <c r="AO108" s="44" t="n">
        <v>841.11</v>
      </c>
      <c r="AP108" s="44" t="n">
        <v>0</v>
      </c>
      <c r="AQ108" s="44" t="n">
        <v>69</v>
      </c>
      <c r="AR108" s="44" t="n">
        <v>0</v>
      </c>
      <c r="AS108" s="44" t="n">
        <v>0</v>
      </c>
      <c r="AT108" s="44" t="n">
        <v>121</v>
      </c>
      <c r="AU108" s="44" t="n">
        <v>47</v>
      </c>
      <c r="AV108" s="44" t="n">
        <v>1.047</v>
      </c>
      <c r="AW108" s="44" t="n">
        <v>1</v>
      </c>
      <c r="AX108" s="44"/>
      <c r="AY108" s="44"/>
      <c r="AZ108" s="44" t="n">
        <v>1</v>
      </c>
      <c r="BA108" s="44" t="n">
        <v>57.76</v>
      </c>
      <c r="BB108" s="44" t="n">
        <v>1</v>
      </c>
      <c r="BC108" s="44" t="n">
        <v>1.33</v>
      </c>
      <c r="BD108" s="44"/>
      <c r="BE108" s="44"/>
      <c r="BF108" s="44"/>
      <c r="BG108" s="44"/>
      <c r="BH108" s="44" t="n">
        <v>0</v>
      </c>
      <c r="BI108" s="44" t="n">
        <v>1</v>
      </c>
      <c r="BJ108" s="44" t="s">
        <v>74</v>
      </c>
      <c r="BK108" s="44"/>
      <c r="BL108" s="44"/>
      <c r="BM108" s="44" t="n">
        <v>167</v>
      </c>
      <c r="BN108" s="44" t="n">
        <v>0</v>
      </c>
      <c r="BO108" s="44" t="s">
        <v>72</v>
      </c>
      <c r="BP108" s="44" t="n">
        <v>1</v>
      </c>
      <c r="BQ108" s="44" t="n">
        <v>30</v>
      </c>
      <c r="BR108" s="44" t="n">
        <v>0</v>
      </c>
      <c r="BS108" s="44" t="n">
        <v>57.76</v>
      </c>
      <c r="BT108" s="44" t="n">
        <v>1</v>
      </c>
      <c r="BU108" s="44" t="n">
        <v>1</v>
      </c>
      <c r="BV108" s="44" t="n">
        <v>1</v>
      </c>
      <c r="BW108" s="44" t="n">
        <v>1</v>
      </c>
      <c r="BX108" s="44" t="n">
        <v>1</v>
      </c>
      <c r="BY108" s="44"/>
      <c r="BZ108" s="44" t="n">
        <v>121</v>
      </c>
      <c r="CA108" s="44" t="n">
        <v>47</v>
      </c>
      <c r="CB108" s="44"/>
      <c r="CC108" s="44"/>
      <c r="CD108" s="44"/>
      <c r="CE108" s="44" t="n">
        <v>0</v>
      </c>
      <c r="CF108" s="44" t="n">
        <v>0</v>
      </c>
      <c r="CG108" s="44" t="n">
        <v>0</v>
      </c>
      <c r="CH108" s="44"/>
      <c r="CI108" s="44"/>
      <c r="CJ108" s="44"/>
      <c r="CK108" s="44"/>
      <c r="CL108" s="44"/>
      <c r="CM108" s="44" t="n">
        <v>0</v>
      </c>
      <c r="CN108" s="44" t="s">
        <v>149</v>
      </c>
      <c r="CO108" s="44" t="n">
        <v>0</v>
      </c>
      <c r="CP108" s="44" t="n">
        <f aca="false">(P108+Q108+S108)</f>
        <v>335.71</v>
      </c>
      <c r="CQ108" s="44" t="n">
        <f aca="false">(AC108*BC108*AW108)</f>
        <v>0</v>
      </c>
      <c r="CR108" s="44" t="n">
        <f aca="false">(((ET108*1.1*0.6))*BB108*AV108)</f>
        <v>0</v>
      </c>
      <c r="CS108" s="44" t="n">
        <f aca="false">(AE108*BS108*AV108)</f>
        <v>0</v>
      </c>
      <c r="CT108" s="44" t="n">
        <f aca="false">(AF108*BA108*AV108)</f>
        <v>33571.488547872</v>
      </c>
      <c r="CU108" s="44" t="n">
        <f aca="false">AG108</f>
        <v>0</v>
      </c>
      <c r="CV108" s="44" t="n">
        <f aca="false">(AH108*AV108)</f>
        <v>47.68038</v>
      </c>
      <c r="CW108" s="44" t="n">
        <f aca="false">AI108</f>
        <v>0</v>
      </c>
      <c r="CX108" s="44" t="n">
        <f aca="false">AJ108</f>
        <v>0</v>
      </c>
      <c r="CY108" s="44" t="n">
        <f aca="false">(S108+R108)*(BZ108/100)</f>
        <v>406.2091</v>
      </c>
      <c r="CZ108" s="44" t="n">
        <f aca="false">(S108+R108)*(CA108/100)</f>
        <v>157.7837</v>
      </c>
      <c r="DA108" s="44"/>
      <c r="DB108" s="44"/>
      <c r="DC108" s="44"/>
      <c r="DD108" s="44" t="s">
        <v>150</v>
      </c>
      <c r="DE108" s="44" t="s">
        <v>151</v>
      </c>
      <c r="DF108" s="44" t="s">
        <v>151</v>
      </c>
      <c r="DG108" s="44" t="s">
        <v>151</v>
      </c>
      <c r="DH108" s="44"/>
      <c r="DI108" s="44" t="s">
        <v>151</v>
      </c>
      <c r="DJ108" s="44" t="s">
        <v>151</v>
      </c>
      <c r="DK108" s="44"/>
      <c r="DL108" s="44"/>
      <c r="DM108" s="44"/>
      <c r="DN108" s="44" t="n">
        <v>121</v>
      </c>
      <c r="DO108" s="44" t="n">
        <v>47</v>
      </c>
      <c r="DP108" s="44" t="n">
        <v>1</v>
      </c>
      <c r="DQ108" s="44" t="n">
        <v>1</v>
      </c>
      <c r="DR108" s="44"/>
      <c r="DS108" s="44"/>
      <c r="DT108" s="44"/>
      <c r="DU108" s="44" t="n">
        <v>1013</v>
      </c>
      <c r="DV108" s="44" t="s">
        <v>73</v>
      </c>
      <c r="DW108" s="44" t="s">
        <v>73</v>
      </c>
      <c r="DX108" s="44" t="n">
        <v>1</v>
      </c>
      <c r="DY108" s="44"/>
      <c r="DZ108" s="44"/>
      <c r="EA108" s="44"/>
      <c r="EB108" s="44"/>
      <c r="EC108" s="44"/>
      <c r="ED108" s="44"/>
      <c r="EE108" s="44" t="n">
        <v>86330795</v>
      </c>
      <c r="EF108" s="44" t="n">
        <v>30</v>
      </c>
      <c r="EG108" s="44" t="s">
        <v>8</v>
      </c>
      <c r="EH108" s="44" t="n">
        <v>0</v>
      </c>
      <c r="EI108" s="44"/>
      <c r="EJ108" s="44" t="n">
        <v>1</v>
      </c>
      <c r="EK108" s="44" t="n">
        <v>167</v>
      </c>
      <c r="EL108" s="44" t="s">
        <v>77</v>
      </c>
      <c r="EM108" s="44" t="s">
        <v>78</v>
      </c>
      <c r="EN108" s="44"/>
      <c r="EO108" s="44" t="s">
        <v>152</v>
      </c>
      <c r="EP108" s="44"/>
      <c r="EQ108" s="44" t="n">
        <v>0</v>
      </c>
      <c r="ER108" s="44" t="n">
        <v>0</v>
      </c>
      <c r="ES108" s="44" t="n">
        <v>0</v>
      </c>
      <c r="ET108" s="44" t="n">
        <v>0</v>
      </c>
      <c r="EU108" s="44" t="n">
        <v>0</v>
      </c>
      <c r="EV108" s="44" t="n">
        <v>841.11</v>
      </c>
      <c r="EW108" s="44" t="n">
        <v>69</v>
      </c>
      <c r="EX108" s="44" t="n">
        <v>0</v>
      </c>
      <c r="EY108" s="44" t="n">
        <v>0</v>
      </c>
      <c r="EZ108" s="44"/>
      <c r="FA108" s="44"/>
      <c r="FB108" s="44"/>
      <c r="FC108" s="44"/>
      <c r="FD108" s="44"/>
      <c r="FE108" s="44"/>
      <c r="FF108" s="44"/>
      <c r="FG108" s="44"/>
      <c r="FH108" s="44"/>
      <c r="FI108" s="44"/>
      <c r="FJ108" s="44"/>
      <c r="FK108" s="44"/>
      <c r="FL108" s="44"/>
      <c r="FM108" s="44"/>
      <c r="FN108" s="44"/>
      <c r="FO108" s="44"/>
      <c r="FP108" s="44"/>
      <c r="FQ108" s="44" t="n">
        <v>0</v>
      </c>
      <c r="FR108" s="44" t="n">
        <v>0</v>
      </c>
      <c r="FS108" s="44" t="n">
        <v>0</v>
      </c>
      <c r="FT108" s="44"/>
      <c r="FU108" s="44"/>
      <c r="FV108" s="44"/>
      <c r="FW108" s="44"/>
      <c r="FX108" s="44" t="n">
        <v>121</v>
      </c>
      <c r="FY108" s="44" t="n">
        <v>47</v>
      </c>
      <c r="FZ108" s="44"/>
      <c r="GA108" s="44"/>
      <c r="GB108" s="44"/>
      <c r="GC108" s="44"/>
      <c r="GD108" s="44" t="n">
        <v>1</v>
      </c>
      <c r="GE108" s="44"/>
      <c r="GF108" s="44" t="n">
        <v>-1375974451</v>
      </c>
      <c r="GG108" s="44" t="n">
        <v>2</v>
      </c>
      <c r="GH108" s="44" t="n">
        <v>0</v>
      </c>
      <c r="GI108" s="44" t="n">
        <v>-2</v>
      </c>
      <c r="GJ108" s="44" t="n">
        <v>0</v>
      </c>
      <c r="GK108" s="44" t="n">
        <v>0</v>
      </c>
      <c r="GL108" s="44" t="n">
        <f aca="false">ROUND(IF(AND(BH108=3,BI108=3,FS108&lt;&gt;0),P108,0),2)</f>
        <v>0</v>
      </c>
      <c r="GM108" s="44" t="n">
        <f aca="false">ROUND(O108+X108+Y108,2)+GX108</f>
        <v>899.7</v>
      </c>
      <c r="GN108" s="44" t="n">
        <f aca="false">IF(OR(BI108=0,BI108=1),GM108-GX108,0)</f>
        <v>899.7</v>
      </c>
      <c r="GO108" s="44" t="n">
        <f aca="false">IF(BI108=2,GM108-GX108,0)</f>
        <v>0</v>
      </c>
      <c r="GP108" s="44" t="n">
        <f aca="false">IF(BI108=4,GM108-GX108,0)</f>
        <v>0</v>
      </c>
      <c r="GQ108" s="44"/>
      <c r="GR108" s="44" t="n">
        <v>0</v>
      </c>
      <c r="GS108" s="44" t="n">
        <v>3</v>
      </c>
      <c r="GT108" s="44" t="n">
        <v>0</v>
      </c>
      <c r="GU108" s="44"/>
      <c r="GV108" s="44" t="n">
        <f aca="false">(GT108)</f>
        <v>0</v>
      </c>
      <c r="GW108" s="44" t="n">
        <v>1.33</v>
      </c>
      <c r="GX108" s="44" t="n">
        <f aca="false">ROUND(HC108*I108,2)</f>
        <v>0</v>
      </c>
      <c r="GY108" s="44"/>
      <c r="GZ108" s="44"/>
      <c r="HA108" s="44" t="n">
        <v>0</v>
      </c>
      <c r="HB108" s="44" t="n">
        <v>0</v>
      </c>
      <c r="HC108" s="44" t="n">
        <f aca="false">GV108*GW108</f>
        <v>0</v>
      </c>
      <c r="HD108" s="44"/>
      <c r="HE108" s="44"/>
      <c r="HF108" s="44"/>
      <c r="HG108" s="44"/>
      <c r="HH108" s="44"/>
      <c r="HI108" s="44"/>
      <c r="HJ108" s="44"/>
      <c r="HK108" s="44"/>
      <c r="HL108" s="44"/>
      <c r="HM108" s="44"/>
      <c r="HN108" s="44"/>
      <c r="HO108" s="44"/>
      <c r="HP108" s="44"/>
      <c r="HQ108" s="44"/>
      <c r="HR108" s="44"/>
      <c r="HS108" s="44" t="n">
        <v>0</v>
      </c>
      <c r="HT108" s="44"/>
      <c r="HU108" s="44"/>
      <c r="HV108" s="44"/>
      <c r="HW108" s="44"/>
      <c r="HX108" s="44"/>
      <c r="HY108" s="44"/>
      <c r="HZ108" s="44"/>
      <c r="IA108" s="44"/>
      <c r="IB108" s="44"/>
      <c r="IC108" s="44"/>
      <c r="ID108" s="44"/>
      <c r="IE108" s="44"/>
      <c r="IF108" s="44"/>
      <c r="IG108" s="44"/>
      <c r="IH108" s="44"/>
      <c r="II108" s="44"/>
      <c r="IJ108" s="44"/>
      <c r="IK108" s="44" t="n">
        <v>0</v>
      </c>
      <c r="IL108" s="44"/>
      <c r="IM108" s="44"/>
      <c r="IN108" s="44"/>
      <c r="IO108" s="44"/>
      <c r="IP108" s="44"/>
      <c r="IQ108" s="44"/>
      <c r="IR108" s="44"/>
      <c r="IS108" s="44"/>
      <c r="IT108" s="44"/>
      <c r="IU108" s="44"/>
    </row>
    <row r="109" customFormat="false" ht="12.75" hidden="false" customHeight="false" outlineLevel="0" collapsed="false">
      <c r="A109" s="44" t="n">
        <v>17</v>
      </c>
      <c r="B109" s="44" t="n">
        <v>1</v>
      </c>
      <c r="C109" s="44" t="n">
        <f aca="false">ROW(SmtRes!A141)</f>
        <v>141</v>
      </c>
      <c r="D109" s="44" t="n">
        <f aca="false">ROW(EtalonRes!A141)</f>
        <v>141</v>
      </c>
      <c r="E109" s="44" t="s">
        <v>160</v>
      </c>
      <c r="F109" s="44" t="s">
        <v>72</v>
      </c>
      <c r="G109" s="44" t="s">
        <v>30</v>
      </c>
      <c r="H109" s="44" t="s">
        <v>73</v>
      </c>
      <c r="I109" s="44" t="n">
        <f aca="false">ROUND(9/100,9)</f>
        <v>0.09</v>
      </c>
      <c r="J109" s="44" t="n">
        <v>0</v>
      </c>
      <c r="K109" s="44" t="n">
        <f aca="false">ROUND(9/100,9)</f>
        <v>0.09</v>
      </c>
      <c r="L109" s="44"/>
      <c r="M109" s="44"/>
      <c r="N109" s="44"/>
      <c r="O109" s="44" t="n">
        <f aca="false">ROUND(CP109,2)</f>
        <v>52.31</v>
      </c>
      <c r="P109" s="44" t="n">
        <f aca="false">ROUND(CQ109*I109,2)</f>
        <v>0</v>
      </c>
      <c r="Q109" s="44" t="n">
        <f aca="false">ROUND(CR109*I109,2)</f>
        <v>0</v>
      </c>
      <c r="R109" s="44" t="n">
        <f aca="false">ROUND(CS109*I109,2)</f>
        <v>0</v>
      </c>
      <c r="S109" s="44" t="n">
        <f aca="false">ROUND(CT109*I109,2)</f>
        <v>52.31</v>
      </c>
      <c r="T109" s="44" t="n">
        <f aca="false">ROUND(CU109*I109,2)</f>
        <v>0</v>
      </c>
      <c r="U109" s="44" t="n">
        <f aca="false">CV109*I109</f>
        <v>4.2912342</v>
      </c>
      <c r="V109" s="44" t="n">
        <f aca="false">CW109*I109</f>
        <v>0</v>
      </c>
      <c r="W109" s="44" t="n">
        <f aca="false">ROUND(CX109*I109,2)</f>
        <v>0</v>
      </c>
      <c r="X109" s="44" t="n">
        <f aca="false">ROUND(CY109,2)</f>
        <v>63.3</v>
      </c>
      <c r="Y109" s="44" t="n">
        <f aca="false">ROUND(CZ109,2)</f>
        <v>24.59</v>
      </c>
      <c r="Z109" s="44"/>
      <c r="AA109" s="44" t="n">
        <v>86511347</v>
      </c>
      <c r="AB109" s="44" t="n">
        <f aca="false">(AC109+AD109+AF109)</f>
        <v>555.1326</v>
      </c>
      <c r="AC109" s="44" t="n">
        <f aca="false">((ES109*0))</f>
        <v>0</v>
      </c>
      <c r="AD109" s="44" t="n">
        <f aca="false">((ET109*1.1*0.6))</f>
        <v>0</v>
      </c>
      <c r="AE109" s="44" t="n">
        <f aca="false">((EU109*1.1*0.6))</f>
        <v>0</v>
      </c>
      <c r="AF109" s="44" t="n">
        <f aca="false">((EV109*1.1*0.6))</f>
        <v>555.1326</v>
      </c>
      <c r="AG109" s="44" t="n">
        <f aca="false">(AP109)</f>
        <v>0</v>
      </c>
      <c r="AH109" s="44" t="n">
        <f aca="false">((EW109*1.1*0.6))</f>
        <v>45.54</v>
      </c>
      <c r="AI109" s="44" t="n">
        <f aca="false">((EX109*1.1*0.6))</f>
        <v>0</v>
      </c>
      <c r="AJ109" s="44" t="n">
        <f aca="false">(AS109)</f>
        <v>0</v>
      </c>
      <c r="AK109" s="44" t="n">
        <v>0</v>
      </c>
      <c r="AL109" s="44" t="n">
        <v>0</v>
      </c>
      <c r="AM109" s="44" t="n">
        <v>0</v>
      </c>
      <c r="AN109" s="44" t="n">
        <v>0</v>
      </c>
      <c r="AO109" s="44" t="n">
        <v>841.11</v>
      </c>
      <c r="AP109" s="44" t="n">
        <v>0</v>
      </c>
      <c r="AQ109" s="44" t="n">
        <v>69</v>
      </c>
      <c r="AR109" s="44" t="n">
        <v>0</v>
      </c>
      <c r="AS109" s="44" t="n">
        <v>0</v>
      </c>
      <c r="AT109" s="44" t="n">
        <v>121</v>
      </c>
      <c r="AU109" s="44" t="n">
        <v>47</v>
      </c>
      <c r="AV109" s="44" t="n">
        <v>1.047</v>
      </c>
      <c r="AW109" s="44" t="n">
        <v>1</v>
      </c>
      <c r="AX109" s="44"/>
      <c r="AY109" s="44"/>
      <c r="AZ109" s="44" t="n">
        <v>1</v>
      </c>
      <c r="BA109" s="44" t="n">
        <v>1</v>
      </c>
      <c r="BB109" s="44" t="n">
        <v>1</v>
      </c>
      <c r="BC109" s="44" t="n">
        <v>1</v>
      </c>
      <c r="BD109" s="44"/>
      <c r="BE109" s="44"/>
      <c r="BF109" s="44"/>
      <c r="BG109" s="44"/>
      <c r="BH109" s="44" t="n">
        <v>0</v>
      </c>
      <c r="BI109" s="44" t="n">
        <v>1</v>
      </c>
      <c r="BJ109" s="44" t="s">
        <v>74</v>
      </c>
      <c r="BK109" s="44"/>
      <c r="BL109" s="44"/>
      <c r="BM109" s="44" t="n">
        <v>167</v>
      </c>
      <c r="BN109" s="44" t="n">
        <v>0</v>
      </c>
      <c r="BO109" s="44" t="s">
        <v>72</v>
      </c>
      <c r="BP109" s="44" t="n">
        <v>1</v>
      </c>
      <c r="BQ109" s="44" t="n">
        <v>30</v>
      </c>
      <c r="BR109" s="44" t="n">
        <v>0</v>
      </c>
      <c r="BS109" s="44" t="n">
        <v>1</v>
      </c>
      <c r="BT109" s="44" t="n">
        <v>1</v>
      </c>
      <c r="BU109" s="44" t="n">
        <v>1</v>
      </c>
      <c r="BV109" s="44" t="n">
        <v>1</v>
      </c>
      <c r="BW109" s="44" t="n">
        <v>1</v>
      </c>
      <c r="BX109" s="44" t="n">
        <v>1</v>
      </c>
      <c r="BY109" s="44"/>
      <c r="BZ109" s="44" t="n">
        <v>121</v>
      </c>
      <c r="CA109" s="44" t="n">
        <v>47</v>
      </c>
      <c r="CB109" s="44"/>
      <c r="CC109" s="44"/>
      <c r="CD109" s="44"/>
      <c r="CE109" s="44" t="n">
        <v>0</v>
      </c>
      <c r="CF109" s="44" t="n">
        <v>0</v>
      </c>
      <c r="CG109" s="44" t="n">
        <v>0</v>
      </c>
      <c r="CH109" s="44"/>
      <c r="CI109" s="44"/>
      <c r="CJ109" s="44"/>
      <c r="CK109" s="44"/>
      <c r="CL109" s="44"/>
      <c r="CM109" s="44" t="n">
        <v>0</v>
      </c>
      <c r="CN109" s="44" t="s">
        <v>149</v>
      </c>
      <c r="CO109" s="44" t="n">
        <v>0</v>
      </c>
      <c r="CP109" s="44" t="n">
        <f aca="false">(P109+Q109+S109)</f>
        <v>52.31</v>
      </c>
      <c r="CQ109" s="44" t="n">
        <f aca="false">(AC109*BC109*AW109)</f>
        <v>0</v>
      </c>
      <c r="CR109" s="44" t="n">
        <f aca="false">(((ET109*1.1*0.6))*BB109*AV109)</f>
        <v>0</v>
      </c>
      <c r="CS109" s="44" t="n">
        <f aca="false">(AE109*BS109*AV109)</f>
        <v>0</v>
      </c>
      <c r="CT109" s="44" t="n">
        <f aca="false">(AF109*BA109*AV109)</f>
        <v>581.2238322</v>
      </c>
      <c r="CU109" s="44" t="n">
        <f aca="false">AG109</f>
        <v>0</v>
      </c>
      <c r="CV109" s="44" t="n">
        <f aca="false">(AH109*AV109)</f>
        <v>47.68038</v>
      </c>
      <c r="CW109" s="44" t="n">
        <f aca="false">AI109</f>
        <v>0</v>
      </c>
      <c r="CX109" s="44" t="n">
        <f aca="false">AJ109</f>
        <v>0</v>
      </c>
      <c r="CY109" s="44" t="n">
        <f aca="false">(((S109+R109)*BZ109)/100)</f>
        <v>63.2951</v>
      </c>
      <c r="CZ109" s="44" t="n">
        <f aca="false">(((S109+R109)*CA109)/100)</f>
        <v>24.5857</v>
      </c>
      <c r="DA109" s="44"/>
      <c r="DB109" s="44"/>
      <c r="DC109" s="44"/>
      <c r="DD109" s="44" t="s">
        <v>150</v>
      </c>
      <c r="DE109" s="44" t="s">
        <v>151</v>
      </c>
      <c r="DF109" s="44" t="s">
        <v>151</v>
      </c>
      <c r="DG109" s="44" t="s">
        <v>151</v>
      </c>
      <c r="DH109" s="44"/>
      <c r="DI109" s="44" t="s">
        <v>151</v>
      </c>
      <c r="DJ109" s="44" t="s">
        <v>151</v>
      </c>
      <c r="DK109" s="44"/>
      <c r="DL109" s="44"/>
      <c r="DM109" s="44"/>
      <c r="DN109" s="44" t="n">
        <v>0</v>
      </c>
      <c r="DO109" s="44" t="n">
        <v>0</v>
      </c>
      <c r="DP109" s="44" t="n">
        <v>1</v>
      </c>
      <c r="DQ109" s="44" t="n">
        <v>1</v>
      </c>
      <c r="DR109" s="44"/>
      <c r="DS109" s="44"/>
      <c r="DT109" s="44"/>
      <c r="DU109" s="44" t="n">
        <v>1013</v>
      </c>
      <c r="DV109" s="44" t="s">
        <v>73</v>
      </c>
      <c r="DW109" s="44" t="s">
        <v>73</v>
      </c>
      <c r="DX109" s="44" t="n">
        <v>1</v>
      </c>
      <c r="DY109" s="44"/>
      <c r="DZ109" s="44"/>
      <c r="EA109" s="44"/>
      <c r="EB109" s="44"/>
      <c r="EC109" s="44"/>
      <c r="ED109" s="44"/>
      <c r="EE109" s="44" t="n">
        <v>86330795</v>
      </c>
      <c r="EF109" s="44" t="n">
        <v>30</v>
      </c>
      <c r="EG109" s="44" t="s">
        <v>8</v>
      </c>
      <c r="EH109" s="44" t="n">
        <v>0</v>
      </c>
      <c r="EI109" s="44"/>
      <c r="EJ109" s="44" t="n">
        <v>1</v>
      </c>
      <c r="EK109" s="44" t="n">
        <v>167</v>
      </c>
      <c r="EL109" s="44" t="s">
        <v>77</v>
      </c>
      <c r="EM109" s="44" t="s">
        <v>78</v>
      </c>
      <c r="EN109" s="44"/>
      <c r="EO109" s="44" t="s">
        <v>152</v>
      </c>
      <c r="EP109" s="44"/>
      <c r="EQ109" s="44" t="n">
        <v>0</v>
      </c>
      <c r="ER109" s="44" t="n">
        <v>0</v>
      </c>
      <c r="ES109" s="44" t="n">
        <v>0</v>
      </c>
      <c r="ET109" s="44" t="n">
        <v>0</v>
      </c>
      <c r="EU109" s="44" t="n">
        <v>0</v>
      </c>
      <c r="EV109" s="44" t="n">
        <v>841.11</v>
      </c>
      <c r="EW109" s="44" t="n">
        <v>69</v>
      </c>
      <c r="EX109" s="44" t="n">
        <v>0</v>
      </c>
      <c r="EY109" s="44" t="n">
        <v>0</v>
      </c>
      <c r="EZ109" s="44"/>
      <c r="FA109" s="44"/>
      <c r="FB109" s="44"/>
      <c r="FC109" s="44"/>
      <c r="FD109" s="44"/>
      <c r="FE109" s="44"/>
      <c r="FF109" s="44"/>
      <c r="FG109" s="44"/>
      <c r="FH109" s="44"/>
      <c r="FI109" s="44"/>
      <c r="FJ109" s="44"/>
      <c r="FK109" s="44"/>
      <c r="FL109" s="44"/>
      <c r="FM109" s="44"/>
      <c r="FN109" s="44"/>
      <c r="FO109" s="44"/>
      <c r="FP109" s="44"/>
      <c r="FQ109" s="44" t="n">
        <v>0</v>
      </c>
      <c r="FR109" s="44" t="n">
        <v>0</v>
      </c>
      <c r="FS109" s="44" t="n">
        <v>0</v>
      </c>
      <c r="FT109" s="44"/>
      <c r="FU109" s="44"/>
      <c r="FV109" s="44"/>
      <c r="FW109" s="44"/>
      <c r="FX109" s="44" t="n">
        <v>121</v>
      </c>
      <c r="FY109" s="44" t="n">
        <v>47</v>
      </c>
      <c r="FZ109" s="44"/>
      <c r="GA109" s="44"/>
      <c r="GB109" s="44"/>
      <c r="GC109" s="44"/>
      <c r="GD109" s="44" t="n">
        <v>1</v>
      </c>
      <c r="GE109" s="44"/>
      <c r="GF109" s="44" t="n">
        <v>-614545315</v>
      </c>
      <c r="GG109" s="44" t="n">
        <v>2</v>
      </c>
      <c r="GH109" s="44" t="n">
        <v>0</v>
      </c>
      <c r="GI109" s="44" t="n">
        <v>-2</v>
      </c>
      <c r="GJ109" s="44" t="n">
        <v>0</v>
      </c>
      <c r="GK109" s="44" t="n">
        <v>0</v>
      </c>
      <c r="GL109" s="44" t="n">
        <f aca="false">ROUND(IF(AND(BH109=3,BI109=3,FS109&lt;&gt;0),P109,0),2)</f>
        <v>0</v>
      </c>
      <c r="GM109" s="44" t="n">
        <f aca="false">ROUND(O109+X109+Y109,2)+GX109</f>
        <v>140.2</v>
      </c>
      <c r="GN109" s="44" t="n">
        <f aca="false">IF(OR(BI109=0,BI109=1),GM109-GX109,0)</f>
        <v>140.2</v>
      </c>
      <c r="GO109" s="44" t="n">
        <f aca="false">IF(BI109=2,GM109-GX109,0)</f>
        <v>0</v>
      </c>
      <c r="GP109" s="44" t="n">
        <f aca="false">IF(BI109=4,GM109-GX109,0)</f>
        <v>0</v>
      </c>
      <c r="GQ109" s="44"/>
      <c r="GR109" s="44" t="n">
        <v>0</v>
      </c>
      <c r="GS109" s="44" t="n">
        <v>3</v>
      </c>
      <c r="GT109" s="44" t="n">
        <v>0</v>
      </c>
      <c r="GU109" s="44"/>
      <c r="GV109" s="44" t="n">
        <f aca="false">(GT109)</f>
        <v>0</v>
      </c>
      <c r="GW109" s="44" t="n">
        <v>1</v>
      </c>
      <c r="GX109" s="44" t="n">
        <f aca="false">ROUND(HC109*I109,2)</f>
        <v>0</v>
      </c>
      <c r="GY109" s="44"/>
      <c r="GZ109" s="44"/>
      <c r="HA109" s="44" t="n">
        <v>0</v>
      </c>
      <c r="HB109" s="44" t="n">
        <v>0</v>
      </c>
      <c r="HC109" s="44" t="n">
        <f aca="false">GV109*GW109</f>
        <v>0</v>
      </c>
      <c r="HD109" s="44"/>
      <c r="HE109" s="44"/>
      <c r="HF109" s="44"/>
      <c r="HG109" s="44"/>
      <c r="HH109" s="44"/>
      <c r="HI109" s="44"/>
      <c r="HJ109" s="44"/>
      <c r="HK109" s="44"/>
      <c r="HL109" s="44"/>
      <c r="HM109" s="44"/>
      <c r="HN109" s="44"/>
      <c r="HO109" s="44"/>
      <c r="HP109" s="44"/>
      <c r="HQ109" s="44"/>
      <c r="HR109" s="44"/>
      <c r="HS109" s="44" t="n">
        <v>0</v>
      </c>
      <c r="HT109" s="44"/>
      <c r="HU109" s="44"/>
      <c r="HV109" s="44"/>
      <c r="HW109" s="44"/>
      <c r="HX109" s="44"/>
      <c r="HY109" s="44"/>
      <c r="HZ109" s="44"/>
      <c r="IA109" s="44"/>
      <c r="IB109" s="44"/>
      <c r="IC109" s="44"/>
      <c r="ID109" s="44"/>
      <c r="IE109" s="44"/>
      <c r="IF109" s="44"/>
      <c r="IG109" s="44"/>
      <c r="IH109" s="44"/>
      <c r="II109" s="44"/>
      <c r="IJ109" s="44"/>
      <c r="IK109" s="44" t="n">
        <v>0</v>
      </c>
      <c r="IL109" s="44"/>
      <c r="IM109" s="44"/>
      <c r="IN109" s="44"/>
      <c r="IO109" s="44"/>
      <c r="IP109" s="44"/>
      <c r="IQ109" s="44"/>
      <c r="IR109" s="44"/>
      <c r="IS109" s="44"/>
      <c r="IT109" s="44"/>
      <c r="IU109" s="44"/>
    </row>
    <row r="110" customFormat="false" ht="12.75" hidden="false" customHeight="false" outlineLevel="0" collapsed="false">
      <c r="A110" s="44" t="n">
        <v>17</v>
      </c>
      <c r="B110" s="44" t="n">
        <v>1</v>
      </c>
      <c r="C110" s="44" t="n">
        <f aca="false">ROW(SmtRes!A144)</f>
        <v>144</v>
      </c>
      <c r="D110" s="44" t="n">
        <f aca="false">ROW(EtalonRes!A144)</f>
        <v>144</v>
      </c>
      <c r="E110" s="44" t="s">
        <v>160</v>
      </c>
      <c r="F110" s="44" t="s">
        <v>72</v>
      </c>
      <c r="G110" s="44" t="s">
        <v>30</v>
      </c>
      <c r="H110" s="44" t="s">
        <v>73</v>
      </c>
      <c r="I110" s="44" t="n">
        <f aca="false">ROUND(9/100,9)</f>
        <v>0.09</v>
      </c>
      <c r="J110" s="44" t="n">
        <v>0</v>
      </c>
      <c r="K110" s="44" t="n">
        <f aca="false">ROUND(9/100,9)</f>
        <v>0.09</v>
      </c>
      <c r="L110" s="44"/>
      <c r="M110" s="44"/>
      <c r="N110" s="44"/>
      <c r="O110" s="44" t="n">
        <f aca="false">ROUND(CP110,2)</f>
        <v>3021.43</v>
      </c>
      <c r="P110" s="44" t="n">
        <f aca="false">ROUND(CQ110*I110,2)</f>
        <v>0</v>
      </c>
      <c r="Q110" s="44" t="n">
        <f aca="false">ROUND(CR110*I110,2)</f>
        <v>0</v>
      </c>
      <c r="R110" s="44" t="n">
        <f aca="false">ROUND(CS110*I110,2)</f>
        <v>0</v>
      </c>
      <c r="S110" s="44" t="n">
        <f aca="false">ROUND(CT110*I110,2)</f>
        <v>3021.43</v>
      </c>
      <c r="T110" s="44" t="n">
        <f aca="false">ROUND(CU110*I110,2)</f>
        <v>0</v>
      </c>
      <c r="U110" s="44" t="n">
        <f aca="false">CV110*I110</f>
        <v>4.2912342</v>
      </c>
      <c r="V110" s="44" t="n">
        <f aca="false">CW110*I110</f>
        <v>0</v>
      </c>
      <c r="W110" s="44" t="n">
        <f aca="false">ROUND(CX110*I110,2)</f>
        <v>0</v>
      </c>
      <c r="X110" s="44" t="n">
        <f aca="false">ROUND(CY110,2)</f>
        <v>3655.93</v>
      </c>
      <c r="Y110" s="44" t="n">
        <f aca="false">ROUND(CZ110,2)</f>
        <v>1420.07</v>
      </c>
      <c r="Z110" s="44"/>
      <c r="AA110" s="44" t="n">
        <v>86511348</v>
      </c>
      <c r="AB110" s="44" t="n">
        <f aca="false">(AC110+AD110+AF110)</f>
        <v>555.1326</v>
      </c>
      <c r="AC110" s="44" t="n">
        <f aca="false">((ES110*0))</f>
        <v>0</v>
      </c>
      <c r="AD110" s="44" t="n">
        <f aca="false">((ET110*1.1*0.6))</f>
        <v>0</v>
      </c>
      <c r="AE110" s="44" t="n">
        <f aca="false">((EU110*1.1*0.6))</f>
        <v>0</v>
      </c>
      <c r="AF110" s="44" t="n">
        <f aca="false">((EV110*1.1*0.6))</f>
        <v>555.1326</v>
      </c>
      <c r="AG110" s="44" t="n">
        <f aca="false">(AP110)</f>
        <v>0</v>
      </c>
      <c r="AH110" s="44" t="n">
        <f aca="false">((EW110*1.1*0.6))</f>
        <v>45.54</v>
      </c>
      <c r="AI110" s="44" t="n">
        <f aca="false">((EX110*1.1*0.6))</f>
        <v>0</v>
      </c>
      <c r="AJ110" s="44" t="n">
        <f aca="false">(AS110)</f>
        <v>0</v>
      </c>
      <c r="AK110" s="44" t="n">
        <v>0</v>
      </c>
      <c r="AL110" s="44" t="n">
        <v>0</v>
      </c>
      <c r="AM110" s="44" t="n">
        <v>0</v>
      </c>
      <c r="AN110" s="44" t="n">
        <v>0</v>
      </c>
      <c r="AO110" s="44" t="n">
        <v>841.11</v>
      </c>
      <c r="AP110" s="44" t="n">
        <v>0</v>
      </c>
      <c r="AQ110" s="44" t="n">
        <v>69</v>
      </c>
      <c r="AR110" s="44" t="n">
        <v>0</v>
      </c>
      <c r="AS110" s="44" t="n">
        <v>0</v>
      </c>
      <c r="AT110" s="44" t="n">
        <v>121</v>
      </c>
      <c r="AU110" s="44" t="n">
        <v>47</v>
      </c>
      <c r="AV110" s="44" t="n">
        <v>1.047</v>
      </c>
      <c r="AW110" s="44" t="n">
        <v>1</v>
      </c>
      <c r="AX110" s="44"/>
      <c r="AY110" s="44"/>
      <c r="AZ110" s="44" t="n">
        <v>1</v>
      </c>
      <c r="BA110" s="44" t="n">
        <v>57.76</v>
      </c>
      <c r="BB110" s="44" t="n">
        <v>1</v>
      </c>
      <c r="BC110" s="44" t="n">
        <v>1.33</v>
      </c>
      <c r="BD110" s="44"/>
      <c r="BE110" s="44"/>
      <c r="BF110" s="44"/>
      <c r="BG110" s="44"/>
      <c r="BH110" s="44" t="n">
        <v>0</v>
      </c>
      <c r="BI110" s="44" t="n">
        <v>1</v>
      </c>
      <c r="BJ110" s="44" t="s">
        <v>74</v>
      </c>
      <c r="BK110" s="44"/>
      <c r="BL110" s="44"/>
      <c r="BM110" s="44" t="n">
        <v>167</v>
      </c>
      <c r="BN110" s="44" t="n">
        <v>0</v>
      </c>
      <c r="BO110" s="44" t="s">
        <v>72</v>
      </c>
      <c r="BP110" s="44" t="n">
        <v>1</v>
      </c>
      <c r="BQ110" s="44" t="n">
        <v>30</v>
      </c>
      <c r="BR110" s="44" t="n">
        <v>0</v>
      </c>
      <c r="BS110" s="44" t="n">
        <v>57.76</v>
      </c>
      <c r="BT110" s="44" t="n">
        <v>1</v>
      </c>
      <c r="BU110" s="44" t="n">
        <v>1</v>
      </c>
      <c r="BV110" s="44" t="n">
        <v>1</v>
      </c>
      <c r="BW110" s="44" t="n">
        <v>1</v>
      </c>
      <c r="BX110" s="44" t="n">
        <v>1</v>
      </c>
      <c r="BY110" s="44"/>
      <c r="BZ110" s="44" t="n">
        <v>121</v>
      </c>
      <c r="CA110" s="44" t="n">
        <v>47</v>
      </c>
      <c r="CB110" s="44"/>
      <c r="CC110" s="44"/>
      <c r="CD110" s="44"/>
      <c r="CE110" s="44" t="n">
        <v>0</v>
      </c>
      <c r="CF110" s="44" t="n">
        <v>0</v>
      </c>
      <c r="CG110" s="44" t="n">
        <v>0</v>
      </c>
      <c r="CH110" s="44"/>
      <c r="CI110" s="44"/>
      <c r="CJ110" s="44"/>
      <c r="CK110" s="44"/>
      <c r="CL110" s="44"/>
      <c r="CM110" s="44" t="n">
        <v>0</v>
      </c>
      <c r="CN110" s="44" t="s">
        <v>149</v>
      </c>
      <c r="CO110" s="44" t="n">
        <v>0</v>
      </c>
      <c r="CP110" s="44" t="n">
        <f aca="false">(P110+Q110+S110)</f>
        <v>3021.43</v>
      </c>
      <c r="CQ110" s="44" t="n">
        <f aca="false">(AC110*BC110*AW110)</f>
        <v>0</v>
      </c>
      <c r="CR110" s="44" t="n">
        <f aca="false">(((ET110*1.1*0.6))*BB110*AV110)</f>
        <v>0</v>
      </c>
      <c r="CS110" s="44" t="n">
        <f aca="false">(AE110*BS110*AV110)</f>
        <v>0</v>
      </c>
      <c r="CT110" s="44" t="n">
        <f aca="false">(AF110*BA110*AV110)</f>
        <v>33571.488547872</v>
      </c>
      <c r="CU110" s="44" t="n">
        <f aca="false">AG110</f>
        <v>0</v>
      </c>
      <c r="CV110" s="44" t="n">
        <f aca="false">(AH110*AV110)</f>
        <v>47.68038</v>
      </c>
      <c r="CW110" s="44" t="n">
        <f aca="false">AI110</f>
        <v>0</v>
      </c>
      <c r="CX110" s="44" t="n">
        <f aca="false">AJ110</f>
        <v>0</v>
      </c>
      <c r="CY110" s="44" t="n">
        <f aca="false">(S110+R110)*(BZ110/100)</f>
        <v>3655.9303</v>
      </c>
      <c r="CZ110" s="44" t="n">
        <f aca="false">(S110+R110)*(CA110/100)</f>
        <v>1420.0721</v>
      </c>
      <c r="DA110" s="44"/>
      <c r="DB110" s="44"/>
      <c r="DC110" s="44"/>
      <c r="DD110" s="44" t="s">
        <v>150</v>
      </c>
      <c r="DE110" s="44" t="s">
        <v>151</v>
      </c>
      <c r="DF110" s="44" t="s">
        <v>151</v>
      </c>
      <c r="DG110" s="44" t="s">
        <v>151</v>
      </c>
      <c r="DH110" s="44"/>
      <c r="DI110" s="44" t="s">
        <v>151</v>
      </c>
      <c r="DJ110" s="44" t="s">
        <v>151</v>
      </c>
      <c r="DK110" s="44"/>
      <c r="DL110" s="44"/>
      <c r="DM110" s="44"/>
      <c r="DN110" s="44" t="n">
        <v>121</v>
      </c>
      <c r="DO110" s="44" t="n">
        <v>47</v>
      </c>
      <c r="DP110" s="44" t="n">
        <v>1</v>
      </c>
      <c r="DQ110" s="44" t="n">
        <v>1</v>
      </c>
      <c r="DR110" s="44"/>
      <c r="DS110" s="44"/>
      <c r="DT110" s="44"/>
      <c r="DU110" s="44" t="n">
        <v>1013</v>
      </c>
      <c r="DV110" s="44" t="s">
        <v>73</v>
      </c>
      <c r="DW110" s="44" t="s">
        <v>73</v>
      </c>
      <c r="DX110" s="44" t="n">
        <v>1</v>
      </c>
      <c r="DY110" s="44"/>
      <c r="DZ110" s="44"/>
      <c r="EA110" s="44"/>
      <c r="EB110" s="44"/>
      <c r="EC110" s="44"/>
      <c r="ED110" s="44"/>
      <c r="EE110" s="44" t="n">
        <v>86330795</v>
      </c>
      <c r="EF110" s="44" t="n">
        <v>30</v>
      </c>
      <c r="EG110" s="44" t="s">
        <v>8</v>
      </c>
      <c r="EH110" s="44" t="n">
        <v>0</v>
      </c>
      <c r="EI110" s="44"/>
      <c r="EJ110" s="44" t="n">
        <v>1</v>
      </c>
      <c r="EK110" s="44" t="n">
        <v>167</v>
      </c>
      <c r="EL110" s="44" t="s">
        <v>77</v>
      </c>
      <c r="EM110" s="44" t="s">
        <v>78</v>
      </c>
      <c r="EN110" s="44"/>
      <c r="EO110" s="44" t="s">
        <v>152</v>
      </c>
      <c r="EP110" s="44"/>
      <c r="EQ110" s="44" t="n">
        <v>0</v>
      </c>
      <c r="ER110" s="44" t="n">
        <v>0</v>
      </c>
      <c r="ES110" s="44" t="n">
        <v>0</v>
      </c>
      <c r="ET110" s="44" t="n">
        <v>0</v>
      </c>
      <c r="EU110" s="44" t="n">
        <v>0</v>
      </c>
      <c r="EV110" s="44" t="n">
        <v>841.11</v>
      </c>
      <c r="EW110" s="44" t="n">
        <v>69</v>
      </c>
      <c r="EX110" s="44" t="n">
        <v>0</v>
      </c>
      <c r="EY110" s="44" t="n">
        <v>0</v>
      </c>
      <c r="EZ110" s="44"/>
      <c r="FA110" s="44"/>
      <c r="FB110" s="44"/>
      <c r="FC110" s="44"/>
      <c r="FD110" s="44"/>
      <c r="FE110" s="44"/>
      <c r="FF110" s="44"/>
      <c r="FG110" s="44"/>
      <c r="FH110" s="44"/>
      <c r="FI110" s="44"/>
      <c r="FJ110" s="44"/>
      <c r="FK110" s="44"/>
      <c r="FL110" s="44"/>
      <c r="FM110" s="44"/>
      <c r="FN110" s="44"/>
      <c r="FO110" s="44"/>
      <c r="FP110" s="44"/>
      <c r="FQ110" s="44" t="n">
        <v>0</v>
      </c>
      <c r="FR110" s="44" t="n">
        <v>0</v>
      </c>
      <c r="FS110" s="44" t="n">
        <v>0</v>
      </c>
      <c r="FT110" s="44"/>
      <c r="FU110" s="44"/>
      <c r="FV110" s="44"/>
      <c r="FW110" s="44"/>
      <c r="FX110" s="44" t="n">
        <v>121</v>
      </c>
      <c r="FY110" s="44" t="n">
        <v>47</v>
      </c>
      <c r="FZ110" s="44"/>
      <c r="GA110" s="44"/>
      <c r="GB110" s="44"/>
      <c r="GC110" s="44"/>
      <c r="GD110" s="44" t="n">
        <v>1</v>
      </c>
      <c r="GE110" s="44"/>
      <c r="GF110" s="44" t="n">
        <v>-614545315</v>
      </c>
      <c r="GG110" s="44" t="n">
        <v>2</v>
      </c>
      <c r="GH110" s="44" t="n">
        <v>0</v>
      </c>
      <c r="GI110" s="44" t="n">
        <v>-2</v>
      </c>
      <c r="GJ110" s="44" t="n">
        <v>0</v>
      </c>
      <c r="GK110" s="44" t="n">
        <v>0</v>
      </c>
      <c r="GL110" s="44" t="n">
        <f aca="false">ROUND(IF(AND(BH110=3,BI110=3,FS110&lt;&gt;0),P110,0),2)</f>
        <v>0</v>
      </c>
      <c r="GM110" s="44" t="n">
        <f aca="false">ROUND(O110+X110+Y110,2)+GX110</f>
        <v>8097.43</v>
      </c>
      <c r="GN110" s="44" t="n">
        <f aca="false">IF(OR(BI110=0,BI110=1),GM110-GX110,0)</f>
        <v>8097.43</v>
      </c>
      <c r="GO110" s="44" t="n">
        <f aca="false">IF(BI110=2,GM110-GX110,0)</f>
        <v>0</v>
      </c>
      <c r="GP110" s="44" t="n">
        <f aca="false">IF(BI110=4,GM110-GX110,0)</f>
        <v>0</v>
      </c>
      <c r="GQ110" s="44"/>
      <c r="GR110" s="44" t="n">
        <v>0</v>
      </c>
      <c r="GS110" s="44" t="n">
        <v>3</v>
      </c>
      <c r="GT110" s="44" t="n">
        <v>0</v>
      </c>
      <c r="GU110" s="44"/>
      <c r="GV110" s="44" t="n">
        <f aca="false">(GT110)</f>
        <v>0</v>
      </c>
      <c r="GW110" s="44" t="n">
        <v>1.33</v>
      </c>
      <c r="GX110" s="44" t="n">
        <f aca="false">ROUND(HC110*I110,2)</f>
        <v>0</v>
      </c>
      <c r="GY110" s="44"/>
      <c r="GZ110" s="44"/>
      <c r="HA110" s="44" t="n">
        <v>0</v>
      </c>
      <c r="HB110" s="44" t="n">
        <v>0</v>
      </c>
      <c r="HC110" s="44" t="n">
        <f aca="false">GV110*GW110</f>
        <v>0</v>
      </c>
      <c r="HD110" s="44"/>
      <c r="HE110" s="44"/>
      <c r="HF110" s="44"/>
      <c r="HG110" s="44"/>
      <c r="HH110" s="44"/>
      <c r="HI110" s="44"/>
      <c r="HJ110" s="44"/>
      <c r="HK110" s="44"/>
      <c r="HL110" s="44"/>
      <c r="HM110" s="44"/>
      <c r="HN110" s="44"/>
      <c r="HO110" s="44"/>
      <c r="HP110" s="44"/>
      <c r="HQ110" s="44"/>
      <c r="HR110" s="44"/>
      <c r="HS110" s="44" t="n">
        <v>0</v>
      </c>
      <c r="HT110" s="44"/>
      <c r="HU110" s="44"/>
      <c r="HV110" s="44"/>
      <c r="HW110" s="44"/>
      <c r="HX110" s="44"/>
      <c r="HY110" s="44"/>
      <c r="HZ110" s="44"/>
      <c r="IA110" s="44"/>
      <c r="IB110" s="44"/>
      <c r="IC110" s="44"/>
      <c r="ID110" s="44"/>
      <c r="IE110" s="44"/>
      <c r="IF110" s="44"/>
      <c r="IG110" s="44"/>
      <c r="IH110" s="44"/>
      <c r="II110" s="44"/>
      <c r="IJ110" s="44"/>
      <c r="IK110" s="44" t="n">
        <v>0</v>
      </c>
      <c r="IL110" s="44"/>
      <c r="IM110" s="44"/>
      <c r="IN110" s="44"/>
      <c r="IO110" s="44"/>
      <c r="IP110" s="44"/>
      <c r="IQ110" s="44"/>
      <c r="IR110" s="44"/>
      <c r="IS110" s="44"/>
      <c r="IT110" s="44"/>
      <c r="IU110" s="44"/>
    </row>
    <row r="111" customFormat="false" ht="12.75" hidden="false" customHeight="false" outlineLevel="0" collapsed="false">
      <c r="A111" s="44" t="n">
        <v>17</v>
      </c>
      <c r="B111" s="44" t="n">
        <v>1</v>
      </c>
      <c r="C111" s="44" t="n">
        <f aca="false">ROW(SmtRes!A147)</f>
        <v>147</v>
      </c>
      <c r="D111" s="44" t="n">
        <f aca="false">ROW(EtalonRes!A147)</f>
        <v>147</v>
      </c>
      <c r="E111" s="44" t="s">
        <v>161</v>
      </c>
      <c r="F111" s="44" t="s">
        <v>72</v>
      </c>
      <c r="G111" s="44" t="s">
        <v>30</v>
      </c>
      <c r="H111" s="44" t="s">
        <v>73</v>
      </c>
      <c r="I111" s="44" t="n">
        <f aca="false">ROUND(9/100,9)</f>
        <v>0.09</v>
      </c>
      <c r="J111" s="44" t="n">
        <v>0</v>
      </c>
      <c r="K111" s="44" t="n">
        <f aca="false">ROUND(9/100,9)</f>
        <v>0.09</v>
      </c>
      <c r="L111" s="44"/>
      <c r="M111" s="44"/>
      <c r="N111" s="44"/>
      <c r="O111" s="44" t="n">
        <f aca="false">ROUND(CP111,2)</f>
        <v>52.31</v>
      </c>
      <c r="P111" s="44" t="n">
        <f aca="false">ROUND(CQ111*I111,2)</f>
        <v>0</v>
      </c>
      <c r="Q111" s="44" t="n">
        <f aca="false">ROUND(CR111*I111,2)</f>
        <v>0</v>
      </c>
      <c r="R111" s="44" t="n">
        <f aca="false">ROUND(CS111*I111,2)</f>
        <v>0</v>
      </c>
      <c r="S111" s="44" t="n">
        <f aca="false">ROUND(CT111*I111,2)</f>
        <v>52.31</v>
      </c>
      <c r="T111" s="44" t="n">
        <f aca="false">ROUND(CU111*I111,2)</f>
        <v>0</v>
      </c>
      <c r="U111" s="44" t="n">
        <f aca="false">CV111*I111</f>
        <v>4.2912342</v>
      </c>
      <c r="V111" s="44" t="n">
        <f aca="false">CW111*I111</f>
        <v>0</v>
      </c>
      <c r="W111" s="44" t="n">
        <f aca="false">ROUND(CX111*I111,2)</f>
        <v>0</v>
      </c>
      <c r="X111" s="44" t="n">
        <f aca="false">ROUND(CY111,2)</f>
        <v>63.3</v>
      </c>
      <c r="Y111" s="44" t="n">
        <f aca="false">ROUND(CZ111,2)</f>
        <v>24.59</v>
      </c>
      <c r="Z111" s="44"/>
      <c r="AA111" s="44" t="n">
        <v>86511347</v>
      </c>
      <c r="AB111" s="44" t="n">
        <f aca="false">(AC111+AD111+AF111)</f>
        <v>555.1326</v>
      </c>
      <c r="AC111" s="44" t="n">
        <f aca="false">((ES111*0))</f>
        <v>0</v>
      </c>
      <c r="AD111" s="44" t="n">
        <f aca="false">((ET111*1.1*0.6))</f>
        <v>0</v>
      </c>
      <c r="AE111" s="44" t="n">
        <f aca="false">((EU111*1.1*0.6))</f>
        <v>0</v>
      </c>
      <c r="AF111" s="44" t="n">
        <f aca="false">((EV111*1.1*0.6))</f>
        <v>555.1326</v>
      </c>
      <c r="AG111" s="44" t="n">
        <f aca="false">(AP111)</f>
        <v>0</v>
      </c>
      <c r="AH111" s="44" t="n">
        <f aca="false">((EW111*1.1*0.6))</f>
        <v>45.54</v>
      </c>
      <c r="AI111" s="44" t="n">
        <f aca="false">((EX111*1.1*0.6))</f>
        <v>0</v>
      </c>
      <c r="AJ111" s="44" t="n">
        <f aca="false">(AS111)</f>
        <v>0</v>
      </c>
      <c r="AK111" s="44" t="n">
        <v>0</v>
      </c>
      <c r="AL111" s="44" t="n">
        <v>0</v>
      </c>
      <c r="AM111" s="44" t="n">
        <v>0</v>
      </c>
      <c r="AN111" s="44" t="n">
        <v>0</v>
      </c>
      <c r="AO111" s="44" t="n">
        <v>841.11</v>
      </c>
      <c r="AP111" s="44" t="n">
        <v>0</v>
      </c>
      <c r="AQ111" s="44" t="n">
        <v>69</v>
      </c>
      <c r="AR111" s="44" t="n">
        <v>0</v>
      </c>
      <c r="AS111" s="44" t="n">
        <v>0</v>
      </c>
      <c r="AT111" s="44" t="n">
        <v>121</v>
      </c>
      <c r="AU111" s="44" t="n">
        <v>47</v>
      </c>
      <c r="AV111" s="44" t="n">
        <v>1.047</v>
      </c>
      <c r="AW111" s="44" t="n">
        <v>1</v>
      </c>
      <c r="AX111" s="44"/>
      <c r="AY111" s="44"/>
      <c r="AZ111" s="44" t="n">
        <v>1</v>
      </c>
      <c r="BA111" s="44" t="n">
        <v>1</v>
      </c>
      <c r="BB111" s="44" t="n">
        <v>1</v>
      </c>
      <c r="BC111" s="44" t="n">
        <v>1</v>
      </c>
      <c r="BD111" s="44"/>
      <c r="BE111" s="44"/>
      <c r="BF111" s="44"/>
      <c r="BG111" s="44"/>
      <c r="BH111" s="44" t="n">
        <v>0</v>
      </c>
      <c r="BI111" s="44" t="n">
        <v>1</v>
      </c>
      <c r="BJ111" s="44" t="s">
        <v>74</v>
      </c>
      <c r="BK111" s="44"/>
      <c r="BL111" s="44"/>
      <c r="BM111" s="44" t="n">
        <v>167</v>
      </c>
      <c r="BN111" s="44" t="n">
        <v>0</v>
      </c>
      <c r="BO111" s="44" t="s">
        <v>72</v>
      </c>
      <c r="BP111" s="44" t="n">
        <v>1</v>
      </c>
      <c r="BQ111" s="44" t="n">
        <v>30</v>
      </c>
      <c r="BR111" s="44" t="n">
        <v>0</v>
      </c>
      <c r="BS111" s="44" t="n">
        <v>1</v>
      </c>
      <c r="BT111" s="44" t="n">
        <v>1</v>
      </c>
      <c r="BU111" s="44" t="n">
        <v>1</v>
      </c>
      <c r="BV111" s="44" t="n">
        <v>1</v>
      </c>
      <c r="BW111" s="44" t="n">
        <v>1</v>
      </c>
      <c r="BX111" s="44" t="n">
        <v>1</v>
      </c>
      <c r="BY111" s="44"/>
      <c r="BZ111" s="44" t="n">
        <v>121</v>
      </c>
      <c r="CA111" s="44" t="n">
        <v>47</v>
      </c>
      <c r="CB111" s="44"/>
      <c r="CC111" s="44"/>
      <c r="CD111" s="44"/>
      <c r="CE111" s="44" t="n">
        <v>0</v>
      </c>
      <c r="CF111" s="44" t="n">
        <v>0</v>
      </c>
      <c r="CG111" s="44" t="n">
        <v>0</v>
      </c>
      <c r="CH111" s="44"/>
      <c r="CI111" s="44"/>
      <c r="CJ111" s="44"/>
      <c r="CK111" s="44"/>
      <c r="CL111" s="44"/>
      <c r="CM111" s="44" t="n">
        <v>0</v>
      </c>
      <c r="CN111" s="44" t="s">
        <v>149</v>
      </c>
      <c r="CO111" s="44" t="n">
        <v>0</v>
      </c>
      <c r="CP111" s="44" t="n">
        <f aca="false">(P111+Q111+S111)</f>
        <v>52.31</v>
      </c>
      <c r="CQ111" s="44" t="n">
        <f aca="false">(AC111*BC111*AW111)</f>
        <v>0</v>
      </c>
      <c r="CR111" s="44" t="n">
        <f aca="false">(((ET111*1.1*0.6))*BB111*AV111)</f>
        <v>0</v>
      </c>
      <c r="CS111" s="44" t="n">
        <f aca="false">(AE111*BS111*AV111)</f>
        <v>0</v>
      </c>
      <c r="CT111" s="44" t="n">
        <f aca="false">(AF111*BA111*AV111)</f>
        <v>581.2238322</v>
      </c>
      <c r="CU111" s="44" t="n">
        <f aca="false">AG111</f>
        <v>0</v>
      </c>
      <c r="CV111" s="44" t="n">
        <f aca="false">(AH111*AV111)</f>
        <v>47.68038</v>
      </c>
      <c r="CW111" s="44" t="n">
        <f aca="false">AI111</f>
        <v>0</v>
      </c>
      <c r="CX111" s="44" t="n">
        <f aca="false">AJ111</f>
        <v>0</v>
      </c>
      <c r="CY111" s="44" t="n">
        <f aca="false">(((S111+R111)*BZ111)/100)</f>
        <v>63.2951</v>
      </c>
      <c r="CZ111" s="44" t="n">
        <f aca="false">(((S111+R111)*CA111)/100)</f>
        <v>24.5857</v>
      </c>
      <c r="DA111" s="44"/>
      <c r="DB111" s="44"/>
      <c r="DC111" s="44"/>
      <c r="DD111" s="44" t="s">
        <v>150</v>
      </c>
      <c r="DE111" s="44" t="s">
        <v>151</v>
      </c>
      <c r="DF111" s="44" t="s">
        <v>151</v>
      </c>
      <c r="DG111" s="44" t="s">
        <v>151</v>
      </c>
      <c r="DH111" s="44"/>
      <c r="DI111" s="44" t="s">
        <v>151</v>
      </c>
      <c r="DJ111" s="44" t="s">
        <v>151</v>
      </c>
      <c r="DK111" s="44"/>
      <c r="DL111" s="44"/>
      <c r="DM111" s="44"/>
      <c r="DN111" s="44" t="n">
        <v>0</v>
      </c>
      <c r="DO111" s="44" t="n">
        <v>0</v>
      </c>
      <c r="DP111" s="44" t="n">
        <v>1</v>
      </c>
      <c r="DQ111" s="44" t="n">
        <v>1</v>
      </c>
      <c r="DR111" s="44"/>
      <c r="DS111" s="44"/>
      <c r="DT111" s="44"/>
      <c r="DU111" s="44" t="n">
        <v>1013</v>
      </c>
      <c r="DV111" s="44" t="s">
        <v>73</v>
      </c>
      <c r="DW111" s="44" t="s">
        <v>73</v>
      </c>
      <c r="DX111" s="44" t="n">
        <v>1</v>
      </c>
      <c r="DY111" s="44"/>
      <c r="DZ111" s="44"/>
      <c r="EA111" s="44"/>
      <c r="EB111" s="44"/>
      <c r="EC111" s="44"/>
      <c r="ED111" s="44"/>
      <c r="EE111" s="44" t="n">
        <v>86330795</v>
      </c>
      <c r="EF111" s="44" t="n">
        <v>30</v>
      </c>
      <c r="EG111" s="44" t="s">
        <v>8</v>
      </c>
      <c r="EH111" s="44" t="n">
        <v>0</v>
      </c>
      <c r="EI111" s="44"/>
      <c r="EJ111" s="44" t="n">
        <v>1</v>
      </c>
      <c r="EK111" s="44" t="n">
        <v>167</v>
      </c>
      <c r="EL111" s="44" t="s">
        <v>77</v>
      </c>
      <c r="EM111" s="44" t="s">
        <v>78</v>
      </c>
      <c r="EN111" s="44"/>
      <c r="EO111" s="44" t="s">
        <v>152</v>
      </c>
      <c r="EP111" s="44"/>
      <c r="EQ111" s="44" t="n">
        <v>0</v>
      </c>
      <c r="ER111" s="44" t="n">
        <v>0</v>
      </c>
      <c r="ES111" s="44" t="n">
        <v>0</v>
      </c>
      <c r="ET111" s="44" t="n">
        <v>0</v>
      </c>
      <c r="EU111" s="44" t="n">
        <v>0</v>
      </c>
      <c r="EV111" s="44" t="n">
        <v>841.11</v>
      </c>
      <c r="EW111" s="44" t="n">
        <v>69</v>
      </c>
      <c r="EX111" s="44" t="n">
        <v>0</v>
      </c>
      <c r="EY111" s="44" t="n">
        <v>0</v>
      </c>
      <c r="EZ111" s="44"/>
      <c r="FA111" s="44"/>
      <c r="FB111" s="44"/>
      <c r="FC111" s="44"/>
      <c r="FD111" s="44"/>
      <c r="FE111" s="44"/>
      <c r="FF111" s="44"/>
      <c r="FG111" s="44"/>
      <c r="FH111" s="44"/>
      <c r="FI111" s="44"/>
      <c r="FJ111" s="44"/>
      <c r="FK111" s="44"/>
      <c r="FL111" s="44"/>
      <c r="FM111" s="44"/>
      <c r="FN111" s="44"/>
      <c r="FO111" s="44"/>
      <c r="FP111" s="44"/>
      <c r="FQ111" s="44" t="n">
        <v>0</v>
      </c>
      <c r="FR111" s="44" t="n">
        <v>0</v>
      </c>
      <c r="FS111" s="44" t="n">
        <v>0</v>
      </c>
      <c r="FT111" s="44"/>
      <c r="FU111" s="44"/>
      <c r="FV111" s="44"/>
      <c r="FW111" s="44"/>
      <c r="FX111" s="44" t="n">
        <v>121</v>
      </c>
      <c r="FY111" s="44" t="n">
        <v>47</v>
      </c>
      <c r="FZ111" s="44"/>
      <c r="GA111" s="44"/>
      <c r="GB111" s="44"/>
      <c r="GC111" s="44"/>
      <c r="GD111" s="44" t="n">
        <v>1</v>
      </c>
      <c r="GE111" s="44"/>
      <c r="GF111" s="44" t="n">
        <v>1423636757</v>
      </c>
      <c r="GG111" s="44" t="n">
        <v>2</v>
      </c>
      <c r="GH111" s="44" t="n">
        <v>0</v>
      </c>
      <c r="GI111" s="44" t="n">
        <v>-2</v>
      </c>
      <c r="GJ111" s="44" t="n">
        <v>0</v>
      </c>
      <c r="GK111" s="44" t="n">
        <v>0</v>
      </c>
      <c r="GL111" s="44" t="n">
        <f aca="false">ROUND(IF(AND(BH111=3,BI111=3,FS111&lt;&gt;0),P111,0),2)</f>
        <v>0</v>
      </c>
      <c r="GM111" s="44" t="n">
        <f aca="false">ROUND(O111+X111+Y111,2)+GX111</f>
        <v>140.2</v>
      </c>
      <c r="GN111" s="44" t="n">
        <f aca="false">IF(OR(BI111=0,BI111=1),GM111-GX111,0)</f>
        <v>140.2</v>
      </c>
      <c r="GO111" s="44" t="n">
        <f aca="false">IF(BI111=2,GM111-GX111,0)</f>
        <v>0</v>
      </c>
      <c r="GP111" s="44" t="n">
        <f aca="false">IF(BI111=4,GM111-GX111,0)</f>
        <v>0</v>
      </c>
      <c r="GQ111" s="44"/>
      <c r="GR111" s="44" t="n">
        <v>0</v>
      </c>
      <c r="GS111" s="44" t="n">
        <v>3</v>
      </c>
      <c r="GT111" s="44" t="n">
        <v>0</v>
      </c>
      <c r="GU111" s="44"/>
      <c r="GV111" s="44" t="n">
        <f aca="false">(GT111)</f>
        <v>0</v>
      </c>
      <c r="GW111" s="44" t="n">
        <v>1</v>
      </c>
      <c r="GX111" s="44" t="n">
        <f aca="false">ROUND(HC111*I111,2)</f>
        <v>0</v>
      </c>
      <c r="GY111" s="44"/>
      <c r="GZ111" s="44"/>
      <c r="HA111" s="44" t="n">
        <v>0</v>
      </c>
      <c r="HB111" s="44" t="n">
        <v>0</v>
      </c>
      <c r="HC111" s="44" t="n">
        <f aca="false">GV111*GW111</f>
        <v>0</v>
      </c>
      <c r="HD111" s="44"/>
      <c r="HE111" s="44"/>
      <c r="HF111" s="44"/>
      <c r="HG111" s="44"/>
      <c r="HH111" s="44"/>
      <c r="HI111" s="44"/>
      <c r="HJ111" s="44"/>
      <c r="HK111" s="44"/>
      <c r="HL111" s="44"/>
      <c r="HM111" s="44"/>
      <c r="HN111" s="44"/>
      <c r="HO111" s="44"/>
      <c r="HP111" s="44"/>
      <c r="HQ111" s="44"/>
      <c r="HR111" s="44"/>
      <c r="HS111" s="44" t="n">
        <v>0</v>
      </c>
      <c r="HT111" s="44"/>
      <c r="HU111" s="44"/>
      <c r="HV111" s="44"/>
      <c r="HW111" s="44"/>
      <c r="HX111" s="44"/>
      <c r="HY111" s="44"/>
      <c r="HZ111" s="44"/>
      <c r="IA111" s="44"/>
      <c r="IB111" s="44"/>
      <c r="IC111" s="44"/>
      <c r="ID111" s="44"/>
      <c r="IE111" s="44"/>
      <c r="IF111" s="44"/>
      <c r="IG111" s="44"/>
      <c r="IH111" s="44"/>
      <c r="II111" s="44"/>
      <c r="IJ111" s="44"/>
      <c r="IK111" s="44" t="n">
        <v>0</v>
      </c>
      <c r="IL111" s="44"/>
      <c r="IM111" s="44"/>
      <c r="IN111" s="44"/>
      <c r="IO111" s="44"/>
      <c r="IP111" s="44"/>
      <c r="IQ111" s="44"/>
      <c r="IR111" s="44"/>
      <c r="IS111" s="44"/>
      <c r="IT111" s="44"/>
      <c r="IU111" s="44"/>
    </row>
    <row r="112" customFormat="false" ht="12.75" hidden="false" customHeight="false" outlineLevel="0" collapsed="false">
      <c r="A112" s="44" t="n">
        <v>17</v>
      </c>
      <c r="B112" s="44" t="n">
        <v>1</v>
      </c>
      <c r="C112" s="44" t="n">
        <f aca="false">ROW(SmtRes!A150)</f>
        <v>150</v>
      </c>
      <c r="D112" s="44" t="n">
        <f aca="false">ROW(EtalonRes!A150)</f>
        <v>150</v>
      </c>
      <c r="E112" s="44" t="s">
        <v>161</v>
      </c>
      <c r="F112" s="44" t="s">
        <v>72</v>
      </c>
      <c r="G112" s="44" t="s">
        <v>30</v>
      </c>
      <c r="H112" s="44" t="s">
        <v>73</v>
      </c>
      <c r="I112" s="44" t="n">
        <f aca="false">ROUND(9/100,9)</f>
        <v>0.09</v>
      </c>
      <c r="J112" s="44" t="n">
        <v>0</v>
      </c>
      <c r="K112" s="44" t="n">
        <f aca="false">ROUND(9/100,9)</f>
        <v>0.09</v>
      </c>
      <c r="L112" s="44"/>
      <c r="M112" s="44"/>
      <c r="N112" s="44"/>
      <c r="O112" s="44" t="n">
        <f aca="false">ROUND(CP112,2)</f>
        <v>3021.43</v>
      </c>
      <c r="P112" s="44" t="n">
        <f aca="false">ROUND(CQ112*I112,2)</f>
        <v>0</v>
      </c>
      <c r="Q112" s="44" t="n">
        <f aca="false">ROUND(CR112*I112,2)</f>
        <v>0</v>
      </c>
      <c r="R112" s="44" t="n">
        <f aca="false">ROUND(CS112*I112,2)</f>
        <v>0</v>
      </c>
      <c r="S112" s="44" t="n">
        <f aca="false">ROUND(CT112*I112,2)</f>
        <v>3021.43</v>
      </c>
      <c r="T112" s="44" t="n">
        <f aca="false">ROUND(CU112*I112,2)</f>
        <v>0</v>
      </c>
      <c r="U112" s="44" t="n">
        <f aca="false">CV112*I112</f>
        <v>4.2912342</v>
      </c>
      <c r="V112" s="44" t="n">
        <f aca="false">CW112*I112</f>
        <v>0</v>
      </c>
      <c r="W112" s="44" t="n">
        <f aca="false">ROUND(CX112*I112,2)</f>
        <v>0</v>
      </c>
      <c r="X112" s="44" t="n">
        <f aca="false">ROUND(CY112,2)</f>
        <v>3655.93</v>
      </c>
      <c r="Y112" s="44" t="n">
        <f aca="false">ROUND(CZ112,2)</f>
        <v>1420.07</v>
      </c>
      <c r="Z112" s="44"/>
      <c r="AA112" s="44" t="n">
        <v>86511348</v>
      </c>
      <c r="AB112" s="44" t="n">
        <f aca="false">(AC112+AD112+AF112)</f>
        <v>555.1326</v>
      </c>
      <c r="AC112" s="44" t="n">
        <f aca="false">((ES112*0))</f>
        <v>0</v>
      </c>
      <c r="AD112" s="44" t="n">
        <f aca="false">((ET112*1.1*0.6))</f>
        <v>0</v>
      </c>
      <c r="AE112" s="44" t="n">
        <f aca="false">((EU112*1.1*0.6))</f>
        <v>0</v>
      </c>
      <c r="AF112" s="44" t="n">
        <f aca="false">((EV112*1.1*0.6))</f>
        <v>555.1326</v>
      </c>
      <c r="AG112" s="44" t="n">
        <f aca="false">(AP112)</f>
        <v>0</v>
      </c>
      <c r="AH112" s="44" t="n">
        <f aca="false">((EW112*1.1*0.6))</f>
        <v>45.54</v>
      </c>
      <c r="AI112" s="44" t="n">
        <f aca="false">((EX112*1.1*0.6))</f>
        <v>0</v>
      </c>
      <c r="AJ112" s="44" t="n">
        <f aca="false">(AS112)</f>
        <v>0</v>
      </c>
      <c r="AK112" s="44" t="n">
        <v>0</v>
      </c>
      <c r="AL112" s="44" t="n">
        <v>0</v>
      </c>
      <c r="AM112" s="44" t="n">
        <v>0</v>
      </c>
      <c r="AN112" s="44" t="n">
        <v>0</v>
      </c>
      <c r="AO112" s="44" t="n">
        <v>841.11</v>
      </c>
      <c r="AP112" s="44" t="n">
        <v>0</v>
      </c>
      <c r="AQ112" s="44" t="n">
        <v>69</v>
      </c>
      <c r="AR112" s="44" t="n">
        <v>0</v>
      </c>
      <c r="AS112" s="44" t="n">
        <v>0</v>
      </c>
      <c r="AT112" s="44" t="n">
        <v>121</v>
      </c>
      <c r="AU112" s="44" t="n">
        <v>47</v>
      </c>
      <c r="AV112" s="44" t="n">
        <v>1.047</v>
      </c>
      <c r="AW112" s="44" t="n">
        <v>1</v>
      </c>
      <c r="AX112" s="44"/>
      <c r="AY112" s="44"/>
      <c r="AZ112" s="44" t="n">
        <v>1</v>
      </c>
      <c r="BA112" s="44" t="n">
        <v>57.76</v>
      </c>
      <c r="BB112" s="44" t="n">
        <v>1</v>
      </c>
      <c r="BC112" s="44" t="n">
        <v>1.33</v>
      </c>
      <c r="BD112" s="44"/>
      <c r="BE112" s="44"/>
      <c r="BF112" s="44"/>
      <c r="BG112" s="44"/>
      <c r="BH112" s="44" t="n">
        <v>0</v>
      </c>
      <c r="BI112" s="44" t="n">
        <v>1</v>
      </c>
      <c r="BJ112" s="44" t="s">
        <v>74</v>
      </c>
      <c r="BK112" s="44"/>
      <c r="BL112" s="44"/>
      <c r="BM112" s="44" t="n">
        <v>167</v>
      </c>
      <c r="BN112" s="44" t="n">
        <v>0</v>
      </c>
      <c r="BO112" s="44" t="s">
        <v>72</v>
      </c>
      <c r="BP112" s="44" t="n">
        <v>1</v>
      </c>
      <c r="BQ112" s="44" t="n">
        <v>30</v>
      </c>
      <c r="BR112" s="44" t="n">
        <v>0</v>
      </c>
      <c r="BS112" s="44" t="n">
        <v>57.76</v>
      </c>
      <c r="BT112" s="44" t="n">
        <v>1</v>
      </c>
      <c r="BU112" s="44" t="n">
        <v>1</v>
      </c>
      <c r="BV112" s="44" t="n">
        <v>1</v>
      </c>
      <c r="BW112" s="44" t="n">
        <v>1</v>
      </c>
      <c r="BX112" s="44" t="n">
        <v>1</v>
      </c>
      <c r="BY112" s="44"/>
      <c r="BZ112" s="44" t="n">
        <v>121</v>
      </c>
      <c r="CA112" s="44" t="n">
        <v>47</v>
      </c>
      <c r="CB112" s="44"/>
      <c r="CC112" s="44"/>
      <c r="CD112" s="44"/>
      <c r="CE112" s="44" t="n">
        <v>0</v>
      </c>
      <c r="CF112" s="44" t="n">
        <v>0</v>
      </c>
      <c r="CG112" s="44" t="n">
        <v>0</v>
      </c>
      <c r="CH112" s="44"/>
      <c r="CI112" s="44"/>
      <c r="CJ112" s="44"/>
      <c r="CK112" s="44"/>
      <c r="CL112" s="44"/>
      <c r="CM112" s="44" t="n">
        <v>0</v>
      </c>
      <c r="CN112" s="44" t="s">
        <v>149</v>
      </c>
      <c r="CO112" s="44" t="n">
        <v>0</v>
      </c>
      <c r="CP112" s="44" t="n">
        <f aca="false">(P112+Q112+S112)</f>
        <v>3021.43</v>
      </c>
      <c r="CQ112" s="44" t="n">
        <f aca="false">(AC112*BC112*AW112)</f>
        <v>0</v>
      </c>
      <c r="CR112" s="44" t="n">
        <f aca="false">(((ET112*1.1*0.6))*BB112*AV112)</f>
        <v>0</v>
      </c>
      <c r="CS112" s="44" t="n">
        <f aca="false">(AE112*BS112*AV112)</f>
        <v>0</v>
      </c>
      <c r="CT112" s="44" t="n">
        <f aca="false">(AF112*BA112*AV112)</f>
        <v>33571.488547872</v>
      </c>
      <c r="CU112" s="44" t="n">
        <f aca="false">AG112</f>
        <v>0</v>
      </c>
      <c r="CV112" s="44" t="n">
        <f aca="false">(AH112*AV112)</f>
        <v>47.68038</v>
      </c>
      <c r="CW112" s="44" t="n">
        <f aca="false">AI112</f>
        <v>0</v>
      </c>
      <c r="CX112" s="44" t="n">
        <f aca="false">AJ112</f>
        <v>0</v>
      </c>
      <c r="CY112" s="44" t="n">
        <f aca="false">(S112+R112)*(BZ112/100)</f>
        <v>3655.9303</v>
      </c>
      <c r="CZ112" s="44" t="n">
        <f aca="false">(S112+R112)*(CA112/100)</f>
        <v>1420.0721</v>
      </c>
      <c r="DA112" s="44"/>
      <c r="DB112" s="44"/>
      <c r="DC112" s="44"/>
      <c r="DD112" s="44" t="s">
        <v>150</v>
      </c>
      <c r="DE112" s="44" t="s">
        <v>151</v>
      </c>
      <c r="DF112" s="44" t="s">
        <v>151</v>
      </c>
      <c r="DG112" s="44" t="s">
        <v>151</v>
      </c>
      <c r="DH112" s="44"/>
      <c r="DI112" s="44" t="s">
        <v>151</v>
      </c>
      <c r="DJ112" s="44" t="s">
        <v>151</v>
      </c>
      <c r="DK112" s="44"/>
      <c r="DL112" s="44"/>
      <c r="DM112" s="44"/>
      <c r="DN112" s="44" t="n">
        <v>121</v>
      </c>
      <c r="DO112" s="44" t="n">
        <v>47</v>
      </c>
      <c r="DP112" s="44" t="n">
        <v>1</v>
      </c>
      <c r="DQ112" s="44" t="n">
        <v>1</v>
      </c>
      <c r="DR112" s="44"/>
      <c r="DS112" s="44"/>
      <c r="DT112" s="44"/>
      <c r="DU112" s="44" t="n">
        <v>1013</v>
      </c>
      <c r="DV112" s="44" t="s">
        <v>73</v>
      </c>
      <c r="DW112" s="44" t="s">
        <v>73</v>
      </c>
      <c r="DX112" s="44" t="n">
        <v>1</v>
      </c>
      <c r="DY112" s="44"/>
      <c r="DZ112" s="44"/>
      <c r="EA112" s="44"/>
      <c r="EB112" s="44"/>
      <c r="EC112" s="44"/>
      <c r="ED112" s="44"/>
      <c r="EE112" s="44" t="n">
        <v>86330795</v>
      </c>
      <c r="EF112" s="44" t="n">
        <v>30</v>
      </c>
      <c r="EG112" s="44" t="s">
        <v>8</v>
      </c>
      <c r="EH112" s="44" t="n">
        <v>0</v>
      </c>
      <c r="EI112" s="44"/>
      <c r="EJ112" s="44" t="n">
        <v>1</v>
      </c>
      <c r="EK112" s="44" t="n">
        <v>167</v>
      </c>
      <c r="EL112" s="44" t="s">
        <v>77</v>
      </c>
      <c r="EM112" s="44" t="s">
        <v>78</v>
      </c>
      <c r="EN112" s="44"/>
      <c r="EO112" s="44" t="s">
        <v>152</v>
      </c>
      <c r="EP112" s="44"/>
      <c r="EQ112" s="44" t="n">
        <v>0</v>
      </c>
      <c r="ER112" s="44" t="n">
        <v>0</v>
      </c>
      <c r="ES112" s="44" t="n">
        <v>0</v>
      </c>
      <c r="ET112" s="44" t="n">
        <v>0</v>
      </c>
      <c r="EU112" s="44" t="n">
        <v>0</v>
      </c>
      <c r="EV112" s="44" t="n">
        <v>841.11</v>
      </c>
      <c r="EW112" s="44" t="n">
        <v>69</v>
      </c>
      <c r="EX112" s="44" t="n">
        <v>0</v>
      </c>
      <c r="EY112" s="44" t="n">
        <v>0</v>
      </c>
      <c r="EZ112" s="44"/>
      <c r="FA112" s="44"/>
      <c r="FB112" s="44"/>
      <c r="FC112" s="44"/>
      <c r="FD112" s="44"/>
      <c r="FE112" s="44"/>
      <c r="FF112" s="44"/>
      <c r="FG112" s="44"/>
      <c r="FH112" s="44"/>
      <c r="FI112" s="44"/>
      <c r="FJ112" s="44"/>
      <c r="FK112" s="44"/>
      <c r="FL112" s="44"/>
      <c r="FM112" s="44"/>
      <c r="FN112" s="44"/>
      <c r="FO112" s="44"/>
      <c r="FP112" s="44"/>
      <c r="FQ112" s="44" t="n">
        <v>0</v>
      </c>
      <c r="FR112" s="44" t="n">
        <v>0</v>
      </c>
      <c r="FS112" s="44" t="n">
        <v>0</v>
      </c>
      <c r="FT112" s="44"/>
      <c r="FU112" s="44"/>
      <c r="FV112" s="44"/>
      <c r="FW112" s="44"/>
      <c r="FX112" s="44" t="n">
        <v>121</v>
      </c>
      <c r="FY112" s="44" t="n">
        <v>47</v>
      </c>
      <c r="FZ112" s="44"/>
      <c r="GA112" s="44"/>
      <c r="GB112" s="44"/>
      <c r="GC112" s="44"/>
      <c r="GD112" s="44" t="n">
        <v>1</v>
      </c>
      <c r="GE112" s="44"/>
      <c r="GF112" s="44" t="n">
        <v>1423636757</v>
      </c>
      <c r="GG112" s="44" t="n">
        <v>2</v>
      </c>
      <c r="GH112" s="44" t="n">
        <v>0</v>
      </c>
      <c r="GI112" s="44" t="n">
        <v>-2</v>
      </c>
      <c r="GJ112" s="44" t="n">
        <v>0</v>
      </c>
      <c r="GK112" s="44" t="n">
        <v>0</v>
      </c>
      <c r="GL112" s="44" t="n">
        <f aca="false">ROUND(IF(AND(BH112=3,BI112=3,FS112&lt;&gt;0),P112,0),2)</f>
        <v>0</v>
      </c>
      <c r="GM112" s="44" t="n">
        <f aca="false">ROUND(O112+X112+Y112,2)+GX112</f>
        <v>8097.43</v>
      </c>
      <c r="GN112" s="44" t="n">
        <f aca="false">IF(OR(BI112=0,BI112=1),GM112-GX112,0)</f>
        <v>8097.43</v>
      </c>
      <c r="GO112" s="44" t="n">
        <f aca="false">IF(BI112=2,GM112-GX112,0)</f>
        <v>0</v>
      </c>
      <c r="GP112" s="44" t="n">
        <f aca="false">IF(BI112=4,GM112-GX112,0)</f>
        <v>0</v>
      </c>
      <c r="GQ112" s="44"/>
      <c r="GR112" s="44" t="n">
        <v>0</v>
      </c>
      <c r="GS112" s="44" t="n">
        <v>3</v>
      </c>
      <c r="GT112" s="44" t="n">
        <v>0</v>
      </c>
      <c r="GU112" s="44"/>
      <c r="GV112" s="44" t="n">
        <f aca="false">(GT112)</f>
        <v>0</v>
      </c>
      <c r="GW112" s="44" t="n">
        <v>1.33</v>
      </c>
      <c r="GX112" s="44" t="n">
        <f aca="false">ROUND(HC112*I112,2)</f>
        <v>0</v>
      </c>
      <c r="GY112" s="44"/>
      <c r="GZ112" s="44"/>
      <c r="HA112" s="44" t="n">
        <v>0</v>
      </c>
      <c r="HB112" s="44" t="n">
        <v>0</v>
      </c>
      <c r="HC112" s="44" t="n">
        <f aca="false">GV112*GW112</f>
        <v>0</v>
      </c>
      <c r="HD112" s="44"/>
      <c r="HE112" s="44"/>
      <c r="HF112" s="44"/>
      <c r="HG112" s="44"/>
      <c r="HH112" s="44"/>
      <c r="HI112" s="44"/>
      <c r="HJ112" s="44"/>
      <c r="HK112" s="44"/>
      <c r="HL112" s="44"/>
      <c r="HM112" s="44"/>
      <c r="HN112" s="44"/>
      <c r="HO112" s="44"/>
      <c r="HP112" s="44"/>
      <c r="HQ112" s="44"/>
      <c r="HR112" s="44"/>
      <c r="HS112" s="44" t="n">
        <v>0</v>
      </c>
      <c r="HT112" s="44"/>
      <c r="HU112" s="44"/>
      <c r="HV112" s="44"/>
      <c r="HW112" s="44"/>
      <c r="HX112" s="44"/>
      <c r="HY112" s="44"/>
      <c r="HZ112" s="44"/>
      <c r="IA112" s="44"/>
      <c r="IB112" s="44"/>
      <c r="IC112" s="44"/>
      <c r="ID112" s="44"/>
      <c r="IE112" s="44"/>
      <c r="IF112" s="44"/>
      <c r="IG112" s="44"/>
      <c r="IH112" s="44"/>
      <c r="II112" s="44"/>
      <c r="IJ112" s="44"/>
      <c r="IK112" s="44" t="n">
        <v>0</v>
      </c>
      <c r="IL112" s="44"/>
      <c r="IM112" s="44"/>
      <c r="IN112" s="44"/>
      <c r="IO112" s="44"/>
      <c r="IP112" s="44"/>
      <c r="IQ112" s="44"/>
      <c r="IR112" s="44"/>
      <c r="IS112" s="44"/>
      <c r="IT112" s="44"/>
      <c r="IU112" s="44"/>
    </row>
    <row r="113" customFormat="false" ht="12.75" hidden="false" customHeight="false" outlineLevel="0" collapsed="false">
      <c r="A113" s="44" t="n">
        <v>17</v>
      </c>
      <c r="B113" s="44" t="n">
        <v>1</v>
      </c>
      <c r="C113" s="44" t="n">
        <f aca="false">ROW(SmtRes!A153)</f>
        <v>153</v>
      </c>
      <c r="D113" s="44" t="n">
        <f aca="false">ROW(EtalonRes!A153)</f>
        <v>153</v>
      </c>
      <c r="E113" s="44" t="s">
        <v>162</v>
      </c>
      <c r="F113" s="44" t="s">
        <v>72</v>
      </c>
      <c r="G113" s="44" t="s">
        <v>30</v>
      </c>
      <c r="H113" s="44" t="s">
        <v>73</v>
      </c>
      <c r="I113" s="44" t="n">
        <f aca="false">ROUND(4/100,9)</f>
        <v>0.04</v>
      </c>
      <c r="J113" s="44" t="n">
        <v>0</v>
      </c>
      <c r="K113" s="44" t="n">
        <f aca="false">ROUND(4/100,9)</f>
        <v>0.04</v>
      </c>
      <c r="L113" s="44"/>
      <c r="M113" s="44"/>
      <c r="N113" s="44"/>
      <c r="O113" s="44" t="n">
        <f aca="false">ROUND(CP113,2)</f>
        <v>23.25</v>
      </c>
      <c r="P113" s="44" t="n">
        <f aca="false">ROUND(CQ113*I113,2)</f>
        <v>0</v>
      </c>
      <c r="Q113" s="44" t="n">
        <f aca="false">ROUND(CR113*I113,2)</f>
        <v>0</v>
      </c>
      <c r="R113" s="44" t="n">
        <f aca="false">ROUND(CS113*I113,2)</f>
        <v>0</v>
      </c>
      <c r="S113" s="44" t="n">
        <f aca="false">ROUND(CT113*I113,2)</f>
        <v>23.25</v>
      </c>
      <c r="T113" s="44" t="n">
        <f aca="false">ROUND(CU113*I113,2)</f>
        <v>0</v>
      </c>
      <c r="U113" s="44" t="n">
        <f aca="false">CV113*I113</f>
        <v>1.9072152</v>
      </c>
      <c r="V113" s="44" t="n">
        <f aca="false">CW113*I113</f>
        <v>0</v>
      </c>
      <c r="W113" s="44" t="n">
        <f aca="false">ROUND(CX113*I113,2)</f>
        <v>0</v>
      </c>
      <c r="X113" s="44" t="n">
        <f aca="false">ROUND(CY113,2)</f>
        <v>28.13</v>
      </c>
      <c r="Y113" s="44" t="n">
        <f aca="false">ROUND(CZ113,2)</f>
        <v>10.93</v>
      </c>
      <c r="Z113" s="44"/>
      <c r="AA113" s="44" t="n">
        <v>86511347</v>
      </c>
      <c r="AB113" s="44" t="n">
        <f aca="false">(AC113+AD113+AF113)</f>
        <v>555.1326</v>
      </c>
      <c r="AC113" s="44" t="n">
        <f aca="false">((ES113*0))</f>
        <v>0</v>
      </c>
      <c r="AD113" s="44" t="n">
        <f aca="false">((ET113*1.1*0.6))</f>
        <v>0</v>
      </c>
      <c r="AE113" s="44" t="n">
        <f aca="false">((EU113*1.1*0.6))</f>
        <v>0</v>
      </c>
      <c r="AF113" s="44" t="n">
        <f aca="false">((EV113*1.1*0.6))</f>
        <v>555.1326</v>
      </c>
      <c r="AG113" s="44" t="n">
        <f aca="false">(AP113)</f>
        <v>0</v>
      </c>
      <c r="AH113" s="44" t="n">
        <f aca="false">((EW113*1.1*0.6))</f>
        <v>45.54</v>
      </c>
      <c r="AI113" s="44" t="n">
        <f aca="false">((EX113*1.1*0.6))</f>
        <v>0</v>
      </c>
      <c r="AJ113" s="44" t="n">
        <f aca="false">(AS113)</f>
        <v>0</v>
      </c>
      <c r="AK113" s="44" t="n">
        <v>0</v>
      </c>
      <c r="AL113" s="44" t="n">
        <v>0</v>
      </c>
      <c r="AM113" s="44" t="n">
        <v>0</v>
      </c>
      <c r="AN113" s="44" t="n">
        <v>0</v>
      </c>
      <c r="AO113" s="44" t="n">
        <v>841.11</v>
      </c>
      <c r="AP113" s="44" t="n">
        <v>0</v>
      </c>
      <c r="AQ113" s="44" t="n">
        <v>69</v>
      </c>
      <c r="AR113" s="44" t="n">
        <v>0</v>
      </c>
      <c r="AS113" s="44" t="n">
        <v>0</v>
      </c>
      <c r="AT113" s="44" t="n">
        <v>121</v>
      </c>
      <c r="AU113" s="44" t="n">
        <v>47</v>
      </c>
      <c r="AV113" s="44" t="n">
        <v>1.047</v>
      </c>
      <c r="AW113" s="44" t="n">
        <v>1</v>
      </c>
      <c r="AX113" s="44"/>
      <c r="AY113" s="44"/>
      <c r="AZ113" s="44" t="n">
        <v>1</v>
      </c>
      <c r="BA113" s="44" t="n">
        <v>1</v>
      </c>
      <c r="BB113" s="44" t="n">
        <v>1</v>
      </c>
      <c r="BC113" s="44" t="n">
        <v>1</v>
      </c>
      <c r="BD113" s="44"/>
      <c r="BE113" s="44"/>
      <c r="BF113" s="44"/>
      <c r="BG113" s="44"/>
      <c r="BH113" s="44" t="n">
        <v>0</v>
      </c>
      <c r="BI113" s="44" t="n">
        <v>1</v>
      </c>
      <c r="BJ113" s="44" t="s">
        <v>74</v>
      </c>
      <c r="BK113" s="44"/>
      <c r="BL113" s="44"/>
      <c r="BM113" s="44" t="n">
        <v>167</v>
      </c>
      <c r="BN113" s="44" t="n">
        <v>0</v>
      </c>
      <c r="BO113" s="44" t="s">
        <v>72</v>
      </c>
      <c r="BP113" s="44" t="n">
        <v>1</v>
      </c>
      <c r="BQ113" s="44" t="n">
        <v>30</v>
      </c>
      <c r="BR113" s="44" t="n">
        <v>0</v>
      </c>
      <c r="BS113" s="44" t="n">
        <v>1</v>
      </c>
      <c r="BT113" s="44" t="n">
        <v>1</v>
      </c>
      <c r="BU113" s="44" t="n">
        <v>1</v>
      </c>
      <c r="BV113" s="44" t="n">
        <v>1</v>
      </c>
      <c r="BW113" s="44" t="n">
        <v>1</v>
      </c>
      <c r="BX113" s="44" t="n">
        <v>1</v>
      </c>
      <c r="BY113" s="44"/>
      <c r="BZ113" s="44" t="n">
        <v>121</v>
      </c>
      <c r="CA113" s="44" t="n">
        <v>47</v>
      </c>
      <c r="CB113" s="44"/>
      <c r="CC113" s="44"/>
      <c r="CD113" s="44"/>
      <c r="CE113" s="44" t="n">
        <v>0</v>
      </c>
      <c r="CF113" s="44" t="n">
        <v>0</v>
      </c>
      <c r="CG113" s="44" t="n">
        <v>0</v>
      </c>
      <c r="CH113" s="44"/>
      <c r="CI113" s="44"/>
      <c r="CJ113" s="44"/>
      <c r="CK113" s="44"/>
      <c r="CL113" s="44"/>
      <c r="CM113" s="44" t="n">
        <v>0</v>
      </c>
      <c r="CN113" s="44" t="s">
        <v>149</v>
      </c>
      <c r="CO113" s="44" t="n">
        <v>0</v>
      </c>
      <c r="CP113" s="44" t="n">
        <f aca="false">(P113+Q113+S113)</f>
        <v>23.25</v>
      </c>
      <c r="CQ113" s="44" t="n">
        <f aca="false">(AC113*BC113*AW113)</f>
        <v>0</v>
      </c>
      <c r="CR113" s="44" t="n">
        <f aca="false">(((ET113*1.1*0.6))*BB113*AV113)</f>
        <v>0</v>
      </c>
      <c r="CS113" s="44" t="n">
        <f aca="false">(AE113*BS113*AV113)</f>
        <v>0</v>
      </c>
      <c r="CT113" s="44" t="n">
        <f aca="false">(AF113*BA113*AV113)</f>
        <v>581.2238322</v>
      </c>
      <c r="CU113" s="44" t="n">
        <f aca="false">AG113</f>
        <v>0</v>
      </c>
      <c r="CV113" s="44" t="n">
        <f aca="false">(AH113*AV113)</f>
        <v>47.68038</v>
      </c>
      <c r="CW113" s="44" t="n">
        <f aca="false">AI113</f>
        <v>0</v>
      </c>
      <c r="CX113" s="44" t="n">
        <f aca="false">AJ113</f>
        <v>0</v>
      </c>
      <c r="CY113" s="44" t="n">
        <f aca="false">(((S113+R113)*BZ113)/100)</f>
        <v>28.1325</v>
      </c>
      <c r="CZ113" s="44" t="n">
        <f aca="false">(((S113+R113)*CA113)/100)</f>
        <v>10.9275</v>
      </c>
      <c r="DA113" s="44"/>
      <c r="DB113" s="44"/>
      <c r="DC113" s="44"/>
      <c r="DD113" s="44" t="s">
        <v>150</v>
      </c>
      <c r="DE113" s="44" t="s">
        <v>151</v>
      </c>
      <c r="DF113" s="44" t="s">
        <v>151</v>
      </c>
      <c r="DG113" s="44" t="s">
        <v>151</v>
      </c>
      <c r="DH113" s="44"/>
      <c r="DI113" s="44" t="s">
        <v>151</v>
      </c>
      <c r="DJ113" s="44" t="s">
        <v>151</v>
      </c>
      <c r="DK113" s="44"/>
      <c r="DL113" s="44"/>
      <c r="DM113" s="44"/>
      <c r="DN113" s="44" t="n">
        <v>0</v>
      </c>
      <c r="DO113" s="44" t="n">
        <v>0</v>
      </c>
      <c r="DP113" s="44" t="n">
        <v>1</v>
      </c>
      <c r="DQ113" s="44" t="n">
        <v>1</v>
      </c>
      <c r="DR113" s="44"/>
      <c r="DS113" s="44"/>
      <c r="DT113" s="44"/>
      <c r="DU113" s="44" t="n">
        <v>1013</v>
      </c>
      <c r="DV113" s="44" t="s">
        <v>73</v>
      </c>
      <c r="DW113" s="44" t="s">
        <v>73</v>
      </c>
      <c r="DX113" s="44" t="n">
        <v>1</v>
      </c>
      <c r="DY113" s="44"/>
      <c r="DZ113" s="44"/>
      <c r="EA113" s="44"/>
      <c r="EB113" s="44"/>
      <c r="EC113" s="44"/>
      <c r="ED113" s="44"/>
      <c r="EE113" s="44" t="n">
        <v>86330795</v>
      </c>
      <c r="EF113" s="44" t="n">
        <v>30</v>
      </c>
      <c r="EG113" s="44" t="s">
        <v>8</v>
      </c>
      <c r="EH113" s="44" t="n">
        <v>0</v>
      </c>
      <c r="EI113" s="44"/>
      <c r="EJ113" s="44" t="n">
        <v>1</v>
      </c>
      <c r="EK113" s="44" t="n">
        <v>167</v>
      </c>
      <c r="EL113" s="44" t="s">
        <v>77</v>
      </c>
      <c r="EM113" s="44" t="s">
        <v>78</v>
      </c>
      <c r="EN113" s="44"/>
      <c r="EO113" s="44" t="s">
        <v>152</v>
      </c>
      <c r="EP113" s="44"/>
      <c r="EQ113" s="44" t="n">
        <v>0</v>
      </c>
      <c r="ER113" s="44" t="n">
        <v>0</v>
      </c>
      <c r="ES113" s="44" t="n">
        <v>0</v>
      </c>
      <c r="ET113" s="44" t="n">
        <v>0</v>
      </c>
      <c r="EU113" s="44" t="n">
        <v>0</v>
      </c>
      <c r="EV113" s="44" t="n">
        <v>841.11</v>
      </c>
      <c r="EW113" s="44" t="n">
        <v>69</v>
      </c>
      <c r="EX113" s="44" t="n">
        <v>0</v>
      </c>
      <c r="EY113" s="44" t="n">
        <v>0</v>
      </c>
      <c r="EZ113" s="44"/>
      <c r="FA113" s="44"/>
      <c r="FB113" s="44"/>
      <c r="FC113" s="44"/>
      <c r="FD113" s="44"/>
      <c r="FE113" s="44"/>
      <c r="FF113" s="44"/>
      <c r="FG113" s="44"/>
      <c r="FH113" s="44"/>
      <c r="FI113" s="44"/>
      <c r="FJ113" s="44"/>
      <c r="FK113" s="44"/>
      <c r="FL113" s="44"/>
      <c r="FM113" s="44"/>
      <c r="FN113" s="44"/>
      <c r="FO113" s="44"/>
      <c r="FP113" s="44"/>
      <c r="FQ113" s="44" t="n">
        <v>0</v>
      </c>
      <c r="FR113" s="44" t="n">
        <v>0</v>
      </c>
      <c r="FS113" s="44" t="n">
        <v>0</v>
      </c>
      <c r="FT113" s="44"/>
      <c r="FU113" s="44"/>
      <c r="FV113" s="44"/>
      <c r="FW113" s="44"/>
      <c r="FX113" s="44" t="n">
        <v>121</v>
      </c>
      <c r="FY113" s="44" t="n">
        <v>47</v>
      </c>
      <c r="FZ113" s="44"/>
      <c r="GA113" s="44"/>
      <c r="GB113" s="44"/>
      <c r="GC113" s="44"/>
      <c r="GD113" s="44" t="n">
        <v>1</v>
      </c>
      <c r="GE113" s="44"/>
      <c r="GF113" s="44" t="n">
        <v>-681788041</v>
      </c>
      <c r="GG113" s="44" t="n">
        <v>2</v>
      </c>
      <c r="GH113" s="44" t="n">
        <v>0</v>
      </c>
      <c r="GI113" s="44" t="n">
        <v>-2</v>
      </c>
      <c r="GJ113" s="44" t="n">
        <v>0</v>
      </c>
      <c r="GK113" s="44" t="n">
        <v>0</v>
      </c>
      <c r="GL113" s="44" t="n">
        <f aca="false">ROUND(IF(AND(BH113=3,BI113=3,FS113&lt;&gt;0),P113,0),2)</f>
        <v>0</v>
      </c>
      <c r="GM113" s="44" t="n">
        <f aca="false">ROUND(O113+X113+Y113,2)+GX113</f>
        <v>62.31</v>
      </c>
      <c r="GN113" s="44" t="n">
        <f aca="false">IF(OR(BI113=0,BI113=1),GM113-GX113,0)</f>
        <v>62.31</v>
      </c>
      <c r="GO113" s="44" t="n">
        <f aca="false">IF(BI113=2,GM113-GX113,0)</f>
        <v>0</v>
      </c>
      <c r="GP113" s="44" t="n">
        <f aca="false">IF(BI113=4,GM113-GX113,0)</f>
        <v>0</v>
      </c>
      <c r="GQ113" s="44"/>
      <c r="GR113" s="44" t="n">
        <v>0</v>
      </c>
      <c r="GS113" s="44" t="n">
        <v>3</v>
      </c>
      <c r="GT113" s="44" t="n">
        <v>0</v>
      </c>
      <c r="GU113" s="44"/>
      <c r="GV113" s="44" t="n">
        <f aca="false">(GT113)</f>
        <v>0</v>
      </c>
      <c r="GW113" s="44" t="n">
        <v>1</v>
      </c>
      <c r="GX113" s="44" t="n">
        <f aca="false">ROUND(HC113*I113,2)</f>
        <v>0</v>
      </c>
      <c r="GY113" s="44"/>
      <c r="GZ113" s="44"/>
      <c r="HA113" s="44" t="n">
        <v>0</v>
      </c>
      <c r="HB113" s="44" t="n">
        <v>0</v>
      </c>
      <c r="HC113" s="44" t="n">
        <f aca="false">GV113*GW113</f>
        <v>0</v>
      </c>
      <c r="HD113" s="44"/>
      <c r="HE113" s="44"/>
      <c r="HF113" s="44"/>
      <c r="HG113" s="44"/>
      <c r="HH113" s="44"/>
      <c r="HI113" s="44"/>
      <c r="HJ113" s="44"/>
      <c r="HK113" s="44"/>
      <c r="HL113" s="44"/>
      <c r="HM113" s="44"/>
      <c r="HN113" s="44"/>
      <c r="HO113" s="44"/>
      <c r="HP113" s="44"/>
      <c r="HQ113" s="44"/>
      <c r="HR113" s="44"/>
      <c r="HS113" s="44" t="n">
        <v>0</v>
      </c>
      <c r="HT113" s="44"/>
      <c r="HU113" s="44"/>
      <c r="HV113" s="44"/>
      <c r="HW113" s="44"/>
      <c r="HX113" s="44"/>
      <c r="HY113" s="44"/>
      <c r="HZ113" s="44"/>
      <c r="IA113" s="44"/>
      <c r="IB113" s="44"/>
      <c r="IC113" s="44"/>
      <c r="ID113" s="44"/>
      <c r="IE113" s="44"/>
      <c r="IF113" s="44"/>
      <c r="IG113" s="44"/>
      <c r="IH113" s="44"/>
      <c r="II113" s="44"/>
      <c r="IJ113" s="44"/>
      <c r="IK113" s="44" t="n">
        <v>0</v>
      </c>
      <c r="IL113" s="44"/>
      <c r="IM113" s="44"/>
      <c r="IN113" s="44"/>
      <c r="IO113" s="44"/>
      <c r="IP113" s="44"/>
      <c r="IQ113" s="44"/>
      <c r="IR113" s="44"/>
      <c r="IS113" s="44"/>
      <c r="IT113" s="44"/>
      <c r="IU113" s="44"/>
    </row>
    <row r="114" customFormat="false" ht="12.75" hidden="false" customHeight="false" outlineLevel="0" collapsed="false">
      <c r="A114" s="44" t="n">
        <v>17</v>
      </c>
      <c r="B114" s="44" t="n">
        <v>1</v>
      </c>
      <c r="C114" s="44" t="n">
        <f aca="false">ROW(SmtRes!A156)</f>
        <v>156</v>
      </c>
      <c r="D114" s="44" t="n">
        <f aca="false">ROW(EtalonRes!A156)</f>
        <v>156</v>
      </c>
      <c r="E114" s="44" t="s">
        <v>162</v>
      </c>
      <c r="F114" s="44" t="s">
        <v>72</v>
      </c>
      <c r="G114" s="44" t="s">
        <v>30</v>
      </c>
      <c r="H114" s="44" t="s">
        <v>73</v>
      </c>
      <c r="I114" s="44" t="n">
        <f aca="false">ROUND(4/100,9)</f>
        <v>0.04</v>
      </c>
      <c r="J114" s="44" t="n">
        <v>0</v>
      </c>
      <c r="K114" s="44" t="n">
        <f aca="false">ROUND(4/100,9)</f>
        <v>0.04</v>
      </c>
      <c r="L114" s="44"/>
      <c r="M114" s="44"/>
      <c r="N114" s="44"/>
      <c r="O114" s="44" t="n">
        <f aca="false">ROUND(CP114,2)</f>
        <v>1342.86</v>
      </c>
      <c r="P114" s="44" t="n">
        <f aca="false">ROUND(CQ114*I114,2)</f>
        <v>0</v>
      </c>
      <c r="Q114" s="44" t="n">
        <f aca="false">ROUND(CR114*I114,2)</f>
        <v>0</v>
      </c>
      <c r="R114" s="44" t="n">
        <f aca="false">ROUND(CS114*I114,2)</f>
        <v>0</v>
      </c>
      <c r="S114" s="44" t="n">
        <f aca="false">ROUND(CT114*I114,2)</f>
        <v>1342.86</v>
      </c>
      <c r="T114" s="44" t="n">
        <f aca="false">ROUND(CU114*I114,2)</f>
        <v>0</v>
      </c>
      <c r="U114" s="44" t="n">
        <f aca="false">CV114*I114</f>
        <v>1.9072152</v>
      </c>
      <c r="V114" s="44" t="n">
        <f aca="false">CW114*I114</f>
        <v>0</v>
      </c>
      <c r="W114" s="44" t="n">
        <f aca="false">ROUND(CX114*I114,2)</f>
        <v>0</v>
      </c>
      <c r="X114" s="44" t="n">
        <f aca="false">ROUND(CY114,2)</f>
        <v>1624.86</v>
      </c>
      <c r="Y114" s="44" t="n">
        <f aca="false">ROUND(CZ114,2)</f>
        <v>631.14</v>
      </c>
      <c r="Z114" s="44"/>
      <c r="AA114" s="44" t="n">
        <v>86511348</v>
      </c>
      <c r="AB114" s="44" t="n">
        <f aca="false">(AC114+AD114+AF114)</f>
        <v>555.1326</v>
      </c>
      <c r="AC114" s="44" t="n">
        <f aca="false">((ES114*0))</f>
        <v>0</v>
      </c>
      <c r="AD114" s="44" t="n">
        <f aca="false">((ET114*1.1*0.6))</f>
        <v>0</v>
      </c>
      <c r="AE114" s="44" t="n">
        <f aca="false">((EU114*1.1*0.6))</f>
        <v>0</v>
      </c>
      <c r="AF114" s="44" t="n">
        <f aca="false">((EV114*1.1*0.6))</f>
        <v>555.1326</v>
      </c>
      <c r="AG114" s="44" t="n">
        <f aca="false">(AP114)</f>
        <v>0</v>
      </c>
      <c r="AH114" s="44" t="n">
        <f aca="false">((EW114*1.1*0.6))</f>
        <v>45.54</v>
      </c>
      <c r="AI114" s="44" t="n">
        <f aca="false">((EX114*1.1*0.6))</f>
        <v>0</v>
      </c>
      <c r="AJ114" s="44" t="n">
        <f aca="false">(AS114)</f>
        <v>0</v>
      </c>
      <c r="AK114" s="44" t="n">
        <v>0</v>
      </c>
      <c r="AL114" s="44" t="n">
        <v>0</v>
      </c>
      <c r="AM114" s="44" t="n">
        <v>0</v>
      </c>
      <c r="AN114" s="44" t="n">
        <v>0</v>
      </c>
      <c r="AO114" s="44" t="n">
        <v>841.11</v>
      </c>
      <c r="AP114" s="44" t="n">
        <v>0</v>
      </c>
      <c r="AQ114" s="44" t="n">
        <v>69</v>
      </c>
      <c r="AR114" s="44" t="n">
        <v>0</v>
      </c>
      <c r="AS114" s="44" t="n">
        <v>0</v>
      </c>
      <c r="AT114" s="44" t="n">
        <v>121</v>
      </c>
      <c r="AU114" s="44" t="n">
        <v>47</v>
      </c>
      <c r="AV114" s="44" t="n">
        <v>1.047</v>
      </c>
      <c r="AW114" s="44" t="n">
        <v>1</v>
      </c>
      <c r="AX114" s="44"/>
      <c r="AY114" s="44"/>
      <c r="AZ114" s="44" t="n">
        <v>1</v>
      </c>
      <c r="BA114" s="44" t="n">
        <v>57.76</v>
      </c>
      <c r="BB114" s="44" t="n">
        <v>1</v>
      </c>
      <c r="BC114" s="44" t="n">
        <v>1.33</v>
      </c>
      <c r="BD114" s="44"/>
      <c r="BE114" s="44"/>
      <c r="BF114" s="44"/>
      <c r="BG114" s="44"/>
      <c r="BH114" s="44" t="n">
        <v>0</v>
      </c>
      <c r="BI114" s="44" t="n">
        <v>1</v>
      </c>
      <c r="BJ114" s="44" t="s">
        <v>74</v>
      </c>
      <c r="BK114" s="44"/>
      <c r="BL114" s="44"/>
      <c r="BM114" s="44" t="n">
        <v>167</v>
      </c>
      <c r="BN114" s="44" t="n">
        <v>0</v>
      </c>
      <c r="BO114" s="44" t="s">
        <v>72</v>
      </c>
      <c r="BP114" s="44" t="n">
        <v>1</v>
      </c>
      <c r="BQ114" s="44" t="n">
        <v>30</v>
      </c>
      <c r="BR114" s="44" t="n">
        <v>0</v>
      </c>
      <c r="BS114" s="44" t="n">
        <v>57.76</v>
      </c>
      <c r="BT114" s="44" t="n">
        <v>1</v>
      </c>
      <c r="BU114" s="44" t="n">
        <v>1</v>
      </c>
      <c r="BV114" s="44" t="n">
        <v>1</v>
      </c>
      <c r="BW114" s="44" t="n">
        <v>1</v>
      </c>
      <c r="BX114" s="44" t="n">
        <v>1</v>
      </c>
      <c r="BY114" s="44"/>
      <c r="BZ114" s="44" t="n">
        <v>121</v>
      </c>
      <c r="CA114" s="44" t="n">
        <v>47</v>
      </c>
      <c r="CB114" s="44"/>
      <c r="CC114" s="44"/>
      <c r="CD114" s="44"/>
      <c r="CE114" s="44" t="n">
        <v>0</v>
      </c>
      <c r="CF114" s="44" t="n">
        <v>0</v>
      </c>
      <c r="CG114" s="44" t="n">
        <v>0</v>
      </c>
      <c r="CH114" s="44"/>
      <c r="CI114" s="44"/>
      <c r="CJ114" s="44"/>
      <c r="CK114" s="44"/>
      <c r="CL114" s="44"/>
      <c r="CM114" s="44" t="n">
        <v>0</v>
      </c>
      <c r="CN114" s="44" t="s">
        <v>149</v>
      </c>
      <c r="CO114" s="44" t="n">
        <v>0</v>
      </c>
      <c r="CP114" s="44" t="n">
        <f aca="false">(P114+Q114+S114)</f>
        <v>1342.86</v>
      </c>
      <c r="CQ114" s="44" t="n">
        <f aca="false">(AC114*BC114*AW114)</f>
        <v>0</v>
      </c>
      <c r="CR114" s="44" t="n">
        <f aca="false">(((ET114*1.1*0.6))*BB114*AV114)</f>
        <v>0</v>
      </c>
      <c r="CS114" s="44" t="n">
        <f aca="false">(AE114*BS114*AV114)</f>
        <v>0</v>
      </c>
      <c r="CT114" s="44" t="n">
        <f aca="false">(AF114*BA114*AV114)</f>
        <v>33571.488547872</v>
      </c>
      <c r="CU114" s="44" t="n">
        <f aca="false">AG114</f>
        <v>0</v>
      </c>
      <c r="CV114" s="44" t="n">
        <f aca="false">(AH114*AV114)</f>
        <v>47.68038</v>
      </c>
      <c r="CW114" s="44" t="n">
        <f aca="false">AI114</f>
        <v>0</v>
      </c>
      <c r="CX114" s="44" t="n">
        <f aca="false">AJ114</f>
        <v>0</v>
      </c>
      <c r="CY114" s="44" t="n">
        <f aca="false">(S114+R114)*(BZ114/100)</f>
        <v>1624.8606</v>
      </c>
      <c r="CZ114" s="44" t="n">
        <f aca="false">(S114+R114)*(CA114/100)</f>
        <v>631.1442</v>
      </c>
      <c r="DA114" s="44"/>
      <c r="DB114" s="44"/>
      <c r="DC114" s="44"/>
      <c r="DD114" s="44" t="s">
        <v>150</v>
      </c>
      <c r="DE114" s="44" t="s">
        <v>151</v>
      </c>
      <c r="DF114" s="44" t="s">
        <v>151</v>
      </c>
      <c r="DG114" s="44" t="s">
        <v>151</v>
      </c>
      <c r="DH114" s="44"/>
      <c r="DI114" s="44" t="s">
        <v>151</v>
      </c>
      <c r="DJ114" s="44" t="s">
        <v>151</v>
      </c>
      <c r="DK114" s="44"/>
      <c r="DL114" s="44"/>
      <c r="DM114" s="44"/>
      <c r="DN114" s="44" t="n">
        <v>121</v>
      </c>
      <c r="DO114" s="44" t="n">
        <v>47</v>
      </c>
      <c r="DP114" s="44" t="n">
        <v>1</v>
      </c>
      <c r="DQ114" s="44" t="n">
        <v>1</v>
      </c>
      <c r="DR114" s="44"/>
      <c r="DS114" s="44"/>
      <c r="DT114" s="44"/>
      <c r="DU114" s="44" t="n">
        <v>1013</v>
      </c>
      <c r="DV114" s="44" t="s">
        <v>73</v>
      </c>
      <c r="DW114" s="44" t="s">
        <v>73</v>
      </c>
      <c r="DX114" s="44" t="n">
        <v>1</v>
      </c>
      <c r="DY114" s="44"/>
      <c r="DZ114" s="44"/>
      <c r="EA114" s="44"/>
      <c r="EB114" s="44"/>
      <c r="EC114" s="44"/>
      <c r="ED114" s="44"/>
      <c r="EE114" s="44" t="n">
        <v>86330795</v>
      </c>
      <c r="EF114" s="44" t="n">
        <v>30</v>
      </c>
      <c r="EG114" s="44" t="s">
        <v>8</v>
      </c>
      <c r="EH114" s="44" t="n">
        <v>0</v>
      </c>
      <c r="EI114" s="44"/>
      <c r="EJ114" s="44" t="n">
        <v>1</v>
      </c>
      <c r="EK114" s="44" t="n">
        <v>167</v>
      </c>
      <c r="EL114" s="44" t="s">
        <v>77</v>
      </c>
      <c r="EM114" s="44" t="s">
        <v>78</v>
      </c>
      <c r="EN114" s="44"/>
      <c r="EO114" s="44" t="s">
        <v>152</v>
      </c>
      <c r="EP114" s="44"/>
      <c r="EQ114" s="44" t="n">
        <v>0</v>
      </c>
      <c r="ER114" s="44" t="n">
        <v>0</v>
      </c>
      <c r="ES114" s="44" t="n">
        <v>0</v>
      </c>
      <c r="ET114" s="44" t="n">
        <v>0</v>
      </c>
      <c r="EU114" s="44" t="n">
        <v>0</v>
      </c>
      <c r="EV114" s="44" t="n">
        <v>841.11</v>
      </c>
      <c r="EW114" s="44" t="n">
        <v>69</v>
      </c>
      <c r="EX114" s="44" t="n">
        <v>0</v>
      </c>
      <c r="EY114" s="44" t="n">
        <v>0</v>
      </c>
      <c r="EZ114" s="44"/>
      <c r="FA114" s="44"/>
      <c r="FB114" s="44"/>
      <c r="FC114" s="44"/>
      <c r="FD114" s="44"/>
      <c r="FE114" s="44"/>
      <c r="FF114" s="44"/>
      <c r="FG114" s="44"/>
      <c r="FH114" s="44"/>
      <c r="FI114" s="44"/>
      <c r="FJ114" s="44"/>
      <c r="FK114" s="44"/>
      <c r="FL114" s="44"/>
      <c r="FM114" s="44"/>
      <c r="FN114" s="44"/>
      <c r="FO114" s="44"/>
      <c r="FP114" s="44"/>
      <c r="FQ114" s="44" t="n">
        <v>0</v>
      </c>
      <c r="FR114" s="44" t="n">
        <v>0</v>
      </c>
      <c r="FS114" s="44" t="n">
        <v>0</v>
      </c>
      <c r="FT114" s="44"/>
      <c r="FU114" s="44"/>
      <c r="FV114" s="44"/>
      <c r="FW114" s="44"/>
      <c r="FX114" s="44" t="n">
        <v>121</v>
      </c>
      <c r="FY114" s="44" t="n">
        <v>47</v>
      </c>
      <c r="FZ114" s="44"/>
      <c r="GA114" s="44"/>
      <c r="GB114" s="44"/>
      <c r="GC114" s="44"/>
      <c r="GD114" s="44" t="n">
        <v>1</v>
      </c>
      <c r="GE114" s="44"/>
      <c r="GF114" s="44" t="n">
        <v>-681788041</v>
      </c>
      <c r="GG114" s="44" t="n">
        <v>2</v>
      </c>
      <c r="GH114" s="44" t="n">
        <v>0</v>
      </c>
      <c r="GI114" s="44" t="n">
        <v>-2</v>
      </c>
      <c r="GJ114" s="44" t="n">
        <v>0</v>
      </c>
      <c r="GK114" s="44" t="n">
        <v>0</v>
      </c>
      <c r="GL114" s="44" t="n">
        <f aca="false">ROUND(IF(AND(BH114=3,BI114=3,FS114&lt;&gt;0),P114,0),2)</f>
        <v>0</v>
      </c>
      <c r="GM114" s="44" t="n">
        <f aca="false">ROUND(O114+X114+Y114,2)+GX114</f>
        <v>3598.86</v>
      </c>
      <c r="GN114" s="44" t="n">
        <f aca="false">IF(OR(BI114=0,BI114=1),GM114-GX114,0)</f>
        <v>3598.86</v>
      </c>
      <c r="GO114" s="44" t="n">
        <f aca="false">IF(BI114=2,GM114-GX114,0)</f>
        <v>0</v>
      </c>
      <c r="GP114" s="44" t="n">
        <f aca="false">IF(BI114=4,GM114-GX114,0)</f>
        <v>0</v>
      </c>
      <c r="GQ114" s="44"/>
      <c r="GR114" s="44" t="n">
        <v>0</v>
      </c>
      <c r="GS114" s="44" t="n">
        <v>3</v>
      </c>
      <c r="GT114" s="44" t="n">
        <v>0</v>
      </c>
      <c r="GU114" s="44"/>
      <c r="GV114" s="44" t="n">
        <f aca="false">(GT114)</f>
        <v>0</v>
      </c>
      <c r="GW114" s="44" t="n">
        <v>1.33</v>
      </c>
      <c r="GX114" s="44" t="n">
        <f aca="false">ROUND(HC114*I114,2)</f>
        <v>0</v>
      </c>
      <c r="GY114" s="44"/>
      <c r="GZ114" s="44"/>
      <c r="HA114" s="44" t="n">
        <v>0</v>
      </c>
      <c r="HB114" s="44" t="n">
        <v>0</v>
      </c>
      <c r="HC114" s="44" t="n">
        <f aca="false">GV114*GW114</f>
        <v>0</v>
      </c>
      <c r="HD114" s="44"/>
      <c r="HE114" s="44"/>
      <c r="HF114" s="44"/>
      <c r="HG114" s="44"/>
      <c r="HH114" s="44"/>
      <c r="HI114" s="44"/>
      <c r="HJ114" s="44"/>
      <c r="HK114" s="44"/>
      <c r="HL114" s="44"/>
      <c r="HM114" s="44"/>
      <c r="HN114" s="44"/>
      <c r="HO114" s="44"/>
      <c r="HP114" s="44"/>
      <c r="HQ114" s="44"/>
      <c r="HR114" s="44"/>
      <c r="HS114" s="44" t="n">
        <v>0</v>
      </c>
      <c r="HT114" s="44"/>
      <c r="HU114" s="44"/>
      <c r="HV114" s="44"/>
      <c r="HW114" s="44"/>
      <c r="HX114" s="44"/>
      <c r="HY114" s="44"/>
      <c r="HZ114" s="44"/>
      <c r="IA114" s="44"/>
      <c r="IB114" s="44"/>
      <c r="IC114" s="44"/>
      <c r="ID114" s="44"/>
      <c r="IE114" s="44"/>
      <c r="IF114" s="44"/>
      <c r="IG114" s="44"/>
      <c r="IH114" s="44"/>
      <c r="II114" s="44"/>
      <c r="IJ114" s="44"/>
      <c r="IK114" s="44" t="n">
        <v>0</v>
      </c>
      <c r="IL114" s="44"/>
      <c r="IM114" s="44"/>
      <c r="IN114" s="44"/>
      <c r="IO114" s="44"/>
      <c r="IP114" s="44"/>
      <c r="IQ114" s="44"/>
      <c r="IR114" s="44"/>
      <c r="IS114" s="44"/>
      <c r="IT114" s="44"/>
      <c r="IU114" s="44"/>
    </row>
    <row r="115" customFormat="false" ht="12.75" hidden="false" customHeight="false" outlineLevel="0" collapsed="false">
      <c r="A115" s="44" t="n">
        <v>17</v>
      </c>
      <c r="B115" s="44" t="n">
        <v>1</v>
      </c>
      <c r="C115" s="44" t="n">
        <f aca="false">ROW(SmtRes!A159)</f>
        <v>159</v>
      </c>
      <c r="D115" s="44" t="n">
        <f aca="false">ROW(EtalonRes!A159)</f>
        <v>159</v>
      </c>
      <c r="E115" s="44" t="s">
        <v>163</v>
      </c>
      <c r="F115" s="44" t="s">
        <v>72</v>
      </c>
      <c r="G115" s="44" t="s">
        <v>30</v>
      </c>
      <c r="H115" s="44" t="s">
        <v>73</v>
      </c>
      <c r="I115" s="44" t="n">
        <f aca="false">ROUND(4/100,9)</f>
        <v>0.04</v>
      </c>
      <c r="J115" s="44" t="n">
        <v>0</v>
      </c>
      <c r="K115" s="44" t="n">
        <f aca="false">ROUND(4/100,9)</f>
        <v>0.04</v>
      </c>
      <c r="L115" s="44"/>
      <c r="M115" s="44"/>
      <c r="N115" s="44"/>
      <c r="O115" s="44" t="n">
        <f aca="false">ROUND(CP115,2)</f>
        <v>23.25</v>
      </c>
      <c r="P115" s="44" t="n">
        <f aca="false">ROUND(CQ115*I115,2)</f>
        <v>0</v>
      </c>
      <c r="Q115" s="44" t="n">
        <f aca="false">ROUND(CR115*I115,2)</f>
        <v>0</v>
      </c>
      <c r="R115" s="44" t="n">
        <f aca="false">ROUND(CS115*I115,2)</f>
        <v>0</v>
      </c>
      <c r="S115" s="44" t="n">
        <f aca="false">ROUND(CT115*I115,2)</f>
        <v>23.25</v>
      </c>
      <c r="T115" s="44" t="n">
        <f aca="false">ROUND(CU115*I115,2)</f>
        <v>0</v>
      </c>
      <c r="U115" s="44" t="n">
        <f aca="false">CV115*I115</f>
        <v>1.9072152</v>
      </c>
      <c r="V115" s="44" t="n">
        <f aca="false">CW115*I115</f>
        <v>0</v>
      </c>
      <c r="W115" s="44" t="n">
        <f aca="false">ROUND(CX115*I115,2)</f>
        <v>0</v>
      </c>
      <c r="X115" s="44" t="n">
        <f aca="false">ROUND(CY115,2)</f>
        <v>28.13</v>
      </c>
      <c r="Y115" s="44" t="n">
        <f aca="false">ROUND(CZ115,2)</f>
        <v>10.93</v>
      </c>
      <c r="Z115" s="44"/>
      <c r="AA115" s="44" t="n">
        <v>86511347</v>
      </c>
      <c r="AB115" s="44" t="n">
        <f aca="false">(AC115+AD115+AF115)</f>
        <v>555.1326</v>
      </c>
      <c r="AC115" s="44" t="n">
        <f aca="false">((ES115*0))</f>
        <v>0</v>
      </c>
      <c r="AD115" s="44" t="n">
        <f aca="false">((ET115*1.1*0.6))</f>
        <v>0</v>
      </c>
      <c r="AE115" s="44" t="n">
        <f aca="false">((EU115*1.1*0.6))</f>
        <v>0</v>
      </c>
      <c r="AF115" s="44" t="n">
        <f aca="false">((EV115*1.1*0.6))</f>
        <v>555.1326</v>
      </c>
      <c r="AG115" s="44" t="n">
        <f aca="false">(AP115)</f>
        <v>0</v>
      </c>
      <c r="AH115" s="44" t="n">
        <f aca="false">((EW115*1.1*0.6))</f>
        <v>45.54</v>
      </c>
      <c r="AI115" s="44" t="n">
        <f aca="false">((EX115*1.1*0.6))</f>
        <v>0</v>
      </c>
      <c r="AJ115" s="44" t="n">
        <f aca="false">(AS115)</f>
        <v>0</v>
      </c>
      <c r="AK115" s="44" t="n">
        <v>0</v>
      </c>
      <c r="AL115" s="44" t="n">
        <v>0</v>
      </c>
      <c r="AM115" s="44" t="n">
        <v>0</v>
      </c>
      <c r="AN115" s="44" t="n">
        <v>0</v>
      </c>
      <c r="AO115" s="44" t="n">
        <v>841.11</v>
      </c>
      <c r="AP115" s="44" t="n">
        <v>0</v>
      </c>
      <c r="AQ115" s="44" t="n">
        <v>69</v>
      </c>
      <c r="AR115" s="44" t="n">
        <v>0</v>
      </c>
      <c r="AS115" s="44" t="n">
        <v>0</v>
      </c>
      <c r="AT115" s="44" t="n">
        <v>121</v>
      </c>
      <c r="AU115" s="44" t="n">
        <v>47</v>
      </c>
      <c r="AV115" s="44" t="n">
        <v>1.047</v>
      </c>
      <c r="AW115" s="44" t="n">
        <v>1</v>
      </c>
      <c r="AX115" s="44"/>
      <c r="AY115" s="44"/>
      <c r="AZ115" s="44" t="n">
        <v>1</v>
      </c>
      <c r="BA115" s="44" t="n">
        <v>1</v>
      </c>
      <c r="BB115" s="44" t="n">
        <v>1</v>
      </c>
      <c r="BC115" s="44" t="n">
        <v>1</v>
      </c>
      <c r="BD115" s="44"/>
      <c r="BE115" s="44"/>
      <c r="BF115" s="44"/>
      <c r="BG115" s="44"/>
      <c r="BH115" s="44" t="n">
        <v>0</v>
      </c>
      <c r="BI115" s="44" t="n">
        <v>1</v>
      </c>
      <c r="BJ115" s="44" t="s">
        <v>74</v>
      </c>
      <c r="BK115" s="44"/>
      <c r="BL115" s="44"/>
      <c r="BM115" s="44" t="n">
        <v>167</v>
      </c>
      <c r="BN115" s="44" t="n">
        <v>0</v>
      </c>
      <c r="BO115" s="44" t="s">
        <v>72</v>
      </c>
      <c r="BP115" s="44" t="n">
        <v>1</v>
      </c>
      <c r="BQ115" s="44" t="n">
        <v>30</v>
      </c>
      <c r="BR115" s="44" t="n">
        <v>0</v>
      </c>
      <c r="BS115" s="44" t="n">
        <v>1</v>
      </c>
      <c r="BT115" s="44" t="n">
        <v>1</v>
      </c>
      <c r="BU115" s="44" t="n">
        <v>1</v>
      </c>
      <c r="BV115" s="44" t="n">
        <v>1</v>
      </c>
      <c r="BW115" s="44" t="n">
        <v>1</v>
      </c>
      <c r="BX115" s="44" t="n">
        <v>1</v>
      </c>
      <c r="BY115" s="44"/>
      <c r="BZ115" s="44" t="n">
        <v>121</v>
      </c>
      <c r="CA115" s="44" t="n">
        <v>47</v>
      </c>
      <c r="CB115" s="44"/>
      <c r="CC115" s="44"/>
      <c r="CD115" s="44"/>
      <c r="CE115" s="44" t="n">
        <v>0</v>
      </c>
      <c r="CF115" s="44" t="n">
        <v>0</v>
      </c>
      <c r="CG115" s="44" t="n">
        <v>0</v>
      </c>
      <c r="CH115" s="44"/>
      <c r="CI115" s="44"/>
      <c r="CJ115" s="44"/>
      <c r="CK115" s="44"/>
      <c r="CL115" s="44"/>
      <c r="CM115" s="44" t="n">
        <v>0</v>
      </c>
      <c r="CN115" s="44" t="s">
        <v>149</v>
      </c>
      <c r="CO115" s="44" t="n">
        <v>0</v>
      </c>
      <c r="CP115" s="44" t="n">
        <f aca="false">(P115+Q115+S115)</f>
        <v>23.25</v>
      </c>
      <c r="CQ115" s="44" t="n">
        <f aca="false">(AC115*BC115*AW115)</f>
        <v>0</v>
      </c>
      <c r="CR115" s="44" t="n">
        <f aca="false">(((ET115*1.1*0.6))*BB115*AV115)</f>
        <v>0</v>
      </c>
      <c r="CS115" s="44" t="n">
        <f aca="false">(AE115*BS115*AV115)</f>
        <v>0</v>
      </c>
      <c r="CT115" s="44" t="n">
        <f aca="false">(AF115*BA115*AV115)</f>
        <v>581.2238322</v>
      </c>
      <c r="CU115" s="44" t="n">
        <f aca="false">AG115</f>
        <v>0</v>
      </c>
      <c r="CV115" s="44" t="n">
        <f aca="false">(AH115*AV115)</f>
        <v>47.68038</v>
      </c>
      <c r="CW115" s="44" t="n">
        <f aca="false">AI115</f>
        <v>0</v>
      </c>
      <c r="CX115" s="44" t="n">
        <f aca="false">AJ115</f>
        <v>0</v>
      </c>
      <c r="CY115" s="44" t="n">
        <f aca="false">(((S115+R115)*BZ115)/100)</f>
        <v>28.1325</v>
      </c>
      <c r="CZ115" s="44" t="n">
        <f aca="false">(((S115+R115)*CA115)/100)</f>
        <v>10.9275</v>
      </c>
      <c r="DA115" s="44"/>
      <c r="DB115" s="44"/>
      <c r="DC115" s="44"/>
      <c r="DD115" s="44" t="s">
        <v>150</v>
      </c>
      <c r="DE115" s="44" t="s">
        <v>151</v>
      </c>
      <c r="DF115" s="44" t="s">
        <v>151</v>
      </c>
      <c r="DG115" s="44" t="s">
        <v>151</v>
      </c>
      <c r="DH115" s="44"/>
      <c r="DI115" s="44" t="s">
        <v>151</v>
      </c>
      <c r="DJ115" s="44" t="s">
        <v>151</v>
      </c>
      <c r="DK115" s="44"/>
      <c r="DL115" s="44"/>
      <c r="DM115" s="44"/>
      <c r="DN115" s="44" t="n">
        <v>0</v>
      </c>
      <c r="DO115" s="44" t="n">
        <v>0</v>
      </c>
      <c r="DP115" s="44" t="n">
        <v>1</v>
      </c>
      <c r="DQ115" s="44" t="n">
        <v>1</v>
      </c>
      <c r="DR115" s="44"/>
      <c r="DS115" s="44"/>
      <c r="DT115" s="44"/>
      <c r="DU115" s="44" t="n">
        <v>1013</v>
      </c>
      <c r="DV115" s="44" t="s">
        <v>73</v>
      </c>
      <c r="DW115" s="44" t="s">
        <v>73</v>
      </c>
      <c r="DX115" s="44" t="n">
        <v>1</v>
      </c>
      <c r="DY115" s="44"/>
      <c r="DZ115" s="44"/>
      <c r="EA115" s="44"/>
      <c r="EB115" s="44"/>
      <c r="EC115" s="44"/>
      <c r="ED115" s="44"/>
      <c r="EE115" s="44" t="n">
        <v>86330795</v>
      </c>
      <c r="EF115" s="44" t="n">
        <v>30</v>
      </c>
      <c r="EG115" s="44" t="s">
        <v>8</v>
      </c>
      <c r="EH115" s="44" t="n">
        <v>0</v>
      </c>
      <c r="EI115" s="44"/>
      <c r="EJ115" s="44" t="n">
        <v>1</v>
      </c>
      <c r="EK115" s="44" t="n">
        <v>167</v>
      </c>
      <c r="EL115" s="44" t="s">
        <v>77</v>
      </c>
      <c r="EM115" s="44" t="s">
        <v>78</v>
      </c>
      <c r="EN115" s="44"/>
      <c r="EO115" s="44" t="s">
        <v>152</v>
      </c>
      <c r="EP115" s="44"/>
      <c r="EQ115" s="44" t="n">
        <v>0</v>
      </c>
      <c r="ER115" s="44" t="n">
        <v>0</v>
      </c>
      <c r="ES115" s="44" t="n">
        <v>0</v>
      </c>
      <c r="ET115" s="44" t="n">
        <v>0</v>
      </c>
      <c r="EU115" s="44" t="n">
        <v>0</v>
      </c>
      <c r="EV115" s="44" t="n">
        <v>841.11</v>
      </c>
      <c r="EW115" s="44" t="n">
        <v>69</v>
      </c>
      <c r="EX115" s="44" t="n">
        <v>0</v>
      </c>
      <c r="EY115" s="44" t="n">
        <v>0</v>
      </c>
      <c r="EZ115" s="44"/>
      <c r="FA115" s="44"/>
      <c r="FB115" s="44"/>
      <c r="FC115" s="44"/>
      <c r="FD115" s="44"/>
      <c r="FE115" s="44"/>
      <c r="FF115" s="44"/>
      <c r="FG115" s="44"/>
      <c r="FH115" s="44"/>
      <c r="FI115" s="44"/>
      <c r="FJ115" s="44"/>
      <c r="FK115" s="44"/>
      <c r="FL115" s="44"/>
      <c r="FM115" s="44"/>
      <c r="FN115" s="44"/>
      <c r="FO115" s="44"/>
      <c r="FP115" s="44"/>
      <c r="FQ115" s="44" t="n">
        <v>0</v>
      </c>
      <c r="FR115" s="44" t="n">
        <v>0</v>
      </c>
      <c r="FS115" s="44" t="n">
        <v>0</v>
      </c>
      <c r="FT115" s="44"/>
      <c r="FU115" s="44"/>
      <c r="FV115" s="44"/>
      <c r="FW115" s="44"/>
      <c r="FX115" s="44" t="n">
        <v>121</v>
      </c>
      <c r="FY115" s="44" t="n">
        <v>47</v>
      </c>
      <c r="FZ115" s="44"/>
      <c r="GA115" s="44"/>
      <c r="GB115" s="44"/>
      <c r="GC115" s="44"/>
      <c r="GD115" s="44" t="n">
        <v>1</v>
      </c>
      <c r="GE115" s="44"/>
      <c r="GF115" s="44" t="n">
        <v>22893709</v>
      </c>
      <c r="GG115" s="44" t="n">
        <v>2</v>
      </c>
      <c r="GH115" s="44" t="n">
        <v>0</v>
      </c>
      <c r="GI115" s="44" t="n">
        <v>-2</v>
      </c>
      <c r="GJ115" s="44" t="n">
        <v>0</v>
      </c>
      <c r="GK115" s="44" t="n">
        <v>0</v>
      </c>
      <c r="GL115" s="44" t="n">
        <f aca="false">ROUND(IF(AND(BH115=3,BI115=3,FS115&lt;&gt;0),P115,0),2)</f>
        <v>0</v>
      </c>
      <c r="GM115" s="44" t="n">
        <f aca="false">ROUND(O115+X115+Y115,2)+GX115</f>
        <v>62.31</v>
      </c>
      <c r="GN115" s="44" t="n">
        <f aca="false">IF(OR(BI115=0,BI115=1),GM115-GX115,0)</f>
        <v>62.31</v>
      </c>
      <c r="GO115" s="44" t="n">
        <f aca="false">IF(BI115=2,GM115-GX115,0)</f>
        <v>0</v>
      </c>
      <c r="GP115" s="44" t="n">
        <f aca="false">IF(BI115=4,GM115-GX115,0)</f>
        <v>0</v>
      </c>
      <c r="GQ115" s="44"/>
      <c r="GR115" s="44" t="n">
        <v>0</v>
      </c>
      <c r="GS115" s="44" t="n">
        <v>3</v>
      </c>
      <c r="GT115" s="44" t="n">
        <v>0</v>
      </c>
      <c r="GU115" s="44"/>
      <c r="GV115" s="44" t="n">
        <f aca="false">(GT115)</f>
        <v>0</v>
      </c>
      <c r="GW115" s="44" t="n">
        <v>1</v>
      </c>
      <c r="GX115" s="44" t="n">
        <f aca="false">ROUND(HC115*I115,2)</f>
        <v>0</v>
      </c>
      <c r="GY115" s="44"/>
      <c r="GZ115" s="44"/>
      <c r="HA115" s="44" t="n">
        <v>0</v>
      </c>
      <c r="HB115" s="44" t="n">
        <v>0</v>
      </c>
      <c r="HC115" s="44" t="n">
        <f aca="false">GV115*GW115</f>
        <v>0</v>
      </c>
      <c r="HD115" s="44"/>
      <c r="HE115" s="44"/>
      <c r="HF115" s="44"/>
      <c r="HG115" s="44"/>
      <c r="HH115" s="44"/>
      <c r="HI115" s="44"/>
      <c r="HJ115" s="44"/>
      <c r="HK115" s="44"/>
      <c r="HL115" s="44"/>
      <c r="HM115" s="44"/>
      <c r="HN115" s="44"/>
      <c r="HO115" s="44"/>
      <c r="HP115" s="44"/>
      <c r="HQ115" s="44"/>
      <c r="HR115" s="44"/>
      <c r="HS115" s="44" t="n">
        <v>0</v>
      </c>
      <c r="HT115" s="44"/>
      <c r="HU115" s="44"/>
      <c r="HV115" s="44"/>
      <c r="HW115" s="44"/>
      <c r="HX115" s="44"/>
      <c r="HY115" s="44"/>
      <c r="HZ115" s="44"/>
      <c r="IA115" s="44"/>
      <c r="IB115" s="44"/>
      <c r="IC115" s="44"/>
      <c r="ID115" s="44"/>
      <c r="IE115" s="44"/>
      <c r="IF115" s="44"/>
      <c r="IG115" s="44"/>
      <c r="IH115" s="44"/>
      <c r="II115" s="44"/>
      <c r="IJ115" s="44"/>
      <c r="IK115" s="44" t="n">
        <v>0</v>
      </c>
      <c r="IL115" s="44"/>
      <c r="IM115" s="44"/>
      <c r="IN115" s="44"/>
      <c r="IO115" s="44"/>
      <c r="IP115" s="44"/>
      <c r="IQ115" s="44"/>
      <c r="IR115" s="44"/>
      <c r="IS115" s="44"/>
      <c r="IT115" s="44"/>
      <c r="IU115" s="44"/>
    </row>
    <row r="116" customFormat="false" ht="12.75" hidden="false" customHeight="false" outlineLevel="0" collapsed="false">
      <c r="A116" s="44" t="n">
        <v>17</v>
      </c>
      <c r="B116" s="44" t="n">
        <v>1</v>
      </c>
      <c r="C116" s="44" t="n">
        <f aca="false">ROW(SmtRes!A162)</f>
        <v>162</v>
      </c>
      <c r="D116" s="44" t="n">
        <f aca="false">ROW(EtalonRes!A162)</f>
        <v>162</v>
      </c>
      <c r="E116" s="44" t="s">
        <v>163</v>
      </c>
      <c r="F116" s="44" t="s">
        <v>72</v>
      </c>
      <c r="G116" s="44" t="s">
        <v>30</v>
      </c>
      <c r="H116" s="44" t="s">
        <v>73</v>
      </c>
      <c r="I116" s="44" t="n">
        <f aca="false">ROUND(4/100,9)</f>
        <v>0.04</v>
      </c>
      <c r="J116" s="44" t="n">
        <v>0</v>
      </c>
      <c r="K116" s="44" t="n">
        <f aca="false">ROUND(4/100,9)</f>
        <v>0.04</v>
      </c>
      <c r="L116" s="44"/>
      <c r="M116" s="44"/>
      <c r="N116" s="44"/>
      <c r="O116" s="44" t="n">
        <f aca="false">ROUND(CP116,2)</f>
        <v>1342.86</v>
      </c>
      <c r="P116" s="44" t="n">
        <f aca="false">ROUND(CQ116*I116,2)</f>
        <v>0</v>
      </c>
      <c r="Q116" s="44" t="n">
        <f aca="false">ROUND(CR116*I116,2)</f>
        <v>0</v>
      </c>
      <c r="R116" s="44" t="n">
        <f aca="false">ROUND(CS116*I116,2)</f>
        <v>0</v>
      </c>
      <c r="S116" s="44" t="n">
        <f aca="false">ROUND(CT116*I116,2)</f>
        <v>1342.86</v>
      </c>
      <c r="T116" s="44" t="n">
        <f aca="false">ROUND(CU116*I116,2)</f>
        <v>0</v>
      </c>
      <c r="U116" s="44" t="n">
        <f aca="false">CV116*I116</f>
        <v>1.9072152</v>
      </c>
      <c r="V116" s="44" t="n">
        <f aca="false">CW116*I116</f>
        <v>0</v>
      </c>
      <c r="W116" s="44" t="n">
        <f aca="false">ROUND(CX116*I116,2)</f>
        <v>0</v>
      </c>
      <c r="X116" s="44" t="n">
        <f aca="false">ROUND(CY116,2)</f>
        <v>1624.86</v>
      </c>
      <c r="Y116" s="44" t="n">
        <f aca="false">ROUND(CZ116,2)</f>
        <v>631.14</v>
      </c>
      <c r="Z116" s="44"/>
      <c r="AA116" s="44" t="n">
        <v>86511348</v>
      </c>
      <c r="AB116" s="44" t="n">
        <f aca="false">(AC116+AD116+AF116)</f>
        <v>555.1326</v>
      </c>
      <c r="AC116" s="44" t="n">
        <f aca="false">((ES116*0))</f>
        <v>0</v>
      </c>
      <c r="AD116" s="44" t="n">
        <f aca="false">((ET116*1.1*0.6))</f>
        <v>0</v>
      </c>
      <c r="AE116" s="44" t="n">
        <f aca="false">((EU116*1.1*0.6))</f>
        <v>0</v>
      </c>
      <c r="AF116" s="44" t="n">
        <f aca="false">((EV116*1.1*0.6))</f>
        <v>555.1326</v>
      </c>
      <c r="AG116" s="44" t="n">
        <f aca="false">(AP116)</f>
        <v>0</v>
      </c>
      <c r="AH116" s="44" t="n">
        <f aca="false">((EW116*1.1*0.6))</f>
        <v>45.54</v>
      </c>
      <c r="AI116" s="44" t="n">
        <f aca="false">((EX116*1.1*0.6))</f>
        <v>0</v>
      </c>
      <c r="AJ116" s="44" t="n">
        <f aca="false">(AS116)</f>
        <v>0</v>
      </c>
      <c r="AK116" s="44" t="n">
        <v>0</v>
      </c>
      <c r="AL116" s="44" t="n">
        <v>0</v>
      </c>
      <c r="AM116" s="44" t="n">
        <v>0</v>
      </c>
      <c r="AN116" s="44" t="n">
        <v>0</v>
      </c>
      <c r="AO116" s="44" t="n">
        <v>841.11</v>
      </c>
      <c r="AP116" s="44" t="n">
        <v>0</v>
      </c>
      <c r="AQ116" s="44" t="n">
        <v>69</v>
      </c>
      <c r="AR116" s="44" t="n">
        <v>0</v>
      </c>
      <c r="AS116" s="44" t="n">
        <v>0</v>
      </c>
      <c r="AT116" s="44" t="n">
        <v>121</v>
      </c>
      <c r="AU116" s="44" t="n">
        <v>47</v>
      </c>
      <c r="AV116" s="44" t="n">
        <v>1.047</v>
      </c>
      <c r="AW116" s="44" t="n">
        <v>1</v>
      </c>
      <c r="AX116" s="44"/>
      <c r="AY116" s="44"/>
      <c r="AZ116" s="44" t="n">
        <v>1</v>
      </c>
      <c r="BA116" s="44" t="n">
        <v>57.76</v>
      </c>
      <c r="BB116" s="44" t="n">
        <v>1</v>
      </c>
      <c r="BC116" s="44" t="n">
        <v>1.33</v>
      </c>
      <c r="BD116" s="44"/>
      <c r="BE116" s="44"/>
      <c r="BF116" s="44"/>
      <c r="BG116" s="44"/>
      <c r="BH116" s="44" t="n">
        <v>0</v>
      </c>
      <c r="BI116" s="44" t="n">
        <v>1</v>
      </c>
      <c r="BJ116" s="44" t="s">
        <v>74</v>
      </c>
      <c r="BK116" s="44"/>
      <c r="BL116" s="44"/>
      <c r="BM116" s="44" t="n">
        <v>167</v>
      </c>
      <c r="BN116" s="44" t="n">
        <v>0</v>
      </c>
      <c r="BO116" s="44" t="s">
        <v>72</v>
      </c>
      <c r="BP116" s="44" t="n">
        <v>1</v>
      </c>
      <c r="BQ116" s="44" t="n">
        <v>30</v>
      </c>
      <c r="BR116" s="44" t="n">
        <v>0</v>
      </c>
      <c r="BS116" s="44" t="n">
        <v>57.76</v>
      </c>
      <c r="BT116" s="44" t="n">
        <v>1</v>
      </c>
      <c r="BU116" s="44" t="n">
        <v>1</v>
      </c>
      <c r="BV116" s="44" t="n">
        <v>1</v>
      </c>
      <c r="BW116" s="44" t="n">
        <v>1</v>
      </c>
      <c r="BX116" s="44" t="n">
        <v>1</v>
      </c>
      <c r="BY116" s="44"/>
      <c r="BZ116" s="44" t="n">
        <v>121</v>
      </c>
      <c r="CA116" s="44" t="n">
        <v>47</v>
      </c>
      <c r="CB116" s="44"/>
      <c r="CC116" s="44"/>
      <c r="CD116" s="44"/>
      <c r="CE116" s="44" t="n">
        <v>0</v>
      </c>
      <c r="CF116" s="44" t="n">
        <v>0</v>
      </c>
      <c r="CG116" s="44" t="n">
        <v>0</v>
      </c>
      <c r="CH116" s="44"/>
      <c r="CI116" s="44"/>
      <c r="CJ116" s="44"/>
      <c r="CK116" s="44"/>
      <c r="CL116" s="44"/>
      <c r="CM116" s="44" t="n">
        <v>0</v>
      </c>
      <c r="CN116" s="44" t="s">
        <v>149</v>
      </c>
      <c r="CO116" s="44" t="n">
        <v>0</v>
      </c>
      <c r="CP116" s="44" t="n">
        <f aca="false">(P116+Q116+S116)</f>
        <v>1342.86</v>
      </c>
      <c r="CQ116" s="44" t="n">
        <f aca="false">(AC116*BC116*AW116)</f>
        <v>0</v>
      </c>
      <c r="CR116" s="44" t="n">
        <f aca="false">(((ET116*1.1*0.6))*BB116*AV116)</f>
        <v>0</v>
      </c>
      <c r="CS116" s="44" t="n">
        <f aca="false">(AE116*BS116*AV116)</f>
        <v>0</v>
      </c>
      <c r="CT116" s="44" t="n">
        <f aca="false">(AF116*BA116*AV116)</f>
        <v>33571.488547872</v>
      </c>
      <c r="CU116" s="44" t="n">
        <f aca="false">AG116</f>
        <v>0</v>
      </c>
      <c r="CV116" s="44" t="n">
        <f aca="false">(AH116*AV116)</f>
        <v>47.68038</v>
      </c>
      <c r="CW116" s="44" t="n">
        <f aca="false">AI116</f>
        <v>0</v>
      </c>
      <c r="CX116" s="44" t="n">
        <f aca="false">AJ116</f>
        <v>0</v>
      </c>
      <c r="CY116" s="44" t="n">
        <f aca="false">(S116+R116)*(BZ116/100)</f>
        <v>1624.8606</v>
      </c>
      <c r="CZ116" s="44" t="n">
        <f aca="false">(S116+R116)*(CA116/100)</f>
        <v>631.1442</v>
      </c>
      <c r="DA116" s="44"/>
      <c r="DB116" s="44"/>
      <c r="DC116" s="44"/>
      <c r="DD116" s="44" t="s">
        <v>150</v>
      </c>
      <c r="DE116" s="44" t="s">
        <v>151</v>
      </c>
      <c r="DF116" s="44" t="s">
        <v>151</v>
      </c>
      <c r="DG116" s="44" t="s">
        <v>151</v>
      </c>
      <c r="DH116" s="44"/>
      <c r="DI116" s="44" t="s">
        <v>151</v>
      </c>
      <c r="DJ116" s="44" t="s">
        <v>151</v>
      </c>
      <c r="DK116" s="44"/>
      <c r="DL116" s="44"/>
      <c r="DM116" s="44"/>
      <c r="DN116" s="44" t="n">
        <v>121</v>
      </c>
      <c r="DO116" s="44" t="n">
        <v>47</v>
      </c>
      <c r="DP116" s="44" t="n">
        <v>1</v>
      </c>
      <c r="DQ116" s="44" t="n">
        <v>1</v>
      </c>
      <c r="DR116" s="44"/>
      <c r="DS116" s="44"/>
      <c r="DT116" s="44"/>
      <c r="DU116" s="44" t="n">
        <v>1013</v>
      </c>
      <c r="DV116" s="44" t="s">
        <v>73</v>
      </c>
      <c r="DW116" s="44" t="s">
        <v>73</v>
      </c>
      <c r="DX116" s="44" t="n">
        <v>1</v>
      </c>
      <c r="DY116" s="44"/>
      <c r="DZ116" s="44"/>
      <c r="EA116" s="44"/>
      <c r="EB116" s="44"/>
      <c r="EC116" s="44"/>
      <c r="ED116" s="44"/>
      <c r="EE116" s="44" t="n">
        <v>86330795</v>
      </c>
      <c r="EF116" s="44" t="n">
        <v>30</v>
      </c>
      <c r="EG116" s="44" t="s">
        <v>8</v>
      </c>
      <c r="EH116" s="44" t="n">
        <v>0</v>
      </c>
      <c r="EI116" s="44"/>
      <c r="EJ116" s="44" t="n">
        <v>1</v>
      </c>
      <c r="EK116" s="44" t="n">
        <v>167</v>
      </c>
      <c r="EL116" s="44" t="s">
        <v>77</v>
      </c>
      <c r="EM116" s="44" t="s">
        <v>78</v>
      </c>
      <c r="EN116" s="44"/>
      <c r="EO116" s="44" t="s">
        <v>152</v>
      </c>
      <c r="EP116" s="44"/>
      <c r="EQ116" s="44" t="n">
        <v>0</v>
      </c>
      <c r="ER116" s="44" t="n">
        <v>0</v>
      </c>
      <c r="ES116" s="44" t="n">
        <v>0</v>
      </c>
      <c r="ET116" s="44" t="n">
        <v>0</v>
      </c>
      <c r="EU116" s="44" t="n">
        <v>0</v>
      </c>
      <c r="EV116" s="44" t="n">
        <v>841.11</v>
      </c>
      <c r="EW116" s="44" t="n">
        <v>69</v>
      </c>
      <c r="EX116" s="44" t="n">
        <v>0</v>
      </c>
      <c r="EY116" s="44" t="n">
        <v>0</v>
      </c>
      <c r="EZ116" s="44"/>
      <c r="FA116" s="44"/>
      <c r="FB116" s="44"/>
      <c r="FC116" s="44"/>
      <c r="FD116" s="44"/>
      <c r="FE116" s="44"/>
      <c r="FF116" s="44"/>
      <c r="FG116" s="44"/>
      <c r="FH116" s="44"/>
      <c r="FI116" s="44"/>
      <c r="FJ116" s="44"/>
      <c r="FK116" s="44"/>
      <c r="FL116" s="44"/>
      <c r="FM116" s="44"/>
      <c r="FN116" s="44"/>
      <c r="FO116" s="44"/>
      <c r="FP116" s="44"/>
      <c r="FQ116" s="44" t="n">
        <v>0</v>
      </c>
      <c r="FR116" s="44" t="n">
        <v>0</v>
      </c>
      <c r="FS116" s="44" t="n">
        <v>0</v>
      </c>
      <c r="FT116" s="44"/>
      <c r="FU116" s="44"/>
      <c r="FV116" s="44"/>
      <c r="FW116" s="44"/>
      <c r="FX116" s="44" t="n">
        <v>121</v>
      </c>
      <c r="FY116" s="44" t="n">
        <v>47</v>
      </c>
      <c r="FZ116" s="44"/>
      <c r="GA116" s="44"/>
      <c r="GB116" s="44"/>
      <c r="GC116" s="44"/>
      <c r="GD116" s="44" t="n">
        <v>1</v>
      </c>
      <c r="GE116" s="44"/>
      <c r="GF116" s="44" t="n">
        <v>22893709</v>
      </c>
      <c r="GG116" s="44" t="n">
        <v>2</v>
      </c>
      <c r="GH116" s="44" t="n">
        <v>0</v>
      </c>
      <c r="GI116" s="44" t="n">
        <v>-2</v>
      </c>
      <c r="GJ116" s="44" t="n">
        <v>0</v>
      </c>
      <c r="GK116" s="44" t="n">
        <v>0</v>
      </c>
      <c r="GL116" s="44" t="n">
        <f aca="false">ROUND(IF(AND(BH116=3,BI116=3,FS116&lt;&gt;0),P116,0),2)</f>
        <v>0</v>
      </c>
      <c r="GM116" s="44" t="n">
        <f aca="false">ROUND(O116+X116+Y116,2)+GX116</f>
        <v>3598.86</v>
      </c>
      <c r="GN116" s="44" t="n">
        <f aca="false">IF(OR(BI116=0,BI116=1),GM116-GX116,0)</f>
        <v>3598.86</v>
      </c>
      <c r="GO116" s="44" t="n">
        <f aca="false">IF(BI116=2,GM116-GX116,0)</f>
        <v>0</v>
      </c>
      <c r="GP116" s="44" t="n">
        <f aca="false">IF(BI116=4,GM116-GX116,0)</f>
        <v>0</v>
      </c>
      <c r="GQ116" s="44"/>
      <c r="GR116" s="44" t="n">
        <v>0</v>
      </c>
      <c r="GS116" s="44" t="n">
        <v>3</v>
      </c>
      <c r="GT116" s="44" t="n">
        <v>0</v>
      </c>
      <c r="GU116" s="44"/>
      <c r="GV116" s="44" t="n">
        <f aca="false">(GT116)</f>
        <v>0</v>
      </c>
      <c r="GW116" s="44" t="n">
        <v>1.33</v>
      </c>
      <c r="GX116" s="44" t="n">
        <f aca="false">ROUND(HC116*I116,2)</f>
        <v>0</v>
      </c>
      <c r="GY116" s="44"/>
      <c r="GZ116" s="44"/>
      <c r="HA116" s="44" t="n">
        <v>0</v>
      </c>
      <c r="HB116" s="44" t="n">
        <v>0</v>
      </c>
      <c r="HC116" s="44" t="n">
        <f aca="false">GV116*GW116</f>
        <v>0</v>
      </c>
      <c r="HD116" s="44"/>
      <c r="HE116" s="44"/>
      <c r="HF116" s="44"/>
      <c r="HG116" s="44"/>
      <c r="HH116" s="44"/>
      <c r="HI116" s="44"/>
      <c r="HJ116" s="44"/>
      <c r="HK116" s="44"/>
      <c r="HL116" s="44"/>
      <c r="HM116" s="44"/>
      <c r="HN116" s="44"/>
      <c r="HO116" s="44"/>
      <c r="HP116" s="44"/>
      <c r="HQ116" s="44"/>
      <c r="HR116" s="44"/>
      <c r="HS116" s="44" t="n">
        <v>0</v>
      </c>
      <c r="HT116" s="44"/>
      <c r="HU116" s="44"/>
      <c r="HV116" s="44"/>
      <c r="HW116" s="44"/>
      <c r="HX116" s="44"/>
      <c r="HY116" s="44"/>
      <c r="HZ116" s="44"/>
      <c r="IA116" s="44"/>
      <c r="IB116" s="44"/>
      <c r="IC116" s="44"/>
      <c r="ID116" s="44"/>
      <c r="IE116" s="44"/>
      <c r="IF116" s="44"/>
      <c r="IG116" s="44"/>
      <c r="IH116" s="44"/>
      <c r="II116" s="44"/>
      <c r="IJ116" s="44"/>
      <c r="IK116" s="44" t="n">
        <v>0</v>
      </c>
      <c r="IL116" s="44"/>
      <c r="IM116" s="44"/>
      <c r="IN116" s="44"/>
      <c r="IO116" s="44"/>
      <c r="IP116" s="44"/>
      <c r="IQ116" s="44"/>
      <c r="IR116" s="44"/>
      <c r="IS116" s="44"/>
      <c r="IT116" s="44"/>
      <c r="IU116" s="44"/>
    </row>
    <row r="117" customFormat="false" ht="12.75" hidden="false" customHeight="false" outlineLevel="0" collapsed="false">
      <c r="A117" s="44" t="n">
        <v>17</v>
      </c>
      <c r="B117" s="44" t="n">
        <v>1</v>
      </c>
      <c r="C117" s="44" t="n">
        <f aca="false">ROW(SmtRes!A165)</f>
        <v>165</v>
      </c>
      <c r="D117" s="44" t="n">
        <f aca="false">ROW(EtalonRes!A165)</f>
        <v>165</v>
      </c>
      <c r="E117" s="44" t="s">
        <v>164</v>
      </c>
      <c r="F117" s="44" t="s">
        <v>72</v>
      </c>
      <c r="G117" s="44" t="s">
        <v>30</v>
      </c>
      <c r="H117" s="44" t="s">
        <v>73</v>
      </c>
      <c r="I117" s="44" t="n">
        <f aca="false">ROUND(39/100,9)</f>
        <v>0.39</v>
      </c>
      <c r="J117" s="44" t="n">
        <v>0</v>
      </c>
      <c r="K117" s="44" t="n">
        <f aca="false">ROUND(39/100,9)</f>
        <v>0.39</v>
      </c>
      <c r="L117" s="44"/>
      <c r="M117" s="44"/>
      <c r="N117" s="44"/>
      <c r="O117" s="44" t="n">
        <f aca="false">ROUND(CP117,2)</f>
        <v>226.68</v>
      </c>
      <c r="P117" s="44" t="n">
        <f aca="false">ROUND(CQ117*I117,2)</f>
        <v>0</v>
      </c>
      <c r="Q117" s="44" t="n">
        <f aca="false">ROUND(CR117*I117,2)</f>
        <v>0</v>
      </c>
      <c r="R117" s="44" t="n">
        <f aca="false">ROUND(CS117*I117,2)</f>
        <v>0</v>
      </c>
      <c r="S117" s="44" t="n">
        <f aca="false">ROUND(CT117*I117,2)</f>
        <v>226.68</v>
      </c>
      <c r="T117" s="44" t="n">
        <f aca="false">ROUND(CU117*I117,2)</f>
        <v>0</v>
      </c>
      <c r="U117" s="44" t="n">
        <f aca="false">CV117*I117</f>
        <v>18.5953482</v>
      </c>
      <c r="V117" s="44" t="n">
        <f aca="false">CW117*I117</f>
        <v>0</v>
      </c>
      <c r="W117" s="44" t="n">
        <f aca="false">ROUND(CX117*I117,2)</f>
        <v>0</v>
      </c>
      <c r="X117" s="44" t="n">
        <f aca="false">ROUND(CY117,2)</f>
        <v>274.28</v>
      </c>
      <c r="Y117" s="44" t="n">
        <f aca="false">ROUND(CZ117,2)</f>
        <v>106.54</v>
      </c>
      <c r="Z117" s="44"/>
      <c r="AA117" s="44" t="n">
        <v>86511347</v>
      </c>
      <c r="AB117" s="44" t="n">
        <f aca="false">(AC117+AD117+AF117)</f>
        <v>555.1326</v>
      </c>
      <c r="AC117" s="44" t="n">
        <f aca="false">((ES117*0))</f>
        <v>0</v>
      </c>
      <c r="AD117" s="44" t="n">
        <f aca="false">((ET117*1.1*0.6))</f>
        <v>0</v>
      </c>
      <c r="AE117" s="44" t="n">
        <f aca="false">((EU117*1.1*0.6))</f>
        <v>0</v>
      </c>
      <c r="AF117" s="44" t="n">
        <f aca="false">((EV117*1.1*0.6))</f>
        <v>555.1326</v>
      </c>
      <c r="AG117" s="44" t="n">
        <f aca="false">(AP117)</f>
        <v>0</v>
      </c>
      <c r="AH117" s="44" t="n">
        <f aca="false">((EW117*1.1*0.6))</f>
        <v>45.54</v>
      </c>
      <c r="AI117" s="44" t="n">
        <f aca="false">((EX117*1.1*0.6))</f>
        <v>0</v>
      </c>
      <c r="AJ117" s="44" t="n">
        <f aca="false">(AS117)</f>
        <v>0</v>
      </c>
      <c r="AK117" s="44" t="n">
        <v>0</v>
      </c>
      <c r="AL117" s="44" t="n">
        <v>0</v>
      </c>
      <c r="AM117" s="44" t="n">
        <v>0</v>
      </c>
      <c r="AN117" s="44" t="n">
        <v>0</v>
      </c>
      <c r="AO117" s="44" t="n">
        <v>841.11</v>
      </c>
      <c r="AP117" s="44" t="n">
        <v>0</v>
      </c>
      <c r="AQ117" s="44" t="n">
        <v>69</v>
      </c>
      <c r="AR117" s="44" t="n">
        <v>0</v>
      </c>
      <c r="AS117" s="44" t="n">
        <v>0</v>
      </c>
      <c r="AT117" s="44" t="n">
        <v>121</v>
      </c>
      <c r="AU117" s="44" t="n">
        <v>47</v>
      </c>
      <c r="AV117" s="44" t="n">
        <v>1.047</v>
      </c>
      <c r="AW117" s="44" t="n">
        <v>1</v>
      </c>
      <c r="AX117" s="44"/>
      <c r="AY117" s="44"/>
      <c r="AZ117" s="44" t="n">
        <v>1</v>
      </c>
      <c r="BA117" s="44" t="n">
        <v>1</v>
      </c>
      <c r="BB117" s="44" t="n">
        <v>1</v>
      </c>
      <c r="BC117" s="44" t="n">
        <v>1</v>
      </c>
      <c r="BD117" s="44"/>
      <c r="BE117" s="44"/>
      <c r="BF117" s="44"/>
      <c r="BG117" s="44"/>
      <c r="BH117" s="44" t="n">
        <v>0</v>
      </c>
      <c r="BI117" s="44" t="n">
        <v>1</v>
      </c>
      <c r="BJ117" s="44" t="s">
        <v>74</v>
      </c>
      <c r="BK117" s="44"/>
      <c r="BL117" s="44"/>
      <c r="BM117" s="44" t="n">
        <v>167</v>
      </c>
      <c r="BN117" s="44" t="n">
        <v>0</v>
      </c>
      <c r="BO117" s="44" t="s">
        <v>72</v>
      </c>
      <c r="BP117" s="44" t="n">
        <v>1</v>
      </c>
      <c r="BQ117" s="44" t="n">
        <v>30</v>
      </c>
      <c r="BR117" s="44" t="n">
        <v>0</v>
      </c>
      <c r="BS117" s="44" t="n">
        <v>1</v>
      </c>
      <c r="BT117" s="44" t="n">
        <v>1</v>
      </c>
      <c r="BU117" s="44" t="n">
        <v>1</v>
      </c>
      <c r="BV117" s="44" t="n">
        <v>1</v>
      </c>
      <c r="BW117" s="44" t="n">
        <v>1</v>
      </c>
      <c r="BX117" s="44" t="n">
        <v>1</v>
      </c>
      <c r="BY117" s="44"/>
      <c r="BZ117" s="44" t="n">
        <v>121</v>
      </c>
      <c r="CA117" s="44" t="n">
        <v>47</v>
      </c>
      <c r="CB117" s="44"/>
      <c r="CC117" s="44"/>
      <c r="CD117" s="44"/>
      <c r="CE117" s="44" t="n">
        <v>0</v>
      </c>
      <c r="CF117" s="44" t="n">
        <v>0</v>
      </c>
      <c r="CG117" s="44" t="n">
        <v>0</v>
      </c>
      <c r="CH117" s="44"/>
      <c r="CI117" s="44"/>
      <c r="CJ117" s="44"/>
      <c r="CK117" s="44"/>
      <c r="CL117" s="44"/>
      <c r="CM117" s="44" t="n">
        <v>0</v>
      </c>
      <c r="CN117" s="44" t="s">
        <v>149</v>
      </c>
      <c r="CO117" s="44" t="n">
        <v>0</v>
      </c>
      <c r="CP117" s="44" t="n">
        <f aca="false">(P117+Q117+S117)</f>
        <v>226.68</v>
      </c>
      <c r="CQ117" s="44" t="n">
        <f aca="false">(AC117*BC117*AW117)</f>
        <v>0</v>
      </c>
      <c r="CR117" s="44" t="n">
        <f aca="false">(((ET117*1.1*0.6))*BB117*AV117)</f>
        <v>0</v>
      </c>
      <c r="CS117" s="44" t="n">
        <f aca="false">(AE117*BS117*AV117)</f>
        <v>0</v>
      </c>
      <c r="CT117" s="44" t="n">
        <f aca="false">(AF117*BA117*AV117)</f>
        <v>581.2238322</v>
      </c>
      <c r="CU117" s="44" t="n">
        <f aca="false">AG117</f>
        <v>0</v>
      </c>
      <c r="CV117" s="44" t="n">
        <f aca="false">(AH117*AV117)</f>
        <v>47.68038</v>
      </c>
      <c r="CW117" s="44" t="n">
        <f aca="false">AI117</f>
        <v>0</v>
      </c>
      <c r="CX117" s="44" t="n">
        <f aca="false">AJ117</f>
        <v>0</v>
      </c>
      <c r="CY117" s="44" t="n">
        <f aca="false">(((S117+R117)*BZ117)/100)</f>
        <v>274.2828</v>
      </c>
      <c r="CZ117" s="44" t="n">
        <f aca="false">(((S117+R117)*CA117)/100)</f>
        <v>106.5396</v>
      </c>
      <c r="DA117" s="44"/>
      <c r="DB117" s="44"/>
      <c r="DC117" s="44"/>
      <c r="DD117" s="44" t="s">
        <v>150</v>
      </c>
      <c r="DE117" s="44" t="s">
        <v>151</v>
      </c>
      <c r="DF117" s="44" t="s">
        <v>151</v>
      </c>
      <c r="DG117" s="44" t="s">
        <v>151</v>
      </c>
      <c r="DH117" s="44"/>
      <c r="DI117" s="44" t="s">
        <v>151</v>
      </c>
      <c r="DJ117" s="44" t="s">
        <v>151</v>
      </c>
      <c r="DK117" s="44"/>
      <c r="DL117" s="44"/>
      <c r="DM117" s="44"/>
      <c r="DN117" s="44" t="n">
        <v>0</v>
      </c>
      <c r="DO117" s="44" t="n">
        <v>0</v>
      </c>
      <c r="DP117" s="44" t="n">
        <v>1</v>
      </c>
      <c r="DQ117" s="44" t="n">
        <v>1</v>
      </c>
      <c r="DR117" s="44"/>
      <c r="DS117" s="44"/>
      <c r="DT117" s="44"/>
      <c r="DU117" s="44" t="n">
        <v>1013</v>
      </c>
      <c r="DV117" s="44" t="s">
        <v>73</v>
      </c>
      <c r="DW117" s="44" t="s">
        <v>73</v>
      </c>
      <c r="DX117" s="44" t="n">
        <v>1</v>
      </c>
      <c r="DY117" s="44"/>
      <c r="DZ117" s="44"/>
      <c r="EA117" s="44"/>
      <c r="EB117" s="44"/>
      <c r="EC117" s="44"/>
      <c r="ED117" s="44"/>
      <c r="EE117" s="44" t="n">
        <v>86330795</v>
      </c>
      <c r="EF117" s="44" t="n">
        <v>30</v>
      </c>
      <c r="EG117" s="44" t="s">
        <v>8</v>
      </c>
      <c r="EH117" s="44" t="n">
        <v>0</v>
      </c>
      <c r="EI117" s="44"/>
      <c r="EJ117" s="44" t="n">
        <v>1</v>
      </c>
      <c r="EK117" s="44" t="n">
        <v>167</v>
      </c>
      <c r="EL117" s="44" t="s">
        <v>77</v>
      </c>
      <c r="EM117" s="44" t="s">
        <v>78</v>
      </c>
      <c r="EN117" s="44"/>
      <c r="EO117" s="44" t="s">
        <v>152</v>
      </c>
      <c r="EP117" s="44"/>
      <c r="EQ117" s="44" t="n">
        <v>0</v>
      </c>
      <c r="ER117" s="44" t="n">
        <v>0</v>
      </c>
      <c r="ES117" s="44" t="n">
        <v>0</v>
      </c>
      <c r="ET117" s="44" t="n">
        <v>0</v>
      </c>
      <c r="EU117" s="44" t="n">
        <v>0</v>
      </c>
      <c r="EV117" s="44" t="n">
        <v>841.11</v>
      </c>
      <c r="EW117" s="44" t="n">
        <v>69</v>
      </c>
      <c r="EX117" s="44" t="n">
        <v>0</v>
      </c>
      <c r="EY117" s="44" t="n">
        <v>0</v>
      </c>
      <c r="EZ117" s="44"/>
      <c r="FA117" s="44"/>
      <c r="FB117" s="44"/>
      <c r="FC117" s="44"/>
      <c r="FD117" s="44"/>
      <c r="FE117" s="44"/>
      <c r="FF117" s="44"/>
      <c r="FG117" s="44"/>
      <c r="FH117" s="44"/>
      <c r="FI117" s="44"/>
      <c r="FJ117" s="44"/>
      <c r="FK117" s="44"/>
      <c r="FL117" s="44"/>
      <c r="FM117" s="44"/>
      <c r="FN117" s="44"/>
      <c r="FO117" s="44"/>
      <c r="FP117" s="44"/>
      <c r="FQ117" s="44" t="n">
        <v>0</v>
      </c>
      <c r="FR117" s="44" t="n">
        <v>0</v>
      </c>
      <c r="FS117" s="44" t="n">
        <v>0</v>
      </c>
      <c r="FT117" s="44"/>
      <c r="FU117" s="44"/>
      <c r="FV117" s="44"/>
      <c r="FW117" s="44"/>
      <c r="FX117" s="44" t="n">
        <v>121</v>
      </c>
      <c r="FY117" s="44" t="n">
        <v>47</v>
      </c>
      <c r="FZ117" s="44"/>
      <c r="GA117" s="44"/>
      <c r="GB117" s="44"/>
      <c r="GC117" s="44"/>
      <c r="GD117" s="44" t="n">
        <v>1</v>
      </c>
      <c r="GE117" s="44"/>
      <c r="GF117" s="44" t="n">
        <v>326251560</v>
      </c>
      <c r="GG117" s="44" t="n">
        <v>2</v>
      </c>
      <c r="GH117" s="44" t="n">
        <v>0</v>
      </c>
      <c r="GI117" s="44" t="n">
        <v>-2</v>
      </c>
      <c r="GJ117" s="44" t="n">
        <v>0</v>
      </c>
      <c r="GK117" s="44" t="n">
        <v>0</v>
      </c>
      <c r="GL117" s="44" t="n">
        <f aca="false">ROUND(IF(AND(BH117=3,BI117=3,FS117&lt;&gt;0),P117,0),2)</f>
        <v>0</v>
      </c>
      <c r="GM117" s="44" t="n">
        <f aca="false">ROUND(O117+X117+Y117,2)+GX117</f>
        <v>607.5</v>
      </c>
      <c r="GN117" s="44" t="n">
        <f aca="false">IF(OR(BI117=0,BI117=1),GM117-GX117,0)</f>
        <v>607.5</v>
      </c>
      <c r="GO117" s="44" t="n">
        <f aca="false">IF(BI117=2,GM117-GX117,0)</f>
        <v>0</v>
      </c>
      <c r="GP117" s="44" t="n">
        <f aca="false">IF(BI117=4,GM117-GX117,0)</f>
        <v>0</v>
      </c>
      <c r="GQ117" s="44"/>
      <c r="GR117" s="44" t="n">
        <v>0</v>
      </c>
      <c r="GS117" s="44" t="n">
        <v>3</v>
      </c>
      <c r="GT117" s="44" t="n">
        <v>0</v>
      </c>
      <c r="GU117" s="44"/>
      <c r="GV117" s="44" t="n">
        <f aca="false">(GT117)</f>
        <v>0</v>
      </c>
      <c r="GW117" s="44" t="n">
        <v>1</v>
      </c>
      <c r="GX117" s="44" t="n">
        <f aca="false">ROUND(HC117*I117,2)</f>
        <v>0</v>
      </c>
      <c r="GY117" s="44"/>
      <c r="GZ117" s="44"/>
      <c r="HA117" s="44" t="n">
        <v>0</v>
      </c>
      <c r="HB117" s="44" t="n">
        <v>0</v>
      </c>
      <c r="HC117" s="44" t="n">
        <f aca="false">GV117*GW117</f>
        <v>0</v>
      </c>
      <c r="HD117" s="44"/>
      <c r="HE117" s="44"/>
      <c r="HF117" s="44"/>
      <c r="HG117" s="44"/>
      <c r="HH117" s="44"/>
      <c r="HI117" s="44"/>
      <c r="HJ117" s="44"/>
      <c r="HK117" s="44"/>
      <c r="HL117" s="44"/>
      <c r="HM117" s="44"/>
      <c r="HN117" s="44"/>
      <c r="HO117" s="44"/>
      <c r="HP117" s="44"/>
      <c r="HQ117" s="44"/>
      <c r="HR117" s="44"/>
      <c r="HS117" s="44" t="n">
        <v>0</v>
      </c>
      <c r="HT117" s="44"/>
      <c r="HU117" s="44"/>
      <c r="HV117" s="44"/>
      <c r="HW117" s="44"/>
      <c r="HX117" s="44"/>
      <c r="HY117" s="44"/>
      <c r="HZ117" s="44"/>
      <c r="IA117" s="44"/>
      <c r="IB117" s="44"/>
      <c r="IC117" s="44"/>
      <c r="ID117" s="44"/>
      <c r="IE117" s="44"/>
      <c r="IF117" s="44"/>
      <c r="IG117" s="44"/>
      <c r="IH117" s="44"/>
      <c r="II117" s="44"/>
      <c r="IJ117" s="44"/>
      <c r="IK117" s="44" t="n">
        <v>0</v>
      </c>
      <c r="IL117" s="44"/>
      <c r="IM117" s="44"/>
      <c r="IN117" s="44"/>
      <c r="IO117" s="44"/>
      <c r="IP117" s="44"/>
      <c r="IQ117" s="44"/>
      <c r="IR117" s="44"/>
      <c r="IS117" s="44"/>
      <c r="IT117" s="44"/>
      <c r="IU117" s="44"/>
    </row>
    <row r="118" customFormat="false" ht="12.75" hidden="false" customHeight="false" outlineLevel="0" collapsed="false">
      <c r="A118" s="44" t="n">
        <v>17</v>
      </c>
      <c r="B118" s="44" t="n">
        <v>1</v>
      </c>
      <c r="C118" s="44" t="n">
        <f aca="false">ROW(SmtRes!A168)</f>
        <v>168</v>
      </c>
      <c r="D118" s="44" t="n">
        <f aca="false">ROW(EtalonRes!A168)</f>
        <v>168</v>
      </c>
      <c r="E118" s="44" t="s">
        <v>164</v>
      </c>
      <c r="F118" s="44" t="s">
        <v>72</v>
      </c>
      <c r="G118" s="44" t="s">
        <v>30</v>
      </c>
      <c r="H118" s="44" t="s">
        <v>73</v>
      </c>
      <c r="I118" s="44" t="n">
        <f aca="false">ROUND(39/100,9)</f>
        <v>0.39</v>
      </c>
      <c r="J118" s="44" t="n">
        <v>0</v>
      </c>
      <c r="K118" s="44" t="n">
        <f aca="false">ROUND(39/100,9)</f>
        <v>0.39</v>
      </c>
      <c r="L118" s="44"/>
      <c r="M118" s="44"/>
      <c r="N118" s="44"/>
      <c r="O118" s="44" t="n">
        <f aca="false">ROUND(CP118,2)</f>
        <v>13092.88</v>
      </c>
      <c r="P118" s="44" t="n">
        <f aca="false">ROUND(CQ118*I118,2)</f>
        <v>0</v>
      </c>
      <c r="Q118" s="44" t="n">
        <f aca="false">ROUND(CR118*I118,2)</f>
        <v>0</v>
      </c>
      <c r="R118" s="44" t="n">
        <f aca="false">ROUND(CS118*I118,2)</f>
        <v>0</v>
      </c>
      <c r="S118" s="44" t="n">
        <f aca="false">ROUND(CT118*I118,2)</f>
        <v>13092.88</v>
      </c>
      <c r="T118" s="44" t="n">
        <f aca="false">ROUND(CU118*I118,2)</f>
        <v>0</v>
      </c>
      <c r="U118" s="44" t="n">
        <f aca="false">CV118*I118</f>
        <v>18.5953482</v>
      </c>
      <c r="V118" s="44" t="n">
        <f aca="false">CW118*I118</f>
        <v>0</v>
      </c>
      <c r="W118" s="44" t="n">
        <f aca="false">ROUND(CX118*I118,2)</f>
        <v>0</v>
      </c>
      <c r="X118" s="44" t="n">
        <f aca="false">ROUND(CY118,2)</f>
        <v>15842.38</v>
      </c>
      <c r="Y118" s="44" t="n">
        <f aca="false">ROUND(CZ118,2)</f>
        <v>6153.65</v>
      </c>
      <c r="Z118" s="44"/>
      <c r="AA118" s="44" t="n">
        <v>86511348</v>
      </c>
      <c r="AB118" s="44" t="n">
        <f aca="false">(AC118+AD118+AF118)</f>
        <v>555.1326</v>
      </c>
      <c r="AC118" s="44" t="n">
        <f aca="false">((ES118*0))</f>
        <v>0</v>
      </c>
      <c r="AD118" s="44" t="n">
        <f aca="false">((ET118*1.1*0.6))</f>
        <v>0</v>
      </c>
      <c r="AE118" s="44" t="n">
        <f aca="false">((EU118*1.1*0.6))</f>
        <v>0</v>
      </c>
      <c r="AF118" s="44" t="n">
        <f aca="false">((EV118*1.1*0.6))</f>
        <v>555.1326</v>
      </c>
      <c r="AG118" s="44" t="n">
        <f aca="false">(AP118)</f>
        <v>0</v>
      </c>
      <c r="AH118" s="44" t="n">
        <f aca="false">((EW118*1.1*0.6))</f>
        <v>45.54</v>
      </c>
      <c r="AI118" s="44" t="n">
        <f aca="false">((EX118*1.1*0.6))</f>
        <v>0</v>
      </c>
      <c r="AJ118" s="44" t="n">
        <f aca="false">(AS118)</f>
        <v>0</v>
      </c>
      <c r="AK118" s="44" t="n">
        <v>0</v>
      </c>
      <c r="AL118" s="44" t="n">
        <v>0</v>
      </c>
      <c r="AM118" s="44" t="n">
        <v>0</v>
      </c>
      <c r="AN118" s="44" t="n">
        <v>0</v>
      </c>
      <c r="AO118" s="44" t="n">
        <v>841.11</v>
      </c>
      <c r="AP118" s="44" t="n">
        <v>0</v>
      </c>
      <c r="AQ118" s="44" t="n">
        <v>69</v>
      </c>
      <c r="AR118" s="44" t="n">
        <v>0</v>
      </c>
      <c r="AS118" s="44" t="n">
        <v>0</v>
      </c>
      <c r="AT118" s="44" t="n">
        <v>121</v>
      </c>
      <c r="AU118" s="44" t="n">
        <v>47</v>
      </c>
      <c r="AV118" s="44" t="n">
        <v>1.047</v>
      </c>
      <c r="AW118" s="44" t="n">
        <v>1</v>
      </c>
      <c r="AX118" s="44"/>
      <c r="AY118" s="44"/>
      <c r="AZ118" s="44" t="n">
        <v>1</v>
      </c>
      <c r="BA118" s="44" t="n">
        <v>57.76</v>
      </c>
      <c r="BB118" s="44" t="n">
        <v>1</v>
      </c>
      <c r="BC118" s="44" t="n">
        <v>1.33</v>
      </c>
      <c r="BD118" s="44"/>
      <c r="BE118" s="44"/>
      <c r="BF118" s="44"/>
      <c r="BG118" s="44"/>
      <c r="BH118" s="44" t="n">
        <v>0</v>
      </c>
      <c r="BI118" s="44" t="n">
        <v>1</v>
      </c>
      <c r="BJ118" s="44" t="s">
        <v>74</v>
      </c>
      <c r="BK118" s="44"/>
      <c r="BL118" s="44"/>
      <c r="BM118" s="44" t="n">
        <v>167</v>
      </c>
      <c r="BN118" s="44" t="n">
        <v>0</v>
      </c>
      <c r="BO118" s="44" t="s">
        <v>72</v>
      </c>
      <c r="BP118" s="44" t="n">
        <v>1</v>
      </c>
      <c r="BQ118" s="44" t="n">
        <v>30</v>
      </c>
      <c r="BR118" s="44" t="n">
        <v>0</v>
      </c>
      <c r="BS118" s="44" t="n">
        <v>57.76</v>
      </c>
      <c r="BT118" s="44" t="n">
        <v>1</v>
      </c>
      <c r="BU118" s="44" t="n">
        <v>1</v>
      </c>
      <c r="BV118" s="44" t="n">
        <v>1</v>
      </c>
      <c r="BW118" s="44" t="n">
        <v>1</v>
      </c>
      <c r="BX118" s="44" t="n">
        <v>1</v>
      </c>
      <c r="BY118" s="44"/>
      <c r="BZ118" s="44" t="n">
        <v>121</v>
      </c>
      <c r="CA118" s="44" t="n">
        <v>47</v>
      </c>
      <c r="CB118" s="44"/>
      <c r="CC118" s="44"/>
      <c r="CD118" s="44"/>
      <c r="CE118" s="44" t="n">
        <v>0</v>
      </c>
      <c r="CF118" s="44" t="n">
        <v>0</v>
      </c>
      <c r="CG118" s="44" t="n">
        <v>0</v>
      </c>
      <c r="CH118" s="44"/>
      <c r="CI118" s="44"/>
      <c r="CJ118" s="44"/>
      <c r="CK118" s="44"/>
      <c r="CL118" s="44"/>
      <c r="CM118" s="44" t="n">
        <v>0</v>
      </c>
      <c r="CN118" s="44" t="s">
        <v>149</v>
      </c>
      <c r="CO118" s="44" t="n">
        <v>0</v>
      </c>
      <c r="CP118" s="44" t="n">
        <f aca="false">(P118+Q118+S118)</f>
        <v>13092.88</v>
      </c>
      <c r="CQ118" s="44" t="n">
        <f aca="false">(AC118*BC118*AW118)</f>
        <v>0</v>
      </c>
      <c r="CR118" s="44" t="n">
        <f aca="false">(((ET118*1.1*0.6))*BB118*AV118)</f>
        <v>0</v>
      </c>
      <c r="CS118" s="44" t="n">
        <f aca="false">(AE118*BS118*AV118)</f>
        <v>0</v>
      </c>
      <c r="CT118" s="44" t="n">
        <f aca="false">(AF118*BA118*AV118)</f>
        <v>33571.488547872</v>
      </c>
      <c r="CU118" s="44" t="n">
        <f aca="false">AG118</f>
        <v>0</v>
      </c>
      <c r="CV118" s="44" t="n">
        <f aca="false">(AH118*AV118)</f>
        <v>47.68038</v>
      </c>
      <c r="CW118" s="44" t="n">
        <f aca="false">AI118</f>
        <v>0</v>
      </c>
      <c r="CX118" s="44" t="n">
        <f aca="false">AJ118</f>
        <v>0</v>
      </c>
      <c r="CY118" s="44" t="n">
        <f aca="false">(S118+R118)*(BZ118/100)</f>
        <v>15842.3848</v>
      </c>
      <c r="CZ118" s="44" t="n">
        <f aca="false">(S118+R118)*(CA118/100)</f>
        <v>6153.6536</v>
      </c>
      <c r="DA118" s="44"/>
      <c r="DB118" s="44"/>
      <c r="DC118" s="44"/>
      <c r="DD118" s="44" t="s">
        <v>150</v>
      </c>
      <c r="DE118" s="44" t="s">
        <v>151</v>
      </c>
      <c r="DF118" s="44" t="s">
        <v>151</v>
      </c>
      <c r="DG118" s="44" t="s">
        <v>151</v>
      </c>
      <c r="DH118" s="44"/>
      <c r="DI118" s="44" t="s">
        <v>151</v>
      </c>
      <c r="DJ118" s="44" t="s">
        <v>151</v>
      </c>
      <c r="DK118" s="44"/>
      <c r="DL118" s="44"/>
      <c r="DM118" s="44"/>
      <c r="DN118" s="44" t="n">
        <v>121</v>
      </c>
      <c r="DO118" s="44" t="n">
        <v>47</v>
      </c>
      <c r="DP118" s="44" t="n">
        <v>1</v>
      </c>
      <c r="DQ118" s="44" t="n">
        <v>1</v>
      </c>
      <c r="DR118" s="44"/>
      <c r="DS118" s="44"/>
      <c r="DT118" s="44"/>
      <c r="DU118" s="44" t="n">
        <v>1013</v>
      </c>
      <c r="DV118" s="44" t="s">
        <v>73</v>
      </c>
      <c r="DW118" s="44" t="s">
        <v>73</v>
      </c>
      <c r="DX118" s="44" t="n">
        <v>1</v>
      </c>
      <c r="DY118" s="44"/>
      <c r="DZ118" s="44"/>
      <c r="EA118" s="44"/>
      <c r="EB118" s="44"/>
      <c r="EC118" s="44"/>
      <c r="ED118" s="44"/>
      <c r="EE118" s="44" t="n">
        <v>86330795</v>
      </c>
      <c r="EF118" s="44" t="n">
        <v>30</v>
      </c>
      <c r="EG118" s="44" t="s">
        <v>8</v>
      </c>
      <c r="EH118" s="44" t="n">
        <v>0</v>
      </c>
      <c r="EI118" s="44"/>
      <c r="EJ118" s="44" t="n">
        <v>1</v>
      </c>
      <c r="EK118" s="44" t="n">
        <v>167</v>
      </c>
      <c r="EL118" s="44" t="s">
        <v>77</v>
      </c>
      <c r="EM118" s="44" t="s">
        <v>78</v>
      </c>
      <c r="EN118" s="44"/>
      <c r="EO118" s="44" t="s">
        <v>152</v>
      </c>
      <c r="EP118" s="44"/>
      <c r="EQ118" s="44" t="n">
        <v>0</v>
      </c>
      <c r="ER118" s="44" t="n">
        <v>0</v>
      </c>
      <c r="ES118" s="44" t="n">
        <v>0</v>
      </c>
      <c r="ET118" s="44" t="n">
        <v>0</v>
      </c>
      <c r="EU118" s="44" t="n">
        <v>0</v>
      </c>
      <c r="EV118" s="44" t="n">
        <v>841.11</v>
      </c>
      <c r="EW118" s="44" t="n">
        <v>69</v>
      </c>
      <c r="EX118" s="44" t="n">
        <v>0</v>
      </c>
      <c r="EY118" s="44" t="n">
        <v>0</v>
      </c>
      <c r="EZ118" s="44"/>
      <c r="FA118" s="44"/>
      <c r="FB118" s="44"/>
      <c r="FC118" s="44"/>
      <c r="FD118" s="44"/>
      <c r="FE118" s="44"/>
      <c r="FF118" s="44"/>
      <c r="FG118" s="44"/>
      <c r="FH118" s="44"/>
      <c r="FI118" s="44"/>
      <c r="FJ118" s="44"/>
      <c r="FK118" s="44"/>
      <c r="FL118" s="44"/>
      <c r="FM118" s="44"/>
      <c r="FN118" s="44"/>
      <c r="FO118" s="44"/>
      <c r="FP118" s="44"/>
      <c r="FQ118" s="44" t="n">
        <v>0</v>
      </c>
      <c r="FR118" s="44" t="n">
        <v>0</v>
      </c>
      <c r="FS118" s="44" t="n">
        <v>0</v>
      </c>
      <c r="FT118" s="44"/>
      <c r="FU118" s="44"/>
      <c r="FV118" s="44"/>
      <c r="FW118" s="44"/>
      <c r="FX118" s="44" t="n">
        <v>121</v>
      </c>
      <c r="FY118" s="44" t="n">
        <v>47</v>
      </c>
      <c r="FZ118" s="44"/>
      <c r="GA118" s="44"/>
      <c r="GB118" s="44"/>
      <c r="GC118" s="44"/>
      <c r="GD118" s="44" t="n">
        <v>1</v>
      </c>
      <c r="GE118" s="44"/>
      <c r="GF118" s="44" t="n">
        <v>326251560</v>
      </c>
      <c r="GG118" s="44" t="n">
        <v>2</v>
      </c>
      <c r="GH118" s="44" t="n">
        <v>0</v>
      </c>
      <c r="GI118" s="44" t="n">
        <v>-2</v>
      </c>
      <c r="GJ118" s="44" t="n">
        <v>0</v>
      </c>
      <c r="GK118" s="44" t="n">
        <v>0</v>
      </c>
      <c r="GL118" s="44" t="n">
        <f aca="false">ROUND(IF(AND(BH118=3,BI118=3,FS118&lt;&gt;0),P118,0),2)</f>
        <v>0</v>
      </c>
      <c r="GM118" s="44" t="n">
        <f aca="false">ROUND(O118+X118+Y118,2)+GX118</f>
        <v>35088.91</v>
      </c>
      <c r="GN118" s="44" t="n">
        <f aca="false">IF(OR(BI118=0,BI118=1),GM118-GX118,0)</f>
        <v>35088.91</v>
      </c>
      <c r="GO118" s="44" t="n">
        <f aca="false">IF(BI118=2,GM118-GX118,0)</f>
        <v>0</v>
      </c>
      <c r="GP118" s="44" t="n">
        <f aca="false">IF(BI118=4,GM118-GX118,0)</f>
        <v>0</v>
      </c>
      <c r="GQ118" s="44"/>
      <c r="GR118" s="44" t="n">
        <v>0</v>
      </c>
      <c r="GS118" s="44" t="n">
        <v>3</v>
      </c>
      <c r="GT118" s="44" t="n">
        <v>0</v>
      </c>
      <c r="GU118" s="44"/>
      <c r="GV118" s="44" t="n">
        <f aca="false">(GT118)</f>
        <v>0</v>
      </c>
      <c r="GW118" s="44" t="n">
        <v>1.33</v>
      </c>
      <c r="GX118" s="44" t="n">
        <f aca="false">ROUND(HC118*I118,2)</f>
        <v>0</v>
      </c>
      <c r="GY118" s="44"/>
      <c r="GZ118" s="44"/>
      <c r="HA118" s="44" t="n">
        <v>0</v>
      </c>
      <c r="HB118" s="44" t="n">
        <v>0</v>
      </c>
      <c r="HC118" s="44" t="n">
        <f aca="false">GV118*GW118</f>
        <v>0</v>
      </c>
      <c r="HD118" s="44"/>
      <c r="HE118" s="44"/>
      <c r="HF118" s="44"/>
      <c r="HG118" s="44"/>
      <c r="HH118" s="44"/>
      <c r="HI118" s="44"/>
      <c r="HJ118" s="44"/>
      <c r="HK118" s="44"/>
      <c r="HL118" s="44"/>
      <c r="HM118" s="44"/>
      <c r="HN118" s="44"/>
      <c r="HO118" s="44"/>
      <c r="HP118" s="44"/>
      <c r="HQ118" s="44"/>
      <c r="HR118" s="44"/>
      <c r="HS118" s="44" t="n">
        <v>0</v>
      </c>
      <c r="HT118" s="44"/>
      <c r="HU118" s="44"/>
      <c r="HV118" s="44"/>
      <c r="HW118" s="44"/>
      <c r="HX118" s="44"/>
      <c r="HY118" s="44"/>
      <c r="HZ118" s="44"/>
      <c r="IA118" s="44"/>
      <c r="IB118" s="44"/>
      <c r="IC118" s="44"/>
      <c r="ID118" s="44"/>
      <c r="IE118" s="44"/>
      <c r="IF118" s="44"/>
      <c r="IG118" s="44"/>
      <c r="IH118" s="44"/>
      <c r="II118" s="44"/>
      <c r="IJ118" s="44"/>
      <c r="IK118" s="44" t="n">
        <v>0</v>
      </c>
      <c r="IL118" s="44"/>
      <c r="IM118" s="44"/>
      <c r="IN118" s="44"/>
      <c r="IO118" s="44"/>
      <c r="IP118" s="44"/>
      <c r="IQ118" s="44"/>
      <c r="IR118" s="44"/>
      <c r="IS118" s="44"/>
      <c r="IT118" s="44"/>
      <c r="IU118" s="44"/>
    </row>
    <row r="120" customFormat="false" ht="12.75" hidden="false" customHeight="false" outlineLevel="0" collapsed="false">
      <c r="A120" s="0" t="n">
        <v>51</v>
      </c>
      <c r="B120" s="0" t="n">
        <f aca="false">B87</f>
        <v>1</v>
      </c>
      <c r="C120" s="0" t="n">
        <f aca="false">A87</f>
        <v>4</v>
      </c>
      <c r="D120" s="0" t="n">
        <f aca="false">ROW(A87)</f>
        <v>87</v>
      </c>
      <c r="F120" s="0" t="str">
        <f aca="false">IF(F87&lt;&gt;"",F87,"")</f>
        <v>16</v>
      </c>
      <c r="G120" s="0" t="str">
        <f aca="false">IF(G87&lt;&gt;"",G87,"")</f>
        <v>Временные дорожные знаки: снятие</v>
      </c>
      <c r="H120" s="0" t="n">
        <v>0</v>
      </c>
      <c r="O120" s="0" t="n">
        <f aca="false">ROUND(AB120,2)</f>
        <v>1458.87</v>
      </c>
      <c r="P120" s="0" t="n">
        <f aca="false">ROUND(AC120,2)</f>
        <v>0</v>
      </c>
      <c r="Q120" s="0" t="n">
        <f aca="false">ROUND(AD120,2)</f>
        <v>0</v>
      </c>
      <c r="R120" s="0" t="n">
        <f aca="false">ROUND(AE120,2)</f>
        <v>0</v>
      </c>
      <c r="S120" s="0" t="n">
        <f aca="false">ROUND(AF120,2)</f>
        <v>1458.87</v>
      </c>
      <c r="T120" s="0" t="n">
        <f aca="false">ROUND(AG120,2)</f>
        <v>0</v>
      </c>
      <c r="U120" s="0" t="n">
        <f aca="false">AH120</f>
        <v>119.6777538</v>
      </c>
      <c r="V120" s="0" t="n">
        <f aca="false">AI120</f>
        <v>0</v>
      </c>
      <c r="W120" s="0" t="n">
        <f aca="false">ROUND(AJ120,2)</f>
        <v>0</v>
      </c>
      <c r="X120" s="0" t="n">
        <f aca="false">ROUND(AK120,2)</f>
        <v>1765.23</v>
      </c>
      <c r="Y120" s="0" t="n">
        <f aca="false">ROUND(AL120,2)</f>
        <v>685.68</v>
      </c>
      <c r="AB120" s="0" t="n">
        <f aca="false">ROUND(SUMIF(AA91:AA118,"=86511347",O91:O118),2)</f>
        <v>1458.87</v>
      </c>
      <c r="AC120" s="0" t="n">
        <f aca="false">ROUND(SUMIF(AA91:AA118,"=86511347",P91:P118),2)</f>
        <v>0</v>
      </c>
      <c r="AD120" s="0" t="n">
        <f aca="false">ROUND(SUMIF(AA91:AA118,"=86511347",Q91:Q118),2)</f>
        <v>0</v>
      </c>
      <c r="AE120" s="0" t="n">
        <f aca="false">ROUND(SUMIF(AA91:AA118,"=86511347",R91:R118),2)</f>
        <v>0</v>
      </c>
      <c r="AF120" s="0" t="n">
        <f aca="false">ROUND(SUMIF(AA91:AA118,"=86511347",S91:S118),2)</f>
        <v>1458.87</v>
      </c>
      <c r="AG120" s="0" t="n">
        <f aca="false">ROUND(SUMIF(AA91:AA118,"=86511347",T91:T118),2)</f>
        <v>0</v>
      </c>
      <c r="AH120" s="0" t="n">
        <f aca="false">SUMIF(AA91:AA118,"=86511347",U91:U118)</f>
        <v>119.6777538</v>
      </c>
      <c r="AI120" s="0" t="n">
        <f aca="false">SUMIF(AA91:AA118,"=86511347",V91:V118)</f>
        <v>0</v>
      </c>
      <c r="AJ120" s="0" t="n">
        <f aca="false">ROUND(SUMIF(AA91:AA118,"=86511347",W91:W118),2)</f>
        <v>0</v>
      </c>
      <c r="AK120" s="0" t="n">
        <f aca="false">ROUND(SUMIF(AA91:AA118,"=86511347",X91:X118),2)</f>
        <v>1765.23</v>
      </c>
      <c r="AL120" s="0" t="n">
        <f aca="false">ROUND(SUMIF(AA91:AA118,"=86511347",Y91:Y118),2)</f>
        <v>685.68</v>
      </c>
      <c r="AO120" s="0" t="n">
        <f aca="false">ROUND(BX120,2)</f>
        <v>0</v>
      </c>
      <c r="AP120" s="0" t="n">
        <f aca="false">ROUND(BY120,2)</f>
        <v>0</v>
      </c>
      <c r="AQ120" s="0" t="n">
        <f aca="false">ROUND(BZ120,2)</f>
        <v>0</v>
      </c>
      <c r="AR120" s="0" t="n">
        <f aca="false">ROUND(CA120,2)</f>
        <v>3909.78</v>
      </c>
      <c r="AS120" s="0" t="n">
        <f aca="false">ROUND(CB120,2)</f>
        <v>3909.78</v>
      </c>
      <c r="AT120" s="0" t="n">
        <f aca="false">ROUND(CC120,2)</f>
        <v>0</v>
      </c>
      <c r="AU120" s="0" t="n">
        <f aca="false">ROUND(CD120,2)</f>
        <v>0</v>
      </c>
      <c r="AV120" s="0" t="n">
        <f aca="false">ROUND(CE120,2)</f>
        <v>0</v>
      </c>
      <c r="AW120" s="0" t="n">
        <f aca="false">ROUND(CF120,2)</f>
        <v>0</v>
      </c>
      <c r="AX120" s="0" t="n">
        <f aca="false">ROUND(CG120,2)</f>
        <v>0</v>
      </c>
      <c r="AY120" s="0" t="n">
        <f aca="false">ROUND(CH120,2)</f>
        <v>0</v>
      </c>
      <c r="AZ120" s="0" t="n">
        <f aca="false">ROUND(CI120,2)</f>
        <v>0</v>
      </c>
      <c r="BA120" s="0" t="n">
        <f aca="false">ROUND(CJ120,2)</f>
        <v>0</v>
      </c>
      <c r="BB120" s="0" t="n">
        <f aca="false">ROUND(CK120,2)</f>
        <v>0</v>
      </c>
      <c r="BC120" s="0" t="n">
        <f aca="false">ROUND(CL120,2)</f>
        <v>0</v>
      </c>
      <c r="BD120" s="0" t="n">
        <f aca="false">ROUND(CM120,2)</f>
        <v>0</v>
      </c>
      <c r="BX120" s="0" t="n">
        <f aca="false">ROUND(SUMIF(AA91:AA118,"=86511347",FQ91:FQ118),2)</f>
        <v>0</v>
      </c>
      <c r="BY120" s="0" t="n">
        <f aca="false">ROUND(SUMIF(AA91:AA118,"=86511347",FR91:FR118),2)</f>
        <v>0</v>
      </c>
      <c r="BZ120" s="0" t="n">
        <f aca="false">ROUND(SUMIF(AA91:AA118,"=86511347",GL91:GL118),2)</f>
        <v>0</v>
      </c>
      <c r="CA120" s="0" t="n">
        <f aca="false">ROUND(SUMIF(AA91:AA118,"=86511347",GM91:GM118),2)</f>
        <v>3909.78</v>
      </c>
      <c r="CB120" s="0" t="n">
        <f aca="false">ROUND(SUMIF(AA91:AA118,"=86511347",GN91:GN118),2)</f>
        <v>3909.78</v>
      </c>
      <c r="CC120" s="0" t="n">
        <f aca="false">ROUND(SUMIF(AA91:AA118,"=86511347",GO91:GO118),2)</f>
        <v>0</v>
      </c>
      <c r="CD120" s="0" t="n">
        <f aca="false">ROUND(SUMIF(AA91:AA118,"=86511347",GP91:GP118),2)</f>
        <v>0</v>
      </c>
      <c r="CE120" s="0" t="n">
        <f aca="false">AC120-BX120</f>
        <v>0</v>
      </c>
      <c r="CF120" s="0" t="n">
        <f aca="false">AC120-BY120</f>
        <v>0</v>
      </c>
      <c r="CG120" s="0" t="n">
        <f aca="false">BX120-BZ120</f>
        <v>0</v>
      </c>
      <c r="CH120" s="0" t="n">
        <f aca="false">AC120-BX120-BY120+BZ120</f>
        <v>0</v>
      </c>
      <c r="CI120" s="0" t="n">
        <f aca="false">BY120-BZ120</f>
        <v>0</v>
      </c>
      <c r="CJ120" s="0" t="n">
        <f aca="false">ROUND(SUMIF(AA91:AA118,"=86511347",GX91:GX118),2)</f>
        <v>0</v>
      </c>
      <c r="CK120" s="0" t="n">
        <f aca="false">ROUND(SUMIF(AA91:AA118,"=86511347",GY91:GY118),2)</f>
        <v>0</v>
      </c>
      <c r="CL120" s="0" t="n">
        <f aca="false">ROUND(SUMIF(AA91:AA118,"=86511347",GZ91:GZ118),2)</f>
        <v>0</v>
      </c>
      <c r="CM120" s="0" t="n">
        <f aca="false">ROUND(SUMIF(AA91:AA118,"=86511347",HD91:HD118),2)</f>
        <v>0</v>
      </c>
      <c r="DG120" s="0" t="n">
        <f aca="false">ROUND(DT120,2)</f>
        <v>84264.41</v>
      </c>
      <c r="DH120" s="0" t="n">
        <f aca="false">ROUND(DU120,2)</f>
        <v>0</v>
      </c>
      <c r="DI120" s="0" t="n">
        <f aca="false">ROUND(DV120,2)</f>
        <v>0</v>
      </c>
      <c r="DJ120" s="0" t="n">
        <f aca="false">ROUND(DW120,2)</f>
        <v>0</v>
      </c>
      <c r="DK120" s="0" t="n">
        <f aca="false">ROUND(DX120,2)</f>
        <v>84264.41</v>
      </c>
      <c r="DL120" s="0" t="n">
        <f aca="false">ROUND(DY120,2)</f>
        <v>0</v>
      </c>
      <c r="DM120" s="0" t="n">
        <f aca="false">DZ120</f>
        <v>119.6777538</v>
      </c>
      <c r="DN120" s="0" t="n">
        <f aca="false">EA120</f>
        <v>0</v>
      </c>
      <c r="DO120" s="0" t="n">
        <f aca="false">ROUND(EB120,2)</f>
        <v>0</v>
      </c>
      <c r="DP120" s="0" t="n">
        <f aca="false">ROUND(EC120,2)</f>
        <v>101959.93</v>
      </c>
      <c r="DQ120" s="0" t="n">
        <f aca="false">ROUND(ED120,2)</f>
        <v>39604.24</v>
      </c>
      <c r="DT120" s="0" t="n">
        <f aca="false">ROUND(SUMIF(AA91:AA118,"=86511348",O91:O118),2)</f>
        <v>84264.41</v>
      </c>
      <c r="DU120" s="0" t="n">
        <f aca="false">ROUND(SUMIF(AA91:AA118,"=86511348",P91:P118),2)</f>
        <v>0</v>
      </c>
      <c r="DV120" s="0" t="n">
        <f aca="false">ROUND(SUMIF(AA91:AA118,"=86511348",Q91:Q118),2)</f>
        <v>0</v>
      </c>
      <c r="DW120" s="0" t="n">
        <f aca="false">ROUND(SUMIF(AA91:AA118,"=86511348",R91:R118),2)</f>
        <v>0</v>
      </c>
      <c r="DX120" s="0" t="n">
        <f aca="false">ROUND(SUMIF(AA91:AA118,"=86511348",S91:S118),2)</f>
        <v>84264.41</v>
      </c>
      <c r="DY120" s="0" t="n">
        <f aca="false">ROUND(SUMIF(AA91:AA118,"=86511348",T91:T118),2)</f>
        <v>0</v>
      </c>
      <c r="DZ120" s="0" t="n">
        <f aca="false">SUMIF(AA91:AA118,"=86511348",U91:U118)</f>
        <v>119.6777538</v>
      </c>
      <c r="EA120" s="0" t="n">
        <f aca="false">SUMIF(AA91:AA118,"=86511348",V91:V118)</f>
        <v>0</v>
      </c>
      <c r="EB120" s="0" t="n">
        <f aca="false">ROUND(SUMIF(AA91:AA118,"=86511348",W91:W118),2)</f>
        <v>0</v>
      </c>
      <c r="EC120" s="0" t="n">
        <f aca="false">ROUND(SUMIF(AA91:AA118,"=86511348",X91:X118),2)</f>
        <v>101959.93</v>
      </c>
      <c r="ED120" s="0" t="n">
        <f aca="false">ROUND(SUMIF(AA91:AA118,"=86511348",Y91:Y118),2)</f>
        <v>39604.24</v>
      </c>
      <c r="EG120" s="0" t="n">
        <f aca="false">ROUND(FP120,2)</f>
        <v>0</v>
      </c>
      <c r="EH120" s="0" t="n">
        <f aca="false">ROUND(FQ120,2)</f>
        <v>0</v>
      </c>
      <c r="EI120" s="0" t="n">
        <f aca="false">ROUND(FR120,2)</f>
        <v>0</v>
      </c>
      <c r="EJ120" s="0" t="n">
        <f aca="false">ROUND(FS120,2)</f>
        <v>225828.58</v>
      </c>
      <c r="EK120" s="0" t="n">
        <f aca="false">ROUND(FT120,2)</f>
        <v>225828.58</v>
      </c>
      <c r="EL120" s="0" t="n">
        <f aca="false">ROUND(FU120,2)</f>
        <v>0</v>
      </c>
      <c r="EM120" s="0" t="n">
        <f aca="false">ROUND(FV120,2)</f>
        <v>0</v>
      </c>
      <c r="EN120" s="0" t="n">
        <f aca="false">ROUND(FW120,2)</f>
        <v>0</v>
      </c>
      <c r="EO120" s="0" t="n">
        <f aca="false">ROUND(FX120,2)</f>
        <v>0</v>
      </c>
      <c r="EP120" s="0" t="n">
        <f aca="false">ROUND(FY120,2)</f>
        <v>0</v>
      </c>
      <c r="EQ120" s="0" t="n">
        <f aca="false">ROUND(FZ120,2)</f>
        <v>0</v>
      </c>
      <c r="ER120" s="0" t="n">
        <f aca="false">ROUND(GA120,2)</f>
        <v>0</v>
      </c>
      <c r="ES120" s="0" t="n">
        <f aca="false">ROUND(GB120,2)</f>
        <v>0</v>
      </c>
      <c r="ET120" s="0" t="n">
        <f aca="false">ROUND(GC120,2)</f>
        <v>0</v>
      </c>
      <c r="EU120" s="0" t="n">
        <f aca="false">ROUND(GD120,2)</f>
        <v>0</v>
      </c>
      <c r="EV120" s="0" t="n">
        <f aca="false">ROUND(GE120,2)</f>
        <v>0</v>
      </c>
      <c r="FP120" s="0" t="n">
        <f aca="false">ROUND(SUMIF(AA91:AA118,"=86511348",FQ91:FQ118),2)</f>
        <v>0</v>
      </c>
      <c r="FQ120" s="0" t="n">
        <f aca="false">ROUND(SUMIF(AA91:AA118,"=86511348",FR91:FR118),2)</f>
        <v>0</v>
      </c>
      <c r="FR120" s="0" t="n">
        <f aca="false">ROUND(SUMIF(AA91:AA118,"=86511348",GL91:GL118),2)</f>
        <v>0</v>
      </c>
      <c r="FS120" s="0" t="n">
        <f aca="false">ROUND(SUMIF(AA91:AA118,"=86511348",GM91:GM118),2)</f>
        <v>225828.58</v>
      </c>
      <c r="FT120" s="0" t="n">
        <f aca="false">ROUND(SUMIF(AA91:AA118,"=86511348",GN91:GN118),2)</f>
        <v>225828.58</v>
      </c>
      <c r="FU120" s="0" t="n">
        <f aca="false">ROUND(SUMIF(AA91:AA118,"=86511348",GO91:GO118),2)</f>
        <v>0</v>
      </c>
      <c r="FV120" s="0" t="n">
        <f aca="false">ROUND(SUMIF(AA91:AA118,"=86511348",GP91:GP118),2)</f>
        <v>0</v>
      </c>
      <c r="FW120" s="0" t="n">
        <f aca="false">DU120-FP120</f>
        <v>0</v>
      </c>
      <c r="FX120" s="0" t="n">
        <f aca="false">DU120-FQ120</f>
        <v>0</v>
      </c>
      <c r="FY120" s="0" t="n">
        <f aca="false">FP120-FR120</f>
        <v>0</v>
      </c>
      <c r="FZ120" s="0" t="n">
        <f aca="false">DU120-FP120-FQ120+FR120</f>
        <v>0</v>
      </c>
      <c r="GA120" s="0" t="n">
        <f aca="false">FQ120-FR120</f>
        <v>0</v>
      </c>
      <c r="GB120" s="0" t="n">
        <f aca="false">ROUND(SUMIF(AA91:AA118,"=86511348",GX91:GX118),2)</f>
        <v>0</v>
      </c>
      <c r="GC120" s="0" t="n">
        <f aca="false">ROUND(SUMIF(AA91:AA118,"=86511348",GY91:GY118),2)</f>
        <v>0</v>
      </c>
      <c r="GD120" s="0" t="n">
        <f aca="false">ROUND(SUMIF(AA91:AA118,"=86511348",GZ91:GZ118),2)</f>
        <v>0</v>
      </c>
      <c r="GE120" s="0" t="n">
        <f aca="false">ROUND(SUMIF(AA91:AA118,"=86511348",HD91:HD118),2)</f>
        <v>0</v>
      </c>
      <c r="GX120" s="0" t="n">
        <v>0</v>
      </c>
    </row>
    <row r="122" customFormat="false" ht="12.75" hidden="false" customHeight="false" outlineLevel="0" collapsed="false">
      <c r="A122" s="0" t="n">
        <v>50</v>
      </c>
      <c r="B122" s="0" t="n">
        <v>0</v>
      </c>
      <c r="C122" s="0" t="n">
        <v>0</v>
      </c>
      <c r="D122" s="0" t="n">
        <v>1</v>
      </c>
      <c r="E122" s="0" t="n">
        <v>201</v>
      </c>
      <c r="F122" s="0" t="n">
        <f aca="false">ROUND(Source!O120,O122)</f>
        <v>1458.87</v>
      </c>
      <c r="G122" s="0" t="s">
        <v>93</v>
      </c>
      <c r="H122" s="0" t="s">
        <v>94</v>
      </c>
      <c r="K122" s="0" t="n">
        <v>201</v>
      </c>
      <c r="L122" s="0" t="n">
        <v>1</v>
      </c>
      <c r="M122" s="0" t="n">
        <v>3</v>
      </c>
      <c r="O122" s="0" t="n">
        <v>2</v>
      </c>
      <c r="P122" s="0" t="n">
        <f aca="false">ROUND(Source!DG120,O122)</f>
        <v>84264.41</v>
      </c>
      <c r="W122" s="0" t="n">
        <v>1458.87</v>
      </c>
      <c r="X122" s="0" t="n">
        <v>1</v>
      </c>
      <c r="Y122" s="0" t="n">
        <v>1458.87</v>
      </c>
      <c r="Z122" s="0" t="n">
        <v>84264.41</v>
      </c>
      <c r="AA122" s="0" t="n">
        <v>1</v>
      </c>
      <c r="AB122" s="0" t="n">
        <v>84264.41</v>
      </c>
    </row>
    <row r="123" customFormat="false" ht="12.75" hidden="false" customHeight="false" outlineLevel="0" collapsed="false">
      <c r="A123" s="0" t="n">
        <v>50</v>
      </c>
      <c r="B123" s="0" t="n">
        <v>0</v>
      </c>
      <c r="C123" s="0" t="n">
        <v>0</v>
      </c>
      <c r="D123" s="0" t="n">
        <v>1</v>
      </c>
      <c r="E123" s="0" t="n">
        <v>202</v>
      </c>
      <c r="F123" s="0" t="n">
        <f aca="false">ROUND(Source!P120,O123)</f>
        <v>0</v>
      </c>
      <c r="G123" s="0" t="s">
        <v>95</v>
      </c>
      <c r="H123" s="0" t="s">
        <v>96</v>
      </c>
      <c r="K123" s="0" t="n">
        <v>202</v>
      </c>
      <c r="L123" s="0" t="n">
        <v>2</v>
      </c>
      <c r="M123" s="0" t="n">
        <v>3</v>
      </c>
      <c r="O123" s="0" t="n">
        <v>2</v>
      </c>
      <c r="P123" s="0" t="n">
        <f aca="false">ROUND(Source!DH120,O123)</f>
        <v>0</v>
      </c>
      <c r="W123" s="0" t="n">
        <v>0</v>
      </c>
      <c r="X123" s="0" t="n">
        <v>1</v>
      </c>
      <c r="Y123" s="0" t="n">
        <v>0</v>
      </c>
      <c r="Z123" s="0" t="n">
        <v>0</v>
      </c>
      <c r="AA123" s="0" t="n">
        <v>1</v>
      </c>
      <c r="AB123" s="0" t="n">
        <v>0</v>
      </c>
    </row>
    <row r="124" customFormat="false" ht="12.75" hidden="false" customHeight="false" outlineLevel="0" collapsed="false">
      <c r="A124" s="0" t="n">
        <v>50</v>
      </c>
      <c r="B124" s="0" t="n">
        <v>0</v>
      </c>
      <c r="C124" s="0" t="n">
        <v>0</v>
      </c>
      <c r="D124" s="0" t="n">
        <v>1</v>
      </c>
      <c r="E124" s="0" t="n">
        <v>222</v>
      </c>
      <c r="F124" s="0" t="n">
        <f aca="false">ROUND(Source!AO120,O124)</f>
        <v>0</v>
      </c>
      <c r="G124" s="0" t="s">
        <v>97</v>
      </c>
      <c r="H124" s="0" t="s">
        <v>98</v>
      </c>
      <c r="K124" s="0" t="n">
        <v>222</v>
      </c>
      <c r="L124" s="0" t="n">
        <v>3</v>
      </c>
      <c r="M124" s="0" t="n">
        <v>3</v>
      </c>
      <c r="O124" s="0" t="n">
        <v>2</v>
      </c>
      <c r="P124" s="0" t="n">
        <f aca="false">ROUND(Source!EG120,O124)</f>
        <v>0</v>
      </c>
      <c r="W124" s="0" t="n">
        <v>0</v>
      </c>
      <c r="X124" s="0" t="n">
        <v>1</v>
      </c>
      <c r="Y124" s="0" t="n">
        <v>0</v>
      </c>
      <c r="Z124" s="0" t="n">
        <v>0</v>
      </c>
      <c r="AA124" s="0" t="n">
        <v>1</v>
      </c>
      <c r="AB124" s="0" t="n">
        <v>0</v>
      </c>
    </row>
    <row r="125" customFormat="false" ht="12.75" hidden="false" customHeight="false" outlineLevel="0" collapsed="false">
      <c r="A125" s="0" t="n">
        <v>50</v>
      </c>
      <c r="B125" s="0" t="n">
        <v>0</v>
      </c>
      <c r="C125" s="0" t="n">
        <v>0</v>
      </c>
      <c r="D125" s="0" t="n">
        <v>1</v>
      </c>
      <c r="E125" s="0" t="n">
        <v>225</v>
      </c>
      <c r="F125" s="0" t="n">
        <f aca="false">ROUND(Source!AV120,O125)</f>
        <v>0</v>
      </c>
      <c r="G125" s="0" t="s">
        <v>99</v>
      </c>
      <c r="H125" s="0" t="s">
        <v>100</v>
      </c>
      <c r="K125" s="0" t="n">
        <v>225</v>
      </c>
      <c r="L125" s="0" t="n">
        <v>4</v>
      </c>
      <c r="M125" s="0" t="n">
        <v>3</v>
      </c>
      <c r="O125" s="0" t="n">
        <v>2</v>
      </c>
      <c r="P125" s="0" t="n">
        <f aca="false">ROUND(Source!EN120,O125)</f>
        <v>0</v>
      </c>
      <c r="W125" s="0" t="n">
        <v>0</v>
      </c>
      <c r="X125" s="0" t="n">
        <v>1</v>
      </c>
      <c r="Y125" s="0" t="n">
        <v>0</v>
      </c>
      <c r="Z125" s="0" t="n">
        <v>0</v>
      </c>
      <c r="AA125" s="0" t="n">
        <v>1</v>
      </c>
      <c r="AB125" s="0" t="n">
        <v>0</v>
      </c>
    </row>
    <row r="126" customFormat="false" ht="12.75" hidden="false" customHeight="false" outlineLevel="0" collapsed="false">
      <c r="A126" s="0" t="n">
        <v>50</v>
      </c>
      <c r="B126" s="0" t="n">
        <v>0</v>
      </c>
      <c r="C126" s="0" t="n">
        <v>0</v>
      </c>
      <c r="D126" s="0" t="n">
        <v>1</v>
      </c>
      <c r="E126" s="0" t="n">
        <v>226</v>
      </c>
      <c r="F126" s="0" t="n">
        <f aca="false">ROUND(Source!AW120,O126)</f>
        <v>0</v>
      </c>
      <c r="G126" s="0" t="s">
        <v>101</v>
      </c>
      <c r="H126" s="0" t="s">
        <v>102</v>
      </c>
      <c r="K126" s="0" t="n">
        <v>226</v>
      </c>
      <c r="L126" s="0" t="n">
        <v>5</v>
      </c>
      <c r="M126" s="0" t="n">
        <v>3</v>
      </c>
      <c r="O126" s="0" t="n">
        <v>2</v>
      </c>
      <c r="P126" s="0" t="n">
        <f aca="false">ROUND(Source!EO120,O126)</f>
        <v>0</v>
      </c>
      <c r="W126" s="0" t="n">
        <v>0</v>
      </c>
      <c r="X126" s="0" t="n">
        <v>1</v>
      </c>
      <c r="Y126" s="0" t="n">
        <v>0</v>
      </c>
      <c r="Z126" s="0" t="n">
        <v>0</v>
      </c>
      <c r="AA126" s="0" t="n">
        <v>1</v>
      </c>
      <c r="AB126" s="0" t="n">
        <v>0</v>
      </c>
    </row>
    <row r="127" customFormat="false" ht="12.75" hidden="false" customHeight="false" outlineLevel="0" collapsed="false">
      <c r="A127" s="0" t="n">
        <v>50</v>
      </c>
      <c r="B127" s="0" t="n">
        <v>0</v>
      </c>
      <c r="C127" s="0" t="n">
        <v>0</v>
      </c>
      <c r="D127" s="0" t="n">
        <v>1</v>
      </c>
      <c r="E127" s="0" t="n">
        <v>227</v>
      </c>
      <c r="F127" s="0" t="n">
        <f aca="false">ROUND(Source!AX120,O127)</f>
        <v>0</v>
      </c>
      <c r="G127" s="0" t="s">
        <v>103</v>
      </c>
      <c r="H127" s="0" t="s">
        <v>104</v>
      </c>
      <c r="K127" s="0" t="n">
        <v>227</v>
      </c>
      <c r="L127" s="0" t="n">
        <v>6</v>
      </c>
      <c r="M127" s="0" t="n">
        <v>3</v>
      </c>
      <c r="O127" s="0" t="n">
        <v>2</v>
      </c>
      <c r="P127" s="0" t="n">
        <f aca="false">ROUND(Source!EP120,O127)</f>
        <v>0</v>
      </c>
      <c r="W127" s="0" t="n">
        <v>0</v>
      </c>
      <c r="X127" s="0" t="n">
        <v>1</v>
      </c>
      <c r="Y127" s="0" t="n">
        <v>0</v>
      </c>
      <c r="Z127" s="0" t="n">
        <v>0</v>
      </c>
      <c r="AA127" s="0" t="n">
        <v>1</v>
      </c>
      <c r="AB127" s="0" t="n">
        <v>0</v>
      </c>
    </row>
    <row r="128" customFormat="false" ht="12.75" hidden="false" customHeight="false" outlineLevel="0" collapsed="false">
      <c r="A128" s="0" t="n">
        <v>50</v>
      </c>
      <c r="B128" s="0" t="n">
        <v>0</v>
      </c>
      <c r="C128" s="0" t="n">
        <v>0</v>
      </c>
      <c r="D128" s="0" t="n">
        <v>1</v>
      </c>
      <c r="E128" s="0" t="n">
        <v>228</v>
      </c>
      <c r="F128" s="0" t="n">
        <f aca="false">ROUND(Source!AY120,O128)</f>
        <v>0</v>
      </c>
      <c r="G128" s="0" t="s">
        <v>105</v>
      </c>
      <c r="H128" s="0" t="s">
        <v>106</v>
      </c>
      <c r="K128" s="0" t="n">
        <v>228</v>
      </c>
      <c r="L128" s="0" t="n">
        <v>7</v>
      </c>
      <c r="M128" s="0" t="n">
        <v>3</v>
      </c>
      <c r="O128" s="0" t="n">
        <v>2</v>
      </c>
      <c r="P128" s="0" t="n">
        <f aca="false">ROUND(Source!EQ120,O128)</f>
        <v>0</v>
      </c>
      <c r="W128" s="0" t="n">
        <v>0</v>
      </c>
      <c r="X128" s="0" t="n">
        <v>1</v>
      </c>
      <c r="Y128" s="0" t="n">
        <v>0</v>
      </c>
      <c r="Z128" s="0" t="n">
        <v>0</v>
      </c>
      <c r="AA128" s="0" t="n">
        <v>1</v>
      </c>
      <c r="AB128" s="0" t="n">
        <v>0</v>
      </c>
    </row>
    <row r="129" customFormat="false" ht="12.75" hidden="false" customHeight="false" outlineLevel="0" collapsed="false">
      <c r="A129" s="0" t="n">
        <v>50</v>
      </c>
      <c r="B129" s="0" t="n">
        <v>0</v>
      </c>
      <c r="C129" s="0" t="n">
        <v>0</v>
      </c>
      <c r="D129" s="0" t="n">
        <v>1</v>
      </c>
      <c r="E129" s="0" t="n">
        <v>216</v>
      </c>
      <c r="F129" s="0" t="n">
        <f aca="false">ROUND(Source!AP120,O129)</f>
        <v>0</v>
      </c>
      <c r="G129" s="0" t="s">
        <v>107</v>
      </c>
      <c r="H129" s="0" t="s">
        <v>108</v>
      </c>
      <c r="K129" s="0" t="n">
        <v>216</v>
      </c>
      <c r="L129" s="0" t="n">
        <v>8</v>
      </c>
      <c r="M129" s="0" t="n">
        <v>3</v>
      </c>
      <c r="O129" s="0" t="n">
        <v>2</v>
      </c>
      <c r="P129" s="0" t="n">
        <f aca="false">ROUND(Source!EH120,O129)</f>
        <v>0</v>
      </c>
      <c r="W129" s="0" t="n">
        <v>0</v>
      </c>
      <c r="X129" s="0" t="n">
        <v>1</v>
      </c>
      <c r="Y129" s="0" t="n">
        <v>0</v>
      </c>
      <c r="Z129" s="0" t="n">
        <v>0</v>
      </c>
      <c r="AA129" s="0" t="n">
        <v>1</v>
      </c>
      <c r="AB129" s="0" t="n">
        <v>0</v>
      </c>
    </row>
    <row r="130" customFormat="false" ht="12.75" hidden="false" customHeight="false" outlineLevel="0" collapsed="false">
      <c r="A130" s="0" t="n">
        <v>50</v>
      </c>
      <c r="B130" s="0" t="n">
        <v>0</v>
      </c>
      <c r="C130" s="0" t="n">
        <v>0</v>
      </c>
      <c r="D130" s="0" t="n">
        <v>1</v>
      </c>
      <c r="E130" s="0" t="n">
        <v>223</v>
      </c>
      <c r="F130" s="0" t="n">
        <f aca="false">ROUND(Source!AQ120,O130)</f>
        <v>0</v>
      </c>
      <c r="G130" s="0" t="s">
        <v>109</v>
      </c>
      <c r="H130" s="0" t="s">
        <v>110</v>
      </c>
      <c r="K130" s="0" t="n">
        <v>223</v>
      </c>
      <c r="L130" s="0" t="n">
        <v>9</v>
      </c>
      <c r="M130" s="0" t="n">
        <v>3</v>
      </c>
      <c r="O130" s="0" t="n">
        <v>2</v>
      </c>
      <c r="P130" s="0" t="n">
        <f aca="false">ROUND(Source!EI120,O130)</f>
        <v>0</v>
      </c>
      <c r="W130" s="0" t="n">
        <v>0</v>
      </c>
      <c r="X130" s="0" t="n">
        <v>1</v>
      </c>
      <c r="Y130" s="0" t="n">
        <v>0</v>
      </c>
      <c r="Z130" s="0" t="n">
        <v>0</v>
      </c>
      <c r="AA130" s="0" t="n">
        <v>1</v>
      </c>
      <c r="AB130" s="0" t="n">
        <v>0</v>
      </c>
    </row>
    <row r="131" customFormat="false" ht="12.75" hidden="false" customHeight="false" outlineLevel="0" collapsed="false">
      <c r="A131" s="0" t="n">
        <v>50</v>
      </c>
      <c r="B131" s="0" t="n">
        <v>0</v>
      </c>
      <c r="C131" s="0" t="n">
        <v>0</v>
      </c>
      <c r="D131" s="0" t="n">
        <v>1</v>
      </c>
      <c r="E131" s="0" t="n">
        <v>229</v>
      </c>
      <c r="F131" s="0" t="n">
        <f aca="false">ROUND(Source!AZ120,O131)</f>
        <v>0</v>
      </c>
      <c r="G131" s="0" t="s">
        <v>111</v>
      </c>
      <c r="H131" s="0" t="s">
        <v>112</v>
      </c>
      <c r="K131" s="0" t="n">
        <v>229</v>
      </c>
      <c r="L131" s="0" t="n">
        <v>10</v>
      </c>
      <c r="M131" s="0" t="n">
        <v>3</v>
      </c>
      <c r="O131" s="0" t="n">
        <v>2</v>
      </c>
      <c r="P131" s="0" t="n">
        <f aca="false">ROUND(Source!ER120,O131)</f>
        <v>0</v>
      </c>
      <c r="W131" s="0" t="n">
        <v>0</v>
      </c>
      <c r="X131" s="0" t="n">
        <v>1</v>
      </c>
      <c r="Y131" s="0" t="n">
        <v>0</v>
      </c>
      <c r="Z131" s="0" t="n">
        <v>0</v>
      </c>
      <c r="AA131" s="0" t="n">
        <v>1</v>
      </c>
      <c r="AB131" s="0" t="n">
        <v>0</v>
      </c>
    </row>
    <row r="132" customFormat="false" ht="12.75" hidden="false" customHeight="false" outlineLevel="0" collapsed="false">
      <c r="A132" s="0" t="n">
        <v>50</v>
      </c>
      <c r="B132" s="0" t="n">
        <v>0</v>
      </c>
      <c r="C132" s="0" t="n">
        <v>0</v>
      </c>
      <c r="D132" s="0" t="n">
        <v>1</v>
      </c>
      <c r="E132" s="0" t="n">
        <v>203</v>
      </c>
      <c r="F132" s="0" t="n">
        <f aca="false">ROUND(Source!Q120,O132)</f>
        <v>0</v>
      </c>
      <c r="G132" s="0" t="s">
        <v>113</v>
      </c>
      <c r="H132" s="0" t="s">
        <v>114</v>
      </c>
      <c r="K132" s="0" t="n">
        <v>203</v>
      </c>
      <c r="L132" s="0" t="n">
        <v>11</v>
      </c>
      <c r="M132" s="0" t="n">
        <v>3</v>
      </c>
      <c r="O132" s="0" t="n">
        <v>2</v>
      </c>
      <c r="P132" s="0" t="n">
        <f aca="false">ROUND(Source!DI120,O132)</f>
        <v>0</v>
      </c>
      <c r="W132" s="0" t="n">
        <v>0</v>
      </c>
      <c r="X132" s="0" t="n">
        <v>1</v>
      </c>
      <c r="Y132" s="0" t="n">
        <v>0</v>
      </c>
      <c r="Z132" s="0" t="n">
        <v>0</v>
      </c>
      <c r="AA132" s="0" t="n">
        <v>1</v>
      </c>
      <c r="AB132" s="0" t="n">
        <v>0</v>
      </c>
    </row>
    <row r="133" customFormat="false" ht="12.75" hidden="false" customHeight="false" outlineLevel="0" collapsed="false">
      <c r="A133" s="0" t="n">
        <v>50</v>
      </c>
      <c r="B133" s="0" t="n">
        <v>0</v>
      </c>
      <c r="C133" s="0" t="n">
        <v>0</v>
      </c>
      <c r="D133" s="0" t="n">
        <v>1</v>
      </c>
      <c r="E133" s="0" t="n">
        <v>231</v>
      </c>
      <c r="F133" s="0" t="n">
        <f aca="false">ROUND(Source!BB120,O133)</f>
        <v>0</v>
      </c>
      <c r="G133" s="0" t="s">
        <v>115</v>
      </c>
      <c r="H133" s="0" t="s">
        <v>116</v>
      </c>
      <c r="K133" s="0" t="n">
        <v>231</v>
      </c>
      <c r="L133" s="0" t="n">
        <v>12</v>
      </c>
      <c r="M133" s="0" t="n">
        <v>3</v>
      </c>
      <c r="O133" s="0" t="n">
        <v>2</v>
      </c>
      <c r="P133" s="0" t="n">
        <f aca="false">ROUND(Source!ET120,O133)</f>
        <v>0</v>
      </c>
      <c r="W133" s="0" t="n">
        <v>0</v>
      </c>
      <c r="X133" s="0" t="n">
        <v>1</v>
      </c>
      <c r="Y133" s="0" t="n">
        <v>0</v>
      </c>
      <c r="Z133" s="0" t="n">
        <v>0</v>
      </c>
      <c r="AA133" s="0" t="n">
        <v>1</v>
      </c>
      <c r="AB133" s="0" t="n">
        <v>0</v>
      </c>
    </row>
    <row r="134" customFormat="false" ht="12.75" hidden="false" customHeight="false" outlineLevel="0" collapsed="false">
      <c r="A134" s="0" t="n">
        <v>50</v>
      </c>
      <c r="B134" s="0" t="n">
        <v>0</v>
      </c>
      <c r="C134" s="0" t="n">
        <v>0</v>
      </c>
      <c r="D134" s="0" t="n">
        <v>1</v>
      </c>
      <c r="E134" s="0" t="n">
        <v>204</v>
      </c>
      <c r="F134" s="0" t="n">
        <f aca="false">ROUND(Source!R120,O134)</f>
        <v>0</v>
      </c>
      <c r="G134" s="0" t="s">
        <v>117</v>
      </c>
      <c r="H134" s="0" t="s">
        <v>118</v>
      </c>
      <c r="K134" s="0" t="n">
        <v>204</v>
      </c>
      <c r="L134" s="0" t="n">
        <v>13</v>
      </c>
      <c r="M134" s="0" t="n">
        <v>3</v>
      </c>
      <c r="O134" s="0" t="n">
        <v>2</v>
      </c>
      <c r="P134" s="0" t="n">
        <f aca="false">ROUND(Source!DJ120,O134)</f>
        <v>0</v>
      </c>
      <c r="W134" s="0" t="n">
        <v>0</v>
      </c>
      <c r="X134" s="0" t="n">
        <v>1</v>
      </c>
      <c r="Y134" s="0" t="n">
        <v>0</v>
      </c>
      <c r="Z134" s="0" t="n">
        <v>0</v>
      </c>
      <c r="AA134" s="0" t="n">
        <v>1</v>
      </c>
      <c r="AB134" s="0" t="n">
        <v>0</v>
      </c>
    </row>
    <row r="135" customFormat="false" ht="12.75" hidden="false" customHeight="false" outlineLevel="0" collapsed="false">
      <c r="A135" s="0" t="n">
        <v>50</v>
      </c>
      <c r="B135" s="0" t="n">
        <v>0</v>
      </c>
      <c r="C135" s="0" t="n">
        <v>0</v>
      </c>
      <c r="D135" s="0" t="n">
        <v>1</v>
      </c>
      <c r="E135" s="0" t="n">
        <v>205</v>
      </c>
      <c r="F135" s="0" t="n">
        <f aca="false">ROUND(Source!S120,O135)</f>
        <v>1458.87</v>
      </c>
      <c r="G135" s="0" t="s">
        <v>119</v>
      </c>
      <c r="H135" s="0" t="s">
        <v>120</v>
      </c>
      <c r="K135" s="0" t="n">
        <v>205</v>
      </c>
      <c r="L135" s="0" t="n">
        <v>14</v>
      </c>
      <c r="M135" s="0" t="n">
        <v>3</v>
      </c>
      <c r="O135" s="0" t="n">
        <v>2</v>
      </c>
      <c r="P135" s="0" t="n">
        <f aca="false">ROUND(Source!DK120,O135)</f>
        <v>84264.41</v>
      </c>
      <c r="W135" s="0" t="n">
        <v>1458.87</v>
      </c>
      <c r="X135" s="0" t="n">
        <v>1</v>
      </c>
      <c r="Y135" s="0" t="n">
        <v>1458.87</v>
      </c>
      <c r="Z135" s="0" t="n">
        <v>84264.41</v>
      </c>
      <c r="AA135" s="0" t="n">
        <v>1</v>
      </c>
      <c r="AB135" s="0" t="n">
        <v>84264.41</v>
      </c>
    </row>
    <row r="136" customFormat="false" ht="12.75" hidden="false" customHeight="false" outlineLevel="0" collapsed="false">
      <c r="A136" s="0" t="n">
        <v>50</v>
      </c>
      <c r="B136" s="0" t="n">
        <v>0</v>
      </c>
      <c r="C136" s="0" t="n">
        <v>0</v>
      </c>
      <c r="D136" s="0" t="n">
        <v>1</v>
      </c>
      <c r="E136" s="0" t="n">
        <v>232</v>
      </c>
      <c r="F136" s="0" t="n">
        <f aca="false">ROUND(Source!BC120,O136)</f>
        <v>0</v>
      </c>
      <c r="G136" s="0" t="s">
        <v>121</v>
      </c>
      <c r="H136" s="0" t="s">
        <v>122</v>
      </c>
      <c r="K136" s="0" t="n">
        <v>232</v>
      </c>
      <c r="L136" s="0" t="n">
        <v>15</v>
      </c>
      <c r="M136" s="0" t="n">
        <v>3</v>
      </c>
      <c r="O136" s="0" t="n">
        <v>2</v>
      </c>
      <c r="P136" s="0" t="n">
        <f aca="false">ROUND(Source!EU120,O136)</f>
        <v>0</v>
      </c>
      <c r="W136" s="0" t="n">
        <v>0</v>
      </c>
      <c r="X136" s="0" t="n">
        <v>1</v>
      </c>
      <c r="Y136" s="0" t="n">
        <v>0</v>
      </c>
      <c r="Z136" s="0" t="n">
        <v>0</v>
      </c>
      <c r="AA136" s="0" t="n">
        <v>1</v>
      </c>
      <c r="AB136" s="0" t="n">
        <v>0</v>
      </c>
    </row>
    <row r="137" customFormat="false" ht="12.75" hidden="false" customHeight="false" outlineLevel="0" collapsed="false">
      <c r="A137" s="0" t="n">
        <v>50</v>
      </c>
      <c r="B137" s="0" t="n">
        <v>0</v>
      </c>
      <c r="C137" s="0" t="n">
        <v>0</v>
      </c>
      <c r="D137" s="0" t="n">
        <v>1</v>
      </c>
      <c r="E137" s="0" t="n">
        <v>214</v>
      </c>
      <c r="F137" s="0" t="n">
        <f aca="false">ROUND(Source!AS120,O137)</f>
        <v>3909.78</v>
      </c>
      <c r="G137" s="0" t="s">
        <v>123</v>
      </c>
      <c r="H137" s="0" t="s">
        <v>124</v>
      </c>
      <c r="K137" s="0" t="n">
        <v>214</v>
      </c>
      <c r="L137" s="0" t="n">
        <v>16</v>
      </c>
      <c r="M137" s="0" t="n">
        <v>3</v>
      </c>
      <c r="O137" s="0" t="n">
        <v>2</v>
      </c>
      <c r="P137" s="0" t="n">
        <f aca="false">ROUND(Source!EK120,O137)</f>
        <v>225828.58</v>
      </c>
      <c r="W137" s="0" t="n">
        <v>3909.78</v>
      </c>
      <c r="X137" s="0" t="n">
        <v>1</v>
      </c>
      <c r="Y137" s="0" t="n">
        <v>3909.78</v>
      </c>
      <c r="Z137" s="0" t="n">
        <v>225828.58</v>
      </c>
      <c r="AA137" s="0" t="n">
        <v>1</v>
      </c>
      <c r="AB137" s="0" t="n">
        <v>225828.58</v>
      </c>
    </row>
    <row r="138" customFormat="false" ht="12.75" hidden="false" customHeight="false" outlineLevel="0" collapsed="false">
      <c r="A138" s="0" t="n">
        <v>50</v>
      </c>
      <c r="B138" s="0" t="n">
        <v>0</v>
      </c>
      <c r="C138" s="0" t="n">
        <v>0</v>
      </c>
      <c r="D138" s="0" t="n">
        <v>1</v>
      </c>
      <c r="E138" s="0" t="n">
        <v>215</v>
      </c>
      <c r="F138" s="0" t="n">
        <f aca="false">ROUND(Source!AT120,O138)</f>
        <v>0</v>
      </c>
      <c r="G138" s="0" t="s">
        <v>125</v>
      </c>
      <c r="H138" s="0" t="s">
        <v>126</v>
      </c>
      <c r="K138" s="0" t="n">
        <v>215</v>
      </c>
      <c r="L138" s="0" t="n">
        <v>17</v>
      </c>
      <c r="M138" s="0" t="n">
        <v>3</v>
      </c>
      <c r="O138" s="0" t="n">
        <v>2</v>
      </c>
      <c r="P138" s="0" t="n">
        <f aca="false">ROUND(Source!EL120,O138)</f>
        <v>0</v>
      </c>
      <c r="W138" s="0" t="n">
        <v>0</v>
      </c>
      <c r="X138" s="0" t="n">
        <v>1</v>
      </c>
      <c r="Y138" s="0" t="n">
        <v>0</v>
      </c>
      <c r="Z138" s="0" t="n">
        <v>0</v>
      </c>
      <c r="AA138" s="0" t="n">
        <v>1</v>
      </c>
      <c r="AB138" s="0" t="n">
        <v>0</v>
      </c>
    </row>
    <row r="139" customFormat="false" ht="12.75" hidden="false" customHeight="false" outlineLevel="0" collapsed="false">
      <c r="A139" s="0" t="n">
        <v>50</v>
      </c>
      <c r="B139" s="0" t="n">
        <v>0</v>
      </c>
      <c r="C139" s="0" t="n">
        <v>0</v>
      </c>
      <c r="D139" s="0" t="n">
        <v>1</v>
      </c>
      <c r="E139" s="0" t="n">
        <v>217</v>
      </c>
      <c r="F139" s="0" t="n">
        <f aca="false">ROUND(Source!AU120,O139)</f>
        <v>0</v>
      </c>
      <c r="G139" s="0" t="s">
        <v>127</v>
      </c>
      <c r="H139" s="0" t="s">
        <v>128</v>
      </c>
      <c r="K139" s="0" t="n">
        <v>217</v>
      </c>
      <c r="L139" s="0" t="n">
        <v>18</v>
      </c>
      <c r="M139" s="0" t="n">
        <v>3</v>
      </c>
      <c r="O139" s="0" t="n">
        <v>2</v>
      </c>
      <c r="P139" s="0" t="n">
        <f aca="false">ROUND(Source!EM120,O139)</f>
        <v>0</v>
      </c>
      <c r="W139" s="0" t="n">
        <v>0</v>
      </c>
      <c r="X139" s="0" t="n">
        <v>1</v>
      </c>
      <c r="Y139" s="0" t="n">
        <v>0</v>
      </c>
      <c r="Z139" s="0" t="n">
        <v>0</v>
      </c>
      <c r="AA139" s="0" t="n">
        <v>1</v>
      </c>
      <c r="AB139" s="0" t="n">
        <v>0</v>
      </c>
    </row>
    <row r="140" customFormat="false" ht="12.75" hidden="false" customHeight="false" outlineLevel="0" collapsed="false">
      <c r="A140" s="0" t="n">
        <v>50</v>
      </c>
      <c r="B140" s="0" t="n">
        <v>0</v>
      </c>
      <c r="C140" s="0" t="n">
        <v>0</v>
      </c>
      <c r="D140" s="0" t="n">
        <v>1</v>
      </c>
      <c r="E140" s="0" t="n">
        <v>230</v>
      </c>
      <c r="F140" s="0" t="n">
        <f aca="false">ROUND(Source!BA120,O140)</f>
        <v>0</v>
      </c>
      <c r="G140" s="0" t="s">
        <v>129</v>
      </c>
      <c r="H140" s="0" t="s">
        <v>130</v>
      </c>
      <c r="K140" s="0" t="n">
        <v>230</v>
      </c>
      <c r="L140" s="0" t="n">
        <v>19</v>
      </c>
      <c r="M140" s="0" t="n">
        <v>3</v>
      </c>
      <c r="O140" s="0" t="n">
        <v>2</v>
      </c>
      <c r="P140" s="0" t="n">
        <f aca="false">ROUND(Source!ES120,O140)</f>
        <v>0</v>
      </c>
      <c r="W140" s="0" t="n">
        <v>0</v>
      </c>
      <c r="X140" s="0" t="n">
        <v>1</v>
      </c>
      <c r="Y140" s="0" t="n">
        <v>0</v>
      </c>
      <c r="Z140" s="0" t="n">
        <v>0</v>
      </c>
      <c r="AA140" s="0" t="n">
        <v>1</v>
      </c>
      <c r="AB140" s="0" t="n">
        <v>0</v>
      </c>
    </row>
    <row r="141" customFormat="false" ht="12.75" hidden="false" customHeight="false" outlineLevel="0" collapsed="false">
      <c r="A141" s="0" t="n">
        <v>50</v>
      </c>
      <c r="B141" s="0" t="n">
        <v>0</v>
      </c>
      <c r="C141" s="0" t="n">
        <v>0</v>
      </c>
      <c r="D141" s="0" t="n">
        <v>1</v>
      </c>
      <c r="E141" s="0" t="n">
        <v>206</v>
      </c>
      <c r="F141" s="0" t="n">
        <f aca="false">ROUND(Source!T120,O141)</f>
        <v>0</v>
      </c>
      <c r="G141" s="0" t="s">
        <v>131</v>
      </c>
      <c r="H141" s="0" t="s">
        <v>16</v>
      </c>
      <c r="K141" s="0" t="n">
        <v>206</v>
      </c>
      <c r="L141" s="0" t="n">
        <v>20</v>
      </c>
      <c r="M141" s="0" t="n">
        <v>3</v>
      </c>
      <c r="O141" s="0" t="n">
        <v>2</v>
      </c>
      <c r="P141" s="0" t="n">
        <f aca="false">ROUND(Source!DL120,O141)</f>
        <v>0</v>
      </c>
      <c r="W141" s="0" t="n">
        <v>0</v>
      </c>
      <c r="X141" s="0" t="n">
        <v>1</v>
      </c>
      <c r="Y141" s="0" t="n">
        <v>0</v>
      </c>
      <c r="Z141" s="0" t="n">
        <v>0</v>
      </c>
      <c r="AA141" s="0" t="n">
        <v>1</v>
      </c>
      <c r="AB141" s="0" t="n">
        <v>0</v>
      </c>
    </row>
    <row r="142" customFormat="false" ht="12.75" hidden="false" customHeight="false" outlineLevel="0" collapsed="false">
      <c r="A142" s="0" t="n">
        <v>50</v>
      </c>
      <c r="B142" s="0" t="n">
        <v>0</v>
      </c>
      <c r="C142" s="0" t="n">
        <v>0</v>
      </c>
      <c r="D142" s="0" t="n">
        <v>1</v>
      </c>
      <c r="E142" s="0" t="n">
        <v>207</v>
      </c>
      <c r="F142" s="0" t="n">
        <f aca="false">Source!U120</f>
        <v>119.6777538</v>
      </c>
      <c r="G142" s="0" t="s">
        <v>132</v>
      </c>
      <c r="H142" s="0" t="s">
        <v>133</v>
      </c>
      <c r="K142" s="0" t="n">
        <v>207</v>
      </c>
      <c r="L142" s="0" t="n">
        <v>21</v>
      </c>
      <c r="M142" s="0" t="n">
        <v>3</v>
      </c>
      <c r="O142" s="0" t="n">
        <v>-1</v>
      </c>
      <c r="P142" s="0" t="n">
        <f aca="false">Source!DM120</f>
        <v>119.6777538</v>
      </c>
      <c r="W142" s="0" t="n">
        <v>119.6777538</v>
      </c>
      <c r="X142" s="0" t="n">
        <v>1</v>
      </c>
      <c r="Y142" s="0" t="n">
        <v>119.6777538</v>
      </c>
      <c r="Z142" s="0" t="n">
        <v>119.6777538</v>
      </c>
      <c r="AA142" s="0" t="n">
        <v>1</v>
      </c>
      <c r="AB142" s="0" t="n">
        <v>119.6777538</v>
      </c>
    </row>
    <row r="143" customFormat="false" ht="12.75" hidden="false" customHeight="false" outlineLevel="0" collapsed="false">
      <c r="A143" s="0" t="n">
        <v>50</v>
      </c>
      <c r="B143" s="0" t="n">
        <v>0</v>
      </c>
      <c r="C143" s="0" t="n">
        <v>0</v>
      </c>
      <c r="D143" s="0" t="n">
        <v>1</v>
      </c>
      <c r="E143" s="0" t="n">
        <v>208</v>
      </c>
      <c r="F143" s="0" t="n">
        <f aca="false">Source!V120</f>
        <v>0</v>
      </c>
      <c r="G143" s="0" t="s">
        <v>134</v>
      </c>
      <c r="H143" s="0" t="s">
        <v>135</v>
      </c>
      <c r="K143" s="0" t="n">
        <v>208</v>
      </c>
      <c r="L143" s="0" t="n">
        <v>22</v>
      </c>
      <c r="M143" s="0" t="n">
        <v>3</v>
      </c>
      <c r="O143" s="0" t="n">
        <v>-1</v>
      </c>
      <c r="P143" s="0" t="n">
        <f aca="false">Source!DN120</f>
        <v>0</v>
      </c>
      <c r="W143" s="0" t="n">
        <v>0</v>
      </c>
      <c r="X143" s="0" t="n">
        <v>1</v>
      </c>
      <c r="Y143" s="0" t="n">
        <v>0</v>
      </c>
      <c r="Z143" s="0" t="n">
        <v>0</v>
      </c>
      <c r="AA143" s="0" t="n">
        <v>1</v>
      </c>
      <c r="AB143" s="0" t="n">
        <v>0</v>
      </c>
    </row>
    <row r="144" customFormat="false" ht="12.75" hidden="false" customHeight="false" outlineLevel="0" collapsed="false">
      <c r="A144" s="0" t="n">
        <v>50</v>
      </c>
      <c r="B144" s="0" t="n">
        <v>0</v>
      </c>
      <c r="C144" s="0" t="n">
        <v>0</v>
      </c>
      <c r="D144" s="0" t="n">
        <v>1</v>
      </c>
      <c r="E144" s="0" t="n">
        <v>209</v>
      </c>
      <c r="F144" s="0" t="n">
        <f aca="false">ROUND(Source!W120,O144)</f>
        <v>0</v>
      </c>
      <c r="G144" s="0" t="s">
        <v>136</v>
      </c>
      <c r="H144" s="0" t="s">
        <v>137</v>
      </c>
      <c r="K144" s="0" t="n">
        <v>209</v>
      </c>
      <c r="L144" s="0" t="n">
        <v>23</v>
      </c>
      <c r="M144" s="0" t="n">
        <v>3</v>
      </c>
      <c r="O144" s="0" t="n">
        <v>2</v>
      </c>
      <c r="P144" s="0" t="n">
        <f aca="false">ROUND(Source!DO120,O144)</f>
        <v>0</v>
      </c>
      <c r="W144" s="0" t="n">
        <v>0</v>
      </c>
      <c r="X144" s="0" t="n">
        <v>1</v>
      </c>
      <c r="Y144" s="0" t="n">
        <v>0</v>
      </c>
      <c r="Z144" s="0" t="n">
        <v>0</v>
      </c>
      <c r="AA144" s="0" t="n">
        <v>1</v>
      </c>
      <c r="AB144" s="0" t="n">
        <v>0</v>
      </c>
    </row>
    <row r="145" customFormat="false" ht="12.75" hidden="false" customHeight="false" outlineLevel="0" collapsed="false">
      <c r="A145" s="0" t="n">
        <v>50</v>
      </c>
      <c r="B145" s="0" t="n">
        <v>0</v>
      </c>
      <c r="C145" s="0" t="n">
        <v>0</v>
      </c>
      <c r="D145" s="0" t="n">
        <v>1</v>
      </c>
      <c r="E145" s="0" t="n">
        <v>233</v>
      </c>
      <c r="F145" s="0" t="n">
        <f aca="false">ROUND(Source!BD120,O145)</f>
        <v>0</v>
      </c>
      <c r="G145" s="0" t="s">
        <v>138</v>
      </c>
      <c r="H145" s="0" t="s">
        <v>139</v>
      </c>
      <c r="K145" s="0" t="n">
        <v>233</v>
      </c>
      <c r="L145" s="0" t="n">
        <v>24</v>
      </c>
      <c r="M145" s="0" t="n">
        <v>3</v>
      </c>
      <c r="O145" s="0" t="n">
        <v>2</v>
      </c>
      <c r="P145" s="0" t="n">
        <f aca="false">ROUND(Source!EV120,O145)</f>
        <v>0</v>
      </c>
      <c r="W145" s="0" t="n">
        <v>0</v>
      </c>
      <c r="X145" s="0" t="n">
        <v>1</v>
      </c>
      <c r="Y145" s="0" t="n">
        <v>0</v>
      </c>
      <c r="Z145" s="0" t="n">
        <v>0</v>
      </c>
      <c r="AA145" s="0" t="n">
        <v>1</v>
      </c>
      <c r="AB145" s="0" t="n">
        <v>0</v>
      </c>
    </row>
    <row r="146" customFormat="false" ht="12.75" hidden="false" customHeight="false" outlineLevel="0" collapsed="false">
      <c r="A146" s="0" t="n">
        <v>50</v>
      </c>
      <c r="B146" s="0" t="n">
        <v>0</v>
      </c>
      <c r="C146" s="0" t="n">
        <v>0</v>
      </c>
      <c r="D146" s="0" t="n">
        <v>1</v>
      </c>
      <c r="E146" s="0" t="n">
        <v>210</v>
      </c>
      <c r="F146" s="0" t="n">
        <f aca="false">ROUND(Source!X120,O146)</f>
        <v>1765.23</v>
      </c>
      <c r="G146" s="0" t="s">
        <v>140</v>
      </c>
      <c r="H146" s="0" t="s">
        <v>141</v>
      </c>
      <c r="K146" s="0" t="n">
        <v>210</v>
      </c>
      <c r="L146" s="0" t="n">
        <v>25</v>
      </c>
      <c r="M146" s="0" t="n">
        <v>3</v>
      </c>
      <c r="O146" s="0" t="n">
        <v>2</v>
      </c>
      <c r="P146" s="0" t="n">
        <f aca="false">ROUND(Source!DP120,O146)</f>
        <v>101959.93</v>
      </c>
      <c r="W146" s="0" t="n">
        <v>1765.23</v>
      </c>
      <c r="X146" s="0" t="n">
        <v>1</v>
      </c>
      <c r="Y146" s="0" t="n">
        <v>1765.23</v>
      </c>
      <c r="Z146" s="0" t="n">
        <v>101959.93</v>
      </c>
      <c r="AA146" s="0" t="n">
        <v>1</v>
      </c>
      <c r="AB146" s="0" t="n">
        <v>101959.93</v>
      </c>
    </row>
    <row r="147" customFormat="false" ht="12.75" hidden="false" customHeight="false" outlineLevel="0" collapsed="false">
      <c r="A147" s="0" t="n">
        <v>50</v>
      </c>
      <c r="B147" s="0" t="n">
        <v>0</v>
      </c>
      <c r="C147" s="0" t="n">
        <v>0</v>
      </c>
      <c r="D147" s="0" t="n">
        <v>1</v>
      </c>
      <c r="E147" s="0" t="n">
        <v>211</v>
      </c>
      <c r="F147" s="0" t="n">
        <f aca="false">ROUND(Source!Y120,O147)</f>
        <v>685.68</v>
      </c>
      <c r="G147" s="0" t="s">
        <v>142</v>
      </c>
      <c r="H147" s="0" t="s">
        <v>143</v>
      </c>
      <c r="K147" s="0" t="n">
        <v>211</v>
      </c>
      <c r="L147" s="0" t="n">
        <v>26</v>
      </c>
      <c r="M147" s="0" t="n">
        <v>3</v>
      </c>
      <c r="O147" s="0" t="n">
        <v>2</v>
      </c>
      <c r="P147" s="0" t="n">
        <f aca="false">ROUND(Source!DQ120,O147)</f>
        <v>39604.24</v>
      </c>
      <c r="W147" s="0" t="n">
        <v>685.68</v>
      </c>
      <c r="X147" s="0" t="n">
        <v>1</v>
      </c>
      <c r="Y147" s="0" t="n">
        <v>685.68</v>
      </c>
      <c r="Z147" s="0" t="n">
        <v>39604.24</v>
      </c>
      <c r="AA147" s="0" t="n">
        <v>1</v>
      </c>
      <c r="AB147" s="0" t="n">
        <v>39604.24</v>
      </c>
    </row>
    <row r="148" customFormat="false" ht="12.75" hidden="false" customHeight="false" outlineLevel="0" collapsed="false">
      <c r="A148" s="0" t="n">
        <v>50</v>
      </c>
      <c r="B148" s="0" t="n">
        <v>0</v>
      </c>
      <c r="C148" s="0" t="n">
        <v>0</v>
      </c>
      <c r="D148" s="0" t="n">
        <v>1</v>
      </c>
      <c r="E148" s="0" t="n">
        <v>224</v>
      </c>
      <c r="F148" s="0" t="n">
        <f aca="false">ROUND(Source!AR120,O148)</f>
        <v>3909.78</v>
      </c>
      <c r="G148" s="0" t="s">
        <v>144</v>
      </c>
      <c r="H148" s="0" t="s">
        <v>145</v>
      </c>
      <c r="K148" s="0" t="n">
        <v>224</v>
      </c>
      <c r="L148" s="0" t="n">
        <v>27</v>
      </c>
      <c r="M148" s="0" t="n">
        <v>3</v>
      </c>
      <c r="O148" s="0" t="n">
        <v>2</v>
      </c>
      <c r="P148" s="0" t="n">
        <f aca="false">ROUND(Source!EJ120,O148)</f>
        <v>225828.58</v>
      </c>
      <c r="W148" s="0" t="n">
        <v>3909.78</v>
      </c>
      <c r="X148" s="0" t="n">
        <v>1</v>
      </c>
      <c r="Y148" s="0" t="n">
        <v>3909.78</v>
      </c>
      <c r="Z148" s="0" t="n">
        <v>225828.58</v>
      </c>
      <c r="AA148" s="0" t="n">
        <v>1</v>
      </c>
      <c r="AB148" s="0" t="n">
        <v>225828.58</v>
      </c>
    </row>
    <row r="150" customFormat="false" ht="12.75" hidden="false" customHeight="false" outlineLevel="0" collapsed="false">
      <c r="A150" s="0" t="n">
        <v>4</v>
      </c>
      <c r="B150" s="0" t="n">
        <v>1</v>
      </c>
      <c r="D150" s="0" t="n">
        <f aca="false">ROW(A161)</f>
        <v>161</v>
      </c>
      <c r="F150" s="0" t="s">
        <v>165</v>
      </c>
      <c r="G150" s="0" t="s">
        <v>166</v>
      </c>
      <c r="I150" s="0" t="n">
        <v>0</v>
      </c>
      <c r="K150" s="0" t="n">
        <v>-1</v>
      </c>
      <c r="S150" s="0" t="n">
        <v>0</v>
      </c>
      <c r="T150" s="0" t="n">
        <v>0</v>
      </c>
      <c r="V150" s="0" t="n">
        <v>8</v>
      </c>
      <c r="BX150" s="0" t="n">
        <v>0</v>
      </c>
      <c r="CJ150" s="0" t="n">
        <v>0</v>
      </c>
    </row>
    <row r="152" customFormat="false" ht="12.75" hidden="false" customHeight="false" outlineLevel="0" collapsed="false">
      <c r="A152" s="0" t="n">
        <v>52</v>
      </c>
      <c r="B152" s="0" t="n">
        <f aca="false">B161</f>
        <v>1</v>
      </c>
      <c r="C152" s="0" t="n">
        <f aca="false">C161</f>
        <v>4</v>
      </c>
      <c r="D152" s="0" t="n">
        <f aca="false">D161</f>
        <v>150</v>
      </c>
      <c r="E152" s="0" t="n">
        <f aca="false">E161</f>
        <v>0</v>
      </c>
      <c r="F152" s="0" t="str">
        <f aca="false">F161</f>
        <v>31</v>
      </c>
      <c r="G152" s="0" t="str">
        <f aca="false">G161</f>
        <v>Ограждение мест производства работ</v>
      </c>
      <c r="O152" s="0" t="n">
        <f aca="false">O161</f>
        <v>66247.53</v>
      </c>
      <c r="P152" s="0" t="n">
        <f aca="false">P161</f>
        <v>24082.97</v>
      </c>
      <c r="Q152" s="0" t="n">
        <f aca="false">Q161</f>
        <v>7272.62</v>
      </c>
      <c r="R152" s="0" t="n">
        <f aca="false">R161</f>
        <v>944.65</v>
      </c>
      <c r="S152" s="0" t="n">
        <f aca="false">S161</f>
        <v>34891.94</v>
      </c>
      <c r="T152" s="0" t="n">
        <f aca="false">T161</f>
        <v>0</v>
      </c>
      <c r="U152" s="0" t="n">
        <f aca="false">U161</f>
        <v>3059.91810036</v>
      </c>
      <c r="V152" s="0" t="n">
        <f aca="false">V161</f>
        <v>0</v>
      </c>
      <c r="W152" s="0" t="n">
        <f aca="false">W161</f>
        <v>0</v>
      </c>
      <c r="X152" s="0" t="n">
        <f aca="false">X161</f>
        <v>48021.03</v>
      </c>
      <c r="Y152" s="0" t="n">
        <f aca="false">Y161</f>
        <v>19710.12</v>
      </c>
      <c r="Z152" s="0" t="n">
        <f aca="false">Z161</f>
        <v>0</v>
      </c>
      <c r="AA152" s="0" t="n">
        <f aca="false">AA161</f>
        <v>0</v>
      </c>
      <c r="AB152" s="0" t="n">
        <f aca="false">AB161</f>
        <v>66247.53</v>
      </c>
      <c r="AC152" s="0" t="n">
        <f aca="false">AC161</f>
        <v>24082.97</v>
      </c>
      <c r="AD152" s="0" t="n">
        <f aca="false">AD161</f>
        <v>7272.62</v>
      </c>
      <c r="AE152" s="0" t="n">
        <f aca="false">AE161</f>
        <v>944.65</v>
      </c>
      <c r="AF152" s="0" t="n">
        <f aca="false">AF161</f>
        <v>34891.94</v>
      </c>
      <c r="AG152" s="0" t="n">
        <f aca="false">AG161</f>
        <v>0</v>
      </c>
      <c r="AH152" s="0" t="n">
        <f aca="false">AH161</f>
        <v>3059.91810036</v>
      </c>
      <c r="AI152" s="0" t="n">
        <f aca="false">AI161</f>
        <v>0</v>
      </c>
      <c r="AJ152" s="0" t="n">
        <f aca="false">AJ161</f>
        <v>0</v>
      </c>
      <c r="AK152" s="0" t="n">
        <f aca="false">AK161</f>
        <v>48021.03</v>
      </c>
      <c r="AL152" s="0" t="n">
        <f aca="false">AL161</f>
        <v>19710.12</v>
      </c>
      <c r="AM152" s="0" t="n">
        <f aca="false">AM161</f>
        <v>0</v>
      </c>
      <c r="AN152" s="0" t="n">
        <f aca="false">AN161</f>
        <v>0</v>
      </c>
      <c r="AO152" s="0" t="n">
        <f aca="false">AO161</f>
        <v>0</v>
      </c>
      <c r="AP152" s="0" t="n">
        <f aca="false">AP161</f>
        <v>0</v>
      </c>
      <c r="AQ152" s="0" t="n">
        <f aca="false">AQ161</f>
        <v>0</v>
      </c>
      <c r="AR152" s="0" t="n">
        <f aca="false">AR161</f>
        <v>133978.68</v>
      </c>
      <c r="AS152" s="0" t="n">
        <f aca="false">AS161</f>
        <v>133978.68</v>
      </c>
      <c r="AT152" s="0" t="n">
        <f aca="false">AT161</f>
        <v>0</v>
      </c>
      <c r="AU152" s="0" t="n">
        <f aca="false">AU161</f>
        <v>0</v>
      </c>
      <c r="AV152" s="0" t="n">
        <f aca="false">AV161</f>
        <v>24082.97</v>
      </c>
      <c r="AW152" s="0" t="n">
        <f aca="false">AW161</f>
        <v>24082.97</v>
      </c>
      <c r="AX152" s="0" t="n">
        <f aca="false">AX161</f>
        <v>0</v>
      </c>
      <c r="AY152" s="0" t="n">
        <f aca="false">AY161</f>
        <v>24082.97</v>
      </c>
      <c r="AZ152" s="0" t="n">
        <f aca="false">AZ161</f>
        <v>0</v>
      </c>
      <c r="BA152" s="0" t="n">
        <f aca="false">BA161</f>
        <v>0</v>
      </c>
      <c r="BB152" s="0" t="n">
        <f aca="false">BB161</f>
        <v>0</v>
      </c>
      <c r="BC152" s="0" t="n">
        <f aca="false">BC161</f>
        <v>0</v>
      </c>
      <c r="BD152" s="0" t="n">
        <f aca="false">BD161</f>
        <v>0</v>
      </c>
      <c r="BE152" s="0" t="n">
        <f aca="false">BE161</f>
        <v>0</v>
      </c>
      <c r="BF152" s="0" t="n">
        <f aca="false">BF161</f>
        <v>0</v>
      </c>
      <c r="BG152" s="0" t="n">
        <f aca="false">BG161</f>
        <v>0</v>
      </c>
      <c r="BH152" s="0" t="n">
        <f aca="false">BH161</f>
        <v>0</v>
      </c>
      <c r="BI152" s="0" t="n">
        <f aca="false">BI161</f>
        <v>0</v>
      </c>
      <c r="BJ152" s="0" t="n">
        <f aca="false">BJ161</f>
        <v>0</v>
      </c>
      <c r="BK152" s="0" t="n">
        <f aca="false">BK161</f>
        <v>0</v>
      </c>
      <c r="BL152" s="0" t="n">
        <f aca="false">BL161</f>
        <v>0</v>
      </c>
      <c r="BM152" s="0" t="n">
        <f aca="false">BM161</f>
        <v>0</v>
      </c>
      <c r="BN152" s="0" t="n">
        <f aca="false">BN161</f>
        <v>0</v>
      </c>
      <c r="BO152" s="0" t="n">
        <f aca="false">BO161</f>
        <v>0</v>
      </c>
      <c r="BP152" s="0" t="n">
        <f aca="false">BP161</f>
        <v>0</v>
      </c>
      <c r="BQ152" s="0" t="n">
        <f aca="false">BQ161</f>
        <v>0</v>
      </c>
      <c r="BR152" s="0" t="n">
        <f aca="false">BR161</f>
        <v>0</v>
      </c>
      <c r="BS152" s="0" t="n">
        <f aca="false">BS161</f>
        <v>0</v>
      </c>
      <c r="BT152" s="0" t="n">
        <f aca="false">BT161</f>
        <v>0</v>
      </c>
      <c r="BU152" s="0" t="n">
        <f aca="false">BU161</f>
        <v>0</v>
      </c>
      <c r="BV152" s="0" t="n">
        <f aca="false">BV161</f>
        <v>0</v>
      </c>
      <c r="BW152" s="0" t="n">
        <f aca="false">BW161</f>
        <v>0</v>
      </c>
      <c r="BX152" s="0" t="n">
        <f aca="false">BX161</f>
        <v>0</v>
      </c>
      <c r="BY152" s="0" t="n">
        <f aca="false">BY161</f>
        <v>0</v>
      </c>
      <c r="BZ152" s="0" t="n">
        <f aca="false">BZ161</f>
        <v>0</v>
      </c>
      <c r="CA152" s="0" t="n">
        <f aca="false">CA161</f>
        <v>133978.68</v>
      </c>
      <c r="CB152" s="0" t="n">
        <f aca="false">CB161</f>
        <v>133978.68</v>
      </c>
      <c r="CC152" s="0" t="n">
        <f aca="false">CC161</f>
        <v>0</v>
      </c>
      <c r="CD152" s="0" t="n">
        <f aca="false">CD161</f>
        <v>0</v>
      </c>
      <c r="CE152" s="0" t="n">
        <f aca="false">CE161</f>
        <v>24082.97</v>
      </c>
      <c r="CF152" s="0" t="n">
        <f aca="false">CF161</f>
        <v>24082.97</v>
      </c>
      <c r="CG152" s="0" t="n">
        <f aca="false">CG161</f>
        <v>0</v>
      </c>
      <c r="CH152" s="0" t="n">
        <f aca="false">CH161</f>
        <v>24082.97</v>
      </c>
      <c r="CI152" s="0" t="n">
        <f aca="false">CI161</f>
        <v>0</v>
      </c>
      <c r="CJ152" s="0" t="n">
        <f aca="false">CJ161</f>
        <v>0</v>
      </c>
      <c r="CK152" s="0" t="n">
        <f aca="false">CK161</f>
        <v>0</v>
      </c>
      <c r="CL152" s="0" t="n">
        <f aca="false">CL161</f>
        <v>0</v>
      </c>
      <c r="CM152" s="0" t="n">
        <f aca="false">CM161</f>
        <v>0</v>
      </c>
      <c r="CN152" s="0" t="n">
        <f aca="false">CN161</f>
        <v>0</v>
      </c>
      <c r="CO152" s="0" t="n">
        <f aca="false">CO161</f>
        <v>0</v>
      </c>
      <c r="CP152" s="0" t="n">
        <f aca="false">CP161</f>
        <v>0</v>
      </c>
      <c r="CQ152" s="0" t="n">
        <f aca="false">CQ161</f>
        <v>0</v>
      </c>
      <c r="CR152" s="0" t="n">
        <f aca="false">CR161</f>
        <v>0</v>
      </c>
      <c r="CS152" s="0" t="n">
        <f aca="false">CS161</f>
        <v>0</v>
      </c>
      <c r="CT152" s="0" t="n">
        <f aca="false">CT161</f>
        <v>0</v>
      </c>
      <c r="CU152" s="0" t="n">
        <f aca="false">CU161</f>
        <v>0</v>
      </c>
      <c r="CV152" s="0" t="n">
        <f aca="false">CV161</f>
        <v>0</v>
      </c>
      <c r="CW152" s="0" t="n">
        <f aca="false">CW161</f>
        <v>0</v>
      </c>
      <c r="CX152" s="0" t="n">
        <f aca="false">CX161</f>
        <v>0</v>
      </c>
      <c r="CY152" s="0" t="n">
        <f aca="false">CY161</f>
        <v>0</v>
      </c>
      <c r="CZ152" s="0" t="n">
        <f aca="false">CZ161</f>
        <v>0</v>
      </c>
      <c r="DA152" s="0" t="n">
        <f aca="false">DA161</f>
        <v>0</v>
      </c>
      <c r="DB152" s="0" t="n">
        <f aca="false">DB161</f>
        <v>0</v>
      </c>
      <c r="DC152" s="0" t="n">
        <f aca="false">DC161</f>
        <v>0</v>
      </c>
      <c r="DD152" s="0" t="n">
        <f aca="false">DD161</f>
        <v>0</v>
      </c>
      <c r="DE152" s="0" t="n">
        <f aca="false">DE161</f>
        <v>0</v>
      </c>
      <c r="DF152" s="0" t="n">
        <f aca="false">DF161</f>
        <v>0</v>
      </c>
      <c r="DG152" s="0" t="n">
        <f aca="false">DG161</f>
        <v>2609070.3</v>
      </c>
      <c r="DH152" s="0" t="n">
        <f aca="false">DH161</f>
        <v>469422.66</v>
      </c>
      <c r="DI152" s="0" t="n">
        <f aca="false">DI161</f>
        <v>124289.13</v>
      </c>
      <c r="DJ152" s="0" t="n">
        <f aca="false">DJ161</f>
        <v>54562.7</v>
      </c>
      <c r="DK152" s="0" t="n">
        <f aca="false">DK161</f>
        <v>2015358.51</v>
      </c>
      <c r="DL152" s="0" t="n">
        <f aca="false">DL161</f>
        <v>0</v>
      </c>
      <c r="DM152" s="0" t="n">
        <f aca="false">DM161</f>
        <v>3059.91810036</v>
      </c>
      <c r="DN152" s="0" t="n">
        <f aca="false">DN161</f>
        <v>0</v>
      </c>
      <c r="DO152" s="0" t="n">
        <f aca="false">DO161</f>
        <v>0</v>
      </c>
      <c r="DP152" s="0" t="n">
        <f aca="false">DP161</f>
        <v>2773694.42</v>
      </c>
      <c r="DQ152" s="0" t="n">
        <f aca="false">DQ161</f>
        <v>1138456.67</v>
      </c>
      <c r="DR152" s="0" t="n">
        <f aca="false">DR161</f>
        <v>0</v>
      </c>
      <c r="DS152" s="0" t="n">
        <f aca="false">DS161</f>
        <v>0</v>
      </c>
      <c r="DT152" s="0" t="n">
        <f aca="false">DT161</f>
        <v>2609070.3</v>
      </c>
      <c r="DU152" s="0" t="n">
        <f aca="false">DU161</f>
        <v>469422.66</v>
      </c>
      <c r="DV152" s="0" t="n">
        <f aca="false">DV161</f>
        <v>124289.13</v>
      </c>
      <c r="DW152" s="0" t="n">
        <f aca="false">DW161</f>
        <v>54562.7</v>
      </c>
      <c r="DX152" s="0" t="n">
        <f aca="false">DX161</f>
        <v>2015358.51</v>
      </c>
      <c r="DY152" s="0" t="n">
        <f aca="false">DY161</f>
        <v>0</v>
      </c>
      <c r="DZ152" s="0" t="n">
        <f aca="false">DZ161</f>
        <v>3059.91810036</v>
      </c>
      <c r="EA152" s="0" t="n">
        <f aca="false">EA161</f>
        <v>0</v>
      </c>
      <c r="EB152" s="0" t="n">
        <f aca="false">EB161</f>
        <v>0</v>
      </c>
      <c r="EC152" s="0" t="n">
        <f aca="false">EC161</f>
        <v>2773694.42</v>
      </c>
      <c r="ED152" s="0" t="n">
        <f aca="false">ED161</f>
        <v>1138456.67</v>
      </c>
      <c r="EE152" s="0" t="n">
        <f aca="false">EE161</f>
        <v>0</v>
      </c>
      <c r="EF152" s="0" t="n">
        <f aca="false">EF161</f>
        <v>0</v>
      </c>
      <c r="EG152" s="0" t="n">
        <f aca="false">EG161</f>
        <v>0</v>
      </c>
      <c r="EH152" s="0" t="n">
        <f aca="false">EH161</f>
        <v>0</v>
      </c>
      <c r="EI152" s="0" t="n">
        <f aca="false">EI161</f>
        <v>0</v>
      </c>
      <c r="EJ152" s="0" t="n">
        <f aca="false">EJ161</f>
        <v>6521221.39</v>
      </c>
      <c r="EK152" s="0" t="n">
        <f aca="false">EK161</f>
        <v>6521221.39</v>
      </c>
      <c r="EL152" s="0" t="n">
        <f aca="false">EL161</f>
        <v>0</v>
      </c>
      <c r="EM152" s="0" t="n">
        <f aca="false">EM161</f>
        <v>0</v>
      </c>
      <c r="EN152" s="0" t="n">
        <f aca="false">EN161</f>
        <v>469422.66</v>
      </c>
      <c r="EO152" s="0" t="n">
        <f aca="false">EO161</f>
        <v>469422.66</v>
      </c>
      <c r="EP152" s="0" t="n">
        <f aca="false">EP161</f>
        <v>0</v>
      </c>
      <c r="EQ152" s="0" t="n">
        <f aca="false">EQ161</f>
        <v>469422.66</v>
      </c>
      <c r="ER152" s="0" t="n">
        <f aca="false">ER161</f>
        <v>0</v>
      </c>
      <c r="ES152" s="0" t="n">
        <f aca="false">ES161</f>
        <v>0</v>
      </c>
      <c r="ET152" s="0" t="n">
        <f aca="false">ET161</f>
        <v>0</v>
      </c>
      <c r="EU152" s="0" t="n">
        <f aca="false">EU161</f>
        <v>0</v>
      </c>
      <c r="EV152" s="0" t="n">
        <f aca="false">EV161</f>
        <v>0</v>
      </c>
      <c r="EW152" s="0" t="n">
        <f aca="false">EW161</f>
        <v>0</v>
      </c>
      <c r="EX152" s="0" t="n">
        <f aca="false">EX161</f>
        <v>0</v>
      </c>
      <c r="EY152" s="0" t="n">
        <f aca="false">EY161</f>
        <v>0</v>
      </c>
      <c r="EZ152" s="0" t="n">
        <f aca="false">EZ161</f>
        <v>0</v>
      </c>
      <c r="FA152" s="0" t="n">
        <f aca="false">FA161</f>
        <v>0</v>
      </c>
      <c r="FB152" s="0" t="n">
        <f aca="false">FB161</f>
        <v>0</v>
      </c>
      <c r="FC152" s="0" t="n">
        <f aca="false">FC161</f>
        <v>0</v>
      </c>
      <c r="FD152" s="0" t="n">
        <f aca="false">FD161</f>
        <v>0</v>
      </c>
      <c r="FE152" s="0" t="n">
        <f aca="false">FE161</f>
        <v>0</v>
      </c>
      <c r="FF152" s="0" t="n">
        <f aca="false">FF161</f>
        <v>0</v>
      </c>
      <c r="FG152" s="0" t="n">
        <f aca="false">FG161</f>
        <v>0</v>
      </c>
      <c r="FH152" s="0" t="n">
        <f aca="false">FH161</f>
        <v>0</v>
      </c>
      <c r="FI152" s="0" t="n">
        <f aca="false">FI161</f>
        <v>0</v>
      </c>
      <c r="FJ152" s="0" t="n">
        <f aca="false">FJ161</f>
        <v>0</v>
      </c>
      <c r="FK152" s="0" t="n">
        <f aca="false">FK161</f>
        <v>0</v>
      </c>
      <c r="FL152" s="0" t="n">
        <f aca="false">FL161</f>
        <v>0</v>
      </c>
      <c r="FM152" s="0" t="n">
        <f aca="false">FM161</f>
        <v>0</v>
      </c>
      <c r="FN152" s="0" t="n">
        <f aca="false">FN161</f>
        <v>0</v>
      </c>
      <c r="FO152" s="0" t="n">
        <f aca="false">FO161</f>
        <v>0</v>
      </c>
      <c r="FP152" s="0" t="n">
        <f aca="false">FP161</f>
        <v>0</v>
      </c>
      <c r="FQ152" s="0" t="n">
        <f aca="false">FQ161</f>
        <v>0</v>
      </c>
      <c r="FR152" s="0" t="n">
        <f aca="false">FR161</f>
        <v>0</v>
      </c>
      <c r="FS152" s="0" t="n">
        <f aca="false">FS161</f>
        <v>6521221.39</v>
      </c>
      <c r="FT152" s="0" t="n">
        <f aca="false">FT161</f>
        <v>6521221.39</v>
      </c>
      <c r="FU152" s="0" t="n">
        <f aca="false">FU161</f>
        <v>0</v>
      </c>
      <c r="FV152" s="0" t="n">
        <f aca="false">FV161</f>
        <v>0</v>
      </c>
      <c r="FW152" s="0" t="n">
        <f aca="false">FW161</f>
        <v>469422.66</v>
      </c>
      <c r="FX152" s="0" t="n">
        <f aca="false">FX161</f>
        <v>469422.66</v>
      </c>
      <c r="FY152" s="0" t="n">
        <f aca="false">FY161</f>
        <v>0</v>
      </c>
      <c r="FZ152" s="0" t="n">
        <f aca="false">FZ161</f>
        <v>469422.66</v>
      </c>
      <c r="GA152" s="0" t="n">
        <f aca="false">GA161</f>
        <v>0</v>
      </c>
      <c r="GB152" s="0" t="n">
        <f aca="false">GB161</f>
        <v>0</v>
      </c>
      <c r="GC152" s="0" t="n">
        <f aca="false">GC161</f>
        <v>0</v>
      </c>
      <c r="GD152" s="0" t="n">
        <f aca="false">GD161</f>
        <v>0</v>
      </c>
      <c r="GE152" s="0" t="n">
        <f aca="false">GE161</f>
        <v>0</v>
      </c>
      <c r="GF152" s="0" t="n">
        <f aca="false">GF161</f>
        <v>0</v>
      </c>
      <c r="GG152" s="0" t="n">
        <f aca="false">GG161</f>
        <v>0</v>
      </c>
      <c r="GH152" s="0" t="n">
        <f aca="false">GH161</f>
        <v>0</v>
      </c>
      <c r="GI152" s="0" t="n">
        <f aca="false">GI161</f>
        <v>0</v>
      </c>
      <c r="GJ152" s="0" t="n">
        <f aca="false">GJ161</f>
        <v>0</v>
      </c>
      <c r="GK152" s="0" t="n">
        <f aca="false">GK161</f>
        <v>0</v>
      </c>
      <c r="GL152" s="0" t="n">
        <f aca="false">GL161</f>
        <v>0</v>
      </c>
      <c r="GM152" s="0" t="n">
        <f aca="false">GM161</f>
        <v>0</v>
      </c>
      <c r="GN152" s="0" t="n">
        <f aca="false">GN161</f>
        <v>0</v>
      </c>
      <c r="GO152" s="0" t="n">
        <f aca="false">GO161</f>
        <v>0</v>
      </c>
      <c r="GP152" s="0" t="n">
        <f aca="false">GP161</f>
        <v>0</v>
      </c>
      <c r="GQ152" s="0" t="n">
        <f aca="false">GQ161</f>
        <v>0</v>
      </c>
      <c r="GR152" s="0" t="n">
        <f aca="false">GR161</f>
        <v>0</v>
      </c>
      <c r="GS152" s="0" t="n">
        <f aca="false">GS161</f>
        <v>0</v>
      </c>
      <c r="GT152" s="0" t="n">
        <f aca="false">GT161</f>
        <v>0</v>
      </c>
      <c r="GU152" s="0" t="n">
        <f aca="false">GU161</f>
        <v>0</v>
      </c>
      <c r="GV152" s="0" t="n">
        <f aca="false">GV161</f>
        <v>0</v>
      </c>
      <c r="GW152" s="0" t="n">
        <f aca="false">GW161</f>
        <v>0</v>
      </c>
      <c r="GX152" s="0" t="n">
        <f aca="false">GX161</f>
        <v>0</v>
      </c>
    </row>
    <row r="154" customFormat="false" ht="12.75" hidden="false" customHeight="false" outlineLevel="0" collapsed="false">
      <c r="A154" s="44" t="n">
        <v>17</v>
      </c>
      <c r="B154" s="44" t="n">
        <v>1</v>
      </c>
      <c r="C154" s="44" t="n">
        <f aca="false">ROW(SmtRes!A175)</f>
        <v>175</v>
      </c>
      <c r="D154" s="44" t="n">
        <f aca="false">ROW(EtalonRes!A175)</f>
        <v>175</v>
      </c>
      <c r="E154" s="44" t="s">
        <v>167</v>
      </c>
      <c r="F154" s="44" t="s">
        <v>168</v>
      </c>
      <c r="G154" s="44" t="s">
        <v>44</v>
      </c>
      <c r="H154" s="44" t="s">
        <v>169</v>
      </c>
      <c r="I154" s="44" t="n">
        <f aca="false">ROUND(3972/100,9)</f>
        <v>39.72</v>
      </c>
      <c r="J154" s="44" t="n">
        <v>0</v>
      </c>
      <c r="K154" s="44" t="n">
        <f aca="false">ROUND(3972/100,9)</f>
        <v>39.72</v>
      </c>
      <c r="L154" s="44"/>
      <c r="M154" s="44"/>
      <c r="N154" s="44"/>
      <c r="O154" s="44" t="n">
        <f aca="false">ROUND(CP154,2)</f>
        <v>62073.42</v>
      </c>
      <c r="P154" s="44" t="n">
        <f aca="false">ROUND(CQ154*I154,2)</f>
        <v>19908.86</v>
      </c>
      <c r="Q154" s="44" t="n">
        <f aca="false">ROUND(CR154*I154,2)</f>
        <v>7272.62</v>
      </c>
      <c r="R154" s="44" t="n">
        <f aca="false">ROUND(CS154*I154,2)</f>
        <v>944.65</v>
      </c>
      <c r="S154" s="44" t="n">
        <f aca="false">ROUND(CT154*I154,2)</f>
        <v>34891.94</v>
      </c>
      <c r="T154" s="44" t="n">
        <f aca="false">ROUND(CU154*I154,2)</f>
        <v>0</v>
      </c>
      <c r="U154" s="44" t="n">
        <f aca="false">CV154*I154</f>
        <v>3059.91810036</v>
      </c>
      <c r="V154" s="44" t="n">
        <f aca="false">CW154*I154</f>
        <v>0</v>
      </c>
      <c r="W154" s="44" t="n">
        <f aca="false">ROUND(CX154*I154,2)</f>
        <v>0</v>
      </c>
      <c r="X154" s="44" t="n">
        <f aca="false">ROUND(CY154,2)</f>
        <v>48021.03</v>
      </c>
      <c r="Y154" s="44" t="n">
        <f aca="false">ROUND(CZ154,2)</f>
        <v>19710.12</v>
      </c>
      <c r="Z154" s="44"/>
      <c r="AA154" s="44" t="n">
        <v>86511347</v>
      </c>
      <c r="AB154" s="44" t="n">
        <f aca="false">(AC154+AD154+AF154)</f>
        <v>1515.122</v>
      </c>
      <c r="AC154" s="44" t="n">
        <f aca="false">(ES154)</f>
        <v>501.23</v>
      </c>
      <c r="AD154" s="44" t="n">
        <f aca="false">((ET154*1.1))</f>
        <v>174.878</v>
      </c>
      <c r="AE154" s="44" t="n">
        <f aca="false">((EU154*1.1))</f>
        <v>22.715</v>
      </c>
      <c r="AF154" s="44" t="n">
        <f aca="false">((EV154*1.1))</f>
        <v>839.014</v>
      </c>
      <c r="AG154" s="44" t="n">
        <f aca="false">(AP154)</f>
        <v>0</v>
      </c>
      <c r="AH154" s="44" t="n">
        <f aca="false">((EW154*1.1))</f>
        <v>73.579</v>
      </c>
      <c r="AI154" s="44" t="n">
        <f aca="false">((EX154*1.1))</f>
        <v>0</v>
      </c>
      <c r="AJ154" s="44" t="n">
        <f aca="false">(AS154)</f>
        <v>0</v>
      </c>
      <c r="AK154" s="44" t="n">
        <v>0</v>
      </c>
      <c r="AL154" s="44" t="n">
        <v>501.23</v>
      </c>
      <c r="AM154" s="44" t="n">
        <v>158.98</v>
      </c>
      <c r="AN154" s="44" t="n">
        <v>20.65</v>
      </c>
      <c r="AO154" s="44" t="n">
        <v>762.74</v>
      </c>
      <c r="AP154" s="44" t="n">
        <v>0</v>
      </c>
      <c r="AQ154" s="44" t="n">
        <v>66.89</v>
      </c>
      <c r="AR154" s="44" t="n">
        <v>0</v>
      </c>
      <c r="AS154" s="44" t="n">
        <v>0</v>
      </c>
      <c r="AT154" s="44" t="n">
        <v>134</v>
      </c>
      <c r="AU154" s="44" t="n">
        <v>55</v>
      </c>
      <c r="AV154" s="44" t="n">
        <v>1.047</v>
      </c>
      <c r="AW154" s="44" t="n">
        <v>1</v>
      </c>
      <c r="AX154" s="44"/>
      <c r="AY154" s="44"/>
      <c r="AZ154" s="44" t="n">
        <v>1</v>
      </c>
      <c r="BA154" s="44" t="n">
        <v>1</v>
      </c>
      <c r="BB154" s="44" t="n">
        <v>1</v>
      </c>
      <c r="BC154" s="44" t="n">
        <v>1</v>
      </c>
      <c r="BD154" s="44"/>
      <c r="BE154" s="44"/>
      <c r="BF154" s="44"/>
      <c r="BG154" s="44"/>
      <c r="BH154" s="44" t="n">
        <v>0</v>
      </c>
      <c r="BI154" s="44" t="n">
        <v>1</v>
      </c>
      <c r="BJ154" s="44" t="s">
        <v>170</v>
      </c>
      <c r="BK154" s="44"/>
      <c r="BL154" s="44"/>
      <c r="BM154" s="44" t="n">
        <v>713</v>
      </c>
      <c r="BN154" s="44" t="n">
        <v>0</v>
      </c>
      <c r="BO154" s="44" t="s">
        <v>168</v>
      </c>
      <c r="BP154" s="44" t="n">
        <v>1</v>
      </c>
      <c r="BQ154" s="44" t="n">
        <v>100</v>
      </c>
      <c r="BR154" s="44" t="n">
        <v>0</v>
      </c>
      <c r="BS154" s="44" t="n">
        <v>1</v>
      </c>
      <c r="BT154" s="44" t="n">
        <v>1</v>
      </c>
      <c r="BU154" s="44" t="n">
        <v>1</v>
      </c>
      <c r="BV154" s="44" t="n">
        <v>1</v>
      </c>
      <c r="BW154" s="44" t="n">
        <v>1</v>
      </c>
      <c r="BX154" s="44" t="n">
        <v>1</v>
      </c>
      <c r="BY154" s="44"/>
      <c r="BZ154" s="44" t="n">
        <v>134</v>
      </c>
      <c r="CA154" s="44" t="n">
        <v>55</v>
      </c>
      <c r="CB154" s="44"/>
      <c r="CC154" s="44"/>
      <c r="CD154" s="44"/>
      <c r="CE154" s="44" t="n">
        <v>0</v>
      </c>
      <c r="CF154" s="44" t="n">
        <v>0</v>
      </c>
      <c r="CG154" s="44" t="n">
        <v>0</v>
      </c>
      <c r="CH154" s="44"/>
      <c r="CI154" s="44"/>
      <c r="CJ154" s="44"/>
      <c r="CK154" s="44"/>
      <c r="CL154" s="44"/>
      <c r="CM154" s="44" t="n">
        <v>0</v>
      </c>
      <c r="CN154" s="44" t="s">
        <v>75</v>
      </c>
      <c r="CO154" s="44" t="n">
        <v>0</v>
      </c>
      <c r="CP154" s="44" t="n">
        <f aca="false">(P154+Q154+S154)</f>
        <v>62073.42</v>
      </c>
      <c r="CQ154" s="44" t="n">
        <f aca="false">(AC154*BC154*AW154)</f>
        <v>501.23</v>
      </c>
      <c r="CR154" s="44" t="n">
        <f aca="false">(((ET154*1.1))*BB154*AV154)</f>
        <v>183.097266</v>
      </c>
      <c r="CS154" s="44" t="n">
        <f aca="false">(AE154*BS154*AV154)</f>
        <v>23.782605</v>
      </c>
      <c r="CT154" s="44" t="n">
        <f aca="false">(AF154*BA154*AV154)</f>
        <v>878.447658</v>
      </c>
      <c r="CU154" s="44" t="n">
        <f aca="false">AG154</f>
        <v>0</v>
      </c>
      <c r="CV154" s="44" t="n">
        <f aca="false">(AH154*AV154)</f>
        <v>77.037213</v>
      </c>
      <c r="CW154" s="44" t="n">
        <f aca="false">AI154</f>
        <v>0</v>
      </c>
      <c r="CX154" s="44" t="n">
        <f aca="false">AJ154</f>
        <v>0</v>
      </c>
      <c r="CY154" s="44" t="n">
        <f aca="false">(((S154+R154)*BZ154)/100)</f>
        <v>48021.0306</v>
      </c>
      <c r="CZ154" s="44" t="n">
        <f aca="false">(((S154+R154)*CA154)/100)</f>
        <v>19710.1245</v>
      </c>
      <c r="DA154" s="44"/>
      <c r="DB154" s="44"/>
      <c r="DC154" s="44"/>
      <c r="DD154" s="44"/>
      <c r="DE154" s="44" t="s">
        <v>76</v>
      </c>
      <c r="DF154" s="44" t="s">
        <v>76</v>
      </c>
      <c r="DG154" s="44" t="s">
        <v>76</v>
      </c>
      <c r="DH154" s="44"/>
      <c r="DI154" s="44" t="s">
        <v>76</v>
      </c>
      <c r="DJ154" s="44" t="s">
        <v>76</v>
      </c>
      <c r="DK154" s="44"/>
      <c r="DL154" s="44"/>
      <c r="DM154" s="44"/>
      <c r="DN154" s="44" t="n">
        <v>0</v>
      </c>
      <c r="DO154" s="44" t="n">
        <v>0</v>
      </c>
      <c r="DP154" s="44" t="n">
        <v>1</v>
      </c>
      <c r="DQ154" s="44" t="n">
        <v>1</v>
      </c>
      <c r="DR154" s="44"/>
      <c r="DS154" s="44"/>
      <c r="DT154" s="44"/>
      <c r="DU154" s="44" t="n">
        <v>1003</v>
      </c>
      <c r="DV154" s="44" t="s">
        <v>169</v>
      </c>
      <c r="DW154" s="44" t="s">
        <v>169</v>
      </c>
      <c r="DX154" s="44" t="n">
        <v>100</v>
      </c>
      <c r="DY154" s="44"/>
      <c r="DZ154" s="44"/>
      <c r="EA154" s="44"/>
      <c r="EB154" s="44"/>
      <c r="EC154" s="44"/>
      <c r="ED154" s="44"/>
      <c r="EE154" s="44" t="n">
        <v>86331341</v>
      </c>
      <c r="EF154" s="44" t="n">
        <v>100</v>
      </c>
      <c r="EG154" s="44" t="s">
        <v>171</v>
      </c>
      <c r="EH154" s="44" t="n">
        <v>0</v>
      </c>
      <c r="EI154" s="44"/>
      <c r="EJ154" s="44" t="n">
        <v>1</v>
      </c>
      <c r="EK154" s="44" t="n">
        <v>713</v>
      </c>
      <c r="EL154" s="44" t="s">
        <v>172</v>
      </c>
      <c r="EM154" s="44" t="s">
        <v>173</v>
      </c>
      <c r="EN154" s="44"/>
      <c r="EO154" s="44" t="s">
        <v>79</v>
      </c>
      <c r="EP154" s="44"/>
      <c r="EQ154" s="44" t="n">
        <v>0</v>
      </c>
      <c r="ER154" s="44" t="n">
        <v>0</v>
      </c>
      <c r="ES154" s="44" t="n">
        <v>501.23</v>
      </c>
      <c r="ET154" s="44" t="n">
        <v>158.98</v>
      </c>
      <c r="EU154" s="44" t="n">
        <v>20.65</v>
      </c>
      <c r="EV154" s="44" t="n">
        <v>762.74</v>
      </c>
      <c r="EW154" s="44" t="n">
        <v>66.89</v>
      </c>
      <c r="EX154" s="44" t="n">
        <v>0</v>
      </c>
      <c r="EY154" s="44" t="n">
        <v>0</v>
      </c>
      <c r="EZ154" s="44"/>
      <c r="FA154" s="44"/>
      <c r="FB154" s="44"/>
      <c r="FC154" s="44"/>
      <c r="FD154" s="44"/>
      <c r="FE154" s="44"/>
      <c r="FF154" s="44"/>
      <c r="FG154" s="44"/>
      <c r="FH154" s="44"/>
      <c r="FI154" s="44"/>
      <c r="FJ154" s="44"/>
      <c r="FK154" s="44"/>
      <c r="FL154" s="44"/>
      <c r="FM154" s="44"/>
      <c r="FN154" s="44"/>
      <c r="FO154" s="44"/>
      <c r="FP154" s="44"/>
      <c r="FQ154" s="44" t="n">
        <v>0</v>
      </c>
      <c r="FR154" s="44" t="n">
        <v>0</v>
      </c>
      <c r="FS154" s="44" t="n">
        <v>0</v>
      </c>
      <c r="FT154" s="44"/>
      <c r="FU154" s="44"/>
      <c r="FV154" s="44"/>
      <c r="FW154" s="44"/>
      <c r="FX154" s="44" t="n">
        <v>134</v>
      </c>
      <c r="FY154" s="44" t="n">
        <v>55</v>
      </c>
      <c r="FZ154" s="44"/>
      <c r="GA154" s="44"/>
      <c r="GB154" s="44"/>
      <c r="GC154" s="44"/>
      <c r="GD154" s="44" t="n">
        <v>1</v>
      </c>
      <c r="GE154" s="44"/>
      <c r="GF154" s="44" t="n">
        <v>281129850</v>
      </c>
      <c r="GG154" s="44" t="n">
        <v>2</v>
      </c>
      <c r="GH154" s="44" t="n">
        <v>0</v>
      </c>
      <c r="GI154" s="44" t="n">
        <v>-2</v>
      </c>
      <c r="GJ154" s="44" t="n">
        <v>0</v>
      </c>
      <c r="GK154" s="44" t="n">
        <v>0</v>
      </c>
      <c r="GL154" s="44" t="n">
        <f aca="false">ROUND(IF(AND(BH154=3,BI154=3,FS154&lt;&gt;0),P154,0),2)</f>
        <v>0</v>
      </c>
      <c r="GM154" s="44" t="n">
        <f aca="false">ROUND(O154+X154+Y154,2)+GX154</f>
        <v>129804.57</v>
      </c>
      <c r="GN154" s="44" t="n">
        <f aca="false">IF(OR(BI154=0,BI154=1),GM154-GX154,0)</f>
        <v>129804.57</v>
      </c>
      <c r="GO154" s="44" t="n">
        <f aca="false">IF(BI154=2,GM154-GX154,0)</f>
        <v>0</v>
      </c>
      <c r="GP154" s="44" t="n">
        <f aca="false">IF(BI154=4,GM154-GX154,0)</f>
        <v>0</v>
      </c>
      <c r="GQ154" s="44"/>
      <c r="GR154" s="44" t="n">
        <v>0</v>
      </c>
      <c r="GS154" s="44" t="n">
        <v>3</v>
      </c>
      <c r="GT154" s="44" t="n">
        <v>0</v>
      </c>
      <c r="GU154" s="44"/>
      <c r="GV154" s="44" t="n">
        <f aca="false">(GT154)</f>
        <v>0</v>
      </c>
      <c r="GW154" s="44" t="n">
        <v>1</v>
      </c>
      <c r="GX154" s="44" t="n">
        <f aca="false">ROUND(HC154*I154,2)</f>
        <v>0</v>
      </c>
      <c r="GY154" s="44"/>
      <c r="GZ154" s="44"/>
      <c r="HA154" s="44" t="n">
        <v>0</v>
      </c>
      <c r="HB154" s="44" t="n">
        <v>0</v>
      </c>
      <c r="HC154" s="44" t="n">
        <f aca="false">GV154*GW154</f>
        <v>0</v>
      </c>
      <c r="HD154" s="44"/>
      <c r="HE154" s="44"/>
      <c r="HF154" s="44"/>
      <c r="HG154" s="44"/>
      <c r="HH154" s="44"/>
      <c r="HI154" s="44"/>
      <c r="HJ154" s="44"/>
      <c r="HK154" s="44"/>
      <c r="HL154" s="44"/>
      <c r="HM154" s="44"/>
      <c r="HN154" s="44"/>
      <c r="HO154" s="44"/>
      <c r="HP154" s="44"/>
      <c r="HQ154" s="44"/>
      <c r="HR154" s="44"/>
      <c r="HS154" s="44" t="n">
        <v>0</v>
      </c>
      <c r="HT154" s="44"/>
      <c r="HU154" s="44"/>
      <c r="HV154" s="44"/>
      <c r="HW154" s="44"/>
      <c r="HX154" s="44"/>
      <c r="HY154" s="44"/>
      <c r="HZ154" s="44"/>
      <c r="IA154" s="44"/>
      <c r="IB154" s="44"/>
      <c r="IC154" s="44"/>
      <c r="ID154" s="44"/>
      <c r="IE154" s="44"/>
      <c r="IF154" s="44"/>
      <c r="IG154" s="44"/>
      <c r="IH154" s="44"/>
      <c r="II154" s="44"/>
      <c r="IJ154" s="44"/>
      <c r="IK154" s="44" t="n">
        <v>0</v>
      </c>
      <c r="IL154" s="44"/>
      <c r="IM154" s="44"/>
      <c r="IN154" s="44"/>
      <c r="IO154" s="44"/>
      <c r="IP154" s="44"/>
      <c r="IQ154" s="44"/>
      <c r="IR154" s="44"/>
      <c r="IS154" s="44"/>
      <c r="IT154" s="44"/>
      <c r="IU154" s="44"/>
    </row>
    <row r="155" customFormat="false" ht="12.75" hidden="false" customHeight="false" outlineLevel="0" collapsed="false">
      <c r="A155" s="44" t="n">
        <v>17</v>
      </c>
      <c r="B155" s="44" t="n">
        <v>1</v>
      </c>
      <c r="C155" s="44" t="n">
        <f aca="false">ROW(SmtRes!A182)</f>
        <v>182</v>
      </c>
      <c r="D155" s="44" t="n">
        <f aca="false">ROW(EtalonRes!A182)</f>
        <v>182</v>
      </c>
      <c r="E155" s="44" t="s">
        <v>167</v>
      </c>
      <c r="F155" s="44" t="s">
        <v>168</v>
      </c>
      <c r="G155" s="44" t="s">
        <v>44</v>
      </c>
      <c r="H155" s="44" t="s">
        <v>169</v>
      </c>
      <c r="I155" s="44" t="n">
        <f aca="false">ROUND(3972/100,9)</f>
        <v>39.72</v>
      </c>
      <c r="J155" s="44" t="n">
        <v>0</v>
      </c>
      <c r="K155" s="44" t="n">
        <f aca="false">ROUND(3972/100,9)</f>
        <v>39.72</v>
      </c>
      <c r="L155" s="44"/>
      <c r="M155" s="44"/>
      <c r="N155" s="44"/>
      <c r="O155" s="44" t="n">
        <f aca="false">ROUND(CP155,2)</f>
        <v>2564701.71</v>
      </c>
      <c r="P155" s="44" t="n">
        <f aca="false">ROUND(CQ155*I155,2)</f>
        <v>425054.07</v>
      </c>
      <c r="Q155" s="44" t="n">
        <f aca="false">ROUND(CR155*I155,2)</f>
        <v>124289.13</v>
      </c>
      <c r="R155" s="44" t="n">
        <f aca="false">ROUND(CS155*I155,2)</f>
        <v>54562.7</v>
      </c>
      <c r="S155" s="44" t="n">
        <f aca="false">ROUND(CT155*I155,2)</f>
        <v>2015358.51</v>
      </c>
      <c r="T155" s="44" t="n">
        <f aca="false">ROUND(CU155*I155,2)</f>
        <v>0</v>
      </c>
      <c r="U155" s="44" t="n">
        <f aca="false">CV155*I155</f>
        <v>3059.91810036</v>
      </c>
      <c r="V155" s="44" t="n">
        <f aca="false">CW155*I155</f>
        <v>0</v>
      </c>
      <c r="W155" s="44" t="n">
        <f aca="false">ROUND(CX155*I155,2)</f>
        <v>0</v>
      </c>
      <c r="X155" s="44" t="n">
        <f aca="false">ROUND(CY155,2)</f>
        <v>2773694.42</v>
      </c>
      <c r="Y155" s="44" t="n">
        <f aca="false">ROUND(CZ155,2)</f>
        <v>1138456.67</v>
      </c>
      <c r="Z155" s="44"/>
      <c r="AA155" s="44" t="n">
        <v>86511348</v>
      </c>
      <c r="AB155" s="44" t="n">
        <f aca="false">(AC155+AD155+AF155)</f>
        <v>1515.122</v>
      </c>
      <c r="AC155" s="44" t="n">
        <f aca="false">(ES155)</f>
        <v>501.23</v>
      </c>
      <c r="AD155" s="44" t="n">
        <f aca="false">((ET155*1.1))</f>
        <v>174.878</v>
      </c>
      <c r="AE155" s="44" t="n">
        <f aca="false">((EU155*1.1))</f>
        <v>22.715</v>
      </c>
      <c r="AF155" s="44" t="n">
        <f aca="false">((EV155*1.1))</f>
        <v>839.014</v>
      </c>
      <c r="AG155" s="44" t="n">
        <f aca="false">(AP155)</f>
        <v>0</v>
      </c>
      <c r="AH155" s="44" t="n">
        <f aca="false">((EW155*1.1))</f>
        <v>73.579</v>
      </c>
      <c r="AI155" s="44" t="n">
        <f aca="false">((EX155*1.1))</f>
        <v>0</v>
      </c>
      <c r="AJ155" s="44" t="n">
        <f aca="false">(AS155)</f>
        <v>0</v>
      </c>
      <c r="AK155" s="44" t="n">
        <v>0</v>
      </c>
      <c r="AL155" s="44" t="n">
        <v>501.23</v>
      </c>
      <c r="AM155" s="44" t="n">
        <v>158.98</v>
      </c>
      <c r="AN155" s="44" t="n">
        <v>20.65</v>
      </c>
      <c r="AO155" s="44" t="n">
        <v>762.74</v>
      </c>
      <c r="AP155" s="44" t="n">
        <v>0</v>
      </c>
      <c r="AQ155" s="44" t="n">
        <v>66.89</v>
      </c>
      <c r="AR155" s="44" t="n">
        <v>0</v>
      </c>
      <c r="AS155" s="44" t="n">
        <v>0</v>
      </c>
      <c r="AT155" s="44" t="n">
        <v>134</v>
      </c>
      <c r="AU155" s="44" t="n">
        <v>55</v>
      </c>
      <c r="AV155" s="44" t="n">
        <v>1.047</v>
      </c>
      <c r="AW155" s="44" t="n">
        <v>1</v>
      </c>
      <c r="AX155" s="44"/>
      <c r="AY155" s="44"/>
      <c r="AZ155" s="44" t="n">
        <v>1</v>
      </c>
      <c r="BA155" s="44" t="n">
        <v>57.76</v>
      </c>
      <c r="BB155" s="44" t="n">
        <v>17.09</v>
      </c>
      <c r="BC155" s="44" t="n">
        <v>21.35</v>
      </c>
      <c r="BD155" s="44"/>
      <c r="BE155" s="44"/>
      <c r="BF155" s="44"/>
      <c r="BG155" s="44"/>
      <c r="BH155" s="44" t="n">
        <v>0</v>
      </c>
      <c r="BI155" s="44" t="n">
        <v>1</v>
      </c>
      <c r="BJ155" s="44" t="s">
        <v>170</v>
      </c>
      <c r="BK155" s="44"/>
      <c r="BL155" s="44"/>
      <c r="BM155" s="44" t="n">
        <v>713</v>
      </c>
      <c r="BN155" s="44" t="n">
        <v>0</v>
      </c>
      <c r="BO155" s="44" t="s">
        <v>168</v>
      </c>
      <c r="BP155" s="44" t="n">
        <v>1</v>
      </c>
      <c r="BQ155" s="44" t="n">
        <v>100</v>
      </c>
      <c r="BR155" s="44" t="n">
        <v>0</v>
      </c>
      <c r="BS155" s="44" t="n">
        <v>57.76</v>
      </c>
      <c r="BT155" s="44" t="n">
        <v>1</v>
      </c>
      <c r="BU155" s="44" t="n">
        <v>1</v>
      </c>
      <c r="BV155" s="44" t="n">
        <v>1</v>
      </c>
      <c r="BW155" s="44" t="n">
        <v>1</v>
      </c>
      <c r="BX155" s="44" t="n">
        <v>1</v>
      </c>
      <c r="BY155" s="44"/>
      <c r="BZ155" s="44" t="n">
        <v>134</v>
      </c>
      <c r="CA155" s="44" t="n">
        <v>55</v>
      </c>
      <c r="CB155" s="44"/>
      <c r="CC155" s="44"/>
      <c r="CD155" s="44"/>
      <c r="CE155" s="44" t="n">
        <v>0</v>
      </c>
      <c r="CF155" s="44" t="n">
        <v>0</v>
      </c>
      <c r="CG155" s="44" t="n">
        <v>0</v>
      </c>
      <c r="CH155" s="44"/>
      <c r="CI155" s="44"/>
      <c r="CJ155" s="44"/>
      <c r="CK155" s="44"/>
      <c r="CL155" s="44"/>
      <c r="CM155" s="44" t="n">
        <v>0</v>
      </c>
      <c r="CN155" s="44" t="s">
        <v>75</v>
      </c>
      <c r="CO155" s="44" t="n">
        <v>0</v>
      </c>
      <c r="CP155" s="44" t="n">
        <f aca="false">(P155+Q155+S155)</f>
        <v>2564701.71</v>
      </c>
      <c r="CQ155" s="44" t="n">
        <f aca="false">(AC155*BC155*AW155)</f>
        <v>10701.2605</v>
      </c>
      <c r="CR155" s="44" t="n">
        <f aca="false">(((ET155*1.1))*BB155*AV155)</f>
        <v>3129.13227594</v>
      </c>
      <c r="CS155" s="44" t="n">
        <f aca="false">(AE155*BS155*AV155)</f>
        <v>1373.6832648</v>
      </c>
      <c r="CT155" s="44" t="n">
        <f aca="false">(AF155*BA155*AV155)</f>
        <v>50739.13672608</v>
      </c>
      <c r="CU155" s="44" t="n">
        <f aca="false">AG155</f>
        <v>0</v>
      </c>
      <c r="CV155" s="44" t="n">
        <f aca="false">(AH155*AV155)</f>
        <v>77.037213</v>
      </c>
      <c r="CW155" s="44" t="n">
        <f aca="false">AI155</f>
        <v>0</v>
      </c>
      <c r="CX155" s="44" t="n">
        <f aca="false">AJ155</f>
        <v>0</v>
      </c>
      <c r="CY155" s="44" t="n">
        <f aca="false">(S155+R155)*(BZ155/100)</f>
        <v>2773694.4214</v>
      </c>
      <c r="CZ155" s="44" t="n">
        <f aca="false">(S155+R155)*(CA155/100)</f>
        <v>1138456.6655</v>
      </c>
      <c r="DA155" s="44"/>
      <c r="DB155" s="44"/>
      <c r="DC155" s="44"/>
      <c r="DD155" s="44"/>
      <c r="DE155" s="44" t="s">
        <v>76</v>
      </c>
      <c r="DF155" s="44" t="s">
        <v>76</v>
      </c>
      <c r="DG155" s="44" t="s">
        <v>76</v>
      </c>
      <c r="DH155" s="44"/>
      <c r="DI155" s="44" t="s">
        <v>76</v>
      </c>
      <c r="DJ155" s="44" t="s">
        <v>76</v>
      </c>
      <c r="DK155" s="44"/>
      <c r="DL155" s="44"/>
      <c r="DM155" s="44"/>
      <c r="DN155" s="44" t="n">
        <v>134</v>
      </c>
      <c r="DO155" s="44" t="n">
        <v>55</v>
      </c>
      <c r="DP155" s="44" t="n">
        <v>1</v>
      </c>
      <c r="DQ155" s="44" t="n">
        <v>1</v>
      </c>
      <c r="DR155" s="44"/>
      <c r="DS155" s="44"/>
      <c r="DT155" s="44"/>
      <c r="DU155" s="44" t="n">
        <v>1003</v>
      </c>
      <c r="DV155" s="44" t="s">
        <v>169</v>
      </c>
      <c r="DW155" s="44" t="s">
        <v>169</v>
      </c>
      <c r="DX155" s="44" t="n">
        <v>100</v>
      </c>
      <c r="DY155" s="44"/>
      <c r="DZ155" s="44"/>
      <c r="EA155" s="44"/>
      <c r="EB155" s="44"/>
      <c r="EC155" s="44"/>
      <c r="ED155" s="44"/>
      <c r="EE155" s="44" t="n">
        <v>86331341</v>
      </c>
      <c r="EF155" s="44" t="n">
        <v>100</v>
      </c>
      <c r="EG155" s="44" t="s">
        <v>171</v>
      </c>
      <c r="EH155" s="44" t="n">
        <v>0</v>
      </c>
      <c r="EI155" s="44"/>
      <c r="EJ155" s="44" t="n">
        <v>1</v>
      </c>
      <c r="EK155" s="44" t="n">
        <v>713</v>
      </c>
      <c r="EL155" s="44" t="s">
        <v>172</v>
      </c>
      <c r="EM155" s="44" t="s">
        <v>173</v>
      </c>
      <c r="EN155" s="44"/>
      <c r="EO155" s="44" t="s">
        <v>79</v>
      </c>
      <c r="EP155" s="44"/>
      <c r="EQ155" s="44" t="n">
        <v>0</v>
      </c>
      <c r="ER155" s="44" t="n">
        <v>0</v>
      </c>
      <c r="ES155" s="44" t="n">
        <v>501.23</v>
      </c>
      <c r="ET155" s="44" t="n">
        <v>158.98</v>
      </c>
      <c r="EU155" s="44" t="n">
        <v>20.65</v>
      </c>
      <c r="EV155" s="44" t="n">
        <v>762.74</v>
      </c>
      <c r="EW155" s="44" t="n">
        <v>66.89</v>
      </c>
      <c r="EX155" s="44" t="n">
        <v>0</v>
      </c>
      <c r="EY155" s="44" t="n">
        <v>0</v>
      </c>
      <c r="EZ155" s="44"/>
      <c r="FA155" s="44"/>
      <c r="FB155" s="44"/>
      <c r="FC155" s="44"/>
      <c r="FD155" s="44"/>
      <c r="FE155" s="44"/>
      <c r="FF155" s="44"/>
      <c r="FG155" s="44"/>
      <c r="FH155" s="44"/>
      <c r="FI155" s="44"/>
      <c r="FJ155" s="44"/>
      <c r="FK155" s="44"/>
      <c r="FL155" s="44"/>
      <c r="FM155" s="44"/>
      <c r="FN155" s="44"/>
      <c r="FO155" s="44"/>
      <c r="FP155" s="44"/>
      <c r="FQ155" s="44" t="n">
        <v>0</v>
      </c>
      <c r="FR155" s="44" t="n">
        <v>0</v>
      </c>
      <c r="FS155" s="44" t="n">
        <v>0</v>
      </c>
      <c r="FT155" s="44"/>
      <c r="FU155" s="44"/>
      <c r="FV155" s="44"/>
      <c r="FW155" s="44"/>
      <c r="FX155" s="44" t="n">
        <v>134</v>
      </c>
      <c r="FY155" s="44" t="n">
        <v>55</v>
      </c>
      <c r="FZ155" s="44"/>
      <c r="GA155" s="44"/>
      <c r="GB155" s="44"/>
      <c r="GC155" s="44"/>
      <c r="GD155" s="44" t="n">
        <v>1</v>
      </c>
      <c r="GE155" s="44"/>
      <c r="GF155" s="44" t="n">
        <v>281129850</v>
      </c>
      <c r="GG155" s="44" t="n">
        <v>2</v>
      </c>
      <c r="GH155" s="44" t="n">
        <v>0</v>
      </c>
      <c r="GI155" s="44" t="n">
        <v>-2</v>
      </c>
      <c r="GJ155" s="44" t="n">
        <v>0</v>
      </c>
      <c r="GK155" s="44" t="n">
        <v>0</v>
      </c>
      <c r="GL155" s="44" t="n">
        <f aca="false">ROUND(IF(AND(BH155=3,BI155=3,FS155&lt;&gt;0),P155,0),2)</f>
        <v>0</v>
      </c>
      <c r="GM155" s="44" t="n">
        <f aca="false">ROUND(O155+X155+Y155,2)+GX155</f>
        <v>6476852.8</v>
      </c>
      <c r="GN155" s="44" t="n">
        <f aca="false">IF(OR(BI155=0,BI155=1),GM155-GX155,0)</f>
        <v>6476852.8</v>
      </c>
      <c r="GO155" s="44" t="n">
        <f aca="false">IF(BI155=2,GM155-GX155,0)</f>
        <v>0</v>
      </c>
      <c r="GP155" s="44" t="n">
        <f aca="false">IF(BI155=4,GM155-GX155,0)</f>
        <v>0</v>
      </c>
      <c r="GQ155" s="44"/>
      <c r="GR155" s="44" t="n">
        <v>0</v>
      </c>
      <c r="GS155" s="44" t="n">
        <v>3</v>
      </c>
      <c r="GT155" s="44" t="n">
        <v>0</v>
      </c>
      <c r="GU155" s="44"/>
      <c r="GV155" s="44" t="n">
        <f aca="false">(GT155)</f>
        <v>0</v>
      </c>
      <c r="GW155" s="44" t="n">
        <v>21.35</v>
      </c>
      <c r="GX155" s="44" t="n">
        <f aca="false">ROUND(HC155*I155,2)</f>
        <v>0</v>
      </c>
      <c r="GY155" s="44"/>
      <c r="GZ155" s="44"/>
      <c r="HA155" s="44" t="n">
        <v>0</v>
      </c>
      <c r="HB155" s="44" t="n">
        <v>0</v>
      </c>
      <c r="HC155" s="44" t="n">
        <f aca="false">GV155*GW155</f>
        <v>0</v>
      </c>
      <c r="HD155" s="44"/>
      <c r="HE155" s="44"/>
      <c r="HF155" s="44"/>
      <c r="HG155" s="44"/>
      <c r="HH155" s="44"/>
      <c r="HI155" s="44"/>
      <c r="HJ155" s="44"/>
      <c r="HK155" s="44"/>
      <c r="HL155" s="44"/>
      <c r="HM155" s="44"/>
      <c r="HN155" s="44"/>
      <c r="HO155" s="44"/>
      <c r="HP155" s="44"/>
      <c r="HQ155" s="44"/>
      <c r="HR155" s="44"/>
      <c r="HS155" s="44" t="n">
        <v>0</v>
      </c>
      <c r="HT155" s="44"/>
      <c r="HU155" s="44"/>
      <c r="HV155" s="44"/>
      <c r="HW155" s="44"/>
      <c r="HX155" s="44"/>
      <c r="HY155" s="44"/>
      <c r="HZ155" s="44"/>
      <c r="IA155" s="44"/>
      <c r="IB155" s="44"/>
      <c r="IC155" s="44"/>
      <c r="ID155" s="44"/>
      <c r="IE155" s="44"/>
      <c r="IF155" s="44"/>
      <c r="IG155" s="44"/>
      <c r="IH155" s="44"/>
      <c r="II155" s="44"/>
      <c r="IJ155" s="44"/>
      <c r="IK155" s="44" t="n">
        <v>0</v>
      </c>
      <c r="IL155" s="44"/>
      <c r="IM155" s="44"/>
      <c r="IN155" s="44"/>
      <c r="IO155" s="44"/>
      <c r="IP155" s="44"/>
      <c r="IQ155" s="44"/>
      <c r="IR155" s="44"/>
      <c r="IS155" s="44"/>
      <c r="IT155" s="44"/>
      <c r="IU155" s="44"/>
    </row>
    <row r="156" customFormat="false" ht="12.75" hidden="false" customHeight="false" outlineLevel="0" collapsed="false">
      <c r="A156" s="44" t="n">
        <v>17</v>
      </c>
      <c r="B156" s="44" t="n">
        <v>1</v>
      </c>
      <c r="C156" s="44"/>
      <c r="D156" s="44"/>
      <c r="E156" s="44" t="s">
        <v>174</v>
      </c>
      <c r="F156" s="44" t="s">
        <v>175</v>
      </c>
      <c r="G156" s="44" t="s">
        <v>48</v>
      </c>
      <c r="H156" s="44" t="s">
        <v>176</v>
      </c>
      <c r="I156" s="44" t="n">
        <f aca="false">ROUND(5.08416,9)</f>
        <v>5.08416</v>
      </c>
      <c r="J156" s="44" t="n">
        <v>0</v>
      </c>
      <c r="K156" s="44" t="n">
        <f aca="false">ROUND(5.08416,9)</f>
        <v>5.08416</v>
      </c>
      <c r="L156" s="44"/>
      <c r="M156" s="44"/>
      <c r="N156" s="44"/>
      <c r="O156" s="44" t="n">
        <f aca="false">ROUND(CP156,2)</f>
        <v>3327.84</v>
      </c>
      <c r="P156" s="44" t="n">
        <f aca="false">ROUND(CQ156*I156,2)</f>
        <v>3327.84</v>
      </c>
      <c r="Q156" s="44" t="n">
        <f aca="false">ROUND(CR156*I156,2)</f>
        <v>0</v>
      </c>
      <c r="R156" s="44" t="n">
        <f aca="false">ROUND(CS156*I156,2)</f>
        <v>0</v>
      </c>
      <c r="S156" s="44" t="n">
        <f aca="false">ROUND(CT156*I156,2)</f>
        <v>0</v>
      </c>
      <c r="T156" s="44" t="n">
        <f aca="false">ROUND(CU156*I156,2)</f>
        <v>0</v>
      </c>
      <c r="U156" s="44" t="n">
        <f aca="false">CV156*I156</f>
        <v>0</v>
      </c>
      <c r="V156" s="44" t="n">
        <f aca="false">CW156*I156</f>
        <v>0</v>
      </c>
      <c r="W156" s="44" t="n">
        <f aca="false">ROUND(CX156*I156,2)</f>
        <v>0</v>
      </c>
      <c r="X156" s="44" t="n">
        <f aca="false">ROUND(CY156,2)</f>
        <v>0</v>
      </c>
      <c r="Y156" s="44" t="n">
        <f aca="false">ROUND(CZ156,2)</f>
        <v>0</v>
      </c>
      <c r="Z156" s="44"/>
      <c r="AA156" s="44" t="n">
        <v>86511347</v>
      </c>
      <c r="AB156" s="44" t="n">
        <f aca="false">(AC156+AD156+AF156)</f>
        <v>654.55</v>
      </c>
      <c r="AC156" s="44" t="n">
        <f aca="false">(ES156)</f>
        <v>654.55</v>
      </c>
      <c r="AD156" s="44" t="n">
        <f aca="false">(ET156)</f>
        <v>0</v>
      </c>
      <c r="AE156" s="44" t="n">
        <f aca="false">(EU156)</f>
        <v>0</v>
      </c>
      <c r="AF156" s="44" t="n">
        <f aca="false">(EV156)</f>
        <v>0</v>
      </c>
      <c r="AG156" s="44" t="n">
        <f aca="false">(AP156)</f>
        <v>0</v>
      </c>
      <c r="AH156" s="44" t="n">
        <f aca="false">(EW156)</f>
        <v>0</v>
      </c>
      <c r="AI156" s="44" t="n">
        <f aca="false">(EX156)</f>
        <v>0</v>
      </c>
      <c r="AJ156" s="44" t="n">
        <f aca="false">(AS156)</f>
        <v>0</v>
      </c>
      <c r="AK156" s="44" t="n">
        <v>0</v>
      </c>
      <c r="AL156" s="44" t="n">
        <v>654.55</v>
      </c>
      <c r="AM156" s="44" t="n">
        <v>0</v>
      </c>
      <c r="AN156" s="44" t="n">
        <v>0</v>
      </c>
      <c r="AO156" s="44" t="n">
        <v>0</v>
      </c>
      <c r="AP156" s="44" t="n">
        <v>0</v>
      </c>
      <c r="AQ156" s="44" t="n">
        <v>0</v>
      </c>
      <c r="AR156" s="44" t="n">
        <v>0</v>
      </c>
      <c r="AS156" s="44" t="n">
        <v>0</v>
      </c>
      <c r="AT156" s="44" t="n">
        <v>134</v>
      </c>
      <c r="AU156" s="44" t="n">
        <v>55</v>
      </c>
      <c r="AV156" s="44" t="n">
        <v>1</v>
      </c>
      <c r="AW156" s="44" t="n">
        <v>1</v>
      </c>
      <c r="AX156" s="44"/>
      <c r="AY156" s="44"/>
      <c r="AZ156" s="44" t="n">
        <v>1</v>
      </c>
      <c r="BA156" s="44" t="n">
        <v>1</v>
      </c>
      <c r="BB156" s="44" t="n">
        <v>1</v>
      </c>
      <c r="BC156" s="44" t="n">
        <v>1</v>
      </c>
      <c r="BD156" s="44"/>
      <c r="BE156" s="44"/>
      <c r="BF156" s="44"/>
      <c r="BG156" s="44"/>
      <c r="BH156" s="44" t="n">
        <v>0</v>
      </c>
      <c r="BI156" s="44" t="n">
        <v>1</v>
      </c>
      <c r="BJ156" s="44" t="s">
        <v>175</v>
      </c>
      <c r="BK156" s="44"/>
      <c r="BL156" s="44"/>
      <c r="BM156" s="44" t="n">
        <v>1617</v>
      </c>
      <c r="BN156" s="44" t="n">
        <v>0</v>
      </c>
      <c r="BO156" s="44" t="s">
        <v>175</v>
      </c>
      <c r="BP156" s="44" t="n">
        <v>1</v>
      </c>
      <c r="BQ156" s="44" t="n">
        <v>200</v>
      </c>
      <c r="BR156" s="44" t="n">
        <v>0</v>
      </c>
      <c r="BS156" s="44" t="n">
        <v>1</v>
      </c>
      <c r="BT156" s="44" t="n">
        <v>1</v>
      </c>
      <c r="BU156" s="44" t="n">
        <v>1</v>
      </c>
      <c r="BV156" s="44" t="n">
        <v>1</v>
      </c>
      <c r="BW156" s="44" t="n">
        <v>1</v>
      </c>
      <c r="BX156" s="44" t="n">
        <v>1</v>
      </c>
      <c r="BY156" s="44"/>
      <c r="BZ156" s="44" t="n">
        <v>134</v>
      </c>
      <c r="CA156" s="44" t="n">
        <v>55</v>
      </c>
      <c r="CB156" s="44"/>
      <c r="CC156" s="44"/>
      <c r="CD156" s="44"/>
      <c r="CE156" s="44" t="n">
        <v>0</v>
      </c>
      <c r="CF156" s="44" t="n">
        <v>0</v>
      </c>
      <c r="CG156" s="44" t="n">
        <v>0</v>
      </c>
      <c r="CH156" s="44"/>
      <c r="CI156" s="44"/>
      <c r="CJ156" s="44"/>
      <c r="CK156" s="44"/>
      <c r="CL156" s="44"/>
      <c r="CM156" s="44" t="n">
        <v>0</v>
      </c>
      <c r="CN156" s="44"/>
      <c r="CO156" s="44" t="n">
        <v>0</v>
      </c>
      <c r="CP156" s="44" t="n">
        <f aca="false">(P156+Q156+S156)</f>
        <v>3327.84</v>
      </c>
      <c r="CQ156" s="44" t="n">
        <f aca="false">(AC156*BC156*AW156)</f>
        <v>654.55</v>
      </c>
      <c r="CR156" s="44" t="n">
        <f aca="false">((ET156)*BB156*AV156)</f>
        <v>0</v>
      </c>
      <c r="CS156" s="44" t="n">
        <f aca="false">(AE156*BS156*AV156)</f>
        <v>0</v>
      </c>
      <c r="CT156" s="44" t="n">
        <f aca="false">(AF156*BA156*AV156)</f>
        <v>0</v>
      </c>
      <c r="CU156" s="44" t="n">
        <f aca="false">AG156</f>
        <v>0</v>
      </c>
      <c r="CV156" s="44" t="n">
        <f aca="false">(AH156*AV156)</f>
        <v>0</v>
      </c>
      <c r="CW156" s="44" t="n">
        <f aca="false">AI156</f>
        <v>0</v>
      </c>
      <c r="CX156" s="44" t="n">
        <f aca="false">AJ156</f>
        <v>0</v>
      </c>
      <c r="CY156" s="44" t="n">
        <f aca="false">(((S156+R156)*BZ156)/100)</f>
        <v>0</v>
      </c>
      <c r="CZ156" s="44" t="n">
        <f aca="false">(((S156+R156)*CA156)/100)</f>
        <v>0</v>
      </c>
      <c r="DA156" s="44"/>
      <c r="DB156" s="44"/>
      <c r="DC156" s="44"/>
      <c r="DD156" s="44"/>
      <c r="DE156" s="44"/>
      <c r="DF156" s="44"/>
      <c r="DG156" s="44"/>
      <c r="DH156" s="44"/>
      <c r="DI156" s="44"/>
      <c r="DJ156" s="44"/>
      <c r="DK156" s="44"/>
      <c r="DL156" s="44"/>
      <c r="DM156" s="44"/>
      <c r="DN156" s="44" t="n">
        <v>0</v>
      </c>
      <c r="DO156" s="44" t="n">
        <v>0</v>
      </c>
      <c r="DP156" s="44" t="n">
        <v>1</v>
      </c>
      <c r="DQ156" s="44" t="n">
        <v>1</v>
      </c>
      <c r="DR156" s="44"/>
      <c r="DS156" s="44"/>
      <c r="DT156" s="44"/>
      <c r="DU156" s="44" t="n">
        <v>1007</v>
      </c>
      <c r="DV156" s="44" t="s">
        <v>176</v>
      </c>
      <c r="DW156" s="44" t="s">
        <v>176</v>
      </c>
      <c r="DX156" s="44" t="n">
        <v>1</v>
      </c>
      <c r="DY156" s="44"/>
      <c r="DZ156" s="44"/>
      <c r="EA156" s="44"/>
      <c r="EB156" s="44"/>
      <c r="EC156" s="44"/>
      <c r="ED156" s="44"/>
      <c r="EE156" s="44" t="n">
        <v>86332245</v>
      </c>
      <c r="EF156" s="44" t="n">
        <v>200</v>
      </c>
      <c r="EG156" s="44" t="s">
        <v>177</v>
      </c>
      <c r="EH156" s="44" t="n">
        <v>0</v>
      </c>
      <c r="EI156" s="44"/>
      <c r="EJ156" s="44" t="n">
        <v>1</v>
      </c>
      <c r="EK156" s="44" t="n">
        <v>1617</v>
      </c>
      <c r="EL156" s="44" t="s">
        <v>178</v>
      </c>
      <c r="EM156" s="44" t="s">
        <v>179</v>
      </c>
      <c r="EN156" s="44"/>
      <c r="EO156" s="44"/>
      <c r="EP156" s="44"/>
      <c r="EQ156" s="44" t="n">
        <v>0</v>
      </c>
      <c r="ER156" s="44" t="n">
        <v>0</v>
      </c>
      <c r="ES156" s="44" t="n">
        <v>654.55</v>
      </c>
      <c r="ET156" s="44" t="n">
        <v>0</v>
      </c>
      <c r="EU156" s="44" t="n">
        <v>0</v>
      </c>
      <c r="EV156" s="44" t="n">
        <v>0</v>
      </c>
      <c r="EW156" s="44" t="n">
        <v>0</v>
      </c>
      <c r="EX156" s="44" t="n">
        <v>0</v>
      </c>
      <c r="EY156" s="44" t="n">
        <v>0</v>
      </c>
      <c r="EZ156" s="44"/>
      <c r="FA156" s="44"/>
      <c r="FB156" s="44"/>
      <c r="FC156" s="44"/>
      <c r="FD156" s="44"/>
      <c r="FE156" s="44"/>
      <c r="FF156" s="44"/>
      <c r="FG156" s="44"/>
      <c r="FH156" s="44"/>
      <c r="FI156" s="44"/>
      <c r="FJ156" s="44"/>
      <c r="FK156" s="44"/>
      <c r="FL156" s="44"/>
      <c r="FM156" s="44"/>
      <c r="FN156" s="44"/>
      <c r="FO156" s="44"/>
      <c r="FP156" s="44"/>
      <c r="FQ156" s="44" t="n">
        <v>0</v>
      </c>
      <c r="FR156" s="44" t="n">
        <v>0</v>
      </c>
      <c r="FS156" s="44" t="n">
        <v>0</v>
      </c>
      <c r="FT156" s="44"/>
      <c r="FU156" s="44"/>
      <c r="FV156" s="44"/>
      <c r="FW156" s="44"/>
      <c r="FX156" s="44" t="n">
        <v>134</v>
      </c>
      <c r="FY156" s="44" t="n">
        <v>55</v>
      </c>
      <c r="FZ156" s="44"/>
      <c r="GA156" s="44"/>
      <c r="GB156" s="44"/>
      <c r="GC156" s="44"/>
      <c r="GD156" s="44" t="n">
        <v>1</v>
      </c>
      <c r="GE156" s="44"/>
      <c r="GF156" s="44" t="n">
        <v>-1186848522</v>
      </c>
      <c r="GG156" s="44" t="n">
        <v>2</v>
      </c>
      <c r="GH156" s="44" t="n">
        <v>0</v>
      </c>
      <c r="GI156" s="44" t="n">
        <v>-2</v>
      </c>
      <c r="GJ156" s="44" t="n">
        <v>0</v>
      </c>
      <c r="GK156" s="44" t="n">
        <v>0</v>
      </c>
      <c r="GL156" s="44" t="n">
        <f aca="false">ROUND(IF(AND(BH156=3,BI156=3,FS156&lt;&gt;0),P156,0),2)</f>
        <v>0</v>
      </c>
      <c r="GM156" s="44" t="n">
        <f aca="false">ROUND(O156+X156+Y156,2)+GX156</f>
        <v>3327.84</v>
      </c>
      <c r="GN156" s="44" t="n">
        <f aca="false">IF(OR(BI156=0,BI156=1),GM156-GX156,0)</f>
        <v>3327.84</v>
      </c>
      <c r="GO156" s="44" t="n">
        <f aca="false">IF(BI156=2,GM156-GX156,0)</f>
        <v>0</v>
      </c>
      <c r="GP156" s="44" t="n">
        <f aca="false">IF(BI156=4,GM156-GX156,0)</f>
        <v>0</v>
      </c>
      <c r="GQ156" s="44"/>
      <c r="GR156" s="44" t="n">
        <v>0</v>
      </c>
      <c r="GS156" s="44" t="n">
        <v>3</v>
      </c>
      <c r="GT156" s="44" t="n">
        <v>0</v>
      </c>
      <c r="GU156" s="44"/>
      <c r="GV156" s="44" t="n">
        <f aca="false">(GT156)</f>
        <v>0</v>
      </c>
      <c r="GW156" s="44" t="n">
        <v>1</v>
      </c>
      <c r="GX156" s="44" t="n">
        <f aca="false">ROUND(HC156*I156,2)</f>
        <v>0</v>
      </c>
      <c r="GY156" s="44"/>
      <c r="GZ156" s="44"/>
      <c r="HA156" s="44" t="n">
        <v>0</v>
      </c>
      <c r="HB156" s="44" t="n">
        <v>0</v>
      </c>
      <c r="HC156" s="44" t="n">
        <f aca="false">GV156*GW156</f>
        <v>0</v>
      </c>
      <c r="HD156" s="44"/>
      <c r="HE156" s="44"/>
      <c r="HF156" s="44"/>
      <c r="HG156" s="44"/>
      <c r="HH156" s="44"/>
      <c r="HI156" s="44"/>
      <c r="HJ156" s="44"/>
      <c r="HK156" s="44"/>
      <c r="HL156" s="44"/>
      <c r="HM156" s="44"/>
      <c r="HN156" s="44"/>
      <c r="HO156" s="44"/>
      <c r="HP156" s="44"/>
      <c r="HQ156" s="44"/>
      <c r="HR156" s="44"/>
      <c r="HS156" s="44" t="n">
        <v>0</v>
      </c>
      <c r="HT156" s="44"/>
      <c r="HU156" s="44"/>
      <c r="HV156" s="44"/>
      <c r="HW156" s="44"/>
      <c r="HX156" s="44"/>
      <c r="HY156" s="44"/>
      <c r="HZ156" s="44"/>
      <c r="IA156" s="44"/>
      <c r="IB156" s="44"/>
      <c r="IC156" s="44"/>
      <c r="ID156" s="44"/>
      <c r="IE156" s="44"/>
      <c r="IF156" s="44"/>
      <c r="IG156" s="44"/>
      <c r="IH156" s="44"/>
      <c r="II156" s="44"/>
      <c r="IJ156" s="44"/>
      <c r="IK156" s="44" t="n">
        <v>0</v>
      </c>
      <c r="IL156" s="44"/>
      <c r="IM156" s="44"/>
      <c r="IN156" s="44"/>
      <c r="IO156" s="44"/>
      <c r="IP156" s="44"/>
      <c r="IQ156" s="44"/>
      <c r="IR156" s="44"/>
      <c r="IS156" s="44"/>
      <c r="IT156" s="44"/>
      <c r="IU156" s="44"/>
    </row>
    <row r="157" customFormat="false" ht="12.75" hidden="false" customHeight="false" outlineLevel="0" collapsed="false">
      <c r="A157" s="44" t="n">
        <v>17</v>
      </c>
      <c r="B157" s="44" t="n">
        <v>1</v>
      </c>
      <c r="C157" s="44"/>
      <c r="D157" s="44"/>
      <c r="E157" s="44" t="s">
        <v>174</v>
      </c>
      <c r="F157" s="44" t="s">
        <v>175</v>
      </c>
      <c r="G157" s="44" t="s">
        <v>48</v>
      </c>
      <c r="H157" s="44" t="s">
        <v>176</v>
      </c>
      <c r="I157" s="44" t="n">
        <f aca="false">ROUND(5.08416,9)</f>
        <v>5.08416</v>
      </c>
      <c r="J157" s="44" t="n">
        <v>0</v>
      </c>
      <c r="K157" s="44" t="n">
        <f aca="false">ROUND(5.08416,9)</f>
        <v>5.08416</v>
      </c>
      <c r="L157" s="44"/>
      <c r="M157" s="44"/>
      <c r="N157" s="44"/>
      <c r="O157" s="44" t="n">
        <f aca="false">ROUND(CP157,2)</f>
        <v>41897.47</v>
      </c>
      <c r="P157" s="44" t="n">
        <f aca="false">ROUND(CQ157*I157,2)</f>
        <v>41897.47</v>
      </c>
      <c r="Q157" s="44" t="n">
        <f aca="false">ROUND(CR157*I157,2)</f>
        <v>0</v>
      </c>
      <c r="R157" s="44" t="n">
        <f aca="false">ROUND(CS157*I157,2)</f>
        <v>0</v>
      </c>
      <c r="S157" s="44" t="n">
        <f aca="false">ROUND(CT157*I157,2)</f>
        <v>0</v>
      </c>
      <c r="T157" s="44" t="n">
        <f aca="false">ROUND(CU157*I157,2)</f>
        <v>0</v>
      </c>
      <c r="U157" s="44" t="n">
        <f aca="false">CV157*I157</f>
        <v>0</v>
      </c>
      <c r="V157" s="44" t="n">
        <f aca="false">CW157*I157</f>
        <v>0</v>
      </c>
      <c r="W157" s="44" t="n">
        <f aca="false">ROUND(CX157*I157,2)</f>
        <v>0</v>
      </c>
      <c r="X157" s="44" t="n">
        <f aca="false">ROUND(CY157,2)</f>
        <v>0</v>
      </c>
      <c r="Y157" s="44" t="n">
        <f aca="false">ROUND(CZ157,2)</f>
        <v>0</v>
      </c>
      <c r="Z157" s="44"/>
      <c r="AA157" s="44" t="n">
        <v>86511348</v>
      </c>
      <c r="AB157" s="44" t="n">
        <f aca="false">(AC157+AD157+AF157)</f>
        <v>654.55</v>
      </c>
      <c r="AC157" s="44" t="n">
        <f aca="false">(ES157)</f>
        <v>654.55</v>
      </c>
      <c r="AD157" s="44" t="n">
        <f aca="false">(ET157)</f>
        <v>0</v>
      </c>
      <c r="AE157" s="44" t="n">
        <f aca="false">(EU157)</f>
        <v>0</v>
      </c>
      <c r="AF157" s="44" t="n">
        <f aca="false">(EV157)</f>
        <v>0</v>
      </c>
      <c r="AG157" s="44" t="n">
        <f aca="false">(AP157)</f>
        <v>0</v>
      </c>
      <c r="AH157" s="44" t="n">
        <f aca="false">(EW157)</f>
        <v>0</v>
      </c>
      <c r="AI157" s="44" t="n">
        <f aca="false">(EX157)</f>
        <v>0</v>
      </c>
      <c r="AJ157" s="44" t="n">
        <f aca="false">(AS157)</f>
        <v>0</v>
      </c>
      <c r="AK157" s="44" t="n">
        <v>0</v>
      </c>
      <c r="AL157" s="44" t="n">
        <v>654.55</v>
      </c>
      <c r="AM157" s="44" t="n">
        <v>0</v>
      </c>
      <c r="AN157" s="44" t="n">
        <v>0</v>
      </c>
      <c r="AO157" s="44" t="n">
        <v>0</v>
      </c>
      <c r="AP157" s="44" t="n">
        <v>0</v>
      </c>
      <c r="AQ157" s="44" t="n">
        <v>0</v>
      </c>
      <c r="AR157" s="44" t="n">
        <v>0</v>
      </c>
      <c r="AS157" s="44" t="n">
        <v>0</v>
      </c>
      <c r="AT157" s="44" t="n">
        <v>134</v>
      </c>
      <c r="AU157" s="44" t="n">
        <v>55</v>
      </c>
      <c r="AV157" s="44" t="n">
        <v>1</v>
      </c>
      <c r="AW157" s="44" t="n">
        <v>1</v>
      </c>
      <c r="AX157" s="44"/>
      <c r="AY157" s="44"/>
      <c r="AZ157" s="44" t="n">
        <v>1</v>
      </c>
      <c r="BA157" s="44" t="n">
        <v>1</v>
      </c>
      <c r="BB157" s="44" t="n">
        <v>1</v>
      </c>
      <c r="BC157" s="44" t="n">
        <v>12.59</v>
      </c>
      <c r="BD157" s="44"/>
      <c r="BE157" s="44"/>
      <c r="BF157" s="44"/>
      <c r="BG157" s="44"/>
      <c r="BH157" s="44" t="n">
        <v>0</v>
      </c>
      <c r="BI157" s="44" t="n">
        <v>1</v>
      </c>
      <c r="BJ157" s="44" t="s">
        <v>175</v>
      </c>
      <c r="BK157" s="44"/>
      <c r="BL157" s="44"/>
      <c r="BM157" s="44" t="n">
        <v>1617</v>
      </c>
      <c r="BN157" s="44" t="n">
        <v>0</v>
      </c>
      <c r="BO157" s="44" t="s">
        <v>175</v>
      </c>
      <c r="BP157" s="44" t="n">
        <v>1</v>
      </c>
      <c r="BQ157" s="44" t="n">
        <v>200</v>
      </c>
      <c r="BR157" s="44" t="n">
        <v>0</v>
      </c>
      <c r="BS157" s="44" t="n">
        <v>1</v>
      </c>
      <c r="BT157" s="44" t="n">
        <v>1</v>
      </c>
      <c r="BU157" s="44" t="n">
        <v>1</v>
      </c>
      <c r="BV157" s="44" t="n">
        <v>1</v>
      </c>
      <c r="BW157" s="44" t="n">
        <v>1</v>
      </c>
      <c r="BX157" s="44" t="n">
        <v>1</v>
      </c>
      <c r="BY157" s="44"/>
      <c r="BZ157" s="44" t="n">
        <v>134</v>
      </c>
      <c r="CA157" s="44" t="n">
        <v>55</v>
      </c>
      <c r="CB157" s="44"/>
      <c r="CC157" s="44"/>
      <c r="CD157" s="44"/>
      <c r="CE157" s="44" t="n">
        <v>0</v>
      </c>
      <c r="CF157" s="44" t="n">
        <v>0</v>
      </c>
      <c r="CG157" s="44" t="n">
        <v>0</v>
      </c>
      <c r="CH157" s="44"/>
      <c r="CI157" s="44"/>
      <c r="CJ157" s="44"/>
      <c r="CK157" s="44"/>
      <c r="CL157" s="44"/>
      <c r="CM157" s="44" t="n">
        <v>0</v>
      </c>
      <c r="CN157" s="44"/>
      <c r="CO157" s="44" t="n">
        <v>0</v>
      </c>
      <c r="CP157" s="44" t="n">
        <f aca="false">(P157+Q157+S157)</f>
        <v>41897.47</v>
      </c>
      <c r="CQ157" s="44" t="n">
        <f aca="false">(AC157*BC157*AW157)</f>
        <v>8240.7845</v>
      </c>
      <c r="CR157" s="44" t="n">
        <f aca="false">((ET157)*BB157*AV157)</f>
        <v>0</v>
      </c>
      <c r="CS157" s="44" t="n">
        <f aca="false">(AE157*BS157*AV157)</f>
        <v>0</v>
      </c>
      <c r="CT157" s="44" t="n">
        <f aca="false">(AF157*BA157*AV157)</f>
        <v>0</v>
      </c>
      <c r="CU157" s="44" t="n">
        <f aca="false">AG157</f>
        <v>0</v>
      </c>
      <c r="CV157" s="44" t="n">
        <f aca="false">(AH157*AV157)</f>
        <v>0</v>
      </c>
      <c r="CW157" s="44" t="n">
        <f aca="false">AI157</f>
        <v>0</v>
      </c>
      <c r="CX157" s="44" t="n">
        <f aca="false">AJ157</f>
        <v>0</v>
      </c>
      <c r="CY157" s="44" t="n">
        <f aca="false">(S157+R157)*(BZ157/100)</f>
        <v>0</v>
      </c>
      <c r="CZ157" s="44" t="n">
        <f aca="false">(S157+R157)*(CA157/100)</f>
        <v>0</v>
      </c>
      <c r="DA157" s="44"/>
      <c r="DB157" s="44"/>
      <c r="DC157" s="44"/>
      <c r="DD157" s="44"/>
      <c r="DE157" s="44"/>
      <c r="DF157" s="44"/>
      <c r="DG157" s="44"/>
      <c r="DH157" s="44"/>
      <c r="DI157" s="44"/>
      <c r="DJ157" s="44"/>
      <c r="DK157" s="44"/>
      <c r="DL157" s="44"/>
      <c r="DM157" s="44"/>
      <c r="DN157" s="44" t="n">
        <v>134</v>
      </c>
      <c r="DO157" s="44" t="n">
        <v>55</v>
      </c>
      <c r="DP157" s="44" t="n">
        <v>1</v>
      </c>
      <c r="DQ157" s="44" t="n">
        <v>1</v>
      </c>
      <c r="DR157" s="44"/>
      <c r="DS157" s="44"/>
      <c r="DT157" s="44"/>
      <c r="DU157" s="44" t="n">
        <v>1007</v>
      </c>
      <c r="DV157" s="44" t="s">
        <v>176</v>
      </c>
      <c r="DW157" s="44" t="s">
        <v>176</v>
      </c>
      <c r="DX157" s="44" t="n">
        <v>1</v>
      </c>
      <c r="DY157" s="44"/>
      <c r="DZ157" s="44"/>
      <c r="EA157" s="44"/>
      <c r="EB157" s="44"/>
      <c r="EC157" s="44"/>
      <c r="ED157" s="44"/>
      <c r="EE157" s="44" t="n">
        <v>86332245</v>
      </c>
      <c r="EF157" s="44" t="n">
        <v>200</v>
      </c>
      <c r="EG157" s="44" t="s">
        <v>177</v>
      </c>
      <c r="EH157" s="44" t="n">
        <v>0</v>
      </c>
      <c r="EI157" s="44"/>
      <c r="EJ157" s="44" t="n">
        <v>1</v>
      </c>
      <c r="EK157" s="44" t="n">
        <v>1617</v>
      </c>
      <c r="EL157" s="44" t="s">
        <v>178</v>
      </c>
      <c r="EM157" s="44" t="s">
        <v>179</v>
      </c>
      <c r="EN157" s="44"/>
      <c r="EO157" s="44"/>
      <c r="EP157" s="44"/>
      <c r="EQ157" s="44" t="n">
        <v>0</v>
      </c>
      <c r="ER157" s="44" t="n">
        <v>0</v>
      </c>
      <c r="ES157" s="44" t="n">
        <v>654.55</v>
      </c>
      <c r="ET157" s="44" t="n">
        <v>0</v>
      </c>
      <c r="EU157" s="44" t="n">
        <v>0</v>
      </c>
      <c r="EV157" s="44" t="n">
        <v>0</v>
      </c>
      <c r="EW157" s="44" t="n">
        <v>0</v>
      </c>
      <c r="EX157" s="44" t="n">
        <v>0</v>
      </c>
      <c r="EY157" s="44" t="n">
        <v>0</v>
      </c>
      <c r="EZ157" s="44"/>
      <c r="FA157" s="44"/>
      <c r="FB157" s="44"/>
      <c r="FC157" s="44"/>
      <c r="FD157" s="44"/>
      <c r="FE157" s="44"/>
      <c r="FF157" s="44"/>
      <c r="FG157" s="44"/>
      <c r="FH157" s="44"/>
      <c r="FI157" s="44"/>
      <c r="FJ157" s="44"/>
      <c r="FK157" s="44"/>
      <c r="FL157" s="44"/>
      <c r="FM157" s="44"/>
      <c r="FN157" s="44"/>
      <c r="FO157" s="44"/>
      <c r="FP157" s="44"/>
      <c r="FQ157" s="44" t="n">
        <v>0</v>
      </c>
      <c r="FR157" s="44" t="n">
        <v>0</v>
      </c>
      <c r="FS157" s="44" t="n">
        <v>0</v>
      </c>
      <c r="FT157" s="44"/>
      <c r="FU157" s="44"/>
      <c r="FV157" s="44"/>
      <c r="FW157" s="44"/>
      <c r="FX157" s="44" t="n">
        <v>134</v>
      </c>
      <c r="FY157" s="44" t="n">
        <v>55</v>
      </c>
      <c r="FZ157" s="44"/>
      <c r="GA157" s="44"/>
      <c r="GB157" s="44"/>
      <c r="GC157" s="44"/>
      <c r="GD157" s="44" t="n">
        <v>1</v>
      </c>
      <c r="GE157" s="44"/>
      <c r="GF157" s="44" t="n">
        <v>-1186848522</v>
      </c>
      <c r="GG157" s="44" t="n">
        <v>2</v>
      </c>
      <c r="GH157" s="44" t="n">
        <v>0</v>
      </c>
      <c r="GI157" s="44" t="n">
        <v>-2</v>
      </c>
      <c r="GJ157" s="44" t="n">
        <v>0</v>
      </c>
      <c r="GK157" s="44" t="n">
        <v>0</v>
      </c>
      <c r="GL157" s="44" t="n">
        <f aca="false">ROUND(IF(AND(BH157=3,BI157=3,FS157&lt;&gt;0),P157,0),2)</f>
        <v>0</v>
      </c>
      <c r="GM157" s="44" t="n">
        <f aca="false">ROUND(O157+X157+Y157,2)+GX157</f>
        <v>41897.47</v>
      </c>
      <c r="GN157" s="44" t="n">
        <f aca="false">IF(OR(BI157=0,BI157=1),GM157-GX157,0)</f>
        <v>41897.47</v>
      </c>
      <c r="GO157" s="44" t="n">
        <f aca="false">IF(BI157=2,GM157-GX157,0)</f>
        <v>0</v>
      </c>
      <c r="GP157" s="44" t="n">
        <f aca="false">IF(BI157=4,GM157-GX157,0)</f>
        <v>0</v>
      </c>
      <c r="GQ157" s="44"/>
      <c r="GR157" s="44" t="n">
        <v>0</v>
      </c>
      <c r="GS157" s="44" t="n">
        <v>3</v>
      </c>
      <c r="GT157" s="44" t="n">
        <v>0</v>
      </c>
      <c r="GU157" s="44"/>
      <c r="GV157" s="44" t="n">
        <f aca="false">(GT157)</f>
        <v>0</v>
      </c>
      <c r="GW157" s="44" t="n">
        <v>12.59</v>
      </c>
      <c r="GX157" s="44" t="n">
        <f aca="false">ROUND(HC157*I157,2)</f>
        <v>0</v>
      </c>
      <c r="GY157" s="44"/>
      <c r="GZ157" s="44"/>
      <c r="HA157" s="44" t="n">
        <v>0</v>
      </c>
      <c r="HB157" s="44" t="n">
        <v>0</v>
      </c>
      <c r="HC157" s="44" t="n">
        <f aca="false">GV157*GW157</f>
        <v>0</v>
      </c>
      <c r="HD157" s="44"/>
      <c r="HE157" s="44"/>
      <c r="HF157" s="44"/>
      <c r="HG157" s="44"/>
      <c r="HH157" s="44"/>
      <c r="HI157" s="44"/>
      <c r="HJ157" s="44"/>
      <c r="HK157" s="44"/>
      <c r="HL157" s="44"/>
      <c r="HM157" s="44"/>
      <c r="HN157" s="44"/>
      <c r="HO157" s="44"/>
      <c r="HP157" s="44"/>
      <c r="HQ157" s="44"/>
      <c r="HR157" s="44"/>
      <c r="HS157" s="44" t="n">
        <v>0</v>
      </c>
      <c r="HT157" s="44"/>
      <c r="HU157" s="44"/>
      <c r="HV157" s="44"/>
      <c r="HW157" s="44"/>
      <c r="HX157" s="44"/>
      <c r="HY157" s="44"/>
      <c r="HZ157" s="44"/>
      <c r="IA157" s="44"/>
      <c r="IB157" s="44"/>
      <c r="IC157" s="44"/>
      <c r="ID157" s="44"/>
      <c r="IE157" s="44"/>
      <c r="IF157" s="44"/>
      <c r="IG157" s="44"/>
      <c r="IH157" s="44"/>
      <c r="II157" s="44"/>
      <c r="IJ157" s="44"/>
      <c r="IK157" s="44" t="n">
        <v>0</v>
      </c>
      <c r="IL157" s="44"/>
      <c r="IM157" s="44"/>
      <c r="IN157" s="44"/>
      <c r="IO157" s="44"/>
      <c r="IP157" s="44"/>
      <c r="IQ157" s="44"/>
      <c r="IR157" s="44"/>
      <c r="IS157" s="44"/>
      <c r="IT157" s="44"/>
      <c r="IU157" s="44"/>
    </row>
    <row r="158" customFormat="false" ht="12.75" hidden="false" customHeight="false" outlineLevel="0" collapsed="false">
      <c r="A158" s="44" t="n">
        <v>17</v>
      </c>
      <c r="B158" s="44" t="n">
        <v>1</v>
      </c>
      <c r="C158" s="44"/>
      <c r="D158" s="44"/>
      <c r="E158" s="44" t="s">
        <v>165</v>
      </c>
      <c r="F158" s="44" t="s">
        <v>180</v>
      </c>
      <c r="G158" s="44" t="s">
        <v>49</v>
      </c>
      <c r="H158" s="44" t="s">
        <v>181</v>
      </c>
      <c r="I158" s="44" t="n">
        <f aca="false">ROUND(7.944,9)</f>
        <v>7.944</v>
      </c>
      <c r="J158" s="44" t="n">
        <v>0</v>
      </c>
      <c r="K158" s="44" t="n">
        <f aca="false">ROUND(7.944,9)</f>
        <v>7.944</v>
      </c>
      <c r="L158" s="44"/>
      <c r="M158" s="44"/>
      <c r="N158" s="44"/>
      <c r="O158" s="44" t="n">
        <f aca="false">ROUND(CP158,2)</f>
        <v>846.27</v>
      </c>
      <c r="P158" s="44" t="n">
        <f aca="false">ROUND(CQ158*I158,2)</f>
        <v>846.27</v>
      </c>
      <c r="Q158" s="44" t="n">
        <f aca="false">ROUND(CR158*I158,2)</f>
        <v>0</v>
      </c>
      <c r="R158" s="44" t="n">
        <f aca="false">ROUND(CS158*I158,2)</f>
        <v>0</v>
      </c>
      <c r="S158" s="44" t="n">
        <f aca="false">ROUND(CT158*I158,2)</f>
        <v>0</v>
      </c>
      <c r="T158" s="44" t="n">
        <f aca="false">ROUND(CU158*I158,2)</f>
        <v>0</v>
      </c>
      <c r="U158" s="44" t="n">
        <f aca="false">CV158*I158</f>
        <v>0</v>
      </c>
      <c r="V158" s="44" t="n">
        <f aca="false">CW158*I158</f>
        <v>0</v>
      </c>
      <c r="W158" s="44" t="n">
        <f aca="false">ROUND(CX158*I158,2)</f>
        <v>0</v>
      </c>
      <c r="X158" s="44" t="n">
        <f aca="false">ROUND(CY158,2)</f>
        <v>0</v>
      </c>
      <c r="Y158" s="44" t="n">
        <f aca="false">ROUND(CZ158,2)</f>
        <v>0</v>
      </c>
      <c r="Z158" s="44"/>
      <c r="AA158" s="44" t="n">
        <v>86511347</v>
      </c>
      <c r="AB158" s="44" t="n">
        <f aca="false">(AC158+AD158+AF158)</f>
        <v>106.53</v>
      </c>
      <c r="AC158" s="44" t="n">
        <f aca="false">(ES158)</f>
        <v>106.53</v>
      </c>
      <c r="AD158" s="44" t="n">
        <f aca="false">(ET158)</f>
        <v>0</v>
      </c>
      <c r="AE158" s="44" t="n">
        <f aca="false">(EU158)</f>
        <v>0</v>
      </c>
      <c r="AF158" s="44" t="n">
        <f aca="false">(EV158)</f>
        <v>0</v>
      </c>
      <c r="AG158" s="44" t="n">
        <f aca="false">(AP158)</f>
        <v>0</v>
      </c>
      <c r="AH158" s="44" t="n">
        <f aca="false">(EW158)</f>
        <v>0</v>
      </c>
      <c r="AI158" s="44" t="n">
        <f aca="false">(EX158)</f>
        <v>0</v>
      </c>
      <c r="AJ158" s="44" t="n">
        <f aca="false">(AS158)</f>
        <v>0</v>
      </c>
      <c r="AK158" s="44" t="n">
        <v>0</v>
      </c>
      <c r="AL158" s="44" t="n">
        <v>106.53</v>
      </c>
      <c r="AM158" s="44" t="n">
        <v>0</v>
      </c>
      <c r="AN158" s="44" t="n">
        <v>0</v>
      </c>
      <c r="AO158" s="44" t="n">
        <v>0</v>
      </c>
      <c r="AP158" s="44" t="n">
        <v>0</v>
      </c>
      <c r="AQ158" s="44" t="n">
        <v>0</v>
      </c>
      <c r="AR158" s="44" t="n">
        <v>0</v>
      </c>
      <c r="AS158" s="44" t="n">
        <v>0</v>
      </c>
      <c r="AT158" s="44" t="n">
        <v>134</v>
      </c>
      <c r="AU158" s="44" t="n">
        <v>55</v>
      </c>
      <c r="AV158" s="44" t="n">
        <v>1</v>
      </c>
      <c r="AW158" s="44" t="n">
        <v>1</v>
      </c>
      <c r="AX158" s="44"/>
      <c r="AY158" s="44"/>
      <c r="AZ158" s="44" t="n">
        <v>1</v>
      </c>
      <c r="BA158" s="44" t="n">
        <v>1</v>
      </c>
      <c r="BB158" s="44" t="n">
        <v>1</v>
      </c>
      <c r="BC158" s="44" t="n">
        <v>1</v>
      </c>
      <c r="BD158" s="44"/>
      <c r="BE158" s="44"/>
      <c r="BF158" s="44"/>
      <c r="BG158" s="44"/>
      <c r="BH158" s="44" t="n">
        <v>0</v>
      </c>
      <c r="BI158" s="44" t="n">
        <v>1</v>
      </c>
      <c r="BJ158" s="44" t="s">
        <v>180</v>
      </c>
      <c r="BK158" s="44"/>
      <c r="BL158" s="44"/>
      <c r="BM158" s="44" t="n">
        <v>1617</v>
      </c>
      <c r="BN158" s="44" t="n">
        <v>0</v>
      </c>
      <c r="BO158" s="44" t="s">
        <v>180</v>
      </c>
      <c r="BP158" s="44" t="n">
        <v>1</v>
      </c>
      <c r="BQ158" s="44" t="n">
        <v>200</v>
      </c>
      <c r="BR158" s="44" t="n">
        <v>0</v>
      </c>
      <c r="BS158" s="44" t="n">
        <v>1</v>
      </c>
      <c r="BT158" s="44" t="n">
        <v>1</v>
      </c>
      <c r="BU158" s="44" t="n">
        <v>1</v>
      </c>
      <c r="BV158" s="44" t="n">
        <v>1</v>
      </c>
      <c r="BW158" s="44" t="n">
        <v>1</v>
      </c>
      <c r="BX158" s="44" t="n">
        <v>1</v>
      </c>
      <c r="BY158" s="44"/>
      <c r="BZ158" s="44" t="n">
        <v>134</v>
      </c>
      <c r="CA158" s="44" t="n">
        <v>55</v>
      </c>
      <c r="CB158" s="44"/>
      <c r="CC158" s="44"/>
      <c r="CD158" s="44"/>
      <c r="CE158" s="44" t="n">
        <v>0</v>
      </c>
      <c r="CF158" s="44" t="n">
        <v>0</v>
      </c>
      <c r="CG158" s="44" t="n">
        <v>0</v>
      </c>
      <c r="CH158" s="44"/>
      <c r="CI158" s="44"/>
      <c r="CJ158" s="44"/>
      <c r="CK158" s="44"/>
      <c r="CL158" s="44"/>
      <c r="CM158" s="44" t="n">
        <v>0</v>
      </c>
      <c r="CN158" s="44"/>
      <c r="CO158" s="44" t="n">
        <v>0</v>
      </c>
      <c r="CP158" s="44" t="n">
        <f aca="false">(P158+Q158+S158)</f>
        <v>846.27</v>
      </c>
      <c r="CQ158" s="44" t="n">
        <f aca="false">(AC158*BC158*AW158)</f>
        <v>106.53</v>
      </c>
      <c r="CR158" s="44" t="n">
        <f aca="false">((ET158)*BB158*AV158)</f>
        <v>0</v>
      </c>
      <c r="CS158" s="44" t="n">
        <f aca="false">(AE158*BS158*AV158)</f>
        <v>0</v>
      </c>
      <c r="CT158" s="44" t="n">
        <f aca="false">(AF158*BA158*AV158)</f>
        <v>0</v>
      </c>
      <c r="CU158" s="44" t="n">
        <f aca="false">AG158</f>
        <v>0</v>
      </c>
      <c r="CV158" s="44" t="n">
        <f aca="false">(AH158*AV158)</f>
        <v>0</v>
      </c>
      <c r="CW158" s="44" t="n">
        <f aca="false">AI158</f>
        <v>0</v>
      </c>
      <c r="CX158" s="44" t="n">
        <f aca="false">AJ158</f>
        <v>0</v>
      </c>
      <c r="CY158" s="44" t="n">
        <f aca="false">(((S158+R158)*BZ158)/100)</f>
        <v>0</v>
      </c>
      <c r="CZ158" s="44" t="n">
        <f aca="false">(((S158+R158)*CA158)/100)</f>
        <v>0</v>
      </c>
      <c r="DA158" s="44"/>
      <c r="DB158" s="44"/>
      <c r="DC158" s="44"/>
      <c r="DD158" s="44"/>
      <c r="DE158" s="44"/>
      <c r="DF158" s="44"/>
      <c r="DG158" s="44"/>
      <c r="DH158" s="44"/>
      <c r="DI158" s="44"/>
      <c r="DJ158" s="44"/>
      <c r="DK158" s="44"/>
      <c r="DL158" s="44"/>
      <c r="DM158" s="44"/>
      <c r="DN158" s="44" t="n">
        <v>0</v>
      </c>
      <c r="DO158" s="44" t="n">
        <v>0</v>
      </c>
      <c r="DP158" s="44" t="n">
        <v>1</v>
      </c>
      <c r="DQ158" s="44" t="n">
        <v>1</v>
      </c>
      <c r="DR158" s="44"/>
      <c r="DS158" s="44"/>
      <c r="DT158" s="44"/>
      <c r="DU158" s="44" t="n">
        <v>1010</v>
      </c>
      <c r="DV158" s="44" t="s">
        <v>181</v>
      </c>
      <c r="DW158" s="44" t="s">
        <v>181</v>
      </c>
      <c r="DX158" s="44" t="n">
        <v>1</v>
      </c>
      <c r="DY158" s="44"/>
      <c r="DZ158" s="44"/>
      <c r="EA158" s="44"/>
      <c r="EB158" s="44"/>
      <c r="EC158" s="44"/>
      <c r="ED158" s="44"/>
      <c r="EE158" s="44" t="n">
        <v>86332245</v>
      </c>
      <c r="EF158" s="44" t="n">
        <v>200</v>
      </c>
      <c r="EG158" s="44" t="s">
        <v>177</v>
      </c>
      <c r="EH158" s="44" t="n">
        <v>0</v>
      </c>
      <c r="EI158" s="44"/>
      <c r="EJ158" s="44" t="n">
        <v>1</v>
      </c>
      <c r="EK158" s="44" t="n">
        <v>1617</v>
      </c>
      <c r="EL158" s="44" t="s">
        <v>178</v>
      </c>
      <c r="EM158" s="44" t="s">
        <v>179</v>
      </c>
      <c r="EN158" s="44"/>
      <c r="EO158" s="44"/>
      <c r="EP158" s="44"/>
      <c r="EQ158" s="44" t="n">
        <v>0</v>
      </c>
      <c r="ER158" s="44" t="n">
        <v>0</v>
      </c>
      <c r="ES158" s="44" t="n">
        <v>106.53</v>
      </c>
      <c r="ET158" s="44" t="n">
        <v>0</v>
      </c>
      <c r="EU158" s="44" t="n">
        <v>0</v>
      </c>
      <c r="EV158" s="44" t="n">
        <v>0</v>
      </c>
      <c r="EW158" s="44" t="n">
        <v>0</v>
      </c>
      <c r="EX158" s="44" t="n">
        <v>0</v>
      </c>
      <c r="EY158" s="44" t="n">
        <v>0</v>
      </c>
      <c r="EZ158" s="44"/>
      <c r="FA158" s="44"/>
      <c r="FB158" s="44"/>
      <c r="FC158" s="44"/>
      <c r="FD158" s="44"/>
      <c r="FE158" s="44"/>
      <c r="FF158" s="44"/>
      <c r="FG158" s="44"/>
      <c r="FH158" s="44"/>
      <c r="FI158" s="44"/>
      <c r="FJ158" s="44"/>
      <c r="FK158" s="44"/>
      <c r="FL158" s="44"/>
      <c r="FM158" s="44"/>
      <c r="FN158" s="44"/>
      <c r="FO158" s="44"/>
      <c r="FP158" s="44"/>
      <c r="FQ158" s="44" t="n">
        <v>0</v>
      </c>
      <c r="FR158" s="44" t="n">
        <v>0</v>
      </c>
      <c r="FS158" s="44" t="n">
        <v>0</v>
      </c>
      <c r="FT158" s="44"/>
      <c r="FU158" s="44"/>
      <c r="FV158" s="44"/>
      <c r="FW158" s="44"/>
      <c r="FX158" s="44" t="n">
        <v>134</v>
      </c>
      <c r="FY158" s="44" t="n">
        <v>55</v>
      </c>
      <c r="FZ158" s="44"/>
      <c r="GA158" s="44"/>
      <c r="GB158" s="44"/>
      <c r="GC158" s="44"/>
      <c r="GD158" s="44" t="n">
        <v>1</v>
      </c>
      <c r="GE158" s="44"/>
      <c r="GF158" s="44" t="n">
        <v>-344125075</v>
      </c>
      <c r="GG158" s="44" t="n">
        <v>2</v>
      </c>
      <c r="GH158" s="44" t="n">
        <v>0</v>
      </c>
      <c r="GI158" s="44" t="n">
        <v>-2</v>
      </c>
      <c r="GJ158" s="44" t="n">
        <v>0</v>
      </c>
      <c r="GK158" s="44" t="n">
        <v>0</v>
      </c>
      <c r="GL158" s="44" t="n">
        <f aca="false">ROUND(IF(AND(BH158=3,BI158=3,FS158&lt;&gt;0),P158,0),2)</f>
        <v>0</v>
      </c>
      <c r="GM158" s="44" t="n">
        <f aca="false">ROUND(O158+X158+Y158,2)+GX158</f>
        <v>846.27</v>
      </c>
      <c r="GN158" s="44" t="n">
        <f aca="false">IF(OR(BI158=0,BI158=1),GM158-GX158,0)</f>
        <v>846.27</v>
      </c>
      <c r="GO158" s="44" t="n">
        <f aca="false">IF(BI158=2,GM158-GX158,0)</f>
        <v>0</v>
      </c>
      <c r="GP158" s="44" t="n">
        <f aca="false">IF(BI158=4,GM158-GX158,0)</f>
        <v>0</v>
      </c>
      <c r="GQ158" s="44"/>
      <c r="GR158" s="44" t="n">
        <v>0</v>
      </c>
      <c r="GS158" s="44" t="n">
        <v>3</v>
      </c>
      <c r="GT158" s="44" t="n">
        <v>0</v>
      </c>
      <c r="GU158" s="44"/>
      <c r="GV158" s="44" t="n">
        <f aca="false">(GT158)</f>
        <v>0</v>
      </c>
      <c r="GW158" s="44" t="n">
        <v>1</v>
      </c>
      <c r="GX158" s="44" t="n">
        <f aca="false">ROUND(HC158*I158,2)</f>
        <v>0</v>
      </c>
      <c r="GY158" s="44"/>
      <c r="GZ158" s="44"/>
      <c r="HA158" s="44" t="n">
        <v>0</v>
      </c>
      <c r="HB158" s="44" t="n">
        <v>0</v>
      </c>
      <c r="HC158" s="44" t="n">
        <f aca="false">GV158*GW158</f>
        <v>0</v>
      </c>
      <c r="HD158" s="44"/>
      <c r="HE158" s="44"/>
      <c r="HF158" s="44"/>
      <c r="HG158" s="44"/>
      <c r="HH158" s="44"/>
      <c r="HI158" s="44"/>
      <c r="HJ158" s="44"/>
      <c r="HK158" s="44"/>
      <c r="HL158" s="44"/>
      <c r="HM158" s="44"/>
      <c r="HN158" s="44"/>
      <c r="HO158" s="44"/>
      <c r="HP158" s="44"/>
      <c r="HQ158" s="44"/>
      <c r="HR158" s="44"/>
      <c r="HS158" s="44" t="n">
        <v>0</v>
      </c>
      <c r="HT158" s="44"/>
      <c r="HU158" s="44"/>
      <c r="HV158" s="44"/>
      <c r="HW158" s="44"/>
      <c r="HX158" s="44"/>
      <c r="HY158" s="44"/>
      <c r="HZ158" s="44"/>
      <c r="IA158" s="44"/>
      <c r="IB158" s="44"/>
      <c r="IC158" s="44"/>
      <c r="ID158" s="44"/>
      <c r="IE158" s="44"/>
      <c r="IF158" s="44"/>
      <c r="IG158" s="44"/>
      <c r="IH158" s="44"/>
      <c r="II158" s="44"/>
      <c r="IJ158" s="44"/>
      <c r="IK158" s="44" t="n">
        <v>0</v>
      </c>
      <c r="IL158" s="44"/>
      <c r="IM158" s="44"/>
      <c r="IN158" s="44"/>
      <c r="IO158" s="44"/>
      <c r="IP158" s="44"/>
      <c r="IQ158" s="44"/>
      <c r="IR158" s="44"/>
      <c r="IS158" s="44"/>
      <c r="IT158" s="44"/>
      <c r="IU158" s="44"/>
    </row>
    <row r="159" customFormat="false" ht="12.75" hidden="false" customHeight="false" outlineLevel="0" collapsed="false">
      <c r="A159" s="44" t="n">
        <v>17</v>
      </c>
      <c r="B159" s="44" t="n">
        <v>1</v>
      </c>
      <c r="C159" s="44"/>
      <c r="D159" s="44"/>
      <c r="E159" s="44" t="s">
        <v>165</v>
      </c>
      <c r="F159" s="44" t="s">
        <v>180</v>
      </c>
      <c r="G159" s="44" t="s">
        <v>49</v>
      </c>
      <c r="H159" s="44" t="s">
        <v>181</v>
      </c>
      <c r="I159" s="44" t="n">
        <f aca="false">ROUND(7.944,9)</f>
        <v>7.944</v>
      </c>
      <c r="J159" s="44" t="n">
        <v>0</v>
      </c>
      <c r="K159" s="44" t="n">
        <f aca="false">ROUND(7.944,9)</f>
        <v>7.944</v>
      </c>
      <c r="L159" s="44"/>
      <c r="M159" s="44"/>
      <c r="N159" s="44"/>
      <c r="O159" s="44" t="n">
        <f aca="false">ROUND(CP159,2)</f>
        <v>2471.12</v>
      </c>
      <c r="P159" s="44" t="n">
        <f aca="false">ROUND(CQ159*I159,2)</f>
        <v>2471.12</v>
      </c>
      <c r="Q159" s="44" t="n">
        <f aca="false">ROUND(CR159*I159,2)</f>
        <v>0</v>
      </c>
      <c r="R159" s="44" t="n">
        <f aca="false">ROUND(CS159*I159,2)</f>
        <v>0</v>
      </c>
      <c r="S159" s="44" t="n">
        <f aca="false">ROUND(CT159*I159,2)</f>
        <v>0</v>
      </c>
      <c r="T159" s="44" t="n">
        <f aca="false">ROUND(CU159*I159,2)</f>
        <v>0</v>
      </c>
      <c r="U159" s="44" t="n">
        <f aca="false">CV159*I159</f>
        <v>0</v>
      </c>
      <c r="V159" s="44" t="n">
        <f aca="false">CW159*I159</f>
        <v>0</v>
      </c>
      <c r="W159" s="44" t="n">
        <f aca="false">ROUND(CX159*I159,2)</f>
        <v>0</v>
      </c>
      <c r="X159" s="44" t="n">
        <f aca="false">ROUND(CY159,2)</f>
        <v>0</v>
      </c>
      <c r="Y159" s="44" t="n">
        <f aca="false">ROUND(CZ159,2)</f>
        <v>0</v>
      </c>
      <c r="Z159" s="44"/>
      <c r="AA159" s="44" t="n">
        <v>86511348</v>
      </c>
      <c r="AB159" s="44" t="n">
        <f aca="false">(AC159+AD159+AF159)</f>
        <v>106.53</v>
      </c>
      <c r="AC159" s="44" t="n">
        <f aca="false">(ES159)</f>
        <v>106.53</v>
      </c>
      <c r="AD159" s="44" t="n">
        <f aca="false">(ET159)</f>
        <v>0</v>
      </c>
      <c r="AE159" s="44" t="n">
        <f aca="false">(EU159)</f>
        <v>0</v>
      </c>
      <c r="AF159" s="44" t="n">
        <f aca="false">(EV159)</f>
        <v>0</v>
      </c>
      <c r="AG159" s="44" t="n">
        <f aca="false">(AP159)</f>
        <v>0</v>
      </c>
      <c r="AH159" s="44" t="n">
        <f aca="false">(EW159)</f>
        <v>0</v>
      </c>
      <c r="AI159" s="44" t="n">
        <f aca="false">(EX159)</f>
        <v>0</v>
      </c>
      <c r="AJ159" s="44" t="n">
        <f aca="false">(AS159)</f>
        <v>0</v>
      </c>
      <c r="AK159" s="44" t="n">
        <v>0</v>
      </c>
      <c r="AL159" s="44" t="n">
        <v>106.53</v>
      </c>
      <c r="AM159" s="44" t="n">
        <v>0</v>
      </c>
      <c r="AN159" s="44" t="n">
        <v>0</v>
      </c>
      <c r="AO159" s="44" t="n">
        <v>0</v>
      </c>
      <c r="AP159" s="44" t="n">
        <v>0</v>
      </c>
      <c r="AQ159" s="44" t="n">
        <v>0</v>
      </c>
      <c r="AR159" s="44" t="n">
        <v>0</v>
      </c>
      <c r="AS159" s="44" t="n">
        <v>0</v>
      </c>
      <c r="AT159" s="44" t="n">
        <v>134</v>
      </c>
      <c r="AU159" s="44" t="n">
        <v>55</v>
      </c>
      <c r="AV159" s="44" t="n">
        <v>1</v>
      </c>
      <c r="AW159" s="44" t="n">
        <v>1</v>
      </c>
      <c r="AX159" s="44"/>
      <c r="AY159" s="44"/>
      <c r="AZ159" s="44" t="n">
        <v>1</v>
      </c>
      <c r="BA159" s="44" t="n">
        <v>1</v>
      </c>
      <c r="BB159" s="44" t="n">
        <v>1</v>
      </c>
      <c r="BC159" s="44" t="n">
        <v>2.92</v>
      </c>
      <c r="BD159" s="44"/>
      <c r="BE159" s="44"/>
      <c r="BF159" s="44"/>
      <c r="BG159" s="44"/>
      <c r="BH159" s="44" t="n">
        <v>0</v>
      </c>
      <c r="BI159" s="44" t="n">
        <v>1</v>
      </c>
      <c r="BJ159" s="44" t="s">
        <v>180</v>
      </c>
      <c r="BK159" s="44"/>
      <c r="BL159" s="44"/>
      <c r="BM159" s="44" t="n">
        <v>1617</v>
      </c>
      <c r="BN159" s="44" t="n">
        <v>0</v>
      </c>
      <c r="BO159" s="44" t="s">
        <v>180</v>
      </c>
      <c r="BP159" s="44" t="n">
        <v>1</v>
      </c>
      <c r="BQ159" s="44" t="n">
        <v>200</v>
      </c>
      <c r="BR159" s="44" t="n">
        <v>0</v>
      </c>
      <c r="BS159" s="44" t="n">
        <v>1</v>
      </c>
      <c r="BT159" s="44" t="n">
        <v>1</v>
      </c>
      <c r="BU159" s="44" t="n">
        <v>1</v>
      </c>
      <c r="BV159" s="44" t="n">
        <v>1</v>
      </c>
      <c r="BW159" s="44" t="n">
        <v>1</v>
      </c>
      <c r="BX159" s="44" t="n">
        <v>1</v>
      </c>
      <c r="BY159" s="44"/>
      <c r="BZ159" s="44" t="n">
        <v>134</v>
      </c>
      <c r="CA159" s="44" t="n">
        <v>55</v>
      </c>
      <c r="CB159" s="44"/>
      <c r="CC159" s="44"/>
      <c r="CD159" s="44"/>
      <c r="CE159" s="44" t="n">
        <v>0</v>
      </c>
      <c r="CF159" s="44" t="n">
        <v>0</v>
      </c>
      <c r="CG159" s="44" t="n">
        <v>0</v>
      </c>
      <c r="CH159" s="44"/>
      <c r="CI159" s="44"/>
      <c r="CJ159" s="44"/>
      <c r="CK159" s="44"/>
      <c r="CL159" s="44"/>
      <c r="CM159" s="44" t="n">
        <v>0</v>
      </c>
      <c r="CN159" s="44"/>
      <c r="CO159" s="44" t="n">
        <v>0</v>
      </c>
      <c r="CP159" s="44" t="n">
        <f aca="false">(P159+Q159+S159)</f>
        <v>2471.12</v>
      </c>
      <c r="CQ159" s="44" t="n">
        <f aca="false">(AC159*BC159*AW159)</f>
        <v>311.0676</v>
      </c>
      <c r="CR159" s="44" t="n">
        <f aca="false">((ET159)*BB159*AV159)</f>
        <v>0</v>
      </c>
      <c r="CS159" s="44" t="n">
        <f aca="false">(AE159*BS159*AV159)</f>
        <v>0</v>
      </c>
      <c r="CT159" s="44" t="n">
        <f aca="false">(AF159*BA159*AV159)</f>
        <v>0</v>
      </c>
      <c r="CU159" s="44" t="n">
        <f aca="false">AG159</f>
        <v>0</v>
      </c>
      <c r="CV159" s="44" t="n">
        <f aca="false">(AH159*AV159)</f>
        <v>0</v>
      </c>
      <c r="CW159" s="44" t="n">
        <f aca="false">AI159</f>
        <v>0</v>
      </c>
      <c r="CX159" s="44" t="n">
        <f aca="false">AJ159</f>
        <v>0</v>
      </c>
      <c r="CY159" s="44" t="n">
        <f aca="false">(S159+R159)*(BZ159/100)</f>
        <v>0</v>
      </c>
      <c r="CZ159" s="44" t="n">
        <f aca="false">(S159+R159)*(CA159/100)</f>
        <v>0</v>
      </c>
      <c r="DA159" s="44"/>
      <c r="DB159" s="44"/>
      <c r="DC159" s="44"/>
      <c r="DD159" s="44"/>
      <c r="DE159" s="44"/>
      <c r="DF159" s="44"/>
      <c r="DG159" s="44"/>
      <c r="DH159" s="44"/>
      <c r="DI159" s="44"/>
      <c r="DJ159" s="44"/>
      <c r="DK159" s="44"/>
      <c r="DL159" s="44"/>
      <c r="DM159" s="44"/>
      <c r="DN159" s="44" t="n">
        <v>134</v>
      </c>
      <c r="DO159" s="44" t="n">
        <v>55</v>
      </c>
      <c r="DP159" s="44" t="n">
        <v>1</v>
      </c>
      <c r="DQ159" s="44" t="n">
        <v>1</v>
      </c>
      <c r="DR159" s="44"/>
      <c r="DS159" s="44"/>
      <c r="DT159" s="44"/>
      <c r="DU159" s="44" t="n">
        <v>1010</v>
      </c>
      <c r="DV159" s="44" t="s">
        <v>181</v>
      </c>
      <c r="DW159" s="44" t="s">
        <v>181</v>
      </c>
      <c r="DX159" s="44" t="n">
        <v>1</v>
      </c>
      <c r="DY159" s="44"/>
      <c r="DZ159" s="44"/>
      <c r="EA159" s="44"/>
      <c r="EB159" s="44"/>
      <c r="EC159" s="44"/>
      <c r="ED159" s="44"/>
      <c r="EE159" s="44" t="n">
        <v>86332245</v>
      </c>
      <c r="EF159" s="44" t="n">
        <v>200</v>
      </c>
      <c r="EG159" s="44" t="s">
        <v>177</v>
      </c>
      <c r="EH159" s="44" t="n">
        <v>0</v>
      </c>
      <c r="EI159" s="44"/>
      <c r="EJ159" s="44" t="n">
        <v>1</v>
      </c>
      <c r="EK159" s="44" t="n">
        <v>1617</v>
      </c>
      <c r="EL159" s="44" t="s">
        <v>178</v>
      </c>
      <c r="EM159" s="44" t="s">
        <v>179</v>
      </c>
      <c r="EN159" s="44"/>
      <c r="EO159" s="44"/>
      <c r="EP159" s="44"/>
      <c r="EQ159" s="44" t="n">
        <v>0</v>
      </c>
      <c r="ER159" s="44" t="n">
        <v>0</v>
      </c>
      <c r="ES159" s="44" t="n">
        <v>106.53</v>
      </c>
      <c r="ET159" s="44" t="n">
        <v>0</v>
      </c>
      <c r="EU159" s="44" t="n">
        <v>0</v>
      </c>
      <c r="EV159" s="44" t="n">
        <v>0</v>
      </c>
      <c r="EW159" s="44" t="n">
        <v>0</v>
      </c>
      <c r="EX159" s="44" t="n">
        <v>0</v>
      </c>
      <c r="EY159" s="44" t="n">
        <v>0</v>
      </c>
      <c r="EZ159" s="44"/>
      <c r="FA159" s="44"/>
      <c r="FB159" s="44"/>
      <c r="FC159" s="44"/>
      <c r="FD159" s="44"/>
      <c r="FE159" s="44"/>
      <c r="FF159" s="44"/>
      <c r="FG159" s="44"/>
      <c r="FH159" s="44"/>
      <c r="FI159" s="44"/>
      <c r="FJ159" s="44"/>
      <c r="FK159" s="44"/>
      <c r="FL159" s="44"/>
      <c r="FM159" s="44"/>
      <c r="FN159" s="44"/>
      <c r="FO159" s="44"/>
      <c r="FP159" s="44"/>
      <c r="FQ159" s="44" t="n">
        <v>0</v>
      </c>
      <c r="FR159" s="44" t="n">
        <v>0</v>
      </c>
      <c r="FS159" s="44" t="n">
        <v>0</v>
      </c>
      <c r="FT159" s="44"/>
      <c r="FU159" s="44"/>
      <c r="FV159" s="44"/>
      <c r="FW159" s="44"/>
      <c r="FX159" s="44" t="n">
        <v>134</v>
      </c>
      <c r="FY159" s="44" t="n">
        <v>55</v>
      </c>
      <c r="FZ159" s="44"/>
      <c r="GA159" s="44"/>
      <c r="GB159" s="44"/>
      <c r="GC159" s="44"/>
      <c r="GD159" s="44" t="n">
        <v>1</v>
      </c>
      <c r="GE159" s="44"/>
      <c r="GF159" s="44" t="n">
        <v>-344125075</v>
      </c>
      <c r="GG159" s="44" t="n">
        <v>2</v>
      </c>
      <c r="GH159" s="44" t="n">
        <v>0</v>
      </c>
      <c r="GI159" s="44" t="n">
        <v>-2</v>
      </c>
      <c r="GJ159" s="44" t="n">
        <v>0</v>
      </c>
      <c r="GK159" s="44" t="n">
        <v>0</v>
      </c>
      <c r="GL159" s="44" t="n">
        <f aca="false">ROUND(IF(AND(BH159=3,BI159=3,FS159&lt;&gt;0),P159,0),2)</f>
        <v>0</v>
      </c>
      <c r="GM159" s="44" t="n">
        <f aca="false">ROUND(O159+X159+Y159,2)+GX159</f>
        <v>2471.12</v>
      </c>
      <c r="GN159" s="44" t="n">
        <f aca="false">IF(OR(BI159=0,BI159=1),GM159-GX159,0)</f>
        <v>2471.12</v>
      </c>
      <c r="GO159" s="44" t="n">
        <f aca="false">IF(BI159=2,GM159-GX159,0)</f>
        <v>0</v>
      </c>
      <c r="GP159" s="44" t="n">
        <f aca="false">IF(BI159=4,GM159-GX159,0)</f>
        <v>0</v>
      </c>
      <c r="GQ159" s="44"/>
      <c r="GR159" s="44" t="n">
        <v>0</v>
      </c>
      <c r="GS159" s="44" t="n">
        <v>3</v>
      </c>
      <c r="GT159" s="44" t="n">
        <v>0</v>
      </c>
      <c r="GU159" s="44"/>
      <c r="GV159" s="44" t="n">
        <f aca="false">(GT159)</f>
        <v>0</v>
      </c>
      <c r="GW159" s="44" t="n">
        <v>2.92</v>
      </c>
      <c r="GX159" s="44" t="n">
        <f aca="false">ROUND(HC159*I159,2)</f>
        <v>0</v>
      </c>
      <c r="GY159" s="44"/>
      <c r="GZ159" s="44"/>
      <c r="HA159" s="44" t="n">
        <v>0</v>
      </c>
      <c r="HB159" s="44" t="n">
        <v>0</v>
      </c>
      <c r="HC159" s="44" t="n">
        <f aca="false">GV159*GW159</f>
        <v>0</v>
      </c>
      <c r="HD159" s="44"/>
      <c r="HE159" s="44"/>
      <c r="HF159" s="44"/>
      <c r="HG159" s="44"/>
      <c r="HH159" s="44"/>
      <c r="HI159" s="44"/>
      <c r="HJ159" s="44"/>
      <c r="HK159" s="44"/>
      <c r="HL159" s="44"/>
      <c r="HM159" s="44"/>
      <c r="HN159" s="44"/>
      <c r="HO159" s="44"/>
      <c r="HP159" s="44"/>
      <c r="HQ159" s="44"/>
      <c r="HR159" s="44"/>
      <c r="HS159" s="44" t="n">
        <v>0</v>
      </c>
      <c r="HT159" s="44"/>
      <c r="HU159" s="44"/>
      <c r="HV159" s="44"/>
      <c r="HW159" s="44"/>
      <c r="HX159" s="44"/>
      <c r="HY159" s="44"/>
      <c r="HZ159" s="44"/>
      <c r="IA159" s="44"/>
      <c r="IB159" s="44"/>
      <c r="IC159" s="44"/>
      <c r="ID159" s="44"/>
      <c r="IE159" s="44"/>
      <c r="IF159" s="44"/>
      <c r="IG159" s="44"/>
      <c r="IH159" s="44"/>
      <c r="II159" s="44"/>
      <c r="IJ159" s="44"/>
      <c r="IK159" s="44" t="n">
        <v>0</v>
      </c>
      <c r="IL159" s="44"/>
      <c r="IM159" s="44"/>
      <c r="IN159" s="44"/>
      <c r="IO159" s="44"/>
      <c r="IP159" s="44"/>
      <c r="IQ159" s="44"/>
      <c r="IR159" s="44"/>
      <c r="IS159" s="44"/>
      <c r="IT159" s="44"/>
      <c r="IU159" s="44"/>
    </row>
    <row r="161" customFormat="false" ht="12.75" hidden="false" customHeight="false" outlineLevel="0" collapsed="false">
      <c r="A161" s="0" t="n">
        <v>51</v>
      </c>
      <c r="B161" s="0" t="n">
        <f aca="false">B150</f>
        <v>1</v>
      </c>
      <c r="C161" s="0" t="n">
        <f aca="false">A150</f>
        <v>4</v>
      </c>
      <c r="D161" s="0" t="n">
        <f aca="false">ROW(A150)</f>
        <v>150</v>
      </c>
      <c r="F161" s="0" t="str">
        <f aca="false">IF(F150&lt;&gt;"",F150,"")</f>
        <v>31</v>
      </c>
      <c r="G161" s="0" t="str">
        <f aca="false">IF(G150&lt;&gt;"",G150,"")</f>
        <v>Ограждение мест производства работ</v>
      </c>
      <c r="H161" s="0" t="n">
        <v>0</v>
      </c>
      <c r="O161" s="0" t="n">
        <f aca="false">ROUND(AB161,2)</f>
        <v>66247.53</v>
      </c>
      <c r="P161" s="0" t="n">
        <f aca="false">ROUND(AC161,2)</f>
        <v>24082.97</v>
      </c>
      <c r="Q161" s="0" t="n">
        <f aca="false">ROUND(AD161,2)</f>
        <v>7272.62</v>
      </c>
      <c r="R161" s="0" t="n">
        <f aca="false">ROUND(AE161,2)</f>
        <v>944.65</v>
      </c>
      <c r="S161" s="0" t="n">
        <f aca="false">ROUND(AF161,2)</f>
        <v>34891.94</v>
      </c>
      <c r="T161" s="0" t="n">
        <f aca="false">ROUND(AG161,2)</f>
        <v>0</v>
      </c>
      <c r="U161" s="0" t="n">
        <f aca="false">AH161</f>
        <v>3059.91810036</v>
      </c>
      <c r="V161" s="0" t="n">
        <f aca="false">AI161</f>
        <v>0</v>
      </c>
      <c r="W161" s="0" t="n">
        <f aca="false">ROUND(AJ161,2)</f>
        <v>0</v>
      </c>
      <c r="X161" s="0" t="n">
        <f aca="false">ROUND(AK161,2)</f>
        <v>48021.03</v>
      </c>
      <c r="Y161" s="0" t="n">
        <f aca="false">ROUND(AL161,2)</f>
        <v>19710.12</v>
      </c>
      <c r="AB161" s="0" t="n">
        <f aca="false">ROUND(SUMIF(AA154:AA159,"=86511347",O154:O159),2)</f>
        <v>66247.53</v>
      </c>
      <c r="AC161" s="0" t="n">
        <f aca="false">ROUND(SUMIF(AA154:AA159,"=86511347",P154:P159),2)</f>
        <v>24082.97</v>
      </c>
      <c r="AD161" s="0" t="n">
        <f aca="false">ROUND(SUMIF(AA154:AA159,"=86511347",Q154:Q159),2)</f>
        <v>7272.62</v>
      </c>
      <c r="AE161" s="0" t="n">
        <f aca="false">ROUND(SUMIF(AA154:AA159,"=86511347",R154:R159),2)</f>
        <v>944.65</v>
      </c>
      <c r="AF161" s="0" t="n">
        <f aca="false">ROUND(SUMIF(AA154:AA159,"=86511347",S154:S159),2)</f>
        <v>34891.94</v>
      </c>
      <c r="AG161" s="0" t="n">
        <f aca="false">ROUND(SUMIF(AA154:AA159,"=86511347",T154:T159),2)</f>
        <v>0</v>
      </c>
      <c r="AH161" s="0" t="n">
        <f aca="false">SUMIF(AA154:AA159,"=86511347",U154:U159)</f>
        <v>3059.91810036</v>
      </c>
      <c r="AI161" s="0" t="n">
        <f aca="false">SUMIF(AA154:AA159,"=86511347",V154:V159)</f>
        <v>0</v>
      </c>
      <c r="AJ161" s="0" t="n">
        <f aca="false">ROUND(SUMIF(AA154:AA159,"=86511347",W154:W159),2)</f>
        <v>0</v>
      </c>
      <c r="AK161" s="0" t="n">
        <f aca="false">ROUND(SUMIF(AA154:AA159,"=86511347",X154:X159),2)</f>
        <v>48021.03</v>
      </c>
      <c r="AL161" s="0" t="n">
        <f aca="false">ROUND(SUMIF(AA154:AA159,"=86511347",Y154:Y159),2)</f>
        <v>19710.12</v>
      </c>
      <c r="AO161" s="0" t="n">
        <f aca="false">ROUND(BX161,2)</f>
        <v>0</v>
      </c>
      <c r="AP161" s="0" t="n">
        <f aca="false">ROUND(BY161,2)</f>
        <v>0</v>
      </c>
      <c r="AQ161" s="0" t="n">
        <f aca="false">ROUND(BZ161,2)</f>
        <v>0</v>
      </c>
      <c r="AR161" s="0" t="n">
        <f aca="false">ROUND(CA161,2)</f>
        <v>133978.68</v>
      </c>
      <c r="AS161" s="0" t="n">
        <f aca="false">ROUND(CB161,2)</f>
        <v>133978.68</v>
      </c>
      <c r="AT161" s="0" t="n">
        <f aca="false">ROUND(CC161,2)</f>
        <v>0</v>
      </c>
      <c r="AU161" s="0" t="n">
        <f aca="false">ROUND(CD161,2)</f>
        <v>0</v>
      </c>
      <c r="AV161" s="0" t="n">
        <f aca="false">ROUND(CE161,2)</f>
        <v>24082.97</v>
      </c>
      <c r="AW161" s="0" t="n">
        <f aca="false">ROUND(CF161,2)</f>
        <v>24082.97</v>
      </c>
      <c r="AX161" s="0" t="n">
        <f aca="false">ROUND(CG161,2)</f>
        <v>0</v>
      </c>
      <c r="AY161" s="0" t="n">
        <f aca="false">ROUND(CH161,2)</f>
        <v>24082.97</v>
      </c>
      <c r="AZ161" s="0" t="n">
        <f aca="false">ROUND(CI161,2)</f>
        <v>0</v>
      </c>
      <c r="BA161" s="0" t="n">
        <f aca="false">ROUND(CJ161,2)</f>
        <v>0</v>
      </c>
      <c r="BB161" s="0" t="n">
        <f aca="false">ROUND(CK161,2)</f>
        <v>0</v>
      </c>
      <c r="BC161" s="0" t="n">
        <f aca="false">ROUND(CL161,2)</f>
        <v>0</v>
      </c>
      <c r="BD161" s="0" t="n">
        <f aca="false">ROUND(CM161,2)</f>
        <v>0</v>
      </c>
      <c r="BX161" s="0" t="n">
        <f aca="false">ROUND(SUMIF(AA154:AA159,"=86511347",FQ154:FQ159),2)</f>
        <v>0</v>
      </c>
      <c r="BY161" s="0" t="n">
        <f aca="false">ROUND(SUMIF(AA154:AA159,"=86511347",FR154:FR159),2)</f>
        <v>0</v>
      </c>
      <c r="BZ161" s="0" t="n">
        <f aca="false">ROUND(SUMIF(AA154:AA159,"=86511347",GL154:GL159),2)</f>
        <v>0</v>
      </c>
      <c r="CA161" s="0" t="n">
        <f aca="false">ROUND(SUMIF(AA154:AA159,"=86511347",GM154:GM159),2)</f>
        <v>133978.68</v>
      </c>
      <c r="CB161" s="0" t="n">
        <f aca="false">ROUND(SUMIF(AA154:AA159,"=86511347",GN154:GN159),2)</f>
        <v>133978.68</v>
      </c>
      <c r="CC161" s="0" t="n">
        <f aca="false">ROUND(SUMIF(AA154:AA159,"=86511347",GO154:GO159),2)</f>
        <v>0</v>
      </c>
      <c r="CD161" s="0" t="n">
        <f aca="false">ROUND(SUMIF(AA154:AA159,"=86511347",GP154:GP159),2)</f>
        <v>0</v>
      </c>
      <c r="CE161" s="0" t="n">
        <f aca="false">AC161-BX161</f>
        <v>24082.97</v>
      </c>
      <c r="CF161" s="0" t="n">
        <f aca="false">AC161-BY161</f>
        <v>24082.97</v>
      </c>
      <c r="CG161" s="0" t="n">
        <f aca="false">BX161-BZ161</f>
        <v>0</v>
      </c>
      <c r="CH161" s="0" t="n">
        <f aca="false">AC161-BX161-BY161+BZ161</f>
        <v>24082.97</v>
      </c>
      <c r="CI161" s="0" t="n">
        <f aca="false">BY161-BZ161</f>
        <v>0</v>
      </c>
      <c r="CJ161" s="0" t="n">
        <f aca="false">ROUND(SUMIF(AA154:AA159,"=86511347",GX154:GX159),2)</f>
        <v>0</v>
      </c>
      <c r="CK161" s="0" t="n">
        <f aca="false">ROUND(SUMIF(AA154:AA159,"=86511347",GY154:GY159),2)</f>
        <v>0</v>
      </c>
      <c r="CL161" s="0" t="n">
        <f aca="false">ROUND(SUMIF(AA154:AA159,"=86511347",GZ154:GZ159),2)</f>
        <v>0</v>
      </c>
      <c r="CM161" s="0" t="n">
        <f aca="false">ROUND(SUMIF(AA154:AA159,"=86511347",HD154:HD159),2)</f>
        <v>0</v>
      </c>
      <c r="DG161" s="0" t="n">
        <f aca="false">ROUND(DT161,2)</f>
        <v>2609070.3</v>
      </c>
      <c r="DH161" s="0" t="n">
        <f aca="false">ROUND(DU161,2)</f>
        <v>469422.66</v>
      </c>
      <c r="DI161" s="0" t="n">
        <f aca="false">ROUND(DV161,2)</f>
        <v>124289.13</v>
      </c>
      <c r="DJ161" s="0" t="n">
        <f aca="false">ROUND(DW161,2)</f>
        <v>54562.7</v>
      </c>
      <c r="DK161" s="0" t="n">
        <f aca="false">ROUND(DX161,2)</f>
        <v>2015358.51</v>
      </c>
      <c r="DL161" s="0" t="n">
        <f aca="false">ROUND(DY161,2)</f>
        <v>0</v>
      </c>
      <c r="DM161" s="0" t="n">
        <f aca="false">DZ161</f>
        <v>3059.91810036</v>
      </c>
      <c r="DN161" s="0" t="n">
        <f aca="false">EA161</f>
        <v>0</v>
      </c>
      <c r="DO161" s="0" t="n">
        <f aca="false">ROUND(EB161,2)</f>
        <v>0</v>
      </c>
      <c r="DP161" s="0" t="n">
        <f aca="false">ROUND(EC161,2)</f>
        <v>2773694.42</v>
      </c>
      <c r="DQ161" s="0" t="n">
        <f aca="false">ROUND(ED161,2)</f>
        <v>1138456.67</v>
      </c>
      <c r="DT161" s="0" t="n">
        <f aca="false">ROUND(SUMIF(AA154:AA159,"=86511348",O154:O159),2)</f>
        <v>2609070.3</v>
      </c>
      <c r="DU161" s="0" t="n">
        <f aca="false">ROUND(SUMIF(AA154:AA159,"=86511348",P154:P159),2)</f>
        <v>469422.66</v>
      </c>
      <c r="DV161" s="0" t="n">
        <f aca="false">ROUND(SUMIF(AA154:AA159,"=86511348",Q154:Q159),2)</f>
        <v>124289.13</v>
      </c>
      <c r="DW161" s="0" t="n">
        <f aca="false">ROUND(SUMIF(AA154:AA159,"=86511348",R154:R159),2)</f>
        <v>54562.7</v>
      </c>
      <c r="DX161" s="0" t="n">
        <f aca="false">ROUND(SUMIF(AA154:AA159,"=86511348",S154:S159),2)</f>
        <v>2015358.51</v>
      </c>
      <c r="DY161" s="0" t="n">
        <f aca="false">ROUND(SUMIF(AA154:AA159,"=86511348",T154:T159),2)</f>
        <v>0</v>
      </c>
      <c r="DZ161" s="0" t="n">
        <f aca="false">SUMIF(AA154:AA159,"=86511348",U154:U159)</f>
        <v>3059.91810036</v>
      </c>
      <c r="EA161" s="0" t="n">
        <f aca="false">SUMIF(AA154:AA159,"=86511348",V154:V159)</f>
        <v>0</v>
      </c>
      <c r="EB161" s="0" t="n">
        <f aca="false">ROUND(SUMIF(AA154:AA159,"=86511348",W154:W159),2)</f>
        <v>0</v>
      </c>
      <c r="EC161" s="0" t="n">
        <f aca="false">ROUND(SUMIF(AA154:AA159,"=86511348",X154:X159),2)</f>
        <v>2773694.42</v>
      </c>
      <c r="ED161" s="0" t="n">
        <f aca="false">ROUND(SUMIF(AA154:AA159,"=86511348",Y154:Y159),2)</f>
        <v>1138456.67</v>
      </c>
      <c r="EG161" s="0" t="n">
        <f aca="false">ROUND(FP161,2)</f>
        <v>0</v>
      </c>
      <c r="EH161" s="0" t="n">
        <f aca="false">ROUND(FQ161,2)</f>
        <v>0</v>
      </c>
      <c r="EI161" s="0" t="n">
        <f aca="false">ROUND(FR161,2)</f>
        <v>0</v>
      </c>
      <c r="EJ161" s="0" t="n">
        <f aca="false">ROUND(FS161,2)</f>
        <v>6521221.39</v>
      </c>
      <c r="EK161" s="0" t="n">
        <f aca="false">ROUND(FT161,2)</f>
        <v>6521221.39</v>
      </c>
      <c r="EL161" s="0" t="n">
        <f aca="false">ROUND(FU161,2)</f>
        <v>0</v>
      </c>
      <c r="EM161" s="0" t="n">
        <f aca="false">ROUND(FV161,2)</f>
        <v>0</v>
      </c>
      <c r="EN161" s="0" t="n">
        <f aca="false">ROUND(FW161,2)</f>
        <v>469422.66</v>
      </c>
      <c r="EO161" s="0" t="n">
        <f aca="false">ROUND(FX161,2)</f>
        <v>469422.66</v>
      </c>
      <c r="EP161" s="0" t="n">
        <f aca="false">ROUND(FY161,2)</f>
        <v>0</v>
      </c>
      <c r="EQ161" s="0" t="n">
        <f aca="false">ROUND(FZ161,2)</f>
        <v>469422.66</v>
      </c>
      <c r="ER161" s="0" t="n">
        <f aca="false">ROUND(GA161,2)</f>
        <v>0</v>
      </c>
      <c r="ES161" s="0" t="n">
        <f aca="false">ROUND(GB161,2)</f>
        <v>0</v>
      </c>
      <c r="ET161" s="0" t="n">
        <f aca="false">ROUND(GC161,2)</f>
        <v>0</v>
      </c>
      <c r="EU161" s="0" t="n">
        <f aca="false">ROUND(GD161,2)</f>
        <v>0</v>
      </c>
      <c r="EV161" s="0" t="n">
        <f aca="false">ROUND(GE161,2)</f>
        <v>0</v>
      </c>
      <c r="FP161" s="0" t="n">
        <f aca="false">ROUND(SUMIF(AA154:AA159,"=86511348",FQ154:FQ159),2)</f>
        <v>0</v>
      </c>
      <c r="FQ161" s="0" t="n">
        <f aca="false">ROUND(SUMIF(AA154:AA159,"=86511348",FR154:FR159),2)</f>
        <v>0</v>
      </c>
      <c r="FR161" s="0" t="n">
        <f aca="false">ROUND(SUMIF(AA154:AA159,"=86511348",GL154:GL159),2)</f>
        <v>0</v>
      </c>
      <c r="FS161" s="0" t="n">
        <f aca="false">ROUND(SUMIF(AA154:AA159,"=86511348",GM154:GM159),2)</f>
        <v>6521221.39</v>
      </c>
      <c r="FT161" s="0" t="n">
        <f aca="false">ROUND(SUMIF(AA154:AA159,"=86511348",GN154:GN159),2)</f>
        <v>6521221.39</v>
      </c>
      <c r="FU161" s="0" t="n">
        <f aca="false">ROUND(SUMIF(AA154:AA159,"=86511348",GO154:GO159),2)</f>
        <v>0</v>
      </c>
      <c r="FV161" s="0" t="n">
        <f aca="false">ROUND(SUMIF(AA154:AA159,"=86511348",GP154:GP159),2)</f>
        <v>0</v>
      </c>
      <c r="FW161" s="0" t="n">
        <f aca="false">DU161-FP161</f>
        <v>469422.66</v>
      </c>
      <c r="FX161" s="0" t="n">
        <f aca="false">DU161-FQ161</f>
        <v>469422.66</v>
      </c>
      <c r="FY161" s="0" t="n">
        <f aca="false">FP161-FR161</f>
        <v>0</v>
      </c>
      <c r="FZ161" s="0" t="n">
        <f aca="false">DU161-FP161-FQ161+FR161</f>
        <v>469422.66</v>
      </c>
      <c r="GA161" s="0" t="n">
        <f aca="false">FQ161-FR161</f>
        <v>0</v>
      </c>
      <c r="GB161" s="0" t="n">
        <f aca="false">ROUND(SUMIF(AA154:AA159,"=86511348",GX154:GX159),2)</f>
        <v>0</v>
      </c>
      <c r="GC161" s="0" t="n">
        <f aca="false">ROUND(SUMIF(AA154:AA159,"=86511348",GY154:GY159),2)</f>
        <v>0</v>
      </c>
      <c r="GD161" s="0" t="n">
        <f aca="false">ROUND(SUMIF(AA154:AA159,"=86511348",GZ154:GZ159),2)</f>
        <v>0</v>
      </c>
      <c r="GE161" s="0" t="n">
        <f aca="false">ROUND(SUMIF(AA154:AA159,"=86511348",HD154:HD159),2)</f>
        <v>0</v>
      </c>
      <c r="GX161" s="0" t="n">
        <v>0</v>
      </c>
    </row>
    <row r="163" customFormat="false" ht="12.75" hidden="false" customHeight="false" outlineLevel="0" collapsed="false">
      <c r="A163" s="0" t="n">
        <v>50</v>
      </c>
      <c r="B163" s="0" t="n">
        <v>0</v>
      </c>
      <c r="C163" s="0" t="n">
        <v>0</v>
      </c>
      <c r="D163" s="0" t="n">
        <v>1</v>
      </c>
      <c r="E163" s="0" t="n">
        <v>201</v>
      </c>
      <c r="F163" s="0" t="n">
        <f aca="false">ROUND(Source!O161,O163)</f>
        <v>66247.53</v>
      </c>
      <c r="G163" s="0" t="s">
        <v>93</v>
      </c>
      <c r="H163" s="0" t="s">
        <v>94</v>
      </c>
      <c r="K163" s="0" t="n">
        <v>201</v>
      </c>
      <c r="L163" s="0" t="n">
        <v>1</v>
      </c>
      <c r="M163" s="0" t="n">
        <v>3</v>
      </c>
      <c r="O163" s="0" t="n">
        <v>2</v>
      </c>
      <c r="P163" s="0" t="n">
        <f aca="false">ROUND(Source!DG161,O163)</f>
        <v>2609070.3</v>
      </c>
      <c r="W163" s="0" t="n">
        <v>66247.53</v>
      </c>
      <c r="X163" s="0" t="n">
        <v>1</v>
      </c>
      <c r="Y163" s="0" t="n">
        <v>66247.53</v>
      </c>
      <c r="Z163" s="0" t="n">
        <v>2609070.3</v>
      </c>
      <c r="AA163" s="0" t="n">
        <v>1</v>
      </c>
      <c r="AB163" s="0" t="n">
        <v>2609070.3</v>
      </c>
    </row>
    <row r="164" customFormat="false" ht="12.75" hidden="false" customHeight="false" outlineLevel="0" collapsed="false">
      <c r="A164" s="0" t="n">
        <v>50</v>
      </c>
      <c r="B164" s="0" t="n">
        <v>0</v>
      </c>
      <c r="C164" s="0" t="n">
        <v>0</v>
      </c>
      <c r="D164" s="0" t="n">
        <v>1</v>
      </c>
      <c r="E164" s="0" t="n">
        <v>202</v>
      </c>
      <c r="F164" s="0" t="n">
        <f aca="false">ROUND(Source!P161,O164)</f>
        <v>24082.97</v>
      </c>
      <c r="G164" s="0" t="s">
        <v>95</v>
      </c>
      <c r="H164" s="0" t="s">
        <v>96</v>
      </c>
      <c r="K164" s="0" t="n">
        <v>202</v>
      </c>
      <c r="L164" s="0" t="n">
        <v>2</v>
      </c>
      <c r="M164" s="0" t="n">
        <v>3</v>
      </c>
      <c r="O164" s="0" t="n">
        <v>2</v>
      </c>
      <c r="P164" s="0" t="n">
        <f aca="false">ROUND(Source!DH161,O164)</f>
        <v>469422.66</v>
      </c>
      <c r="W164" s="0" t="n">
        <v>24082.97</v>
      </c>
      <c r="X164" s="0" t="n">
        <v>1</v>
      </c>
      <c r="Y164" s="0" t="n">
        <v>24082.97</v>
      </c>
      <c r="Z164" s="0" t="n">
        <v>469422.66</v>
      </c>
      <c r="AA164" s="0" t="n">
        <v>1</v>
      </c>
      <c r="AB164" s="0" t="n">
        <v>469422.66</v>
      </c>
    </row>
    <row r="165" customFormat="false" ht="12.75" hidden="false" customHeight="false" outlineLevel="0" collapsed="false">
      <c r="A165" s="0" t="n">
        <v>50</v>
      </c>
      <c r="B165" s="0" t="n">
        <v>0</v>
      </c>
      <c r="C165" s="0" t="n">
        <v>0</v>
      </c>
      <c r="D165" s="0" t="n">
        <v>1</v>
      </c>
      <c r="E165" s="0" t="n">
        <v>222</v>
      </c>
      <c r="F165" s="0" t="n">
        <f aca="false">ROUND(Source!AO161,O165)</f>
        <v>0</v>
      </c>
      <c r="G165" s="0" t="s">
        <v>97</v>
      </c>
      <c r="H165" s="0" t="s">
        <v>98</v>
      </c>
      <c r="K165" s="0" t="n">
        <v>222</v>
      </c>
      <c r="L165" s="0" t="n">
        <v>3</v>
      </c>
      <c r="M165" s="0" t="n">
        <v>3</v>
      </c>
      <c r="O165" s="0" t="n">
        <v>2</v>
      </c>
      <c r="P165" s="0" t="n">
        <f aca="false">ROUND(Source!EG161,O165)</f>
        <v>0</v>
      </c>
      <c r="W165" s="0" t="n">
        <v>0</v>
      </c>
      <c r="X165" s="0" t="n">
        <v>1</v>
      </c>
      <c r="Y165" s="0" t="n">
        <v>0</v>
      </c>
      <c r="Z165" s="0" t="n">
        <v>0</v>
      </c>
      <c r="AA165" s="0" t="n">
        <v>1</v>
      </c>
      <c r="AB165" s="0" t="n">
        <v>0</v>
      </c>
    </row>
    <row r="166" customFormat="false" ht="12.75" hidden="false" customHeight="false" outlineLevel="0" collapsed="false">
      <c r="A166" s="0" t="n">
        <v>50</v>
      </c>
      <c r="B166" s="0" t="n">
        <v>0</v>
      </c>
      <c r="C166" s="0" t="n">
        <v>0</v>
      </c>
      <c r="D166" s="0" t="n">
        <v>1</v>
      </c>
      <c r="E166" s="0" t="n">
        <v>225</v>
      </c>
      <c r="F166" s="0" t="n">
        <f aca="false">ROUND(Source!AV161,O166)</f>
        <v>24082.97</v>
      </c>
      <c r="G166" s="0" t="s">
        <v>99</v>
      </c>
      <c r="H166" s="0" t="s">
        <v>100</v>
      </c>
      <c r="K166" s="0" t="n">
        <v>225</v>
      </c>
      <c r="L166" s="0" t="n">
        <v>4</v>
      </c>
      <c r="M166" s="0" t="n">
        <v>3</v>
      </c>
      <c r="O166" s="0" t="n">
        <v>2</v>
      </c>
      <c r="P166" s="0" t="n">
        <f aca="false">ROUND(Source!EN161,O166)</f>
        <v>469422.66</v>
      </c>
      <c r="W166" s="0" t="n">
        <v>24082.97</v>
      </c>
      <c r="X166" s="0" t="n">
        <v>1</v>
      </c>
      <c r="Y166" s="0" t="n">
        <v>24082.97</v>
      </c>
      <c r="Z166" s="0" t="n">
        <v>469422.66</v>
      </c>
      <c r="AA166" s="0" t="n">
        <v>1</v>
      </c>
      <c r="AB166" s="0" t="n">
        <v>469422.66</v>
      </c>
    </row>
    <row r="167" customFormat="false" ht="12.75" hidden="false" customHeight="false" outlineLevel="0" collapsed="false">
      <c r="A167" s="0" t="n">
        <v>50</v>
      </c>
      <c r="B167" s="0" t="n">
        <v>0</v>
      </c>
      <c r="C167" s="0" t="n">
        <v>0</v>
      </c>
      <c r="D167" s="0" t="n">
        <v>1</v>
      </c>
      <c r="E167" s="0" t="n">
        <v>226</v>
      </c>
      <c r="F167" s="0" t="n">
        <f aca="false">ROUND(Source!AW161,O167)</f>
        <v>24082.97</v>
      </c>
      <c r="G167" s="0" t="s">
        <v>101</v>
      </c>
      <c r="H167" s="0" t="s">
        <v>102</v>
      </c>
      <c r="K167" s="0" t="n">
        <v>226</v>
      </c>
      <c r="L167" s="0" t="n">
        <v>5</v>
      </c>
      <c r="M167" s="0" t="n">
        <v>3</v>
      </c>
      <c r="O167" s="0" t="n">
        <v>2</v>
      </c>
      <c r="P167" s="0" t="n">
        <f aca="false">ROUND(Source!EO161,O167)</f>
        <v>469422.66</v>
      </c>
      <c r="W167" s="0" t="n">
        <v>24082.97</v>
      </c>
      <c r="X167" s="0" t="n">
        <v>1</v>
      </c>
      <c r="Y167" s="0" t="n">
        <v>24082.97</v>
      </c>
      <c r="Z167" s="0" t="n">
        <v>469422.66</v>
      </c>
      <c r="AA167" s="0" t="n">
        <v>1</v>
      </c>
      <c r="AB167" s="0" t="n">
        <v>469422.66</v>
      </c>
    </row>
    <row r="168" customFormat="false" ht="12.75" hidden="false" customHeight="false" outlineLevel="0" collapsed="false">
      <c r="A168" s="0" t="n">
        <v>50</v>
      </c>
      <c r="B168" s="0" t="n">
        <v>0</v>
      </c>
      <c r="C168" s="0" t="n">
        <v>0</v>
      </c>
      <c r="D168" s="0" t="n">
        <v>1</v>
      </c>
      <c r="E168" s="0" t="n">
        <v>227</v>
      </c>
      <c r="F168" s="0" t="n">
        <f aca="false">ROUND(Source!AX161,O168)</f>
        <v>0</v>
      </c>
      <c r="G168" s="0" t="s">
        <v>103</v>
      </c>
      <c r="H168" s="0" t="s">
        <v>104</v>
      </c>
      <c r="K168" s="0" t="n">
        <v>227</v>
      </c>
      <c r="L168" s="0" t="n">
        <v>6</v>
      </c>
      <c r="M168" s="0" t="n">
        <v>3</v>
      </c>
      <c r="O168" s="0" t="n">
        <v>2</v>
      </c>
      <c r="P168" s="0" t="n">
        <f aca="false">ROUND(Source!EP161,O168)</f>
        <v>0</v>
      </c>
      <c r="W168" s="0" t="n">
        <v>0</v>
      </c>
      <c r="X168" s="0" t="n">
        <v>1</v>
      </c>
      <c r="Y168" s="0" t="n">
        <v>0</v>
      </c>
      <c r="Z168" s="0" t="n">
        <v>0</v>
      </c>
      <c r="AA168" s="0" t="n">
        <v>1</v>
      </c>
      <c r="AB168" s="0" t="n">
        <v>0</v>
      </c>
    </row>
    <row r="169" customFormat="false" ht="12.75" hidden="false" customHeight="false" outlineLevel="0" collapsed="false">
      <c r="A169" s="0" t="n">
        <v>50</v>
      </c>
      <c r="B169" s="0" t="n">
        <v>0</v>
      </c>
      <c r="C169" s="0" t="n">
        <v>0</v>
      </c>
      <c r="D169" s="0" t="n">
        <v>1</v>
      </c>
      <c r="E169" s="0" t="n">
        <v>228</v>
      </c>
      <c r="F169" s="0" t="n">
        <f aca="false">ROUND(Source!AY161,O169)</f>
        <v>24082.97</v>
      </c>
      <c r="G169" s="0" t="s">
        <v>105</v>
      </c>
      <c r="H169" s="0" t="s">
        <v>106</v>
      </c>
      <c r="K169" s="0" t="n">
        <v>228</v>
      </c>
      <c r="L169" s="0" t="n">
        <v>7</v>
      </c>
      <c r="M169" s="0" t="n">
        <v>3</v>
      </c>
      <c r="O169" s="0" t="n">
        <v>2</v>
      </c>
      <c r="P169" s="0" t="n">
        <f aca="false">ROUND(Source!EQ161,O169)</f>
        <v>469422.66</v>
      </c>
      <c r="W169" s="0" t="n">
        <v>24082.97</v>
      </c>
      <c r="X169" s="0" t="n">
        <v>1</v>
      </c>
      <c r="Y169" s="0" t="n">
        <v>24082.97</v>
      </c>
      <c r="Z169" s="0" t="n">
        <v>469422.66</v>
      </c>
      <c r="AA169" s="0" t="n">
        <v>1</v>
      </c>
      <c r="AB169" s="0" t="n">
        <v>469422.66</v>
      </c>
    </row>
    <row r="170" customFormat="false" ht="12.75" hidden="false" customHeight="false" outlineLevel="0" collapsed="false">
      <c r="A170" s="0" t="n">
        <v>50</v>
      </c>
      <c r="B170" s="0" t="n">
        <v>0</v>
      </c>
      <c r="C170" s="0" t="n">
        <v>0</v>
      </c>
      <c r="D170" s="0" t="n">
        <v>1</v>
      </c>
      <c r="E170" s="0" t="n">
        <v>216</v>
      </c>
      <c r="F170" s="0" t="n">
        <f aca="false">ROUND(Source!AP161,O170)</f>
        <v>0</v>
      </c>
      <c r="G170" s="0" t="s">
        <v>107</v>
      </c>
      <c r="H170" s="0" t="s">
        <v>108</v>
      </c>
      <c r="K170" s="0" t="n">
        <v>216</v>
      </c>
      <c r="L170" s="0" t="n">
        <v>8</v>
      </c>
      <c r="M170" s="0" t="n">
        <v>3</v>
      </c>
      <c r="O170" s="0" t="n">
        <v>2</v>
      </c>
      <c r="P170" s="0" t="n">
        <f aca="false">ROUND(Source!EH161,O170)</f>
        <v>0</v>
      </c>
      <c r="W170" s="0" t="n">
        <v>0</v>
      </c>
      <c r="X170" s="0" t="n">
        <v>1</v>
      </c>
      <c r="Y170" s="0" t="n">
        <v>0</v>
      </c>
      <c r="Z170" s="0" t="n">
        <v>0</v>
      </c>
      <c r="AA170" s="0" t="n">
        <v>1</v>
      </c>
      <c r="AB170" s="0" t="n">
        <v>0</v>
      </c>
    </row>
    <row r="171" customFormat="false" ht="12.75" hidden="false" customHeight="false" outlineLevel="0" collapsed="false">
      <c r="A171" s="0" t="n">
        <v>50</v>
      </c>
      <c r="B171" s="0" t="n">
        <v>0</v>
      </c>
      <c r="C171" s="0" t="n">
        <v>0</v>
      </c>
      <c r="D171" s="0" t="n">
        <v>1</v>
      </c>
      <c r="E171" s="0" t="n">
        <v>223</v>
      </c>
      <c r="F171" s="0" t="n">
        <f aca="false">ROUND(Source!AQ161,O171)</f>
        <v>0</v>
      </c>
      <c r="G171" s="0" t="s">
        <v>109</v>
      </c>
      <c r="H171" s="0" t="s">
        <v>110</v>
      </c>
      <c r="K171" s="0" t="n">
        <v>223</v>
      </c>
      <c r="L171" s="0" t="n">
        <v>9</v>
      </c>
      <c r="M171" s="0" t="n">
        <v>3</v>
      </c>
      <c r="O171" s="0" t="n">
        <v>2</v>
      </c>
      <c r="P171" s="0" t="n">
        <f aca="false">ROUND(Source!EI161,O171)</f>
        <v>0</v>
      </c>
      <c r="W171" s="0" t="n">
        <v>0</v>
      </c>
      <c r="X171" s="0" t="n">
        <v>1</v>
      </c>
      <c r="Y171" s="0" t="n">
        <v>0</v>
      </c>
      <c r="Z171" s="0" t="n">
        <v>0</v>
      </c>
      <c r="AA171" s="0" t="n">
        <v>1</v>
      </c>
      <c r="AB171" s="0" t="n">
        <v>0</v>
      </c>
    </row>
    <row r="172" customFormat="false" ht="12.75" hidden="false" customHeight="false" outlineLevel="0" collapsed="false">
      <c r="A172" s="0" t="n">
        <v>50</v>
      </c>
      <c r="B172" s="0" t="n">
        <v>0</v>
      </c>
      <c r="C172" s="0" t="n">
        <v>0</v>
      </c>
      <c r="D172" s="0" t="n">
        <v>1</v>
      </c>
      <c r="E172" s="0" t="n">
        <v>229</v>
      </c>
      <c r="F172" s="0" t="n">
        <f aca="false">ROUND(Source!AZ161,O172)</f>
        <v>0</v>
      </c>
      <c r="G172" s="0" t="s">
        <v>111</v>
      </c>
      <c r="H172" s="0" t="s">
        <v>112</v>
      </c>
      <c r="K172" s="0" t="n">
        <v>229</v>
      </c>
      <c r="L172" s="0" t="n">
        <v>10</v>
      </c>
      <c r="M172" s="0" t="n">
        <v>3</v>
      </c>
      <c r="O172" s="0" t="n">
        <v>2</v>
      </c>
      <c r="P172" s="0" t="n">
        <f aca="false">ROUND(Source!ER161,O172)</f>
        <v>0</v>
      </c>
      <c r="W172" s="0" t="n">
        <v>0</v>
      </c>
      <c r="X172" s="0" t="n">
        <v>1</v>
      </c>
      <c r="Y172" s="0" t="n">
        <v>0</v>
      </c>
      <c r="Z172" s="0" t="n">
        <v>0</v>
      </c>
      <c r="AA172" s="0" t="n">
        <v>1</v>
      </c>
      <c r="AB172" s="0" t="n">
        <v>0</v>
      </c>
    </row>
    <row r="173" customFormat="false" ht="12.75" hidden="false" customHeight="false" outlineLevel="0" collapsed="false">
      <c r="A173" s="0" t="n">
        <v>50</v>
      </c>
      <c r="B173" s="0" t="n">
        <v>0</v>
      </c>
      <c r="C173" s="0" t="n">
        <v>0</v>
      </c>
      <c r="D173" s="0" t="n">
        <v>1</v>
      </c>
      <c r="E173" s="0" t="n">
        <v>203</v>
      </c>
      <c r="F173" s="0" t="n">
        <f aca="false">ROUND(Source!Q161,O173)</f>
        <v>7272.62</v>
      </c>
      <c r="G173" s="0" t="s">
        <v>113</v>
      </c>
      <c r="H173" s="0" t="s">
        <v>114</v>
      </c>
      <c r="K173" s="0" t="n">
        <v>203</v>
      </c>
      <c r="L173" s="0" t="n">
        <v>11</v>
      </c>
      <c r="M173" s="0" t="n">
        <v>3</v>
      </c>
      <c r="O173" s="0" t="n">
        <v>2</v>
      </c>
      <c r="P173" s="0" t="n">
        <f aca="false">ROUND(Source!DI161,O173)</f>
        <v>124289.13</v>
      </c>
      <c r="W173" s="0" t="n">
        <v>7272.62</v>
      </c>
      <c r="X173" s="0" t="n">
        <v>1</v>
      </c>
      <c r="Y173" s="0" t="n">
        <v>7272.62</v>
      </c>
      <c r="Z173" s="0" t="n">
        <v>124289.13</v>
      </c>
      <c r="AA173" s="0" t="n">
        <v>1</v>
      </c>
      <c r="AB173" s="0" t="n">
        <v>124289.13</v>
      </c>
    </row>
    <row r="174" customFormat="false" ht="12.75" hidden="false" customHeight="false" outlineLevel="0" collapsed="false">
      <c r="A174" s="0" t="n">
        <v>50</v>
      </c>
      <c r="B174" s="0" t="n">
        <v>0</v>
      </c>
      <c r="C174" s="0" t="n">
        <v>0</v>
      </c>
      <c r="D174" s="0" t="n">
        <v>1</v>
      </c>
      <c r="E174" s="0" t="n">
        <v>231</v>
      </c>
      <c r="F174" s="0" t="n">
        <f aca="false">ROUND(Source!BB161,O174)</f>
        <v>0</v>
      </c>
      <c r="G174" s="0" t="s">
        <v>115</v>
      </c>
      <c r="H174" s="0" t="s">
        <v>116</v>
      </c>
      <c r="K174" s="0" t="n">
        <v>231</v>
      </c>
      <c r="L174" s="0" t="n">
        <v>12</v>
      </c>
      <c r="M174" s="0" t="n">
        <v>3</v>
      </c>
      <c r="O174" s="0" t="n">
        <v>2</v>
      </c>
      <c r="P174" s="0" t="n">
        <f aca="false">ROUND(Source!ET161,O174)</f>
        <v>0</v>
      </c>
      <c r="W174" s="0" t="n">
        <v>0</v>
      </c>
      <c r="X174" s="0" t="n">
        <v>1</v>
      </c>
      <c r="Y174" s="0" t="n">
        <v>0</v>
      </c>
      <c r="Z174" s="0" t="n">
        <v>0</v>
      </c>
      <c r="AA174" s="0" t="n">
        <v>1</v>
      </c>
      <c r="AB174" s="0" t="n">
        <v>0</v>
      </c>
    </row>
    <row r="175" customFormat="false" ht="12.75" hidden="false" customHeight="false" outlineLevel="0" collapsed="false">
      <c r="A175" s="0" t="n">
        <v>50</v>
      </c>
      <c r="B175" s="0" t="n">
        <v>0</v>
      </c>
      <c r="C175" s="0" t="n">
        <v>0</v>
      </c>
      <c r="D175" s="0" t="n">
        <v>1</v>
      </c>
      <c r="E175" s="0" t="n">
        <v>204</v>
      </c>
      <c r="F175" s="0" t="n">
        <f aca="false">ROUND(Source!R161,O175)</f>
        <v>944.65</v>
      </c>
      <c r="G175" s="0" t="s">
        <v>117</v>
      </c>
      <c r="H175" s="0" t="s">
        <v>118</v>
      </c>
      <c r="K175" s="0" t="n">
        <v>204</v>
      </c>
      <c r="L175" s="0" t="n">
        <v>13</v>
      </c>
      <c r="M175" s="0" t="n">
        <v>3</v>
      </c>
      <c r="O175" s="0" t="n">
        <v>2</v>
      </c>
      <c r="P175" s="0" t="n">
        <f aca="false">ROUND(Source!DJ161,O175)</f>
        <v>54562.7</v>
      </c>
      <c r="W175" s="0" t="n">
        <v>944.65</v>
      </c>
      <c r="X175" s="0" t="n">
        <v>1</v>
      </c>
      <c r="Y175" s="0" t="n">
        <v>944.65</v>
      </c>
      <c r="Z175" s="0" t="n">
        <v>54562.7</v>
      </c>
      <c r="AA175" s="0" t="n">
        <v>1</v>
      </c>
      <c r="AB175" s="0" t="n">
        <v>54562.7</v>
      </c>
    </row>
    <row r="176" customFormat="false" ht="12.75" hidden="false" customHeight="false" outlineLevel="0" collapsed="false">
      <c r="A176" s="0" t="n">
        <v>50</v>
      </c>
      <c r="B176" s="0" t="n">
        <v>0</v>
      </c>
      <c r="C176" s="0" t="n">
        <v>0</v>
      </c>
      <c r="D176" s="0" t="n">
        <v>1</v>
      </c>
      <c r="E176" s="0" t="n">
        <v>205</v>
      </c>
      <c r="F176" s="0" t="n">
        <f aca="false">ROUND(Source!S161,O176)</f>
        <v>34891.94</v>
      </c>
      <c r="G176" s="0" t="s">
        <v>119</v>
      </c>
      <c r="H176" s="0" t="s">
        <v>120</v>
      </c>
      <c r="K176" s="0" t="n">
        <v>205</v>
      </c>
      <c r="L176" s="0" t="n">
        <v>14</v>
      </c>
      <c r="M176" s="0" t="n">
        <v>3</v>
      </c>
      <c r="O176" s="0" t="n">
        <v>2</v>
      </c>
      <c r="P176" s="0" t="n">
        <f aca="false">ROUND(Source!DK161,O176)</f>
        <v>2015358.51</v>
      </c>
      <c r="W176" s="0" t="n">
        <v>34891.94</v>
      </c>
      <c r="X176" s="0" t="n">
        <v>1</v>
      </c>
      <c r="Y176" s="0" t="n">
        <v>34891.94</v>
      </c>
      <c r="Z176" s="0" t="n">
        <v>2015358.51</v>
      </c>
      <c r="AA176" s="0" t="n">
        <v>1</v>
      </c>
      <c r="AB176" s="0" t="n">
        <v>2015358.51</v>
      </c>
    </row>
    <row r="177" customFormat="false" ht="12.75" hidden="false" customHeight="false" outlineLevel="0" collapsed="false">
      <c r="A177" s="0" t="n">
        <v>50</v>
      </c>
      <c r="B177" s="0" t="n">
        <v>0</v>
      </c>
      <c r="C177" s="0" t="n">
        <v>0</v>
      </c>
      <c r="D177" s="0" t="n">
        <v>1</v>
      </c>
      <c r="E177" s="0" t="n">
        <v>232</v>
      </c>
      <c r="F177" s="0" t="n">
        <f aca="false">ROUND(Source!BC161,O177)</f>
        <v>0</v>
      </c>
      <c r="G177" s="0" t="s">
        <v>121</v>
      </c>
      <c r="H177" s="0" t="s">
        <v>122</v>
      </c>
      <c r="K177" s="0" t="n">
        <v>232</v>
      </c>
      <c r="L177" s="0" t="n">
        <v>15</v>
      </c>
      <c r="M177" s="0" t="n">
        <v>3</v>
      </c>
      <c r="O177" s="0" t="n">
        <v>2</v>
      </c>
      <c r="P177" s="0" t="n">
        <f aca="false">ROUND(Source!EU161,O177)</f>
        <v>0</v>
      </c>
      <c r="W177" s="0" t="n">
        <v>0</v>
      </c>
      <c r="X177" s="0" t="n">
        <v>1</v>
      </c>
      <c r="Y177" s="0" t="n">
        <v>0</v>
      </c>
      <c r="Z177" s="0" t="n">
        <v>0</v>
      </c>
      <c r="AA177" s="0" t="n">
        <v>1</v>
      </c>
      <c r="AB177" s="0" t="n">
        <v>0</v>
      </c>
    </row>
    <row r="178" customFormat="false" ht="12.75" hidden="false" customHeight="false" outlineLevel="0" collapsed="false">
      <c r="A178" s="0" t="n">
        <v>50</v>
      </c>
      <c r="B178" s="0" t="n">
        <v>0</v>
      </c>
      <c r="C178" s="0" t="n">
        <v>0</v>
      </c>
      <c r="D178" s="0" t="n">
        <v>1</v>
      </c>
      <c r="E178" s="0" t="n">
        <v>214</v>
      </c>
      <c r="F178" s="0" t="n">
        <f aca="false">ROUND(Source!AS161,O178)</f>
        <v>133978.68</v>
      </c>
      <c r="G178" s="0" t="s">
        <v>123</v>
      </c>
      <c r="H178" s="0" t="s">
        <v>124</v>
      </c>
      <c r="K178" s="0" t="n">
        <v>214</v>
      </c>
      <c r="L178" s="0" t="n">
        <v>16</v>
      </c>
      <c r="M178" s="0" t="n">
        <v>3</v>
      </c>
      <c r="O178" s="0" t="n">
        <v>2</v>
      </c>
      <c r="P178" s="0" t="n">
        <f aca="false">ROUND(Source!EK161,O178)</f>
        <v>6521221.39</v>
      </c>
      <c r="W178" s="0" t="n">
        <v>133978.68</v>
      </c>
      <c r="X178" s="0" t="n">
        <v>1</v>
      </c>
      <c r="Y178" s="0" t="n">
        <v>133978.68</v>
      </c>
      <c r="Z178" s="0" t="n">
        <v>6521221.39</v>
      </c>
      <c r="AA178" s="0" t="n">
        <v>1</v>
      </c>
      <c r="AB178" s="0" t="n">
        <v>6521221.39</v>
      </c>
    </row>
    <row r="179" customFormat="false" ht="12.75" hidden="false" customHeight="false" outlineLevel="0" collapsed="false">
      <c r="A179" s="0" t="n">
        <v>50</v>
      </c>
      <c r="B179" s="0" t="n">
        <v>0</v>
      </c>
      <c r="C179" s="0" t="n">
        <v>0</v>
      </c>
      <c r="D179" s="0" t="n">
        <v>1</v>
      </c>
      <c r="E179" s="0" t="n">
        <v>215</v>
      </c>
      <c r="F179" s="0" t="n">
        <f aca="false">ROUND(Source!AT161,O179)</f>
        <v>0</v>
      </c>
      <c r="G179" s="0" t="s">
        <v>125</v>
      </c>
      <c r="H179" s="0" t="s">
        <v>126</v>
      </c>
      <c r="K179" s="0" t="n">
        <v>215</v>
      </c>
      <c r="L179" s="0" t="n">
        <v>17</v>
      </c>
      <c r="M179" s="0" t="n">
        <v>3</v>
      </c>
      <c r="O179" s="0" t="n">
        <v>2</v>
      </c>
      <c r="P179" s="0" t="n">
        <f aca="false">ROUND(Source!EL161,O179)</f>
        <v>0</v>
      </c>
      <c r="W179" s="0" t="n">
        <v>0</v>
      </c>
      <c r="X179" s="0" t="n">
        <v>1</v>
      </c>
      <c r="Y179" s="0" t="n">
        <v>0</v>
      </c>
      <c r="Z179" s="0" t="n">
        <v>0</v>
      </c>
      <c r="AA179" s="0" t="n">
        <v>1</v>
      </c>
      <c r="AB179" s="0" t="n">
        <v>0</v>
      </c>
    </row>
    <row r="180" customFormat="false" ht="12.75" hidden="false" customHeight="false" outlineLevel="0" collapsed="false">
      <c r="A180" s="0" t="n">
        <v>50</v>
      </c>
      <c r="B180" s="0" t="n">
        <v>0</v>
      </c>
      <c r="C180" s="0" t="n">
        <v>0</v>
      </c>
      <c r="D180" s="0" t="n">
        <v>1</v>
      </c>
      <c r="E180" s="0" t="n">
        <v>217</v>
      </c>
      <c r="F180" s="0" t="n">
        <f aca="false">ROUND(Source!AU161,O180)</f>
        <v>0</v>
      </c>
      <c r="G180" s="0" t="s">
        <v>127</v>
      </c>
      <c r="H180" s="0" t="s">
        <v>128</v>
      </c>
      <c r="K180" s="0" t="n">
        <v>217</v>
      </c>
      <c r="L180" s="0" t="n">
        <v>18</v>
      </c>
      <c r="M180" s="0" t="n">
        <v>3</v>
      </c>
      <c r="O180" s="0" t="n">
        <v>2</v>
      </c>
      <c r="P180" s="0" t="n">
        <f aca="false">ROUND(Source!EM161,O180)</f>
        <v>0</v>
      </c>
      <c r="W180" s="0" t="n">
        <v>0</v>
      </c>
      <c r="X180" s="0" t="n">
        <v>1</v>
      </c>
      <c r="Y180" s="0" t="n">
        <v>0</v>
      </c>
      <c r="Z180" s="0" t="n">
        <v>0</v>
      </c>
      <c r="AA180" s="0" t="n">
        <v>1</v>
      </c>
      <c r="AB180" s="0" t="n">
        <v>0</v>
      </c>
    </row>
    <row r="181" customFormat="false" ht="12.75" hidden="false" customHeight="false" outlineLevel="0" collapsed="false">
      <c r="A181" s="0" t="n">
        <v>50</v>
      </c>
      <c r="B181" s="0" t="n">
        <v>0</v>
      </c>
      <c r="C181" s="0" t="n">
        <v>0</v>
      </c>
      <c r="D181" s="0" t="n">
        <v>1</v>
      </c>
      <c r="E181" s="0" t="n">
        <v>230</v>
      </c>
      <c r="F181" s="0" t="n">
        <f aca="false">ROUND(Source!BA161,O181)</f>
        <v>0</v>
      </c>
      <c r="G181" s="0" t="s">
        <v>129</v>
      </c>
      <c r="H181" s="0" t="s">
        <v>130</v>
      </c>
      <c r="K181" s="0" t="n">
        <v>230</v>
      </c>
      <c r="L181" s="0" t="n">
        <v>19</v>
      </c>
      <c r="M181" s="0" t="n">
        <v>3</v>
      </c>
      <c r="O181" s="0" t="n">
        <v>2</v>
      </c>
      <c r="P181" s="0" t="n">
        <f aca="false">ROUND(Source!ES161,O181)</f>
        <v>0</v>
      </c>
      <c r="W181" s="0" t="n">
        <v>0</v>
      </c>
      <c r="X181" s="0" t="n">
        <v>1</v>
      </c>
      <c r="Y181" s="0" t="n">
        <v>0</v>
      </c>
      <c r="Z181" s="0" t="n">
        <v>0</v>
      </c>
      <c r="AA181" s="0" t="n">
        <v>1</v>
      </c>
      <c r="AB181" s="0" t="n">
        <v>0</v>
      </c>
    </row>
    <row r="182" customFormat="false" ht="12.75" hidden="false" customHeight="false" outlineLevel="0" collapsed="false">
      <c r="A182" s="0" t="n">
        <v>50</v>
      </c>
      <c r="B182" s="0" t="n">
        <v>0</v>
      </c>
      <c r="C182" s="0" t="n">
        <v>0</v>
      </c>
      <c r="D182" s="0" t="n">
        <v>1</v>
      </c>
      <c r="E182" s="0" t="n">
        <v>206</v>
      </c>
      <c r="F182" s="0" t="n">
        <f aca="false">ROUND(Source!T161,O182)</f>
        <v>0</v>
      </c>
      <c r="G182" s="0" t="s">
        <v>131</v>
      </c>
      <c r="H182" s="0" t="s">
        <v>16</v>
      </c>
      <c r="K182" s="0" t="n">
        <v>206</v>
      </c>
      <c r="L182" s="0" t="n">
        <v>20</v>
      </c>
      <c r="M182" s="0" t="n">
        <v>3</v>
      </c>
      <c r="O182" s="0" t="n">
        <v>2</v>
      </c>
      <c r="P182" s="0" t="n">
        <f aca="false">ROUND(Source!DL161,O182)</f>
        <v>0</v>
      </c>
      <c r="W182" s="0" t="n">
        <v>0</v>
      </c>
      <c r="X182" s="0" t="n">
        <v>1</v>
      </c>
      <c r="Y182" s="0" t="n">
        <v>0</v>
      </c>
      <c r="Z182" s="0" t="n">
        <v>0</v>
      </c>
      <c r="AA182" s="0" t="n">
        <v>1</v>
      </c>
      <c r="AB182" s="0" t="n">
        <v>0</v>
      </c>
    </row>
    <row r="183" customFormat="false" ht="12.75" hidden="false" customHeight="false" outlineLevel="0" collapsed="false">
      <c r="A183" s="0" t="n">
        <v>50</v>
      </c>
      <c r="B183" s="0" t="n">
        <v>0</v>
      </c>
      <c r="C183" s="0" t="n">
        <v>0</v>
      </c>
      <c r="D183" s="0" t="n">
        <v>1</v>
      </c>
      <c r="E183" s="0" t="n">
        <v>207</v>
      </c>
      <c r="F183" s="0" t="n">
        <f aca="false">Source!U161</f>
        <v>3059.91810036</v>
      </c>
      <c r="G183" s="0" t="s">
        <v>132</v>
      </c>
      <c r="H183" s="0" t="s">
        <v>133</v>
      </c>
      <c r="K183" s="0" t="n">
        <v>207</v>
      </c>
      <c r="L183" s="0" t="n">
        <v>21</v>
      </c>
      <c r="M183" s="0" t="n">
        <v>3</v>
      </c>
      <c r="O183" s="0" t="n">
        <v>-1</v>
      </c>
      <c r="P183" s="0" t="n">
        <f aca="false">Source!DM161</f>
        <v>3059.91810036</v>
      </c>
      <c r="W183" s="0" t="n">
        <v>3059.91810036</v>
      </c>
      <c r="X183" s="0" t="n">
        <v>1</v>
      </c>
      <c r="Y183" s="0" t="n">
        <v>3059.91810036</v>
      </c>
      <c r="Z183" s="0" t="n">
        <v>3059.91810036</v>
      </c>
      <c r="AA183" s="0" t="n">
        <v>1</v>
      </c>
      <c r="AB183" s="0" t="n">
        <v>3059.91810036</v>
      </c>
    </row>
    <row r="184" customFormat="false" ht="12.75" hidden="false" customHeight="false" outlineLevel="0" collapsed="false">
      <c r="A184" s="0" t="n">
        <v>50</v>
      </c>
      <c r="B184" s="0" t="n">
        <v>0</v>
      </c>
      <c r="C184" s="0" t="n">
        <v>0</v>
      </c>
      <c r="D184" s="0" t="n">
        <v>1</v>
      </c>
      <c r="E184" s="0" t="n">
        <v>208</v>
      </c>
      <c r="F184" s="0" t="n">
        <f aca="false">Source!V161</f>
        <v>0</v>
      </c>
      <c r="G184" s="0" t="s">
        <v>134</v>
      </c>
      <c r="H184" s="0" t="s">
        <v>135</v>
      </c>
      <c r="K184" s="0" t="n">
        <v>208</v>
      </c>
      <c r="L184" s="0" t="n">
        <v>22</v>
      </c>
      <c r="M184" s="0" t="n">
        <v>3</v>
      </c>
      <c r="O184" s="0" t="n">
        <v>-1</v>
      </c>
      <c r="P184" s="0" t="n">
        <f aca="false">Source!DN161</f>
        <v>0</v>
      </c>
      <c r="W184" s="0" t="n">
        <v>0</v>
      </c>
      <c r="X184" s="0" t="n">
        <v>1</v>
      </c>
      <c r="Y184" s="0" t="n">
        <v>0</v>
      </c>
      <c r="Z184" s="0" t="n">
        <v>0</v>
      </c>
      <c r="AA184" s="0" t="n">
        <v>1</v>
      </c>
      <c r="AB184" s="0" t="n">
        <v>0</v>
      </c>
    </row>
    <row r="185" customFormat="false" ht="12.75" hidden="false" customHeight="false" outlineLevel="0" collapsed="false">
      <c r="A185" s="0" t="n">
        <v>50</v>
      </c>
      <c r="B185" s="0" t="n">
        <v>0</v>
      </c>
      <c r="C185" s="0" t="n">
        <v>0</v>
      </c>
      <c r="D185" s="0" t="n">
        <v>1</v>
      </c>
      <c r="E185" s="0" t="n">
        <v>209</v>
      </c>
      <c r="F185" s="0" t="n">
        <f aca="false">ROUND(Source!W161,O185)</f>
        <v>0</v>
      </c>
      <c r="G185" s="0" t="s">
        <v>136</v>
      </c>
      <c r="H185" s="0" t="s">
        <v>137</v>
      </c>
      <c r="K185" s="0" t="n">
        <v>209</v>
      </c>
      <c r="L185" s="0" t="n">
        <v>23</v>
      </c>
      <c r="M185" s="0" t="n">
        <v>3</v>
      </c>
      <c r="O185" s="0" t="n">
        <v>2</v>
      </c>
      <c r="P185" s="0" t="n">
        <f aca="false">ROUND(Source!DO161,O185)</f>
        <v>0</v>
      </c>
      <c r="W185" s="0" t="n">
        <v>0</v>
      </c>
      <c r="X185" s="0" t="n">
        <v>1</v>
      </c>
      <c r="Y185" s="0" t="n">
        <v>0</v>
      </c>
      <c r="Z185" s="0" t="n">
        <v>0</v>
      </c>
      <c r="AA185" s="0" t="n">
        <v>1</v>
      </c>
      <c r="AB185" s="0" t="n">
        <v>0</v>
      </c>
    </row>
    <row r="186" customFormat="false" ht="12.75" hidden="false" customHeight="false" outlineLevel="0" collapsed="false">
      <c r="A186" s="0" t="n">
        <v>50</v>
      </c>
      <c r="B186" s="0" t="n">
        <v>0</v>
      </c>
      <c r="C186" s="0" t="n">
        <v>0</v>
      </c>
      <c r="D186" s="0" t="n">
        <v>1</v>
      </c>
      <c r="E186" s="0" t="n">
        <v>233</v>
      </c>
      <c r="F186" s="0" t="n">
        <f aca="false">ROUND(Source!BD161,O186)</f>
        <v>0</v>
      </c>
      <c r="G186" s="0" t="s">
        <v>138</v>
      </c>
      <c r="H186" s="0" t="s">
        <v>139</v>
      </c>
      <c r="K186" s="0" t="n">
        <v>233</v>
      </c>
      <c r="L186" s="0" t="n">
        <v>24</v>
      </c>
      <c r="M186" s="0" t="n">
        <v>3</v>
      </c>
      <c r="O186" s="0" t="n">
        <v>2</v>
      </c>
      <c r="P186" s="0" t="n">
        <f aca="false">ROUND(Source!EV161,O186)</f>
        <v>0</v>
      </c>
      <c r="W186" s="0" t="n">
        <v>0</v>
      </c>
      <c r="X186" s="0" t="n">
        <v>1</v>
      </c>
      <c r="Y186" s="0" t="n">
        <v>0</v>
      </c>
      <c r="Z186" s="0" t="n">
        <v>0</v>
      </c>
      <c r="AA186" s="0" t="n">
        <v>1</v>
      </c>
      <c r="AB186" s="0" t="n">
        <v>0</v>
      </c>
    </row>
    <row r="187" customFormat="false" ht="12.75" hidden="false" customHeight="false" outlineLevel="0" collapsed="false">
      <c r="A187" s="0" t="n">
        <v>50</v>
      </c>
      <c r="B187" s="0" t="n">
        <v>0</v>
      </c>
      <c r="C187" s="0" t="n">
        <v>0</v>
      </c>
      <c r="D187" s="0" t="n">
        <v>1</v>
      </c>
      <c r="E187" s="0" t="n">
        <v>210</v>
      </c>
      <c r="F187" s="0" t="n">
        <f aca="false">ROUND(Source!X161,O187)</f>
        <v>48021.03</v>
      </c>
      <c r="G187" s="0" t="s">
        <v>140</v>
      </c>
      <c r="H187" s="0" t="s">
        <v>141</v>
      </c>
      <c r="K187" s="0" t="n">
        <v>210</v>
      </c>
      <c r="L187" s="0" t="n">
        <v>25</v>
      </c>
      <c r="M187" s="0" t="n">
        <v>3</v>
      </c>
      <c r="O187" s="0" t="n">
        <v>2</v>
      </c>
      <c r="P187" s="0" t="n">
        <f aca="false">ROUND(Source!DP161,O187)</f>
        <v>2773694.42</v>
      </c>
      <c r="W187" s="0" t="n">
        <v>48021.03</v>
      </c>
      <c r="X187" s="0" t="n">
        <v>1</v>
      </c>
      <c r="Y187" s="0" t="n">
        <v>48021.03</v>
      </c>
      <c r="Z187" s="0" t="n">
        <v>2773694.42</v>
      </c>
      <c r="AA187" s="0" t="n">
        <v>1</v>
      </c>
      <c r="AB187" s="0" t="n">
        <v>2773694.42</v>
      </c>
    </row>
    <row r="188" customFormat="false" ht="12.75" hidden="false" customHeight="false" outlineLevel="0" collapsed="false">
      <c r="A188" s="0" t="n">
        <v>50</v>
      </c>
      <c r="B188" s="0" t="n">
        <v>0</v>
      </c>
      <c r="C188" s="0" t="n">
        <v>0</v>
      </c>
      <c r="D188" s="0" t="n">
        <v>1</v>
      </c>
      <c r="E188" s="0" t="n">
        <v>211</v>
      </c>
      <c r="F188" s="0" t="n">
        <f aca="false">ROUND(Source!Y161,O188)</f>
        <v>19710.12</v>
      </c>
      <c r="G188" s="0" t="s">
        <v>142</v>
      </c>
      <c r="H188" s="0" t="s">
        <v>143</v>
      </c>
      <c r="K188" s="0" t="n">
        <v>211</v>
      </c>
      <c r="L188" s="0" t="n">
        <v>26</v>
      </c>
      <c r="M188" s="0" t="n">
        <v>3</v>
      </c>
      <c r="O188" s="0" t="n">
        <v>2</v>
      </c>
      <c r="P188" s="0" t="n">
        <f aca="false">ROUND(Source!DQ161,O188)</f>
        <v>1138456.67</v>
      </c>
      <c r="W188" s="0" t="n">
        <v>19710.12</v>
      </c>
      <c r="X188" s="0" t="n">
        <v>1</v>
      </c>
      <c r="Y188" s="0" t="n">
        <v>19710.12</v>
      </c>
      <c r="Z188" s="0" t="n">
        <v>1138456.67</v>
      </c>
      <c r="AA188" s="0" t="n">
        <v>1</v>
      </c>
      <c r="AB188" s="0" t="n">
        <v>1138456.67</v>
      </c>
    </row>
    <row r="189" customFormat="false" ht="12.75" hidden="false" customHeight="false" outlineLevel="0" collapsed="false">
      <c r="A189" s="0" t="n">
        <v>50</v>
      </c>
      <c r="B189" s="0" t="n">
        <v>0</v>
      </c>
      <c r="C189" s="0" t="n">
        <v>0</v>
      </c>
      <c r="D189" s="0" t="n">
        <v>1</v>
      </c>
      <c r="E189" s="0" t="n">
        <v>224</v>
      </c>
      <c r="F189" s="0" t="n">
        <f aca="false">ROUND(Source!AR161,O189)</f>
        <v>133978.68</v>
      </c>
      <c r="G189" s="0" t="s">
        <v>144</v>
      </c>
      <c r="H189" s="0" t="s">
        <v>145</v>
      </c>
      <c r="K189" s="0" t="n">
        <v>224</v>
      </c>
      <c r="L189" s="0" t="n">
        <v>27</v>
      </c>
      <c r="M189" s="0" t="n">
        <v>3</v>
      </c>
      <c r="O189" s="0" t="n">
        <v>2</v>
      </c>
      <c r="P189" s="0" t="n">
        <f aca="false">ROUND(Source!EJ161,O189)</f>
        <v>6521221.39</v>
      </c>
      <c r="W189" s="0" t="n">
        <v>133978.68</v>
      </c>
      <c r="X189" s="0" t="n">
        <v>1</v>
      </c>
      <c r="Y189" s="0" t="n">
        <v>133978.68</v>
      </c>
      <c r="Z189" s="0" t="n">
        <v>6521221.39</v>
      </c>
      <c r="AA189" s="0" t="n">
        <v>1</v>
      </c>
      <c r="AB189" s="0" t="n">
        <v>6521221.39</v>
      </c>
    </row>
    <row r="191" customFormat="false" ht="12.75" hidden="false" customHeight="false" outlineLevel="0" collapsed="false">
      <c r="A191" s="0" t="n">
        <v>51</v>
      </c>
      <c r="B191" s="0" t="n">
        <f aca="false">B20</f>
        <v>1</v>
      </c>
      <c r="C191" s="0" t="n">
        <f aca="false">A20</f>
        <v>3</v>
      </c>
      <c r="D191" s="0" t="n">
        <f aca="false">ROW(A20)</f>
        <v>20</v>
      </c>
      <c r="F191" s="0" t="str">
        <f aca="false">IF(F20&lt;&gt;"",F20,"")</f>
        <v>СР-08-01</v>
      </c>
      <c r="G191" s="0" t="str">
        <f aca="false">IF(G20&lt;&gt;"",G20,"")</f>
        <v>Средства технического регулирования дорожного движения на период реконструкции</v>
      </c>
      <c r="H191" s="0" t="n">
        <v>0</v>
      </c>
      <c r="O191" s="0" t="n">
        <f aca="false">ROUND(O57+O120+O161+AB191,2)</f>
        <v>70137.85</v>
      </c>
      <c r="P191" s="0" t="n">
        <f aca="false">ROUND(P57+P120+P161+AC191,2)</f>
        <v>24082.97</v>
      </c>
      <c r="Q191" s="0" t="n">
        <f aca="false">ROUND(Q57+Q120+Q161+AD191,2)</f>
        <v>7272.62</v>
      </c>
      <c r="R191" s="0" t="n">
        <f aca="false">ROUND(R57+R120+R161+AE191,2)</f>
        <v>944.65</v>
      </c>
      <c r="S191" s="0" t="n">
        <f aca="false">ROUND(S57+S120+S161+AF191,2)</f>
        <v>38782.26</v>
      </c>
      <c r="T191" s="0" t="n">
        <f aca="false">ROUND(T57+T120+T161+AG191,2)</f>
        <v>0</v>
      </c>
      <c r="U191" s="0" t="n">
        <f aca="false">U57+U120+U161+AH191</f>
        <v>3379.05877716</v>
      </c>
      <c r="V191" s="0" t="n">
        <f aca="false">V57+V120+V161+AI191</f>
        <v>0</v>
      </c>
      <c r="W191" s="0" t="n">
        <f aca="false">ROUND(W57+W120+W161+AJ191,2)</f>
        <v>0</v>
      </c>
      <c r="X191" s="0" t="n">
        <f aca="false">ROUND(X57+X120+X161+AK191,2)</f>
        <v>53044.42</v>
      </c>
      <c r="Y191" s="0" t="n">
        <f aca="false">ROUND(Y57+Y120+Y161+AL191,2)</f>
        <v>21733.1</v>
      </c>
      <c r="AO191" s="0" t="n">
        <f aca="false">ROUND(AO57+AO120+AO161+BX191,2)</f>
        <v>0</v>
      </c>
      <c r="AP191" s="0" t="n">
        <f aca="false">ROUND(AP57+AP120+AP161+BY191,2)</f>
        <v>0</v>
      </c>
      <c r="AQ191" s="0" t="n">
        <f aca="false">ROUND(AQ57+AQ120+AQ161+BZ191,2)</f>
        <v>0</v>
      </c>
      <c r="AR191" s="0" t="n">
        <f aca="false">ROUND(AR57+AR120+AR161+CA191,2)</f>
        <v>144915.37</v>
      </c>
      <c r="AS191" s="0" t="n">
        <f aca="false">ROUND(AS57+AS120+AS161+CB191,2)</f>
        <v>144915.37</v>
      </c>
      <c r="AT191" s="0" t="n">
        <f aca="false">ROUND(AT57+AT120+AT161+CC191,2)</f>
        <v>0</v>
      </c>
      <c r="AU191" s="0" t="n">
        <f aca="false">ROUND(AU57+AU120+AU161+CD191,2)</f>
        <v>0</v>
      </c>
      <c r="AV191" s="0" t="n">
        <f aca="false">ROUND(AV57+AV120+AV161+CE191,2)</f>
        <v>24082.97</v>
      </c>
      <c r="AW191" s="0" t="n">
        <f aca="false">ROUND(AW57+AW120+AW161+CF191,2)</f>
        <v>24082.97</v>
      </c>
      <c r="AX191" s="0" t="n">
        <f aca="false">ROUND(AX57+AX120+AX161+CG191,2)</f>
        <v>0</v>
      </c>
      <c r="AY191" s="0" t="n">
        <f aca="false">ROUND(AY57+AY120+AY161+CH191,2)</f>
        <v>24082.97</v>
      </c>
      <c r="AZ191" s="0" t="n">
        <f aca="false">ROUND(AZ57+AZ120+AZ161+CI191,2)</f>
        <v>0</v>
      </c>
      <c r="BA191" s="0" t="n">
        <f aca="false">ROUND(BA57+BA120+BA161+CJ191,2)</f>
        <v>0</v>
      </c>
      <c r="BB191" s="0" t="n">
        <f aca="false">ROUND(BB57+BB120+BB161+CK191,2)</f>
        <v>0</v>
      </c>
      <c r="BC191" s="0" t="n">
        <f aca="false">ROUND(BC57+BC120+BC161+CL191,2)</f>
        <v>0</v>
      </c>
      <c r="BD191" s="0" t="n">
        <f aca="false">ROUND(BD57+BD120+BD161+CM191,2)</f>
        <v>0</v>
      </c>
      <c r="DG191" s="0" t="n">
        <f aca="false">ROUND(DG57+DG120+DG161+DT191,2)</f>
        <v>2833775.42</v>
      </c>
      <c r="DH191" s="0" t="n">
        <f aca="false">ROUND(DH57+DH120+DH161+DU191,2)</f>
        <v>469422.66</v>
      </c>
      <c r="DI191" s="0" t="n">
        <f aca="false">ROUND(DI57+DI120+DI161+DV191,2)</f>
        <v>124289.13</v>
      </c>
      <c r="DJ191" s="0" t="n">
        <f aca="false">ROUND(DJ57+DJ120+DJ161+DW191,2)</f>
        <v>54562.7</v>
      </c>
      <c r="DK191" s="0" t="n">
        <f aca="false">ROUND(DK57+DK120+DK161+DX191,2)</f>
        <v>2240063.63</v>
      </c>
      <c r="DL191" s="0" t="n">
        <f aca="false">ROUND(DL57+DL120+DL161+DY191,2)</f>
        <v>0</v>
      </c>
      <c r="DM191" s="0" t="n">
        <f aca="false">DM57+DM120+DM161+DZ191</f>
        <v>3379.05877716</v>
      </c>
      <c r="DN191" s="0" t="n">
        <f aca="false">DN57+DN120+DN161+EA191</f>
        <v>0</v>
      </c>
      <c r="DO191" s="0" t="n">
        <f aca="false">ROUND(DO57+DO120+DO161+EB191,2)</f>
        <v>0</v>
      </c>
      <c r="DP191" s="0" t="n">
        <f aca="false">ROUND(DP57+DP120+DP161+EC191,2)</f>
        <v>3063844.89</v>
      </c>
      <c r="DQ191" s="0" t="n">
        <f aca="false">ROUND(DQ57+DQ120+DQ161+ED191,2)</f>
        <v>1255303.32</v>
      </c>
      <c r="EG191" s="0" t="n">
        <f aca="false">ROUND(EG57+EG120+EG161+FP191,2)</f>
        <v>0</v>
      </c>
      <c r="EH191" s="0" t="n">
        <f aca="false">ROUND(EH57+EH120+EH161+FQ191,2)</f>
        <v>0</v>
      </c>
      <c r="EI191" s="0" t="n">
        <f aca="false">ROUND(EI57+EI120+EI161+FR191,2)</f>
        <v>0</v>
      </c>
      <c r="EJ191" s="0" t="n">
        <f aca="false">ROUND(EJ57+EJ120+EJ161+FS191,2)</f>
        <v>7152923.63</v>
      </c>
      <c r="EK191" s="0" t="n">
        <f aca="false">ROUND(EK57+EK120+EK161+FT191,2)</f>
        <v>7152923.63</v>
      </c>
      <c r="EL191" s="0" t="n">
        <f aca="false">ROUND(EL57+EL120+EL161+FU191,2)</f>
        <v>0</v>
      </c>
      <c r="EM191" s="0" t="n">
        <f aca="false">ROUND(EM57+EM120+EM161+FV191,2)</f>
        <v>0</v>
      </c>
      <c r="EN191" s="0" t="n">
        <f aca="false">ROUND(EN57+EN120+EN161+FW191,2)</f>
        <v>469422.66</v>
      </c>
      <c r="EO191" s="0" t="n">
        <f aca="false">ROUND(EO57+EO120+EO161+FX191,2)</f>
        <v>469422.66</v>
      </c>
      <c r="EP191" s="0" t="n">
        <f aca="false">ROUND(EP57+EP120+EP161+FY191,2)</f>
        <v>0</v>
      </c>
      <c r="EQ191" s="0" t="n">
        <f aca="false">ROUND(EQ57+EQ120+EQ161+FZ191,2)</f>
        <v>469422.66</v>
      </c>
      <c r="ER191" s="0" t="n">
        <f aca="false">ROUND(ER57+ER120+ER161+GA191,2)</f>
        <v>0</v>
      </c>
      <c r="ES191" s="0" t="n">
        <f aca="false">ROUND(ES57+ES120+ES161+GB191,2)</f>
        <v>0</v>
      </c>
      <c r="ET191" s="0" t="n">
        <f aca="false">ROUND(ET57+ET120+ET161+GC191,2)</f>
        <v>0</v>
      </c>
      <c r="EU191" s="0" t="n">
        <f aca="false">ROUND(EU57+EU120+EU161+GD191,2)</f>
        <v>0</v>
      </c>
      <c r="EV191" s="0" t="n">
        <f aca="false">ROUND(EV57+EV120+EV161+GE191,2)</f>
        <v>0</v>
      </c>
      <c r="GX191" s="0" t="n">
        <v>0</v>
      </c>
    </row>
    <row r="193" customFormat="false" ht="12.75" hidden="false" customHeight="false" outlineLevel="0" collapsed="false">
      <c r="A193" s="0" t="n">
        <v>50</v>
      </c>
      <c r="B193" s="0" t="n">
        <v>0</v>
      </c>
      <c r="C193" s="0" t="n">
        <v>0</v>
      </c>
      <c r="D193" s="0" t="n">
        <v>1</v>
      </c>
      <c r="E193" s="0" t="n">
        <v>201</v>
      </c>
      <c r="F193" s="0" t="n">
        <f aca="false">ROUND(Source!O191,O193)</f>
        <v>70137.85</v>
      </c>
      <c r="G193" s="0" t="s">
        <v>93</v>
      </c>
      <c r="H193" s="0" t="s">
        <v>94</v>
      </c>
      <c r="K193" s="0" t="n">
        <v>201</v>
      </c>
      <c r="L193" s="0" t="n">
        <v>1</v>
      </c>
      <c r="M193" s="0" t="n">
        <v>3</v>
      </c>
      <c r="O193" s="0" t="n">
        <v>2</v>
      </c>
      <c r="P193" s="0" t="n">
        <f aca="false">ROUND(Source!DG191,O193)</f>
        <v>2833775.42</v>
      </c>
      <c r="W193" s="0" t="n">
        <v>70137.85</v>
      </c>
      <c r="X193" s="0" t="n">
        <v>1</v>
      </c>
      <c r="Y193" s="0" t="n">
        <v>70137.85</v>
      </c>
      <c r="Z193" s="0" t="n">
        <v>2833775.42</v>
      </c>
      <c r="AA193" s="0" t="n">
        <v>1</v>
      </c>
      <c r="AB193" s="0" t="n">
        <v>2833775.42</v>
      </c>
    </row>
    <row r="194" customFormat="false" ht="12.75" hidden="false" customHeight="false" outlineLevel="0" collapsed="false">
      <c r="A194" s="0" t="n">
        <v>50</v>
      </c>
      <c r="B194" s="0" t="n">
        <v>0</v>
      </c>
      <c r="C194" s="0" t="n">
        <v>0</v>
      </c>
      <c r="D194" s="0" t="n">
        <v>1</v>
      </c>
      <c r="E194" s="0" t="n">
        <v>202</v>
      </c>
      <c r="F194" s="0" t="n">
        <f aca="false">ROUND(Source!P191,O194)</f>
        <v>24082.97</v>
      </c>
      <c r="G194" s="0" t="s">
        <v>95</v>
      </c>
      <c r="H194" s="0" t="s">
        <v>96</v>
      </c>
      <c r="K194" s="0" t="n">
        <v>202</v>
      </c>
      <c r="L194" s="0" t="n">
        <v>2</v>
      </c>
      <c r="M194" s="0" t="n">
        <v>3</v>
      </c>
      <c r="O194" s="0" t="n">
        <v>2</v>
      </c>
      <c r="P194" s="0" t="n">
        <f aca="false">ROUND(Source!DH191,O194)</f>
        <v>469422.66</v>
      </c>
      <c r="W194" s="0" t="n">
        <v>24082.97</v>
      </c>
      <c r="X194" s="0" t="n">
        <v>1</v>
      </c>
      <c r="Y194" s="0" t="n">
        <v>24082.97</v>
      </c>
      <c r="Z194" s="0" t="n">
        <v>469422.66</v>
      </c>
      <c r="AA194" s="0" t="n">
        <v>1</v>
      </c>
      <c r="AB194" s="0" t="n">
        <v>469422.66</v>
      </c>
    </row>
    <row r="195" customFormat="false" ht="12.75" hidden="false" customHeight="false" outlineLevel="0" collapsed="false">
      <c r="A195" s="0" t="n">
        <v>50</v>
      </c>
      <c r="B195" s="0" t="n">
        <v>0</v>
      </c>
      <c r="C195" s="0" t="n">
        <v>0</v>
      </c>
      <c r="D195" s="0" t="n">
        <v>1</v>
      </c>
      <c r="E195" s="0" t="n">
        <v>222</v>
      </c>
      <c r="F195" s="0" t="n">
        <f aca="false">ROUND(Source!AO191,O195)</f>
        <v>0</v>
      </c>
      <c r="G195" s="0" t="s">
        <v>97</v>
      </c>
      <c r="H195" s="0" t="s">
        <v>98</v>
      </c>
      <c r="K195" s="0" t="n">
        <v>222</v>
      </c>
      <c r="L195" s="0" t="n">
        <v>3</v>
      </c>
      <c r="M195" s="0" t="n">
        <v>3</v>
      </c>
      <c r="O195" s="0" t="n">
        <v>2</v>
      </c>
      <c r="P195" s="0" t="n">
        <f aca="false">ROUND(Source!EG191,O195)</f>
        <v>0</v>
      </c>
      <c r="W195" s="0" t="n">
        <v>0</v>
      </c>
      <c r="X195" s="0" t="n">
        <v>1</v>
      </c>
      <c r="Y195" s="0" t="n">
        <v>0</v>
      </c>
      <c r="Z195" s="0" t="n">
        <v>0</v>
      </c>
      <c r="AA195" s="0" t="n">
        <v>1</v>
      </c>
      <c r="AB195" s="0" t="n">
        <v>0</v>
      </c>
    </row>
    <row r="196" customFormat="false" ht="12.75" hidden="false" customHeight="false" outlineLevel="0" collapsed="false">
      <c r="A196" s="0" t="n">
        <v>50</v>
      </c>
      <c r="B196" s="0" t="n">
        <v>0</v>
      </c>
      <c r="C196" s="0" t="n">
        <v>0</v>
      </c>
      <c r="D196" s="0" t="n">
        <v>1</v>
      </c>
      <c r="E196" s="0" t="n">
        <v>225</v>
      </c>
      <c r="F196" s="0" t="n">
        <f aca="false">ROUND(Source!AV191,O196)</f>
        <v>24082.97</v>
      </c>
      <c r="G196" s="0" t="s">
        <v>99</v>
      </c>
      <c r="H196" s="0" t="s">
        <v>100</v>
      </c>
      <c r="K196" s="0" t="n">
        <v>225</v>
      </c>
      <c r="L196" s="0" t="n">
        <v>4</v>
      </c>
      <c r="M196" s="0" t="n">
        <v>3</v>
      </c>
      <c r="O196" s="0" t="n">
        <v>2</v>
      </c>
      <c r="P196" s="0" t="n">
        <f aca="false">ROUND(Source!EN191,O196)</f>
        <v>469422.66</v>
      </c>
      <c r="W196" s="0" t="n">
        <v>24082.97</v>
      </c>
      <c r="X196" s="0" t="n">
        <v>1</v>
      </c>
      <c r="Y196" s="0" t="n">
        <v>24082.97</v>
      </c>
      <c r="Z196" s="0" t="n">
        <v>469422.66</v>
      </c>
      <c r="AA196" s="0" t="n">
        <v>1</v>
      </c>
      <c r="AB196" s="0" t="n">
        <v>469422.66</v>
      </c>
    </row>
    <row r="197" customFormat="false" ht="12.75" hidden="false" customHeight="false" outlineLevel="0" collapsed="false">
      <c r="A197" s="0" t="n">
        <v>50</v>
      </c>
      <c r="B197" s="0" t="n">
        <v>0</v>
      </c>
      <c r="C197" s="0" t="n">
        <v>0</v>
      </c>
      <c r="D197" s="0" t="n">
        <v>1</v>
      </c>
      <c r="E197" s="0" t="n">
        <v>226</v>
      </c>
      <c r="F197" s="0" t="n">
        <f aca="false">ROUND(Source!AW191,O197)</f>
        <v>24082.97</v>
      </c>
      <c r="G197" s="0" t="s">
        <v>101</v>
      </c>
      <c r="H197" s="0" t="s">
        <v>102</v>
      </c>
      <c r="K197" s="0" t="n">
        <v>226</v>
      </c>
      <c r="L197" s="0" t="n">
        <v>5</v>
      </c>
      <c r="M197" s="0" t="n">
        <v>3</v>
      </c>
      <c r="O197" s="0" t="n">
        <v>2</v>
      </c>
      <c r="P197" s="0" t="n">
        <f aca="false">ROUND(Source!EO191,O197)</f>
        <v>469422.66</v>
      </c>
      <c r="W197" s="0" t="n">
        <v>24082.97</v>
      </c>
      <c r="X197" s="0" t="n">
        <v>1</v>
      </c>
      <c r="Y197" s="0" t="n">
        <v>24082.97</v>
      </c>
      <c r="Z197" s="0" t="n">
        <v>469422.66</v>
      </c>
      <c r="AA197" s="0" t="n">
        <v>1</v>
      </c>
      <c r="AB197" s="0" t="n">
        <v>469422.66</v>
      </c>
    </row>
    <row r="198" customFormat="false" ht="12.75" hidden="false" customHeight="false" outlineLevel="0" collapsed="false">
      <c r="A198" s="0" t="n">
        <v>50</v>
      </c>
      <c r="B198" s="0" t="n">
        <v>0</v>
      </c>
      <c r="C198" s="0" t="n">
        <v>0</v>
      </c>
      <c r="D198" s="0" t="n">
        <v>1</v>
      </c>
      <c r="E198" s="0" t="n">
        <v>227</v>
      </c>
      <c r="F198" s="0" t="n">
        <f aca="false">ROUND(Source!AX191,O198)</f>
        <v>0</v>
      </c>
      <c r="G198" s="0" t="s">
        <v>103</v>
      </c>
      <c r="H198" s="0" t="s">
        <v>104</v>
      </c>
      <c r="K198" s="0" t="n">
        <v>227</v>
      </c>
      <c r="L198" s="0" t="n">
        <v>6</v>
      </c>
      <c r="M198" s="0" t="n">
        <v>3</v>
      </c>
      <c r="O198" s="0" t="n">
        <v>2</v>
      </c>
      <c r="P198" s="0" t="n">
        <f aca="false">ROUND(Source!EP191,O198)</f>
        <v>0</v>
      </c>
      <c r="W198" s="0" t="n">
        <v>0</v>
      </c>
      <c r="X198" s="0" t="n">
        <v>1</v>
      </c>
      <c r="Y198" s="0" t="n">
        <v>0</v>
      </c>
      <c r="Z198" s="0" t="n">
        <v>0</v>
      </c>
      <c r="AA198" s="0" t="n">
        <v>1</v>
      </c>
      <c r="AB198" s="0" t="n">
        <v>0</v>
      </c>
    </row>
    <row r="199" customFormat="false" ht="12.75" hidden="false" customHeight="false" outlineLevel="0" collapsed="false">
      <c r="A199" s="0" t="n">
        <v>50</v>
      </c>
      <c r="B199" s="0" t="n">
        <v>0</v>
      </c>
      <c r="C199" s="0" t="n">
        <v>0</v>
      </c>
      <c r="D199" s="0" t="n">
        <v>1</v>
      </c>
      <c r="E199" s="0" t="n">
        <v>228</v>
      </c>
      <c r="F199" s="0" t="n">
        <f aca="false">ROUND(Source!AY191,O199)</f>
        <v>24082.97</v>
      </c>
      <c r="G199" s="0" t="s">
        <v>105</v>
      </c>
      <c r="H199" s="0" t="s">
        <v>106</v>
      </c>
      <c r="K199" s="0" t="n">
        <v>228</v>
      </c>
      <c r="L199" s="0" t="n">
        <v>7</v>
      </c>
      <c r="M199" s="0" t="n">
        <v>3</v>
      </c>
      <c r="O199" s="0" t="n">
        <v>2</v>
      </c>
      <c r="P199" s="0" t="n">
        <f aca="false">ROUND(Source!EQ191,O199)</f>
        <v>469422.66</v>
      </c>
      <c r="W199" s="0" t="n">
        <v>24082.97</v>
      </c>
      <c r="X199" s="0" t="n">
        <v>1</v>
      </c>
      <c r="Y199" s="0" t="n">
        <v>24082.97</v>
      </c>
      <c r="Z199" s="0" t="n">
        <v>469422.66</v>
      </c>
      <c r="AA199" s="0" t="n">
        <v>1</v>
      </c>
      <c r="AB199" s="0" t="n">
        <v>469422.66</v>
      </c>
    </row>
    <row r="200" customFormat="false" ht="12.75" hidden="false" customHeight="false" outlineLevel="0" collapsed="false">
      <c r="A200" s="0" t="n">
        <v>50</v>
      </c>
      <c r="B200" s="0" t="n">
        <v>0</v>
      </c>
      <c r="C200" s="0" t="n">
        <v>0</v>
      </c>
      <c r="D200" s="0" t="n">
        <v>1</v>
      </c>
      <c r="E200" s="0" t="n">
        <v>216</v>
      </c>
      <c r="F200" s="0" t="n">
        <f aca="false">ROUND(Source!AP191,O200)</f>
        <v>0</v>
      </c>
      <c r="G200" s="0" t="s">
        <v>107</v>
      </c>
      <c r="H200" s="0" t="s">
        <v>108</v>
      </c>
      <c r="K200" s="0" t="n">
        <v>216</v>
      </c>
      <c r="L200" s="0" t="n">
        <v>8</v>
      </c>
      <c r="M200" s="0" t="n">
        <v>3</v>
      </c>
      <c r="O200" s="0" t="n">
        <v>2</v>
      </c>
      <c r="P200" s="0" t="n">
        <f aca="false">ROUND(Source!EH191,O200)</f>
        <v>0</v>
      </c>
      <c r="W200" s="0" t="n">
        <v>0</v>
      </c>
      <c r="X200" s="0" t="n">
        <v>1</v>
      </c>
      <c r="Y200" s="0" t="n">
        <v>0</v>
      </c>
      <c r="Z200" s="0" t="n">
        <v>0</v>
      </c>
      <c r="AA200" s="0" t="n">
        <v>1</v>
      </c>
      <c r="AB200" s="0" t="n">
        <v>0</v>
      </c>
    </row>
    <row r="201" customFormat="false" ht="12.75" hidden="false" customHeight="false" outlineLevel="0" collapsed="false">
      <c r="A201" s="0" t="n">
        <v>50</v>
      </c>
      <c r="B201" s="0" t="n">
        <v>1</v>
      </c>
      <c r="C201" s="0" t="n">
        <v>0</v>
      </c>
      <c r="D201" s="0" t="n">
        <v>1</v>
      </c>
      <c r="E201" s="0" t="n">
        <v>223</v>
      </c>
      <c r="F201" s="0" t="n">
        <f aca="false">ROUND(Source!AQ191,O201)</f>
        <v>0</v>
      </c>
      <c r="G201" s="0" t="s">
        <v>109</v>
      </c>
      <c r="H201" s="0" t="s">
        <v>110</v>
      </c>
      <c r="K201" s="0" t="n">
        <v>223</v>
      </c>
      <c r="L201" s="0" t="n">
        <v>9</v>
      </c>
      <c r="M201" s="0" t="n">
        <v>0</v>
      </c>
      <c r="O201" s="0" t="n">
        <v>2</v>
      </c>
      <c r="P201" s="0" t="n">
        <f aca="false">ROUND(Source!EI191,O201)</f>
        <v>0</v>
      </c>
      <c r="W201" s="0" t="n">
        <v>0</v>
      </c>
      <c r="X201" s="0" t="n">
        <v>1</v>
      </c>
      <c r="Y201" s="0" t="n">
        <v>0</v>
      </c>
      <c r="Z201" s="0" t="n">
        <v>0</v>
      </c>
      <c r="AA201" s="0" t="n">
        <v>1</v>
      </c>
      <c r="AB201" s="0" t="n">
        <v>0</v>
      </c>
    </row>
    <row r="202" customFormat="false" ht="12.75" hidden="false" customHeight="false" outlineLevel="0" collapsed="false">
      <c r="A202" s="0" t="n">
        <v>50</v>
      </c>
      <c r="B202" s="0" t="n">
        <v>0</v>
      </c>
      <c r="C202" s="0" t="n">
        <v>0</v>
      </c>
      <c r="D202" s="0" t="n">
        <v>1</v>
      </c>
      <c r="E202" s="0" t="n">
        <v>229</v>
      </c>
      <c r="F202" s="0" t="n">
        <f aca="false">ROUND(Source!AZ191,O202)</f>
        <v>0</v>
      </c>
      <c r="G202" s="0" t="s">
        <v>111</v>
      </c>
      <c r="H202" s="0" t="s">
        <v>112</v>
      </c>
      <c r="K202" s="0" t="n">
        <v>229</v>
      </c>
      <c r="L202" s="0" t="n">
        <v>10</v>
      </c>
      <c r="M202" s="0" t="n">
        <v>3</v>
      </c>
      <c r="O202" s="0" t="n">
        <v>2</v>
      </c>
      <c r="P202" s="0" t="n">
        <f aca="false">ROUND(Source!ER191,O202)</f>
        <v>0</v>
      </c>
      <c r="W202" s="0" t="n">
        <v>0</v>
      </c>
      <c r="X202" s="0" t="n">
        <v>1</v>
      </c>
      <c r="Y202" s="0" t="n">
        <v>0</v>
      </c>
      <c r="Z202" s="0" t="n">
        <v>0</v>
      </c>
      <c r="AA202" s="0" t="n">
        <v>1</v>
      </c>
      <c r="AB202" s="0" t="n">
        <v>0</v>
      </c>
    </row>
    <row r="203" customFormat="false" ht="12.75" hidden="false" customHeight="false" outlineLevel="0" collapsed="false">
      <c r="A203" s="0" t="n">
        <v>50</v>
      </c>
      <c r="B203" s="0" t="n">
        <v>0</v>
      </c>
      <c r="C203" s="0" t="n">
        <v>0</v>
      </c>
      <c r="D203" s="0" t="n">
        <v>1</v>
      </c>
      <c r="E203" s="0" t="n">
        <v>203</v>
      </c>
      <c r="F203" s="0" t="n">
        <f aca="false">ROUND(Source!Q191,O203)</f>
        <v>7272.62</v>
      </c>
      <c r="G203" s="0" t="s">
        <v>113</v>
      </c>
      <c r="H203" s="0" t="s">
        <v>114</v>
      </c>
      <c r="K203" s="0" t="n">
        <v>203</v>
      </c>
      <c r="L203" s="0" t="n">
        <v>11</v>
      </c>
      <c r="M203" s="0" t="n">
        <v>3</v>
      </c>
      <c r="O203" s="0" t="n">
        <v>2</v>
      </c>
      <c r="P203" s="0" t="n">
        <f aca="false">ROUND(Source!DI191,O203)</f>
        <v>124289.13</v>
      </c>
      <c r="W203" s="0" t="n">
        <v>7272.62</v>
      </c>
      <c r="X203" s="0" t="n">
        <v>1</v>
      </c>
      <c r="Y203" s="0" t="n">
        <v>7272.62</v>
      </c>
      <c r="Z203" s="0" t="n">
        <v>124289.13</v>
      </c>
      <c r="AA203" s="0" t="n">
        <v>1</v>
      </c>
      <c r="AB203" s="0" t="n">
        <v>124289.13</v>
      </c>
    </row>
    <row r="204" customFormat="false" ht="12.75" hidden="false" customHeight="false" outlineLevel="0" collapsed="false">
      <c r="A204" s="0" t="n">
        <v>50</v>
      </c>
      <c r="B204" s="0" t="n">
        <v>0</v>
      </c>
      <c r="C204" s="0" t="n">
        <v>0</v>
      </c>
      <c r="D204" s="0" t="n">
        <v>1</v>
      </c>
      <c r="E204" s="0" t="n">
        <v>231</v>
      </c>
      <c r="F204" s="0" t="n">
        <f aca="false">ROUND(Source!BB191,O204)</f>
        <v>0</v>
      </c>
      <c r="G204" s="0" t="s">
        <v>115</v>
      </c>
      <c r="H204" s="0" t="s">
        <v>116</v>
      </c>
      <c r="K204" s="0" t="n">
        <v>231</v>
      </c>
      <c r="L204" s="0" t="n">
        <v>12</v>
      </c>
      <c r="M204" s="0" t="n">
        <v>3</v>
      </c>
      <c r="O204" s="0" t="n">
        <v>2</v>
      </c>
      <c r="P204" s="0" t="n">
        <f aca="false">ROUND(Source!ET191,O204)</f>
        <v>0</v>
      </c>
      <c r="W204" s="0" t="n">
        <v>0</v>
      </c>
      <c r="X204" s="0" t="n">
        <v>1</v>
      </c>
      <c r="Y204" s="0" t="n">
        <v>0</v>
      </c>
      <c r="Z204" s="0" t="n">
        <v>0</v>
      </c>
      <c r="AA204" s="0" t="n">
        <v>1</v>
      </c>
      <c r="AB204" s="0" t="n">
        <v>0</v>
      </c>
    </row>
    <row r="205" customFormat="false" ht="12.75" hidden="false" customHeight="false" outlineLevel="0" collapsed="false">
      <c r="A205" s="0" t="n">
        <v>50</v>
      </c>
      <c r="B205" s="0" t="n">
        <v>0</v>
      </c>
      <c r="C205" s="0" t="n">
        <v>0</v>
      </c>
      <c r="D205" s="0" t="n">
        <v>1</v>
      </c>
      <c r="E205" s="0" t="n">
        <v>204</v>
      </c>
      <c r="F205" s="0" t="n">
        <f aca="false">ROUND(Source!R191,O205)</f>
        <v>944.65</v>
      </c>
      <c r="G205" s="0" t="s">
        <v>117</v>
      </c>
      <c r="H205" s="0" t="s">
        <v>118</v>
      </c>
      <c r="K205" s="0" t="n">
        <v>204</v>
      </c>
      <c r="L205" s="0" t="n">
        <v>13</v>
      </c>
      <c r="M205" s="0" t="n">
        <v>3</v>
      </c>
      <c r="O205" s="0" t="n">
        <v>2</v>
      </c>
      <c r="P205" s="0" t="n">
        <f aca="false">ROUND(Source!DJ191,O205)</f>
        <v>54562.7</v>
      </c>
      <c r="W205" s="0" t="n">
        <v>944.65</v>
      </c>
      <c r="X205" s="0" t="n">
        <v>1</v>
      </c>
      <c r="Y205" s="0" t="n">
        <v>944.65</v>
      </c>
      <c r="Z205" s="0" t="n">
        <v>54562.7</v>
      </c>
      <c r="AA205" s="0" t="n">
        <v>1</v>
      </c>
      <c r="AB205" s="0" t="n">
        <v>54562.7</v>
      </c>
    </row>
    <row r="206" customFormat="false" ht="12.75" hidden="false" customHeight="false" outlineLevel="0" collapsed="false">
      <c r="A206" s="0" t="n">
        <v>50</v>
      </c>
      <c r="B206" s="0" t="n">
        <v>0</v>
      </c>
      <c r="C206" s="0" t="n">
        <v>0</v>
      </c>
      <c r="D206" s="0" t="n">
        <v>1</v>
      </c>
      <c r="E206" s="0" t="n">
        <v>205</v>
      </c>
      <c r="F206" s="0" t="n">
        <f aca="false">ROUND(Source!S191,O206)</f>
        <v>38782.26</v>
      </c>
      <c r="G206" s="0" t="s">
        <v>119</v>
      </c>
      <c r="H206" s="0" t="s">
        <v>120</v>
      </c>
      <c r="K206" s="0" t="n">
        <v>205</v>
      </c>
      <c r="L206" s="0" t="n">
        <v>14</v>
      </c>
      <c r="M206" s="0" t="n">
        <v>3</v>
      </c>
      <c r="O206" s="0" t="n">
        <v>2</v>
      </c>
      <c r="P206" s="0" t="n">
        <f aca="false">ROUND(Source!DK191,O206)</f>
        <v>2240063.63</v>
      </c>
      <c r="W206" s="0" t="n">
        <v>38782.26</v>
      </c>
      <c r="X206" s="0" t="n">
        <v>1</v>
      </c>
      <c r="Y206" s="0" t="n">
        <v>38782.26</v>
      </c>
      <c r="Z206" s="0" t="n">
        <v>2240063.63</v>
      </c>
      <c r="AA206" s="0" t="n">
        <v>1</v>
      </c>
      <c r="AB206" s="0" t="n">
        <v>2240063.63</v>
      </c>
    </row>
    <row r="207" customFormat="false" ht="12.75" hidden="false" customHeight="false" outlineLevel="0" collapsed="false">
      <c r="A207" s="0" t="n">
        <v>50</v>
      </c>
      <c r="B207" s="0" t="n">
        <v>0</v>
      </c>
      <c r="C207" s="0" t="n">
        <v>0</v>
      </c>
      <c r="D207" s="0" t="n">
        <v>1</v>
      </c>
      <c r="E207" s="0" t="n">
        <v>214</v>
      </c>
      <c r="F207" s="0" t="n">
        <f aca="false">ROUND(Source!AS191,O207)</f>
        <v>144915.37</v>
      </c>
      <c r="G207" s="0" t="s">
        <v>123</v>
      </c>
      <c r="H207" s="0" t="s">
        <v>124</v>
      </c>
      <c r="K207" s="0" t="n">
        <v>214</v>
      </c>
      <c r="L207" s="0" t="n">
        <v>15</v>
      </c>
      <c r="M207" s="0" t="n">
        <v>3</v>
      </c>
      <c r="O207" s="0" t="n">
        <v>2</v>
      </c>
      <c r="P207" s="0" t="n">
        <f aca="false">ROUND(Source!EK191,O207)</f>
        <v>7152923.63</v>
      </c>
      <c r="W207" s="0" t="n">
        <v>144915.37</v>
      </c>
      <c r="X207" s="0" t="n">
        <v>1</v>
      </c>
      <c r="Y207" s="0" t="n">
        <v>144915.37</v>
      </c>
      <c r="Z207" s="0" t="n">
        <v>7152923.63</v>
      </c>
      <c r="AA207" s="0" t="n">
        <v>1</v>
      </c>
      <c r="AB207" s="0" t="n">
        <v>7152923.63</v>
      </c>
    </row>
    <row r="208" customFormat="false" ht="12.75" hidden="false" customHeight="false" outlineLevel="0" collapsed="false">
      <c r="A208" s="0" t="n">
        <v>50</v>
      </c>
      <c r="B208" s="0" t="n">
        <v>0</v>
      </c>
      <c r="C208" s="0" t="n">
        <v>0</v>
      </c>
      <c r="D208" s="0" t="n">
        <v>1</v>
      </c>
      <c r="E208" s="0" t="n">
        <v>232</v>
      </c>
      <c r="F208" s="0" t="n">
        <f aca="false">ROUND(Source!BC191,O208)</f>
        <v>0</v>
      </c>
      <c r="G208" s="0" t="s">
        <v>121</v>
      </c>
      <c r="H208" s="0" t="s">
        <v>122</v>
      </c>
      <c r="K208" s="0" t="n">
        <v>232</v>
      </c>
      <c r="L208" s="0" t="n">
        <v>16</v>
      </c>
      <c r="M208" s="0" t="n">
        <v>3</v>
      </c>
      <c r="O208" s="0" t="n">
        <v>2</v>
      </c>
      <c r="P208" s="0" t="n">
        <f aca="false">ROUND(Source!EU191,O208)</f>
        <v>0</v>
      </c>
      <c r="W208" s="0" t="n">
        <v>0</v>
      </c>
      <c r="X208" s="0" t="n">
        <v>1</v>
      </c>
      <c r="Y208" s="0" t="n">
        <v>0</v>
      </c>
      <c r="Z208" s="0" t="n">
        <v>0</v>
      </c>
      <c r="AA208" s="0" t="n">
        <v>1</v>
      </c>
      <c r="AB208" s="0" t="n">
        <v>0</v>
      </c>
    </row>
    <row r="209" customFormat="false" ht="12.75" hidden="false" customHeight="false" outlineLevel="0" collapsed="false">
      <c r="A209" s="0" t="n">
        <v>50</v>
      </c>
      <c r="B209" s="0" t="n">
        <v>0</v>
      </c>
      <c r="C209" s="0" t="n">
        <v>0</v>
      </c>
      <c r="D209" s="0" t="n">
        <v>1</v>
      </c>
      <c r="E209" s="0" t="n">
        <v>215</v>
      </c>
      <c r="F209" s="0" t="n">
        <f aca="false">ROUND(Source!AT191,O209)</f>
        <v>0</v>
      </c>
      <c r="G209" s="0" t="s">
        <v>125</v>
      </c>
      <c r="H209" s="0" t="s">
        <v>126</v>
      </c>
      <c r="K209" s="0" t="n">
        <v>215</v>
      </c>
      <c r="L209" s="0" t="n">
        <v>17</v>
      </c>
      <c r="M209" s="0" t="n">
        <v>3</v>
      </c>
      <c r="O209" s="0" t="n">
        <v>2</v>
      </c>
      <c r="P209" s="0" t="n">
        <f aca="false">ROUND(Source!EL191,O209)</f>
        <v>0</v>
      </c>
      <c r="W209" s="0" t="n">
        <v>0</v>
      </c>
      <c r="X209" s="0" t="n">
        <v>1</v>
      </c>
      <c r="Y209" s="0" t="n">
        <v>0</v>
      </c>
      <c r="Z209" s="0" t="n">
        <v>0</v>
      </c>
      <c r="AA209" s="0" t="n">
        <v>1</v>
      </c>
      <c r="AB209" s="0" t="n">
        <v>0</v>
      </c>
    </row>
    <row r="210" customFormat="false" ht="12.75" hidden="false" customHeight="false" outlineLevel="0" collapsed="false">
      <c r="A210" s="0" t="n">
        <v>50</v>
      </c>
      <c r="B210" s="0" t="n">
        <v>0</v>
      </c>
      <c r="C210" s="0" t="n">
        <v>0</v>
      </c>
      <c r="D210" s="0" t="n">
        <v>1</v>
      </c>
      <c r="E210" s="0" t="n">
        <v>217</v>
      </c>
      <c r="F210" s="0" t="n">
        <f aca="false">ROUND(Source!AU191,O210)</f>
        <v>0</v>
      </c>
      <c r="G210" s="0" t="s">
        <v>127</v>
      </c>
      <c r="H210" s="0" t="s">
        <v>128</v>
      </c>
      <c r="K210" s="0" t="n">
        <v>217</v>
      </c>
      <c r="L210" s="0" t="n">
        <v>18</v>
      </c>
      <c r="M210" s="0" t="n">
        <v>3</v>
      </c>
      <c r="O210" s="0" t="n">
        <v>2</v>
      </c>
      <c r="P210" s="0" t="n">
        <f aca="false">ROUND(Source!EM191,O210)</f>
        <v>0</v>
      </c>
      <c r="W210" s="0" t="n">
        <v>0</v>
      </c>
      <c r="X210" s="0" t="n">
        <v>1</v>
      </c>
      <c r="Y210" s="0" t="n">
        <v>0</v>
      </c>
      <c r="Z210" s="0" t="n">
        <v>0</v>
      </c>
      <c r="AA210" s="0" t="n">
        <v>1</v>
      </c>
      <c r="AB210" s="0" t="n">
        <v>0</v>
      </c>
    </row>
    <row r="211" customFormat="false" ht="12.75" hidden="false" customHeight="false" outlineLevel="0" collapsed="false">
      <c r="A211" s="0" t="n">
        <v>50</v>
      </c>
      <c r="B211" s="0" t="n">
        <v>0</v>
      </c>
      <c r="C211" s="0" t="n">
        <v>0</v>
      </c>
      <c r="D211" s="0" t="n">
        <v>1</v>
      </c>
      <c r="E211" s="0" t="n">
        <v>230</v>
      </c>
      <c r="F211" s="0" t="n">
        <f aca="false">ROUND(Source!BA191,O211)</f>
        <v>0</v>
      </c>
      <c r="G211" s="0" t="s">
        <v>129</v>
      </c>
      <c r="H211" s="0" t="s">
        <v>130</v>
      </c>
      <c r="K211" s="0" t="n">
        <v>230</v>
      </c>
      <c r="L211" s="0" t="n">
        <v>19</v>
      </c>
      <c r="M211" s="0" t="n">
        <v>3</v>
      </c>
      <c r="O211" s="0" t="n">
        <v>2</v>
      </c>
      <c r="P211" s="0" t="n">
        <f aca="false">ROUND(Source!ES191,O211)</f>
        <v>0</v>
      </c>
      <c r="W211" s="0" t="n">
        <v>0</v>
      </c>
      <c r="X211" s="0" t="n">
        <v>1</v>
      </c>
      <c r="Y211" s="0" t="n">
        <v>0</v>
      </c>
      <c r="Z211" s="0" t="n">
        <v>0</v>
      </c>
      <c r="AA211" s="0" t="n">
        <v>1</v>
      </c>
      <c r="AB211" s="0" t="n">
        <v>0</v>
      </c>
    </row>
    <row r="212" customFormat="false" ht="12.75" hidden="false" customHeight="false" outlineLevel="0" collapsed="false">
      <c r="A212" s="0" t="n">
        <v>50</v>
      </c>
      <c r="B212" s="0" t="n">
        <v>0</v>
      </c>
      <c r="C212" s="0" t="n">
        <v>0</v>
      </c>
      <c r="D212" s="0" t="n">
        <v>1</v>
      </c>
      <c r="E212" s="0" t="n">
        <v>206</v>
      </c>
      <c r="F212" s="0" t="n">
        <f aca="false">ROUND(Source!T191,O212)</f>
        <v>0</v>
      </c>
      <c r="G212" s="0" t="s">
        <v>131</v>
      </c>
      <c r="H212" s="0" t="s">
        <v>16</v>
      </c>
      <c r="K212" s="0" t="n">
        <v>206</v>
      </c>
      <c r="L212" s="0" t="n">
        <v>20</v>
      </c>
      <c r="M212" s="0" t="n">
        <v>3</v>
      </c>
      <c r="O212" s="0" t="n">
        <v>2</v>
      </c>
      <c r="P212" s="0" t="n">
        <f aca="false">ROUND(Source!DL191,O212)</f>
        <v>0</v>
      </c>
      <c r="W212" s="0" t="n">
        <v>0</v>
      </c>
      <c r="X212" s="0" t="n">
        <v>1</v>
      </c>
      <c r="Y212" s="0" t="n">
        <v>0</v>
      </c>
      <c r="Z212" s="0" t="n">
        <v>0</v>
      </c>
      <c r="AA212" s="0" t="n">
        <v>1</v>
      </c>
      <c r="AB212" s="0" t="n">
        <v>0</v>
      </c>
    </row>
    <row r="213" customFormat="false" ht="12.75" hidden="false" customHeight="false" outlineLevel="0" collapsed="false">
      <c r="A213" s="0" t="n">
        <v>50</v>
      </c>
      <c r="B213" s="0" t="n">
        <v>0</v>
      </c>
      <c r="C213" s="0" t="n">
        <v>0</v>
      </c>
      <c r="D213" s="0" t="n">
        <v>1</v>
      </c>
      <c r="E213" s="0" t="n">
        <v>207</v>
      </c>
      <c r="F213" s="0" t="n">
        <f aca="false">Source!U191</f>
        <v>3379.05877716</v>
      </c>
      <c r="G213" s="0" t="s">
        <v>132</v>
      </c>
      <c r="H213" s="0" t="s">
        <v>133</v>
      </c>
      <c r="K213" s="0" t="n">
        <v>207</v>
      </c>
      <c r="L213" s="0" t="n">
        <v>21</v>
      </c>
      <c r="M213" s="0" t="n">
        <v>3</v>
      </c>
      <c r="O213" s="0" t="n">
        <v>-1</v>
      </c>
      <c r="P213" s="0" t="n">
        <f aca="false">Source!DM191</f>
        <v>3379.05877716</v>
      </c>
      <c r="W213" s="0" t="n">
        <v>3379.05877716</v>
      </c>
      <c r="X213" s="0" t="n">
        <v>1</v>
      </c>
      <c r="Y213" s="0" t="n">
        <v>3379.05877716</v>
      </c>
      <c r="Z213" s="0" t="n">
        <v>3379.05877716</v>
      </c>
      <c r="AA213" s="0" t="n">
        <v>1</v>
      </c>
      <c r="AB213" s="0" t="n">
        <v>3379.05877716</v>
      </c>
    </row>
    <row r="214" customFormat="false" ht="12.75" hidden="false" customHeight="false" outlineLevel="0" collapsed="false">
      <c r="A214" s="0" t="n">
        <v>50</v>
      </c>
      <c r="B214" s="0" t="n">
        <v>0</v>
      </c>
      <c r="C214" s="0" t="n">
        <v>0</v>
      </c>
      <c r="D214" s="0" t="n">
        <v>1</v>
      </c>
      <c r="E214" s="0" t="n">
        <v>208</v>
      </c>
      <c r="F214" s="0" t="n">
        <f aca="false">Source!V191</f>
        <v>0</v>
      </c>
      <c r="G214" s="0" t="s">
        <v>134</v>
      </c>
      <c r="H214" s="0" t="s">
        <v>135</v>
      </c>
      <c r="K214" s="0" t="n">
        <v>208</v>
      </c>
      <c r="L214" s="0" t="n">
        <v>22</v>
      </c>
      <c r="M214" s="0" t="n">
        <v>3</v>
      </c>
      <c r="O214" s="0" t="n">
        <v>-1</v>
      </c>
      <c r="P214" s="0" t="n">
        <f aca="false">Source!DN191</f>
        <v>0</v>
      </c>
      <c r="W214" s="0" t="n">
        <v>0</v>
      </c>
      <c r="X214" s="0" t="n">
        <v>1</v>
      </c>
      <c r="Y214" s="0" t="n">
        <v>0</v>
      </c>
      <c r="Z214" s="0" t="n">
        <v>0</v>
      </c>
      <c r="AA214" s="0" t="n">
        <v>1</v>
      </c>
      <c r="AB214" s="0" t="n">
        <v>0</v>
      </c>
    </row>
    <row r="215" customFormat="false" ht="12.75" hidden="false" customHeight="false" outlineLevel="0" collapsed="false">
      <c r="A215" s="0" t="n">
        <v>50</v>
      </c>
      <c r="B215" s="0" t="n">
        <v>0</v>
      </c>
      <c r="C215" s="0" t="n">
        <v>0</v>
      </c>
      <c r="D215" s="0" t="n">
        <v>1</v>
      </c>
      <c r="E215" s="0" t="n">
        <v>209</v>
      </c>
      <c r="F215" s="0" t="n">
        <f aca="false">ROUND(Source!W191,O215)</f>
        <v>0</v>
      </c>
      <c r="G215" s="0" t="s">
        <v>136</v>
      </c>
      <c r="H215" s="0" t="s">
        <v>137</v>
      </c>
      <c r="K215" s="0" t="n">
        <v>209</v>
      </c>
      <c r="L215" s="0" t="n">
        <v>23</v>
      </c>
      <c r="M215" s="0" t="n">
        <v>3</v>
      </c>
      <c r="O215" s="0" t="n">
        <v>2</v>
      </c>
      <c r="P215" s="0" t="n">
        <f aca="false">ROUND(Source!DO191,O215)</f>
        <v>0</v>
      </c>
      <c r="W215" s="0" t="n">
        <v>0</v>
      </c>
      <c r="X215" s="0" t="n">
        <v>1</v>
      </c>
      <c r="Y215" s="0" t="n">
        <v>0</v>
      </c>
      <c r="Z215" s="0" t="n">
        <v>0</v>
      </c>
      <c r="AA215" s="0" t="n">
        <v>1</v>
      </c>
      <c r="AB215" s="0" t="n">
        <v>0</v>
      </c>
    </row>
    <row r="216" customFormat="false" ht="12.75" hidden="false" customHeight="false" outlineLevel="0" collapsed="false">
      <c r="A216" s="0" t="n">
        <v>50</v>
      </c>
      <c r="B216" s="0" t="n">
        <v>0</v>
      </c>
      <c r="C216" s="0" t="n">
        <v>0</v>
      </c>
      <c r="D216" s="0" t="n">
        <v>1</v>
      </c>
      <c r="E216" s="0" t="n">
        <v>233</v>
      </c>
      <c r="F216" s="0" t="n">
        <f aca="false">ROUND(Source!BD191,O216)</f>
        <v>0</v>
      </c>
      <c r="G216" s="0" t="s">
        <v>138</v>
      </c>
      <c r="H216" s="0" t="s">
        <v>139</v>
      </c>
      <c r="K216" s="0" t="n">
        <v>233</v>
      </c>
      <c r="L216" s="0" t="n">
        <v>24</v>
      </c>
      <c r="M216" s="0" t="n">
        <v>3</v>
      </c>
      <c r="O216" s="0" t="n">
        <v>2</v>
      </c>
      <c r="P216" s="0" t="n">
        <f aca="false">ROUND(Source!EV191,O216)</f>
        <v>0</v>
      </c>
      <c r="W216" s="0" t="n">
        <v>0</v>
      </c>
      <c r="X216" s="0" t="n">
        <v>1</v>
      </c>
      <c r="Y216" s="0" t="n">
        <v>0</v>
      </c>
      <c r="Z216" s="0" t="n">
        <v>0</v>
      </c>
      <c r="AA216" s="0" t="n">
        <v>1</v>
      </c>
      <c r="AB216" s="0" t="n">
        <v>0</v>
      </c>
    </row>
    <row r="217" customFormat="false" ht="12.75" hidden="false" customHeight="false" outlineLevel="0" collapsed="false">
      <c r="A217" s="0" t="n">
        <v>50</v>
      </c>
      <c r="B217" s="0" t="n">
        <v>0</v>
      </c>
      <c r="C217" s="0" t="n">
        <v>0</v>
      </c>
      <c r="D217" s="0" t="n">
        <v>1</v>
      </c>
      <c r="E217" s="0" t="n">
        <v>210</v>
      </c>
      <c r="F217" s="0" t="n">
        <f aca="false">ROUND(Source!X191,O217)</f>
        <v>53044.42</v>
      </c>
      <c r="G217" s="0" t="s">
        <v>140</v>
      </c>
      <c r="H217" s="0" t="s">
        <v>141</v>
      </c>
      <c r="K217" s="0" t="n">
        <v>210</v>
      </c>
      <c r="L217" s="0" t="n">
        <v>25</v>
      </c>
      <c r="M217" s="0" t="n">
        <v>3</v>
      </c>
      <c r="O217" s="0" t="n">
        <v>2</v>
      </c>
      <c r="P217" s="0" t="n">
        <f aca="false">ROUND(Source!DP191,O217)</f>
        <v>3063844.89</v>
      </c>
      <c r="W217" s="0" t="n">
        <v>53044.42</v>
      </c>
      <c r="X217" s="0" t="n">
        <v>1</v>
      </c>
      <c r="Y217" s="0" t="n">
        <v>53044.42</v>
      </c>
      <c r="Z217" s="0" t="n">
        <v>3063844.89</v>
      </c>
      <c r="AA217" s="0" t="n">
        <v>1</v>
      </c>
      <c r="AB217" s="0" t="n">
        <v>3063844.89</v>
      </c>
    </row>
    <row r="218" customFormat="false" ht="12.75" hidden="false" customHeight="false" outlineLevel="0" collapsed="false">
      <c r="A218" s="0" t="n">
        <v>50</v>
      </c>
      <c r="B218" s="0" t="n">
        <v>0</v>
      </c>
      <c r="C218" s="0" t="n">
        <v>0</v>
      </c>
      <c r="D218" s="0" t="n">
        <v>1</v>
      </c>
      <c r="E218" s="0" t="n">
        <v>211</v>
      </c>
      <c r="F218" s="0" t="n">
        <f aca="false">ROUND(Source!Y191,O218)</f>
        <v>21733.1</v>
      </c>
      <c r="G218" s="0" t="s">
        <v>142</v>
      </c>
      <c r="H218" s="0" t="s">
        <v>143</v>
      </c>
      <c r="K218" s="0" t="n">
        <v>211</v>
      </c>
      <c r="L218" s="0" t="n">
        <v>26</v>
      </c>
      <c r="M218" s="0" t="n">
        <v>3</v>
      </c>
      <c r="O218" s="0" t="n">
        <v>2</v>
      </c>
      <c r="P218" s="0" t="n">
        <f aca="false">ROUND(Source!DQ191,O218)</f>
        <v>1255303.32</v>
      </c>
      <c r="W218" s="0" t="n">
        <v>21733.1</v>
      </c>
      <c r="X218" s="0" t="n">
        <v>1</v>
      </c>
      <c r="Y218" s="0" t="n">
        <v>21733.1</v>
      </c>
      <c r="Z218" s="0" t="n">
        <v>1255303.32</v>
      </c>
      <c r="AA218" s="0" t="n">
        <v>1</v>
      </c>
      <c r="AB218" s="0" t="n">
        <v>1255303.32</v>
      </c>
    </row>
    <row r="219" customFormat="false" ht="12.75" hidden="false" customHeight="false" outlineLevel="0" collapsed="false">
      <c r="A219" s="0" t="n">
        <v>50</v>
      </c>
      <c r="B219" s="0" t="n">
        <v>0</v>
      </c>
      <c r="C219" s="0" t="n">
        <v>0</v>
      </c>
      <c r="D219" s="0" t="n">
        <v>1</v>
      </c>
      <c r="E219" s="0" t="n">
        <v>224</v>
      </c>
      <c r="F219" s="0" t="n">
        <f aca="false">ROUND(Source!AR191,O219)</f>
        <v>144915.37</v>
      </c>
      <c r="G219" s="0" t="s">
        <v>144</v>
      </c>
      <c r="H219" s="0" t="s">
        <v>145</v>
      </c>
      <c r="K219" s="0" t="n">
        <v>224</v>
      </c>
      <c r="L219" s="0" t="n">
        <v>27</v>
      </c>
      <c r="M219" s="0" t="n">
        <v>3</v>
      </c>
      <c r="O219" s="0" t="n">
        <v>2</v>
      </c>
      <c r="P219" s="0" t="n">
        <f aca="false">ROUND(Source!EJ191,O219)</f>
        <v>7152923.63</v>
      </c>
      <c r="W219" s="0" t="n">
        <v>144915.37</v>
      </c>
      <c r="X219" s="0" t="n">
        <v>1</v>
      </c>
      <c r="Y219" s="0" t="n">
        <v>144915.37</v>
      </c>
      <c r="Z219" s="0" t="n">
        <v>7152923.63</v>
      </c>
      <c r="AA219" s="0" t="n">
        <v>1</v>
      </c>
      <c r="AB219" s="0" t="n">
        <v>7152923.63</v>
      </c>
    </row>
    <row r="221" customFormat="false" ht="12.75" hidden="false" customHeight="false" outlineLevel="0" collapsed="false">
      <c r="A221" s="0" t="n">
        <v>51</v>
      </c>
      <c r="B221" s="0" t="n">
        <f aca="false">B12</f>
        <v>256</v>
      </c>
      <c r="C221" s="0" t="n">
        <f aca="false">A12</f>
        <v>1</v>
      </c>
      <c r="D221" s="0" t="n">
        <f aca="false">ROW(A12)</f>
        <v>12</v>
      </c>
      <c r="F221" s="0" t="str">
        <f aca="false">IF(F12&lt;&gt;"",F12,"")</f>
        <v>СР-08-01</v>
      </c>
      <c r="G221" s="0" t="str">
        <f aca="false">IF(G12&lt;&gt;"",G12,"")</f>
        <v>Средства технического регулирования дорожного движения на период реконструкции</v>
      </c>
      <c r="H221" s="0" t="n">
        <v>0</v>
      </c>
      <c r="O221" s="0" t="n">
        <f aca="false">ROUND(O191,2)</f>
        <v>70137.85</v>
      </c>
      <c r="P221" s="0" t="n">
        <f aca="false">ROUND(P191,2)</f>
        <v>24082.97</v>
      </c>
      <c r="Q221" s="0" t="n">
        <f aca="false">ROUND(Q191,2)</f>
        <v>7272.62</v>
      </c>
      <c r="R221" s="0" t="n">
        <f aca="false">ROUND(R191,2)</f>
        <v>944.65</v>
      </c>
      <c r="S221" s="0" t="n">
        <f aca="false">ROUND(S191,2)</f>
        <v>38782.26</v>
      </c>
      <c r="T221" s="0" t="n">
        <f aca="false">ROUND(T191,2)</f>
        <v>0</v>
      </c>
      <c r="U221" s="0" t="n">
        <f aca="false">U191</f>
        <v>3379.05877716</v>
      </c>
      <c r="V221" s="0" t="n">
        <f aca="false">V191</f>
        <v>0</v>
      </c>
      <c r="W221" s="0" t="n">
        <f aca="false">ROUND(W191,2)</f>
        <v>0</v>
      </c>
      <c r="X221" s="0" t="n">
        <f aca="false">ROUND(X191,2)</f>
        <v>53044.42</v>
      </c>
      <c r="Y221" s="0" t="n">
        <f aca="false">ROUND(Y191,2)</f>
        <v>21733.1</v>
      </c>
      <c r="AO221" s="0" t="n">
        <f aca="false">ROUND(AO191,2)</f>
        <v>0</v>
      </c>
      <c r="AP221" s="0" t="n">
        <f aca="false">ROUND(AP191,2)</f>
        <v>0</v>
      </c>
      <c r="AQ221" s="0" t="n">
        <f aca="false">ROUND(AQ191,2)</f>
        <v>0</v>
      </c>
      <c r="AR221" s="0" t="n">
        <f aca="false">ROUND(AR191,2)</f>
        <v>144915.37</v>
      </c>
      <c r="AS221" s="0" t="n">
        <f aca="false">ROUND(AS191,2)</f>
        <v>144915.37</v>
      </c>
      <c r="AT221" s="0" t="n">
        <f aca="false">ROUND(AT191,2)</f>
        <v>0</v>
      </c>
      <c r="AU221" s="0" t="n">
        <f aca="false">ROUND(AU191,2)</f>
        <v>0</v>
      </c>
      <c r="AV221" s="0" t="n">
        <f aca="false">ROUND(AV191,2)</f>
        <v>24082.97</v>
      </c>
      <c r="AW221" s="0" t="n">
        <f aca="false">ROUND(AW191,2)</f>
        <v>24082.97</v>
      </c>
      <c r="AX221" s="0" t="n">
        <f aca="false">ROUND(AX191,2)</f>
        <v>0</v>
      </c>
      <c r="AY221" s="0" t="n">
        <f aca="false">ROUND(AY191,2)</f>
        <v>24082.97</v>
      </c>
      <c r="AZ221" s="0" t="n">
        <f aca="false">ROUND(AZ191,2)</f>
        <v>0</v>
      </c>
      <c r="BA221" s="0" t="n">
        <f aca="false">ROUND(BA191,2)</f>
        <v>0</v>
      </c>
      <c r="BB221" s="0" t="n">
        <f aca="false">ROUND(BB191,2)</f>
        <v>0</v>
      </c>
      <c r="BC221" s="0" t="n">
        <f aca="false">ROUND(BC191,2)</f>
        <v>0</v>
      </c>
      <c r="BD221" s="0" t="n">
        <f aca="false">ROUND(BD191,2)</f>
        <v>0</v>
      </c>
      <c r="DG221" s="0" t="n">
        <f aca="false">ROUND(DG191,2)</f>
        <v>2833775.42</v>
      </c>
      <c r="DH221" s="0" t="n">
        <f aca="false">ROUND(DH191,2)</f>
        <v>469422.66</v>
      </c>
      <c r="DI221" s="0" t="n">
        <f aca="false">ROUND(DI191,2)</f>
        <v>124289.13</v>
      </c>
      <c r="DJ221" s="0" t="n">
        <f aca="false">ROUND(DJ191,2)</f>
        <v>54562.7</v>
      </c>
      <c r="DK221" s="0" t="n">
        <f aca="false">ROUND(DK191,2)</f>
        <v>2240063.63</v>
      </c>
      <c r="DL221" s="0" t="n">
        <f aca="false">ROUND(DL191,2)</f>
        <v>0</v>
      </c>
      <c r="DM221" s="0" t="n">
        <f aca="false">DM191</f>
        <v>3379.05877716</v>
      </c>
      <c r="DN221" s="0" t="n">
        <f aca="false">DN191</f>
        <v>0</v>
      </c>
      <c r="DO221" s="0" t="n">
        <f aca="false">ROUND(DO191,2)</f>
        <v>0</v>
      </c>
      <c r="DP221" s="0" t="n">
        <f aca="false">ROUND(DP191,2)</f>
        <v>3063844.89</v>
      </c>
      <c r="DQ221" s="0" t="n">
        <f aca="false">ROUND(DQ191,2)</f>
        <v>1255303.32</v>
      </c>
      <c r="EG221" s="0" t="n">
        <f aca="false">ROUND(EG191,2)</f>
        <v>0</v>
      </c>
      <c r="EH221" s="0" t="n">
        <f aca="false">ROUND(EH191,2)</f>
        <v>0</v>
      </c>
      <c r="EI221" s="0" t="n">
        <f aca="false">ROUND(EI191,2)</f>
        <v>0</v>
      </c>
      <c r="EJ221" s="0" t="n">
        <f aca="false">ROUND(EJ191,2)</f>
        <v>7152923.63</v>
      </c>
      <c r="EK221" s="0" t="n">
        <f aca="false">ROUND(EK191,2)</f>
        <v>7152923.63</v>
      </c>
      <c r="EL221" s="0" t="n">
        <f aca="false">ROUND(EL191,2)</f>
        <v>0</v>
      </c>
      <c r="EM221" s="0" t="n">
        <f aca="false">ROUND(EM191,2)</f>
        <v>0</v>
      </c>
      <c r="EN221" s="0" t="n">
        <f aca="false">ROUND(EN191,2)</f>
        <v>469422.66</v>
      </c>
      <c r="EO221" s="0" t="n">
        <f aca="false">ROUND(EO191,2)</f>
        <v>469422.66</v>
      </c>
      <c r="EP221" s="0" t="n">
        <f aca="false">ROUND(EP191,2)</f>
        <v>0</v>
      </c>
      <c r="EQ221" s="0" t="n">
        <f aca="false">ROUND(EQ191,2)</f>
        <v>469422.66</v>
      </c>
      <c r="ER221" s="0" t="n">
        <f aca="false">ROUND(ER191,2)</f>
        <v>0</v>
      </c>
      <c r="ES221" s="0" t="n">
        <f aca="false">ROUND(ES191,2)</f>
        <v>0</v>
      </c>
      <c r="ET221" s="0" t="n">
        <f aca="false">ROUND(ET191,2)</f>
        <v>0</v>
      </c>
      <c r="EU221" s="0" t="n">
        <f aca="false">ROUND(EU191,2)</f>
        <v>0</v>
      </c>
      <c r="EV221" s="0" t="n">
        <f aca="false">ROUND(EV191,2)</f>
        <v>0</v>
      </c>
      <c r="GX221" s="0" t="n">
        <v>0</v>
      </c>
    </row>
    <row r="223" customFormat="false" ht="12.75" hidden="false" customHeight="false" outlineLevel="0" collapsed="false">
      <c r="A223" s="0" t="n">
        <v>50</v>
      </c>
      <c r="B223" s="0" t="n">
        <v>0</v>
      </c>
      <c r="C223" s="0" t="n">
        <v>0</v>
      </c>
      <c r="D223" s="0" t="n">
        <v>1</v>
      </c>
      <c r="E223" s="0" t="n">
        <v>201</v>
      </c>
      <c r="F223" s="0" t="n">
        <f aca="false">ROUND(Source!O221,O223)</f>
        <v>70137.85</v>
      </c>
      <c r="G223" s="0" t="s">
        <v>93</v>
      </c>
      <c r="H223" s="0" t="s">
        <v>94</v>
      </c>
      <c r="K223" s="0" t="n">
        <v>201</v>
      </c>
      <c r="L223" s="0" t="n">
        <v>1</v>
      </c>
      <c r="M223" s="0" t="n">
        <v>3</v>
      </c>
      <c r="O223" s="0" t="n">
        <v>2</v>
      </c>
      <c r="P223" s="0" t="n">
        <f aca="false">ROUND(Source!DG221,O223)</f>
        <v>2833775.42</v>
      </c>
      <c r="W223" s="0" t="n">
        <v>70137.85</v>
      </c>
      <c r="X223" s="0" t="n">
        <v>1</v>
      </c>
      <c r="Y223" s="0" t="n">
        <v>70137.85</v>
      </c>
      <c r="Z223" s="0" t="n">
        <v>2833775.42</v>
      </c>
      <c r="AA223" s="0" t="n">
        <v>1</v>
      </c>
      <c r="AB223" s="0" t="n">
        <v>2833775.42</v>
      </c>
    </row>
    <row r="224" customFormat="false" ht="12.75" hidden="false" customHeight="false" outlineLevel="0" collapsed="false">
      <c r="A224" s="0" t="n">
        <v>50</v>
      </c>
      <c r="B224" s="0" t="n">
        <v>0</v>
      </c>
      <c r="C224" s="0" t="n">
        <v>0</v>
      </c>
      <c r="D224" s="0" t="n">
        <v>1</v>
      </c>
      <c r="E224" s="0" t="n">
        <v>202</v>
      </c>
      <c r="F224" s="0" t="n">
        <f aca="false">ROUND(Source!P221,O224)</f>
        <v>24082.97</v>
      </c>
      <c r="G224" s="0" t="s">
        <v>95</v>
      </c>
      <c r="H224" s="0" t="s">
        <v>96</v>
      </c>
      <c r="K224" s="0" t="n">
        <v>202</v>
      </c>
      <c r="L224" s="0" t="n">
        <v>2</v>
      </c>
      <c r="M224" s="0" t="n">
        <v>3</v>
      </c>
      <c r="O224" s="0" t="n">
        <v>2</v>
      </c>
      <c r="P224" s="0" t="n">
        <f aca="false">ROUND(Source!DH221,O224)</f>
        <v>469422.66</v>
      </c>
      <c r="W224" s="0" t="n">
        <v>24082.97</v>
      </c>
      <c r="X224" s="0" t="n">
        <v>1</v>
      </c>
      <c r="Y224" s="0" t="n">
        <v>24082.97</v>
      </c>
      <c r="Z224" s="0" t="n">
        <v>469422.66</v>
      </c>
      <c r="AA224" s="0" t="n">
        <v>1</v>
      </c>
      <c r="AB224" s="0" t="n">
        <v>469422.66</v>
      </c>
    </row>
    <row r="225" customFormat="false" ht="12.75" hidden="false" customHeight="false" outlineLevel="0" collapsed="false">
      <c r="A225" s="0" t="n">
        <v>50</v>
      </c>
      <c r="B225" s="0" t="n">
        <v>0</v>
      </c>
      <c r="C225" s="0" t="n">
        <v>0</v>
      </c>
      <c r="D225" s="0" t="n">
        <v>1</v>
      </c>
      <c r="E225" s="0" t="n">
        <v>222</v>
      </c>
      <c r="F225" s="0" t="n">
        <f aca="false">ROUND(Source!AO221,O225)</f>
        <v>0</v>
      </c>
      <c r="G225" s="0" t="s">
        <v>97</v>
      </c>
      <c r="H225" s="0" t="s">
        <v>98</v>
      </c>
      <c r="K225" s="0" t="n">
        <v>222</v>
      </c>
      <c r="L225" s="0" t="n">
        <v>3</v>
      </c>
      <c r="M225" s="0" t="n">
        <v>3</v>
      </c>
      <c r="O225" s="0" t="n">
        <v>2</v>
      </c>
      <c r="P225" s="0" t="n">
        <f aca="false">ROUND(Source!EG221,O225)</f>
        <v>0</v>
      </c>
      <c r="W225" s="0" t="n">
        <v>0</v>
      </c>
      <c r="X225" s="0" t="n">
        <v>1</v>
      </c>
      <c r="Y225" s="0" t="n">
        <v>0</v>
      </c>
      <c r="Z225" s="0" t="n">
        <v>0</v>
      </c>
      <c r="AA225" s="0" t="n">
        <v>1</v>
      </c>
      <c r="AB225" s="0" t="n">
        <v>0</v>
      </c>
    </row>
    <row r="226" customFormat="false" ht="12.75" hidden="false" customHeight="false" outlineLevel="0" collapsed="false">
      <c r="A226" s="0" t="n">
        <v>50</v>
      </c>
      <c r="B226" s="0" t="n">
        <v>0</v>
      </c>
      <c r="C226" s="0" t="n">
        <v>0</v>
      </c>
      <c r="D226" s="0" t="n">
        <v>1</v>
      </c>
      <c r="E226" s="0" t="n">
        <v>225</v>
      </c>
      <c r="F226" s="0" t="n">
        <f aca="false">ROUND(Source!AV221,O226)</f>
        <v>24082.97</v>
      </c>
      <c r="G226" s="0" t="s">
        <v>99</v>
      </c>
      <c r="H226" s="0" t="s">
        <v>100</v>
      </c>
      <c r="K226" s="0" t="n">
        <v>225</v>
      </c>
      <c r="L226" s="0" t="n">
        <v>4</v>
      </c>
      <c r="M226" s="0" t="n">
        <v>3</v>
      </c>
      <c r="O226" s="0" t="n">
        <v>2</v>
      </c>
      <c r="P226" s="0" t="n">
        <f aca="false">ROUND(Source!EN221,O226)</f>
        <v>469422.66</v>
      </c>
      <c r="W226" s="0" t="n">
        <v>24082.97</v>
      </c>
      <c r="X226" s="0" t="n">
        <v>1</v>
      </c>
      <c r="Y226" s="0" t="n">
        <v>24082.97</v>
      </c>
      <c r="Z226" s="0" t="n">
        <v>469422.66</v>
      </c>
      <c r="AA226" s="0" t="n">
        <v>1</v>
      </c>
      <c r="AB226" s="0" t="n">
        <v>469422.66</v>
      </c>
    </row>
    <row r="227" customFormat="false" ht="12.75" hidden="false" customHeight="false" outlineLevel="0" collapsed="false">
      <c r="A227" s="0" t="n">
        <v>50</v>
      </c>
      <c r="B227" s="0" t="n">
        <v>0</v>
      </c>
      <c r="C227" s="0" t="n">
        <v>0</v>
      </c>
      <c r="D227" s="0" t="n">
        <v>1</v>
      </c>
      <c r="E227" s="0" t="n">
        <v>226</v>
      </c>
      <c r="F227" s="0" t="n">
        <f aca="false">ROUND(Source!AW221,O227)</f>
        <v>24082.97</v>
      </c>
      <c r="G227" s="0" t="s">
        <v>101</v>
      </c>
      <c r="H227" s="0" t="s">
        <v>102</v>
      </c>
      <c r="K227" s="0" t="n">
        <v>226</v>
      </c>
      <c r="L227" s="0" t="n">
        <v>5</v>
      </c>
      <c r="M227" s="0" t="n">
        <v>3</v>
      </c>
      <c r="O227" s="0" t="n">
        <v>2</v>
      </c>
      <c r="P227" s="0" t="n">
        <f aca="false">ROUND(Source!EO221,O227)</f>
        <v>469422.66</v>
      </c>
      <c r="W227" s="0" t="n">
        <v>24082.97</v>
      </c>
      <c r="X227" s="0" t="n">
        <v>1</v>
      </c>
      <c r="Y227" s="0" t="n">
        <v>24082.97</v>
      </c>
      <c r="Z227" s="0" t="n">
        <v>469422.66</v>
      </c>
      <c r="AA227" s="0" t="n">
        <v>1</v>
      </c>
      <c r="AB227" s="0" t="n">
        <v>469422.66</v>
      </c>
    </row>
    <row r="228" customFormat="false" ht="12.75" hidden="false" customHeight="false" outlineLevel="0" collapsed="false">
      <c r="A228" s="0" t="n">
        <v>50</v>
      </c>
      <c r="B228" s="0" t="n">
        <v>0</v>
      </c>
      <c r="C228" s="0" t="n">
        <v>0</v>
      </c>
      <c r="D228" s="0" t="n">
        <v>1</v>
      </c>
      <c r="E228" s="0" t="n">
        <v>227</v>
      </c>
      <c r="F228" s="0" t="n">
        <f aca="false">ROUND(Source!AX221,O228)</f>
        <v>0</v>
      </c>
      <c r="G228" s="0" t="s">
        <v>103</v>
      </c>
      <c r="H228" s="0" t="s">
        <v>104</v>
      </c>
      <c r="K228" s="0" t="n">
        <v>227</v>
      </c>
      <c r="L228" s="0" t="n">
        <v>6</v>
      </c>
      <c r="M228" s="0" t="n">
        <v>3</v>
      </c>
      <c r="O228" s="0" t="n">
        <v>2</v>
      </c>
      <c r="P228" s="0" t="n">
        <f aca="false">ROUND(Source!EP221,O228)</f>
        <v>0</v>
      </c>
      <c r="W228" s="0" t="n">
        <v>0</v>
      </c>
      <c r="X228" s="0" t="n">
        <v>1</v>
      </c>
      <c r="Y228" s="0" t="n">
        <v>0</v>
      </c>
      <c r="Z228" s="0" t="n">
        <v>0</v>
      </c>
      <c r="AA228" s="0" t="n">
        <v>1</v>
      </c>
      <c r="AB228" s="0" t="n">
        <v>0</v>
      </c>
    </row>
    <row r="229" customFormat="false" ht="12.75" hidden="false" customHeight="false" outlineLevel="0" collapsed="false">
      <c r="A229" s="0" t="n">
        <v>50</v>
      </c>
      <c r="B229" s="0" t="n">
        <v>0</v>
      </c>
      <c r="C229" s="0" t="n">
        <v>0</v>
      </c>
      <c r="D229" s="0" t="n">
        <v>1</v>
      </c>
      <c r="E229" s="0" t="n">
        <v>228</v>
      </c>
      <c r="F229" s="0" t="n">
        <f aca="false">ROUND(Source!AY221,O229)</f>
        <v>24082.97</v>
      </c>
      <c r="G229" s="0" t="s">
        <v>105</v>
      </c>
      <c r="H229" s="0" t="s">
        <v>106</v>
      </c>
      <c r="K229" s="0" t="n">
        <v>228</v>
      </c>
      <c r="L229" s="0" t="n">
        <v>7</v>
      </c>
      <c r="M229" s="0" t="n">
        <v>3</v>
      </c>
      <c r="O229" s="0" t="n">
        <v>2</v>
      </c>
      <c r="P229" s="0" t="n">
        <f aca="false">ROUND(Source!EQ221,O229)</f>
        <v>469422.66</v>
      </c>
      <c r="W229" s="0" t="n">
        <v>24082.97</v>
      </c>
      <c r="X229" s="0" t="n">
        <v>1</v>
      </c>
      <c r="Y229" s="0" t="n">
        <v>24082.97</v>
      </c>
      <c r="Z229" s="0" t="n">
        <v>469422.66</v>
      </c>
      <c r="AA229" s="0" t="n">
        <v>1</v>
      </c>
      <c r="AB229" s="0" t="n">
        <v>469422.66</v>
      </c>
    </row>
    <row r="230" customFormat="false" ht="12.75" hidden="false" customHeight="false" outlineLevel="0" collapsed="false">
      <c r="A230" s="0" t="n">
        <v>50</v>
      </c>
      <c r="B230" s="0" t="n">
        <v>0</v>
      </c>
      <c r="C230" s="0" t="n">
        <v>0</v>
      </c>
      <c r="D230" s="0" t="n">
        <v>1</v>
      </c>
      <c r="E230" s="0" t="n">
        <v>216</v>
      </c>
      <c r="F230" s="0" t="n">
        <f aca="false">ROUND(Source!AP221,O230)</f>
        <v>0</v>
      </c>
      <c r="G230" s="0" t="s">
        <v>107</v>
      </c>
      <c r="H230" s="0" t="s">
        <v>108</v>
      </c>
      <c r="K230" s="0" t="n">
        <v>216</v>
      </c>
      <c r="L230" s="0" t="n">
        <v>8</v>
      </c>
      <c r="M230" s="0" t="n">
        <v>3</v>
      </c>
      <c r="O230" s="0" t="n">
        <v>2</v>
      </c>
      <c r="P230" s="0" t="n">
        <f aca="false">ROUND(Source!EH221,O230)</f>
        <v>0</v>
      </c>
      <c r="W230" s="0" t="n">
        <v>0</v>
      </c>
      <c r="X230" s="0" t="n">
        <v>1</v>
      </c>
      <c r="Y230" s="0" t="n">
        <v>0</v>
      </c>
      <c r="Z230" s="0" t="n">
        <v>0</v>
      </c>
      <c r="AA230" s="0" t="n">
        <v>1</v>
      </c>
      <c r="AB230" s="0" t="n">
        <v>0</v>
      </c>
    </row>
    <row r="231" customFormat="false" ht="12.75" hidden="false" customHeight="false" outlineLevel="0" collapsed="false">
      <c r="A231" s="0" t="n">
        <v>50</v>
      </c>
      <c r="B231" s="0" t="n">
        <v>0</v>
      </c>
      <c r="C231" s="0" t="n">
        <v>0</v>
      </c>
      <c r="D231" s="0" t="n">
        <v>1</v>
      </c>
      <c r="E231" s="0" t="n">
        <v>223</v>
      </c>
      <c r="F231" s="0" t="n">
        <f aca="false">ROUND(Source!AQ221,O231)</f>
        <v>0</v>
      </c>
      <c r="G231" s="0" t="s">
        <v>109</v>
      </c>
      <c r="H231" s="0" t="s">
        <v>110</v>
      </c>
      <c r="K231" s="0" t="n">
        <v>223</v>
      </c>
      <c r="L231" s="0" t="n">
        <v>9</v>
      </c>
      <c r="M231" s="0" t="n">
        <v>3</v>
      </c>
      <c r="O231" s="0" t="n">
        <v>2</v>
      </c>
      <c r="P231" s="0" t="n">
        <f aca="false">ROUND(Source!EI221,O231)</f>
        <v>0</v>
      </c>
      <c r="W231" s="0" t="n">
        <v>0</v>
      </c>
      <c r="X231" s="0" t="n">
        <v>1</v>
      </c>
      <c r="Y231" s="0" t="n">
        <v>0</v>
      </c>
      <c r="Z231" s="0" t="n">
        <v>0</v>
      </c>
      <c r="AA231" s="0" t="n">
        <v>1</v>
      </c>
      <c r="AB231" s="0" t="n">
        <v>0</v>
      </c>
    </row>
    <row r="232" customFormat="false" ht="12.75" hidden="false" customHeight="false" outlineLevel="0" collapsed="false">
      <c r="A232" s="0" t="n">
        <v>50</v>
      </c>
      <c r="B232" s="0" t="n">
        <v>0</v>
      </c>
      <c r="C232" s="0" t="n">
        <v>0</v>
      </c>
      <c r="D232" s="0" t="n">
        <v>1</v>
      </c>
      <c r="E232" s="0" t="n">
        <v>229</v>
      </c>
      <c r="F232" s="0" t="n">
        <f aca="false">ROUND(Source!AZ221,O232)</f>
        <v>0</v>
      </c>
      <c r="G232" s="0" t="s">
        <v>111</v>
      </c>
      <c r="H232" s="0" t="s">
        <v>112</v>
      </c>
      <c r="K232" s="0" t="n">
        <v>229</v>
      </c>
      <c r="L232" s="0" t="n">
        <v>10</v>
      </c>
      <c r="M232" s="0" t="n">
        <v>3</v>
      </c>
      <c r="O232" s="0" t="n">
        <v>2</v>
      </c>
      <c r="P232" s="0" t="n">
        <f aca="false">ROUND(Source!ER221,O232)</f>
        <v>0</v>
      </c>
      <c r="W232" s="0" t="n">
        <v>0</v>
      </c>
      <c r="X232" s="0" t="n">
        <v>1</v>
      </c>
      <c r="Y232" s="0" t="n">
        <v>0</v>
      </c>
      <c r="Z232" s="0" t="n">
        <v>0</v>
      </c>
      <c r="AA232" s="0" t="n">
        <v>1</v>
      </c>
      <c r="AB232" s="0" t="n">
        <v>0</v>
      </c>
    </row>
    <row r="233" customFormat="false" ht="12.75" hidden="false" customHeight="false" outlineLevel="0" collapsed="false">
      <c r="A233" s="0" t="n">
        <v>50</v>
      </c>
      <c r="B233" s="0" t="n">
        <v>0</v>
      </c>
      <c r="C233" s="0" t="n">
        <v>0</v>
      </c>
      <c r="D233" s="0" t="n">
        <v>1</v>
      </c>
      <c r="E233" s="0" t="n">
        <v>203</v>
      </c>
      <c r="F233" s="0" t="n">
        <f aca="false">ROUND(Source!Q221,O233)</f>
        <v>7272.62</v>
      </c>
      <c r="G233" s="0" t="s">
        <v>113</v>
      </c>
      <c r="H233" s="0" t="s">
        <v>114</v>
      </c>
      <c r="K233" s="0" t="n">
        <v>203</v>
      </c>
      <c r="L233" s="0" t="n">
        <v>11</v>
      </c>
      <c r="M233" s="0" t="n">
        <v>3</v>
      </c>
      <c r="O233" s="0" t="n">
        <v>2</v>
      </c>
      <c r="P233" s="0" t="n">
        <f aca="false">ROUND(Source!DI221,O233)</f>
        <v>124289.13</v>
      </c>
      <c r="W233" s="0" t="n">
        <v>7272.62</v>
      </c>
      <c r="X233" s="0" t="n">
        <v>1</v>
      </c>
      <c r="Y233" s="0" t="n">
        <v>7272.62</v>
      </c>
      <c r="Z233" s="0" t="n">
        <v>124289.13</v>
      </c>
      <c r="AA233" s="0" t="n">
        <v>1</v>
      </c>
      <c r="AB233" s="0" t="n">
        <v>124289.13</v>
      </c>
    </row>
    <row r="234" customFormat="false" ht="12.75" hidden="false" customHeight="false" outlineLevel="0" collapsed="false">
      <c r="A234" s="0" t="n">
        <v>50</v>
      </c>
      <c r="B234" s="0" t="n">
        <v>0</v>
      </c>
      <c r="C234" s="0" t="n">
        <v>0</v>
      </c>
      <c r="D234" s="0" t="n">
        <v>1</v>
      </c>
      <c r="E234" s="0" t="n">
        <v>231</v>
      </c>
      <c r="F234" s="0" t="n">
        <f aca="false">ROUND(Source!BB221,O234)</f>
        <v>0</v>
      </c>
      <c r="G234" s="0" t="s">
        <v>115</v>
      </c>
      <c r="H234" s="0" t="s">
        <v>116</v>
      </c>
      <c r="K234" s="0" t="n">
        <v>231</v>
      </c>
      <c r="L234" s="0" t="n">
        <v>12</v>
      </c>
      <c r="M234" s="0" t="n">
        <v>3</v>
      </c>
      <c r="O234" s="0" t="n">
        <v>2</v>
      </c>
      <c r="P234" s="0" t="n">
        <f aca="false">ROUND(Source!ET221,O234)</f>
        <v>0</v>
      </c>
      <c r="W234" s="0" t="n">
        <v>0</v>
      </c>
      <c r="X234" s="0" t="n">
        <v>1</v>
      </c>
      <c r="Y234" s="0" t="n">
        <v>0</v>
      </c>
      <c r="Z234" s="0" t="n">
        <v>0</v>
      </c>
      <c r="AA234" s="0" t="n">
        <v>1</v>
      </c>
      <c r="AB234" s="0" t="n">
        <v>0</v>
      </c>
    </row>
    <row r="235" customFormat="false" ht="12.75" hidden="false" customHeight="false" outlineLevel="0" collapsed="false">
      <c r="A235" s="0" t="n">
        <v>50</v>
      </c>
      <c r="B235" s="0" t="n">
        <v>0</v>
      </c>
      <c r="C235" s="0" t="n">
        <v>0</v>
      </c>
      <c r="D235" s="0" t="n">
        <v>1</v>
      </c>
      <c r="E235" s="0" t="n">
        <v>204</v>
      </c>
      <c r="F235" s="0" t="n">
        <f aca="false">ROUND(Source!R221,O235)</f>
        <v>944.65</v>
      </c>
      <c r="G235" s="0" t="s">
        <v>117</v>
      </c>
      <c r="H235" s="0" t="s">
        <v>118</v>
      </c>
      <c r="K235" s="0" t="n">
        <v>204</v>
      </c>
      <c r="L235" s="0" t="n">
        <v>13</v>
      </c>
      <c r="M235" s="0" t="n">
        <v>3</v>
      </c>
      <c r="O235" s="0" t="n">
        <v>2</v>
      </c>
      <c r="P235" s="0" t="n">
        <f aca="false">ROUND(Source!DJ221,O235)</f>
        <v>54562.7</v>
      </c>
      <c r="W235" s="0" t="n">
        <v>944.65</v>
      </c>
      <c r="X235" s="0" t="n">
        <v>1</v>
      </c>
      <c r="Y235" s="0" t="n">
        <v>944.65</v>
      </c>
      <c r="Z235" s="0" t="n">
        <v>54562.7</v>
      </c>
      <c r="AA235" s="0" t="n">
        <v>1</v>
      </c>
      <c r="AB235" s="0" t="n">
        <v>54562.7</v>
      </c>
    </row>
    <row r="236" customFormat="false" ht="12.75" hidden="false" customHeight="false" outlineLevel="0" collapsed="false">
      <c r="A236" s="0" t="n">
        <v>50</v>
      </c>
      <c r="B236" s="0" t="n">
        <v>0</v>
      </c>
      <c r="C236" s="0" t="n">
        <v>0</v>
      </c>
      <c r="D236" s="0" t="n">
        <v>1</v>
      </c>
      <c r="E236" s="0" t="n">
        <v>205</v>
      </c>
      <c r="F236" s="0" t="n">
        <f aca="false">ROUND(Source!S221,O236)</f>
        <v>38782.26</v>
      </c>
      <c r="G236" s="0" t="s">
        <v>119</v>
      </c>
      <c r="H236" s="0" t="s">
        <v>120</v>
      </c>
      <c r="K236" s="0" t="n">
        <v>205</v>
      </c>
      <c r="L236" s="0" t="n">
        <v>14</v>
      </c>
      <c r="M236" s="0" t="n">
        <v>3</v>
      </c>
      <c r="O236" s="0" t="n">
        <v>2</v>
      </c>
      <c r="P236" s="0" t="n">
        <f aca="false">ROUND(Source!DK221,O236)</f>
        <v>2240063.63</v>
      </c>
      <c r="W236" s="0" t="n">
        <v>38782.26</v>
      </c>
      <c r="X236" s="0" t="n">
        <v>1</v>
      </c>
      <c r="Y236" s="0" t="n">
        <v>38782.26</v>
      </c>
      <c r="Z236" s="0" t="n">
        <v>2240063.63</v>
      </c>
      <c r="AA236" s="0" t="n">
        <v>1</v>
      </c>
      <c r="AB236" s="0" t="n">
        <v>2240063.63</v>
      </c>
    </row>
    <row r="237" customFormat="false" ht="12.75" hidden="false" customHeight="false" outlineLevel="0" collapsed="false">
      <c r="A237" s="0" t="n">
        <v>50</v>
      </c>
      <c r="B237" s="0" t="n">
        <v>0</v>
      </c>
      <c r="C237" s="0" t="n">
        <v>0</v>
      </c>
      <c r="D237" s="0" t="n">
        <v>1</v>
      </c>
      <c r="E237" s="0" t="n">
        <v>232</v>
      </c>
      <c r="F237" s="0" t="n">
        <f aca="false">ROUND(Source!BC221,O237)</f>
        <v>0</v>
      </c>
      <c r="G237" s="0" t="s">
        <v>121</v>
      </c>
      <c r="H237" s="0" t="s">
        <v>122</v>
      </c>
      <c r="K237" s="0" t="n">
        <v>232</v>
      </c>
      <c r="L237" s="0" t="n">
        <v>15</v>
      </c>
      <c r="M237" s="0" t="n">
        <v>3</v>
      </c>
      <c r="O237" s="0" t="n">
        <v>2</v>
      </c>
      <c r="P237" s="0" t="n">
        <f aca="false">ROUND(Source!EU221,O237)</f>
        <v>0</v>
      </c>
      <c r="W237" s="0" t="n">
        <v>0</v>
      </c>
      <c r="X237" s="0" t="n">
        <v>1</v>
      </c>
      <c r="Y237" s="0" t="n">
        <v>0</v>
      </c>
      <c r="Z237" s="0" t="n">
        <v>0</v>
      </c>
      <c r="AA237" s="0" t="n">
        <v>1</v>
      </c>
      <c r="AB237" s="0" t="n">
        <v>0</v>
      </c>
    </row>
    <row r="238" customFormat="false" ht="12.75" hidden="false" customHeight="false" outlineLevel="0" collapsed="false">
      <c r="A238" s="0" t="n">
        <v>50</v>
      </c>
      <c r="B238" s="0" t="n">
        <v>0</v>
      </c>
      <c r="C238" s="0" t="n">
        <v>0</v>
      </c>
      <c r="D238" s="0" t="n">
        <v>1</v>
      </c>
      <c r="E238" s="0" t="n">
        <v>214</v>
      </c>
      <c r="F238" s="0" t="n">
        <f aca="false">ROUND(Source!AS221,O238)</f>
        <v>144915.37</v>
      </c>
      <c r="G238" s="0" t="s">
        <v>123</v>
      </c>
      <c r="H238" s="0" t="s">
        <v>124</v>
      </c>
      <c r="K238" s="0" t="n">
        <v>214</v>
      </c>
      <c r="L238" s="0" t="n">
        <v>16</v>
      </c>
      <c r="M238" s="0" t="n">
        <v>3</v>
      </c>
      <c r="O238" s="0" t="n">
        <v>2</v>
      </c>
      <c r="P238" s="0" t="n">
        <f aca="false">ROUND(Source!EK221,O238)</f>
        <v>7152923.63</v>
      </c>
      <c r="W238" s="0" t="n">
        <v>144915.37</v>
      </c>
      <c r="X238" s="0" t="n">
        <v>1</v>
      </c>
      <c r="Y238" s="0" t="n">
        <v>144915.37</v>
      </c>
      <c r="Z238" s="0" t="n">
        <v>7152923.63</v>
      </c>
      <c r="AA238" s="0" t="n">
        <v>1</v>
      </c>
      <c r="AB238" s="0" t="n">
        <v>7152923.63</v>
      </c>
    </row>
    <row r="239" customFormat="false" ht="12.75" hidden="false" customHeight="false" outlineLevel="0" collapsed="false">
      <c r="A239" s="0" t="n">
        <v>50</v>
      </c>
      <c r="B239" s="0" t="n">
        <v>0</v>
      </c>
      <c r="C239" s="0" t="n">
        <v>0</v>
      </c>
      <c r="D239" s="0" t="n">
        <v>1</v>
      </c>
      <c r="E239" s="0" t="n">
        <v>215</v>
      </c>
      <c r="F239" s="0" t="n">
        <f aca="false">ROUND(Source!AT221,O239)</f>
        <v>0</v>
      </c>
      <c r="G239" s="0" t="s">
        <v>125</v>
      </c>
      <c r="H239" s="0" t="s">
        <v>126</v>
      </c>
      <c r="K239" s="0" t="n">
        <v>215</v>
      </c>
      <c r="L239" s="0" t="n">
        <v>17</v>
      </c>
      <c r="M239" s="0" t="n">
        <v>3</v>
      </c>
      <c r="O239" s="0" t="n">
        <v>2</v>
      </c>
      <c r="P239" s="0" t="n">
        <f aca="false">ROUND(Source!EL221,O239)</f>
        <v>0</v>
      </c>
      <c r="W239" s="0" t="n">
        <v>0</v>
      </c>
      <c r="X239" s="0" t="n">
        <v>1</v>
      </c>
      <c r="Y239" s="0" t="n">
        <v>0</v>
      </c>
      <c r="Z239" s="0" t="n">
        <v>0</v>
      </c>
      <c r="AA239" s="0" t="n">
        <v>1</v>
      </c>
      <c r="AB239" s="0" t="n">
        <v>0</v>
      </c>
    </row>
    <row r="240" customFormat="false" ht="12.75" hidden="false" customHeight="false" outlineLevel="0" collapsed="false">
      <c r="A240" s="0" t="n">
        <v>50</v>
      </c>
      <c r="B240" s="0" t="n">
        <v>0</v>
      </c>
      <c r="C240" s="0" t="n">
        <v>0</v>
      </c>
      <c r="D240" s="0" t="n">
        <v>1</v>
      </c>
      <c r="E240" s="0" t="n">
        <v>217</v>
      </c>
      <c r="F240" s="0" t="n">
        <f aca="false">ROUND(Source!AU221,O240)</f>
        <v>0</v>
      </c>
      <c r="G240" s="0" t="s">
        <v>127</v>
      </c>
      <c r="H240" s="0" t="s">
        <v>128</v>
      </c>
      <c r="K240" s="0" t="n">
        <v>217</v>
      </c>
      <c r="L240" s="0" t="n">
        <v>18</v>
      </c>
      <c r="M240" s="0" t="n">
        <v>3</v>
      </c>
      <c r="O240" s="0" t="n">
        <v>2</v>
      </c>
      <c r="P240" s="0" t="n">
        <f aca="false">ROUND(Source!EM221,O240)</f>
        <v>0</v>
      </c>
      <c r="W240" s="0" t="n">
        <v>0</v>
      </c>
      <c r="X240" s="0" t="n">
        <v>1</v>
      </c>
      <c r="Y240" s="0" t="n">
        <v>0</v>
      </c>
      <c r="Z240" s="0" t="n">
        <v>0</v>
      </c>
      <c r="AA240" s="0" t="n">
        <v>1</v>
      </c>
      <c r="AB240" s="0" t="n">
        <v>0</v>
      </c>
    </row>
    <row r="241" customFormat="false" ht="12.75" hidden="false" customHeight="false" outlineLevel="0" collapsed="false">
      <c r="A241" s="0" t="n">
        <v>50</v>
      </c>
      <c r="B241" s="0" t="n">
        <v>0</v>
      </c>
      <c r="C241" s="0" t="n">
        <v>0</v>
      </c>
      <c r="D241" s="0" t="n">
        <v>1</v>
      </c>
      <c r="E241" s="0" t="n">
        <v>230</v>
      </c>
      <c r="F241" s="0" t="n">
        <f aca="false">ROUND(Source!BA221,O241)</f>
        <v>0</v>
      </c>
      <c r="G241" s="0" t="s">
        <v>129</v>
      </c>
      <c r="H241" s="0" t="s">
        <v>130</v>
      </c>
      <c r="K241" s="0" t="n">
        <v>230</v>
      </c>
      <c r="L241" s="0" t="n">
        <v>19</v>
      </c>
      <c r="M241" s="0" t="n">
        <v>3</v>
      </c>
      <c r="O241" s="0" t="n">
        <v>2</v>
      </c>
      <c r="P241" s="0" t="n">
        <f aca="false">ROUND(Source!ES221,O241)</f>
        <v>0</v>
      </c>
      <c r="W241" s="0" t="n">
        <v>0</v>
      </c>
      <c r="X241" s="0" t="n">
        <v>1</v>
      </c>
      <c r="Y241" s="0" t="n">
        <v>0</v>
      </c>
      <c r="Z241" s="0" t="n">
        <v>0</v>
      </c>
      <c r="AA241" s="0" t="n">
        <v>1</v>
      </c>
      <c r="AB241" s="0" t="n">
        <v>0</v>
      </c>
    </row>
    <row r="242" customFormat="false" ht="12.75" hidden="false" customHeight="false" outlineLevel="0" collapsed="false">
      <c r="A242" s="0" t="n">
        <v>50</v>
      </c>
      <c r="B242" s="0" t="n">
        <v>0</v>
      </c>
      <c r="C242" s="0" t="n">
        <v>0</v>
      </c>
      <c r="D242" s="0" t="n">
        <v>1</v>
      </c>
      <c r="E242" s="0" t="n">
        <v>206</v>
      </c>
      <c r="F242" s="0" t="n">
        <f aca="false">ROUND(Source!T221,O242)</f>
        <v>0</v>
      </c>
      <c r="G242" s="0" t="s">
        <v>131</v>
      </c>
      <c r="H242" s="0" t="s">
        <v>16</v>
      </c>
      <c r="K242" s="0" t="n">
        <v>206</v>
      </c>
      <c r="L242" s="0" t="n">
        <v>20</v>
      </c>
      <c r="M242" s="0" t="n">
        <v>3</v>
      </c>
      <c r="O242" s="0" t="n">
        <v>2</v>
      </c>
      <c r="P242" s="0" t="n">
        <f aca="false">ROUND(Source!DL221,O242)</f>
        <v>0</v>
      </c>
      <c r="W242" s="0" t="n">
        <v>0</v>
      </c>
      <c r="X242" s="0" t="n">
        <v>1</v>
      </c>
      <c r="Y242" s="0" t="n">
        <v>0</v>
      </c>
      <c r="Z242" s="0" t="n">
        <v>0</v>
      </c>
      <c r="AA242" s="0" t="n">
        <v>1</v>
      </c>
      <c r="AB242" s="0" t="n">
        <v>0</v>
      </c>
    </row>
    <row r="243" customFormat="false" ht="12.75" hidden="false" customHeight="false" outlineLevel="0" collapsed="false">
      <c r="A243" s="0" t="n">
        <v>50</v>
      </c>
      <c r="B243" s="0" t="n">
        <v>0</v>
      </c>
      <c r="C243" s="0" t="n">
        <v>0</v>
      </c>
      <c r="D243" s="0" t="n">
        <v>1</v>
      </c>
      <c r="E243" s="0" t="n">
        <v>207</v>
      </c>
      <c r="F243" s="0" t="n">
        <f aca="false">Source!U221</f>
        <v>3379.05877716</v>
      </c>
      <c r="G243" s="0" t="s">
        <v>132</v>
      </c>
      <c r="H243" s="0" t="s">
        <v>133</v>
      </c>
      <c r="K243" s="0" t="n">
        <v>207</v>
      </c>
      <c r="L243" s="0" t="n">
        <v>21</v>
      </c>
      <c r="M243" s="0" t="n">
        <v>3</v>
      </c>
      <c r="O243" s="0" t="n">
        <v>-1</v>
      </c>
      <c r="P243" s="0" t="n">
        <f aca="false">Source!DM221</f>
        <v>3379.05877716</v>
      </c>
      <c r="W243" s="0" t="n">
        <v>3379.05877716</v>
      </c>
      <c r="X243" s="0" t="n">
        <v>1</v>
      </c>
      <c r="Y243" s="0" t="n">
        <v>3379.05877716</v>
      </c>
      <c r="Z243" s="0" t="n">
        <v>3379.05877716</v>
      </c>
      <c r="AA243" s="0" t="n">
        <v>1</v>
      </c>
      <c r="AB243" s="0" t="n">
        <v>3379.05877716</v>
      </c>
    </row>
    <row r="244" customFormat="false" ht="12.75" hidden="false" customHeight="false" outlineLevel="0" collapsed="false">
      <c r="A244" s="0" t="n">
        <v>50</v>
      </c>
      <c r="B244" s="0" t="n">
        <v>0</v>
      </c>
      <c r="C244" s="0" t="n">
        <v>0</v>
      </c>
      <c r="D244" s="0" t="n">
        <v>1</v>
      </c>
      <c r="E244" s="0" t="n">
        <v>208</v>
      </c>
      <c r="F244" s="0" t="n">
        <f aca="false">Source!V221</f>
        <v>0</v>
      </c>
      <c r="G244" s="0" t="s">
        <v>134</v>
      </c>
      <c r="H244" s="0" t="s">
        <v>135</v>
      </c>
      <c r="K244" s="0" t="n">
        <v>208</v>
      </c>
      <c r="L244" s="0" t="n">
        <v>22</v>
      </c>
      <c r="M244" s="0" t="n">
        <v>3</v>
      </c>
      <c r="O244" s="0" t="n">
        <v>-1</v>
      </c>
      <c r="P244" s="0" t="n">
        <f aca="false">Source!DN221</f>
        <v>0</v>
      </c>
      <c r="W244" s="0" t="n">
        <v>0</v>
      </c>
      <c r="X244" s="0" t="n">
        <v>1</v>
      </c>
      <c r="Y244" s="0" t="n">
        <v>0</v>
      </c>
      <c r="Z244" s="0" t="n">
        <v>0</v>
      </c>
      <c r="AA244" s="0" t="n">
        <v>1</v>
      </c>
      <c r="AB244" s="0" t="n">
        <v>0</v>
      </c>
    </row>
    <row r="245" customFormat="false" ht="12.75" hidden="false" customHeight="false" outlineLevel="0" collapsed="false">
      <c r="A245" s="0" t="n">
        <v>50</v>
      </c>
      <c r="B245" s="0" t="n">
        <v>0</v>
      </c>
      <c r="C245" s="0" t="n">
        <v>0</v>
      </c>
      <c r="D245" s="0" t="n">
        <v>1</v>
      </c>
      <c r="E245" s="0" t="n">
        <v>209</v>
      </c>
      <c r="F245" s="0" t="n">
        <f aca="false">ROUND(Source!W221,O245)</f>
        <v>0</v>
      </c>
      <c r="G245" s="0" t="s">
        <v>136</v>
      </c>
      <c r="H245" s="0" t="s">
        <v>137</v>
      </c>
      <c r="K245" s="0" t="n">
        <v>209</v>
      </c>
      <c r="L245" s="0" t="n">
        <v>23</v>
      </c>
      <c r="M245" s="0" t="n">
        <v>3</v>
      </c>
      <c r="O245" s="0" t="n">
        <v>2</v>
      </c>
      <c r="P245" s="0" t="n">
        <f aca="false">ROUND(Source!DO221,O245)</f>
        <v>0</v>
      </c>
      <c r="W245" s="0" t="n">
        <v>0</v>
      </c>
      <c r="X245" s="0" t="n">
        <v>1</v>
      </c>
      <c r="Y245" s="0" t="n">
        <v>0</v>
      </c>
      <c r="Z245" s="0" t="n">
        <v>0</v>
      </c>
      <c r="AA245" s="0" t="n">
        <v>1</v>
      </c>
      <c r="AB245" s="0" t="n">
        <v>0</v>
      </c>
    </row>
    <row r="246" customFormat="false" ht="12.75" hidden="false" customHeight="false" outlineLevel="0" collapsed="false">
      <c r="A246" s="0" t="n">
        <v>50</v>
      </c>
      <c r="B246" s="0" t="n">
        <v>0</v>
      </c>
      <c r="C246" s="0" t="n">
        <v>0</v>
      </c>
      <c r="D246" s="0" t="n">
        <v>1</v>
      </c>
      <c r="E246" s="0" t="n">
        <v>233</v>
      </c>
      <c r="F246" s="0" t="n">
        <f aca="false">ROUND(Source!BD221,O246)</f>
        <v>0</v>
      </c>
      <c r="G246" s="0" t="s">
        <v>138</v>
      </c>
      <c r="H246" s="0" t="s">
        <v>139</v>
      </c>
      <c r="K246" s="0" t="n">
        <v>233</v>
      </c>
      <c r="L246" s="0" t="n">
        <v>24</v>
      </c>
      <c r="M246" s="0" t="n">
        <v>3</v>
      </c>
      <c r="O246" s="0" t="n">
        <v>2</v>
      </c>
      <c r="P246" s="0" t="n">
        <f aca="false">ROUND(Source!EV221,O246)</f>
        <v>0</v>
      </c>
      <c r="W246" s="0" t="n">
        <v>0</v>
      </c>
      <c r="X246" s="0" t="n">
        <v>1</v>
      </c>
      <c r="Y246" s="0" t="n">
        <v>0</v>
      </c>
      <c r="Z246" s="0" t="n">
        <v>0</v>
      </c>
      <c r="AA246" s="0" t="n">
        <v>1</v>
      </c>
      <c r="AB246" s="0" t="n">
        <v>0</v>
      </c>
    </row>
    <row r="247" customFormat="false" ht="12.75" hidden="false" customHeight="false" outlineLevel="0" collapsed="false">
      <c r="A247" s="0" t="n">
        <v>50</v>
      </c>
      <c r="B247" s="0" t="n">
        <v>0</v>
      </c>
      <c r="C247" s="0" t="n">
        <v>0</v>
      </c>
      <c r="D247" s="0" t="n">
        <v>1</v>
      </c>
      <c r="E247" s="0" t="n">
        <v>210</v>
      </c>
      <c r="F247" s="0" t="n">
        <f aca="false">ROUND(Source!X221,O247)</f>
        <v>53044.42</v>
      </c>
      <c r="G247" s="0" t="s">
        <v>140</v>
      </c>
      <c r="H247" s="0" t="s">
        <v>141</v>
      </c>
      <c r="K247" s="0" t="n">
        <v>210</v>
      </c>
      <c r="L247" s="0" t="n">
        <v>25</v>
      </c>
      <c r="M247" s="0" t="n">
        <v>3</v>
      </c>
      <c r="O247" s="0" t="n">
        <v>2</v>
      </c>
      <c r="P247" s="0" t="n">
        <f aca="false">ROUND(Source!DP221,O247)</f>
        <v>3063844.89</v>
      </c>
      <c r="W247" s="0" t="n">
        <v>53044.42</v>
      </c>
      <c r="X247" s="0" t="n">
        <v>1</v>
      </c>
      <c r="Y247" s="0" t="n">
        <v>53044.42</v>
      </c>
      <c r="Z247" s="0" t="n">
        <v>3063844.89</v>
      </c>
      <c r="AA247" s="0" t="n">
        <v>1</v>
      </c>
      <c r="AB247" s="0" t="n">
        <v>3063844.89</v>
      </c>
    </row>
    <row r="248" customFormat="false" ht="12.75" hidden="false" customHeight="false" outlineLevel="0" collapsed="false">
      <c r="A248" s="0" t="n">
        <v>50</v>
      </c>
      <c r="B248" s="0" t="n">
        <v>0</v>
      </c>
      <c r="C248" s="0" t="n">
        <v>0</v>
      </c>
      <c r="D248" s="0" t="n">
        <v>1</v>
      </c>
      <c r="E248" s="0" t="n">
        <v>211</v>
      </c>
      <c r="F248" s="0" t="n">
        <f aca="false">ROUND(Source!Y221,O248)</f>
        <v>21733.1</v>
      </c>
      <c r="G248" s="0" t="s">
        <v>142</v>
      </c>
      <c r="H248" s="0" t="s">
        <v>143</v>
      </c>
      <c r="K248" s="0" t="n">
        <v>211</v>
      </c>
      <c r="L248" s="0" t="n">
        <v>26</v>
      </c>
      <c r="M248" s="0" t="n">
        <v>3</v>
      </c>
      <c r="O248" s="0" t="n">
        <v>2</v>
      </c>
      <c r="P248" s="0" t="n">
        <f aca="false">ROUND(Source!DQ221,O248)</f>
        <v>1255303.32</v>
      </c>
      <c r="W248" s="0" t="n">
        <v>21733.1</v>
      </c>
      <c r="X248" s="0" t="n">
        <v>1</v>
      </c>
      <c r="Y248" s="0" t="n">
        <v>21733.1</v>
      </c>
      <c r="Z248" s="0" t="n">
        <v>1255303.32</v>
      </c>
      <c r="AA248" s="0" t="n">
        <v>1</v>
      </c>
      <c r="AB248" s="0" t="n">
        <v>1255303.32</v>
      </c>
    </row>
    <row r="249" customFormat="false" ht="12.75" hidden="false" customHeight="false" outlineLevel="0" collapsed="false">
      <c r="A249" s="0" t="n">
        <v>50</v>
      </c>
      <c r="B249" s="0" t="n">
        <v>0</v>
      </c>
      <c r="C249" s="0" t="n">
        <v>0</v>
      </c>
      <c r="D249" s="0" t="n">
        <v>1</v>
      </c>
      <c r="E249" s="0" t="n">
        <v>224</v>
      </c>
      <c r="F249" s="0" t="n">
        <f aca="false">ROUND(Source!AR221,O249)</f>
        <v>144915.37</v>
      </c>
      <c r="G249" s="0" t="s">
        <v>144</v>
      </c>
      <c r="H249" s="0" t="s">
        <v>145</v>
      </c>
      <c r="K249" s="0" t="n">
        <v>224</v>
      </c>
      <c r="L249" s="0" t="n">
        <v>27</v>
      </c>
      <c r="M249" s="0" t="n">
        <v>3</v>
      </c>
      <c r="O249" s="0" t="n">
        <v>2</v>
      </c>
      <c r="P249" s="0" t="n">
        <f aca="false">ROUND(Source!EJ221,O249)</f>
        <v>7152923.63</v>
      </c>
      <c r="W249" s="0" t="n">
        <v>144915.37</v>
      </c>
      <c r="X249" s="0" t="n">
        <v>1</v>
      </c>
      <c r="Y249" s="0" t="n">
        <v>144915.37</v>
      </c>
      <c r="Z249" s="0" t="n">
        <v>7152923.63</v>
      </c>
      <c r="AA249" s="0" t="n">
        <v>1</v>
      </c>
      <c r="AB249" s="0" t="n">
        <v>7152923.63</v>
      </c>
    </row>
    <row r="252" customFormat="false" ht="12.75" hidden="false" customHeight="false" outlineLevel="0" collapsed="false">
      <c r="A252" s="0" t="n">
        <v>70</v>
      </c>
      <c r="B252" s="0" t="n">
        <v>1</v>
      </c>
      <c r="D252" s="0" t="n">
        <v>1</v>
      </c>
      <c r="E252" s="0" t="s">
        <v>182</v>
      </c>
      <c r="F252" s="0" t="s">
        <v>183</v>
      </c>
      <c r="G252" s="0" t="n">
        <v>0</v>
      </c>
      <c r="H252" s="0" t="n">
        <v>0</v>
      </c>
      <c r="J252" s="0" t="n">
        <v>0</v>
      </c>
      <c r="K252" s="0" t="n">
        <v>0</v>
      </c>
      <c r="N252" s="0" t="n">
        <v>0</v>
      </c>
      <c r="O252" s="0" t="n">
        <v>0</v>
      </c>
    </row>
    <row r="254" customFormat="false" ht="12.75" hidden="false" customHeight="false" outlineLevel="0" collapsed="false">
      <c r="A254" s="0" t="n">
        <v>-1</v>
      </c>
    </row>
    <row r="256" customFormat="false" ht="12.75" hidden="false" customHeight="false" outlineLevel="0" collapsed="false">
      <c r="A256" s="0" t="n">
        <v>75</v>
      </c>
      <c r="B256" s="0" t="s">
        <v>184</v>
      </c>
      <c r="C256" s="0" t="n">
        <v>2000</v>
      </c>
      <c r="D256" s="0" t="n">
        <v>0</v>
      </c>
      <c r="E256" s="0" t="n">
        <v>1</v>
      </c>
      <c r="G256" s="0" t="n">
        <v>0</v>
      </c>
      <c r="H256" s="0" t="n">
        <v>1</v>
      </c>
      <c r="I256" s="0" t="n">
        <v>1</v>
      </c>
      <c r="J256" s="0" t="n">
        <v>3</v>
      </c>
      <c r="K256" s="0" t="n">
        <v>0</v>
      </c>
      <c r="L256" s="0" t="n">
        <v>0</v>
      </c>
      <c r="M256" s="0" t="n">
        <v>0</v>
      </c>
      <c r="N256" s="0" t="n">
        <v>86511347</v>
      </c>
      <c r="O256" s="0" t="n">
        <v>1</v>
      </c>
    </row>
    <row r="257" customFormat="false" ht="12.75" hidden="false" customHeight="false" outlineLevel="0" collapsed="false">
      <c r="A257" s="0" t="n">
        <v>75</v>
      </c>
      <c r="B257" s="0" t="s">
        <v>185</v>
      </c>
      <c r="C257" s="0" t="n">
        <v>2026</v>
      </c>
      <c r="D257" s="0" t="n">
        <v>0</v>
      </c>
      <c r="E257" s="0" t="n">
        <v>7</v>
      </c>
      <c r="G257" s="0" t="n">
        <v>0</v>
      </c>
      <c r="H257" s="0" t="n">
        <v>2</v>
      </c>
      <c r="I257" s="0" t="n">
        <v>1</v>
      </c>
      <c r="J257" s="0" t="n">
        <v>3</v>
      </c>
      <c r="K257" s="0" t="n">
        <v>0</v>
      </c>
      <c r="L257" s="0" t="n">
        <v>0</v>
      </c>
      <c r="M257" s="0" t="n">
        <v>1</v>
      </c>
      <c r="N257" s="0" t="n">
        <v>86511348</v>
      </c>
      <c r="O257" s="0" t="n">
        <v>2</v>
      </c>
    </row>
    <row r="261" customFormat="false" ht="12.75" hidden="false" customHeight="false" outlineLevel="0" collapsed="false">
      <c r="A261" s="0" t="n">
        <v>65</v>
      </c>
      <c r="C261" s="0" t="n">
        <v>1</v>
      </c>
      <c r="D261" s="0" t="n">
        <v>0</v>
      </c>
      <c r="E261" s="0" t="n">
        <v>245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C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53</v>
      </c>
      <c r="D1" s="0" t="s">
        <v>186</v>
      </c>
      <c r="F1" s="0" t="n">
        <v>0</v>
      </c>
      <c r="G1" s="0" t="n">
        <v>0</v>
      </c>
      <c r="H1" s="0" t="n">
        <v>0</v>
      </c>
      <c r="I1" s="0" t="s">
        <v>55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4" customFormat="false" ht="12.75" hidden="false" customHeight="false" outlineLevel="0" collapsed="false">
      <c r="A4" s="0" t="n">
        <v>8</v>
      </c>
      <c r="B4" s="0" t="n">
        <v>1</v>
      </c>
      <c r="C4" s="0" t="n">
        <v>-1</v>
      </c>
      <c r="F4" s="0" t="s">
        <v>57</v>
      </c>
      <c r="G4" s="0" t="s">
        <v>58</v>
      </c>
      <c r="EC4" s="0" t="n">
        <v>0</v>
      </c>
    </row>
    <row r="12" customFormat="false" ht="12.75" hidden="false" customHeight="false" outlineLevel="0" collapsed="false">
      <c r="A12" s="0" t="n">
        <v>1</v>
      </c>
      <c r="B12" s="0" t="n">
        <v>51</v>
      </c>
      <c r="C12" s="0" t="n">
        <v>0</v>
      </c>
      <c r="E12" s="0" t="n">
        <v>0</v>
      </c>
      <c r="F12" s="0" t="s">
        <v>59</v>
      </c>
      <c r="G12" s="0" t="s">
        <v>60</v>
      </c>
      <c r="I12" s="0" t="n">
        <v>0</v>
      </c>
      <c r="J12" s="0" t="s">
        <v>61</v>
      </c>
      <c r="K12" s="0" t="n">
        <v>0</v>
      </c>
      <c r="L12" s="0" t="n">
        <v>0</v>
      </c>
      <c r="M12" s="0" t="n">
        <v>2</v>
      </c>
      <c r="O12" s="0" t="n">
        <v>2026</v>
      </c>
      <c r="P12" s="0" t="n">
        <v>7</v>
      </c>
      <c r="Q12" s="0" t="n">
        <v>0</v>
      </c>
      <c r="R12" s="0" t="n">
        <v>0</v>
      </c>
      <c r="S12" s="0" t="n">
        <v>0</v>
      </c>
      <c r="T12" s="0" t="n">
        <v>1</v>
      </c>
      <c r="U12" s="0" t="s">
        <v>62</v>
      </c>
      <c r="V12" s="0" t="n">
        <v>8</v>
      </c>
      <c r="BB12" s="0" t="n">
        <v>0</v>
      </c>
      <c r="BH12" s="0" t="s">
        <v>63</v>
      </c>
      <c r="BI12" s="0" t="s">
        <v>64</v>
      </c>
      <c r="BJ12" s="0" t="n">
        <v>1</v>
      </c>
      <c r="BK12" s="0" t="n">
        <v>1</v>
      </c>
      <c r="BL12" s="0" t="n">
        <v>0</v>
      </c>
      <c r="BM12" s="0" t="n">
        <v>0</v>
      </c>
      <c r="BN12" s="0" t="n">
        <v>1</v>
      </c>
      <c r="BO12" s="0" t="n">
        <v>0</v>
      </c>
      <c r="BP12" s="0" t="n">
        <v>-1</v>
      </c>
      <c r="BQ12" s="0" t="n">
        <v>2</v>
      </c>
      <c r="BR12" s="0" t="n">
        <v>1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BX12" s="0" t="n">
        <v>0</v>
      </c>
      <c r="BZ12" s="0" t="s">
        <v>65</v>
      </c>
      <c r="CA12" s="0" t="s">
        <v>66</v>
      </c>
      <c r="CB12" s="0" t="s">
        <v>66</v>
      </c>
      <c r="CC12" s="0" t="s">
        <v>66</v>
      </c>
      <c r="CD12" s="0" t="s">
        <v>66</v>
      </c>
      <c r="CE12" s="0" t="s">
        <v>67</v>
      </c>
      <c r="CF12" s="0" t="n">
        <v>0</v>
      </c>
      <c r="CG12" s="0" t="n">
        <v>0</v>
      </c>
      <c r="CH12" s="0" t="n">
        <v>524296</v>
      </c>
      <c r="CK12" s="0" t="n">
        <v>82</v>
      </c>
      <c r="CQ12" s="0" t="s">
        <v>68</v>
      </c>
      <c r="CR12" s="0" t="s">
        <v>69</v>
      </c>
      <c r="CS12" s="0" t="n">
        <v>41660</v>
      </c>
      <c r="CT12" s="0" t="n">
        <v>1</v>
      </c>
      <c r="CU12" s="0" t="n">
        <v>72</v>
      </c>
      <c r="CY12" s="0" t="n">
        <v>0</v>
      </c>
      <c r="EC12" s="0" t="n">
        <v>0</v>
      </c>
    </row>
    <row r="14" customFormat="false" ht="12.75" hidden="false" customHeight="false" outlineLevel="0" collapsed="false">
      <c r="A14" s="0" t="n">
        <v>22</v>
      </c>
      <c r="B14" s="0" t="n">
        <v>1</v>
      </c>
      <c r="C14" s="0" t="n">
        <v>0</v>
      </c>
      <c r="D14" s="0" t="n">
        <v>86511347</v>
      </c>
      <c r="E14" s="0" t="n">
        <v>86511348</v>
      </c>
      <c r="F14" s="0" t="n">
        <v>2</v>
      </c>
      <c r="G14" s="0" t="n">
        <v>1</v>
      </c>
    </row>
    <row r="16" customFormat="false" ht="12.75" hidden="false" customHeight="false" outlineLevel="0" collapsed="false">
      <c r="A16" s="0" t="n">
        <v>3</v>
      </c>
      <c r="B16" s="0" t="n">
        <v>1</v>
      </c>
      <c r="C16" s="0" t="s">
        <v>59</v>
      </c>
      <c r="D16" s="0" t="s">
        <v>60</v>
      </c>
      <c r="E16" s="0" t="n">
        <f aca="false">ROUND((Source!F207)/1000,2)</f>
        <v>144.92</v>
      </c>
      <c r="F16" s="0" t="n">
        <f aca="false">ROUND((Source!F209)/1000,2)</f>
        <v>0</v>
      </c>
      <c r="G16" s="0" t="n">
        <f aca="false">ROUND((Source!F200)/1000,2)</f>
        <v>0</v>
      </c>
      <c r="H16" s="0" t="n">
        <f aca="false">ROUND((Source!F210)/1000+(Source!F211)/1000,2)</f>
        <v>0</v>
      </c>
      <c r="I16" s="0" t="n">
        <f aca="false">E16+F16+G16+H16</f>
        <v>144.92</v>
      </c>
      <c r="J16" s="0" t="n">
        <f aca="false">ROUND((Source!F206+Source!F205)/1000,2)</f>
        <v>39.73</v>
      </c>
      <c r="K16" s="0" t="n">
        <v>94.22</v>
      </c>
      <c r="L16" s="0" t="n">
        <v>0</v>
      </c>
      <c r="M16" s="0" t="n">
        <v>0</v>
      </c>
      <c r="N16" s="0" t="n">
        <f aca="false">I16+L16+M16</f>
        <v>144.92</v>
      </c>
      <c r="T16" s="0" t="n">
        <f aca="false">ROUND((Source!P207)/1000,2)</f>
        <v>7152.92</v>
      </c>
      <c r="U16" s="0" t="n">
        <f aca="false">ROUND((Source!P209)/1000,2)</f>
        <v>0</v>
      </c>
      <c r="V16" s="0" t="n">
        <f aca="false">ROUND((Source!P200)/1000,2)</f>
        <v>0</v>
      </c>
      <c r="W16" s="0" t="n">
        <f aca="false">ROUND((Source!P210)/1000+(Source!P211)/1000,2)</f>
        <v>0</v>
      </c>
      <c r="X16" s="0" t="n">
        <f aca="false">T16+U16+V16+W16</f>
        <v>7152.92</v>
      </c>
      <c r="Y16" s="0" t="n">
        <f aca="false">ROUND((Source!P206+Source!P205)/1000,2)</f>
        <v>2294.63</v>
      </c>
      <c r="Z16" s="0" t="n">
        <v>3303.2</v>
      </c>
      <c r="AA16" s="0" t="n">
        <v>0</v>
      </c>
      <c r="AB16" s="0" t="n">
        <v>0</v>
      </c>
      <c r="AC16" s="0" t="n">
        <f aca="false">X16+AA16+AB16</f>
        <v>7152.92</v>
      </c>
      <c r="AI16" s="0" t="n">
        <v>8</v>
      </c>
      <c r="AJ16" s="0" t="n">
        <v>0</v>
      </c>
      <c r="AK16" s="0" t="s">
        <v>60</v>
      </c>
      <c r="AN16" s="0" t="n">
        <v>0</v>
      </c>
      <c r="AT16" s="0" t="n">
        <v>70137.85</v>
      </c>
      <c r="AU16" s="0" t="n">
        <v>24082.97</v>
      </c>
      <c r="AV16" s="0" t="n">
        <v>0</v>
      </c>
      <c r="AW16" s="0" t="n">
        <v>0</v>
      </c>
      <c r="AX16" s="0" t="n">
        <v>0</v>
      </c>
      <c r="AY16" s="0" t="n">
        <v>7272.62</v>
      </c>
      <c r="AZ16" s="0" t="n">
        <v>944.65</v>
      </c>
      <c r="BA16" s="0" t="n">
        <v>38782.26</v>
      </c>
      <c r="BB16" s="0" t="n">
        <v>144915.37</v>
      </c>
      <c r="BC16" s="0" t="n">
        <v>0</v>
      </c>
      <c r="BD16" s="0" t="n">
        <v>0</v>
      </c>
      <c r="BE16" s="0" t="n">
        <v>0</v>
      </c>
      <c r="BF16" s="0" t="n">
        <v>3379.05877716</v>
      </c>
      <c r="BG16" s="0" t="n">
        <v>0</v>
      </c>
      <c r="BH16" s="0" t="n">
        <v>0</v>
      </c>
      <c r="BI16" s="0" t="n">
        <v>53044.42</v>
      </c>
      <c r="BJ16" s="0" t="n">
        <v>21733.1</v>
      </c>
      <c r="BK16" s="0" t="n">
        <v>144915.37</v>
      </c>
      <c r="BR16" s="0" t="n">
        <v>2833775.42</v>
      </c>
      <c r="BS16" s="0" t="n">
        <v>469422.66</v>
      </c>
      <c r="BT16" s="0" t="n">
        <v>0</v>
      </c>
      <c r="BU16" s="0" t="n">
        <v>0</v>
      </c>
      <c r="BV16" s="0" t="n">
        <v>0</v>
      </c>
      <c r="BW16" s="0" t="n">
        <v>124289.13</v>
      </c>
      <c r="BX16" s="0" t="n">
        <v>54562.7</v>
      </c>
      <c r="BY16" s="0" t="n">
        <v>2240063.63</v>
      </c>
      <c r="BZ16" s="0" t="n">
        <v>7152923.63</v>
      </c>
      <c r="CA16" s="0" t="n">
        <v>0</v>
      </c>
      <c r="CB16" s="0" t="n">
        <v>0</v>
      </c>
      <c r="CC16" s="0" t="n">
        <v>0</v>
      </c>
      <c r="CD16" s="0" t="n">
        <v>3379.05877716</v>
      </c>
      <c r="CE16" s="0" t="n">
        <v>0</v>
      </c>
      <c r="CF16" s="0" t="n">
        <v>0</v>
      </c>
      <c r="CG16" s="0" t="n">
        <v>3063844.89</v>
      </c>
      <c r="CH16" s="0" t="n">
        <v>1255303.32</v>
      </c>
      <c r="CI16" s="0" t="n">
        <v>7152923.63</v>
      </c>
    </row>
    <row r="18" customFormat="false" ht="12.75" hidden="false" customHeight="false" outlineLevel="0" collapsed="false">
      <c r="A18" s="0" t="n">
        <v>51</v>
      </c>
      <c r="E18" s="0" t="n">
        <v>144.92</v>
      </c>
      <c r="F18" s="0" t="n">
        <v>0</v>
      </c>
      <c r="G18" s="0" t="n">
        <v>0</v>
      </c>
      <c r="H18" s="0" t="n">
        <v>0</v>
      </c>
      <c r="I18" s="0" t="n">
        <v>144.92</v>
      </c>
      <c r="J18" s="0" t="n">
        <v>39.73</v>
      </c>
      <c r="K18" s="0" t="n">
        <v>94.22</v>
      </c>
      <c r="L18" s="0" t="n">
        <v>0</v>
      </c>
      <c r="M18" s="0" t="n">
        <v>0</v>
      </c>
      <c r="N18" s="0" t="n">
        <v>144.92</v>
      </c>
      <c r="T18" s="0" t="n">
        <v>7152.92</v>
      </c>
      <c r="U18" s="0" t="n">
        <v>0</v>
      </c>
      <c r="V18" s="0" t="n">
        <v>0</v>
      </c>
      <c r="W18" s="0" t="n">
        <v>0</v>
      </c>
      <c r="X18" s="0" t="n">
        <v>7152.92</v>
      </c>
      <c r="Y18" s="0" t="n">
        <v>2294.63</v>
      </c>
      <c r="Z18" s="0" t="n">
        <v>3303.2</v>
      </c>
      <c r="AA18" s="0" t="n">
        <v>0</v>
      </c>
      <c r="AB18" s="0" t="n">
        <v>0</v>
      </c>
      <c r="AC18" s="0" t="n">
        <v>7152.92</v>
      </c>
    </row>
    <row r="20" customFormat="false" ht="12.75" hidden="false" customHeight="false" outlineLevel="0" collapsed="false">
      <c r="A20" s="0" t="n">
        <v>50</v>
      </c>
      <c r="B20" s="0" t="n">
        <v>0</v>
      </c>
      <c r="C20" s="0" t="n">
        <v>0</v>
      </c>
      <c r="D20" s="0" t="n">
        <v>1</v>
      </c>
      <c r="E20" s="0" t="n">
        <v>201</v>
      </c>
      <c r="F20" s="0" t="n">
        <v>70137.85</v>
      </c>
      <c r="G20" s="0" t="s">
        <v>93</v>
      </c>
      <c r="H20" s="0" t="s">
        <v>94</v>
      </c>
      <c r="K20" s="0" t="n">
        <v>201</v>
      </c>
      <c r="L20" s="0" t="n">
        <v>1</v>
      </c>
      <c r="M20" s="0" t="n">
        <v>3</v>
      </c>
      <c r="O20" s="0" t="n">
        <v>2</v>
      </c>
      <c r="P20" s="0" t="n">
        <v>2833775.42</v>
      </c>
    </row>
    <row r="21" customFormat="false" ht="12.75" hidden="false" customHeight="false" outlineLevel="0" collapsed="false">
      <c r="A21" s="0" t="n">
        <v>50</v>
      </c>
      <c r="B21" s="0" t="n">
        <v>0</v>
      </c>
      <c r="C21" s="0" t="n">
        <v>0</v>
      </c>
      <c r="D21" s="0" t="n">
        <v>1</v>
      </c>
      <c r="E21" s="0" t="n">
        <v>202</v>
      </c>
      <c r="F21" s="0" t="n">
        <v>24082.97</v>
      </c>
      <c r="G21" s="0" t="s">
        <v>95</v>
      </c>
      <c r="H21" s="0" t="s">
        <v>96</v>
      </c>
      <c r="K21" s="0" t="n">
        <v>202</v>
      </c>
      <c r="L21" s="0" t="n">
        <v>2</v>
      </c>
      <c r="M21" s="0" t="n">
        <v>3</v>
      </c>
      <c r="O21" s="0" t="n">
        <v>2</v>
      </c>
      <c r="P21" s="0" t="n">
        <v>469422.66</v>
      </c>
    </row>
    <row r="22" customFormat="false" ht="12.75" hidden="false" customHeight="false" outlineLevel="0" collapsed="false">
      <c r="A22" s="0" t="n">
        <v>50</v>
      </c>
      <c r="B22" s="0" t="n">
        <v>0</v>
      </c>
      <c r="C22" s="0" t="n">
        <v>0</v>
      </c>
      <c r="D22" s="0" t="n">
        <v>1</v>
      </c>
      <c r="E22" s="0" t="n">
        <v>222</v>
      </c>
      <c r="F22" s="0" t="n">
        <v>0</v>
      </c>
      <c r="G22" s="0" t="s">
        <v>97</v>
      </c>
      <c r="H22" s="0" t="s">
        <v>98</v>
      </c>
      <c r="K22" s="0" t="n">
        <v>222</v>
      </c>
      <c r="L22" s="0" t="n">
        <v>3</v>
      </c>
      <c r="M22" s="0" t="n">
        <v>3</v>
      </c>
      <c r="O22" s="0" t="n">
        <v>2</v>
      </c>
      <c r="P22" s="0" t="n">
        <v>0</v>
      </c>
    </row>
    <row r="23" customFormat="false" ht="12.75" hidden="false" customHeight="false" outlineLevel="0" collapsed="false">
      <c r="A23" s="0" t="n">
        <v>50</v>
      </c>
      <c r="B23" s="0" t="n">
        <v>0</v>
      </c>
      <c r="C23" s="0" t="n">
        <v>0</v>
      </c>
      <c r="D23" s="0" t="n">
        <v>1</v>
      </c>
      <c r="E23" s="0" t="n">
        <v>225</v>
      </c>
      <c r="F23" s="0" t="n">
        <v>24082.97</v>
      </c>
      <c r="G23" s="0" t="s">
        <v>99</v>
      </c>
      <c r="H23" s="0" t="s">
        <v>100</v>
      </c>
      <c r="K23" s="0" t="n">
        <v>225</v>
      </c>
      <c r="L23" s="0" t="n">
        <v>4</v>
      </c>
      <c r="M23" s="0" t="n">
        <v>3</v>
      </c>
      <c r="O23" s="0" t="n">
        <v>2</v>
      </c>
      <c r="P23" s="0" t="n">
        <v>469422.66</v>
      </c>
    </row>
    <row r="24" customFormat="false" ht="12.75" hidden="false" customHeight="false" outlineLevel="0" collapsed="false">
      <c r="A24" s="0" t="n">
        <v>50</v>
      </c>
      <c r="B24" s="0" t="n">
        <v>0</v>
      </c>
      <c r="C24" s="0" t="n">
        <v>0</v>
      </c>
      <c r="D24" s="0" t="n">
        <v>1</v>
      </c>
      <c r="E24" s="0" t="n">
        <v>226</v>
      </c>
      <c r="F24" s="0" t="n">
        <v>24082.97</v>
      </c>
      <c r="G24" s="0" t="s">
        <v>101</v>
      </c>
      <c r="H24" s="0" t="s">
        <v>102</v>
      </c>
      <c r="K24" s="0" t="n">
        <v>226</v>
      </c>
      <c r="L24" s="0" t="n">
        <v>5</v>
      </c>
      <c r="M24" s="0" t="n">
        <v>3</v>
      </c>
      <c r="O24" s="0" t="n">
        <v>2</v>
      </c>
      <c r="P24" s="0" t="n">
        <v>469422.66</v>
      </c>
    </row>
    <row r="25" customFormat="false" ht="12.75" hidden="false" customHeight="false" outlineLevel="0" collapsed="false">
      <c r="A25" s="0" t="n">
        <v>50</v>
      </c>
      <c r="B25" s="0" t="n">
        <v>0</v>
      </c>
      <c r="C25" s="0" t="n">
        <v>0</v>
      </c>
      <c r="D25" s="0" t="n">
        <v>1</v>
      </c>
      <c r="E25" s="0" t="n">
        <v>227</v>
      </c>
      <c r="F25" s="0" t="n">
        <v>0</v>
      </c>
      <c r="G25" s="0" t="s">
        <v>103</v>
      </c>
      <c r="H25" s="0" t="s">
        <v>104</v>
      </c>
      <c r="K25" s="0" t="n">
        <v>227</v>
      </c>
      <c r="L25" s="0" t="n">
        <v>6</v>
      </c>
      <c r="M25" s="0" t="n">
        <v>3</v>
      </c>
      <c r="O25" s="0" t="n">
        <v>2</v>
      </c>
      <c r="P25" s="0" t="n">
        <v>0</v>
      </c>
    </row>
    <row r="26" customFormat="false" ht="12.75" hidden="false" customHeight="false" outlineLevel="0" collapsed="false">
      <c r="A26" s="0" t="n">
        <v>50</v>
      </c>
      <c r="B26" s="0" t="n">
        <v>0</v>
      </c>
      <c r="C26" s="0" t="n">
        <v>0</v>
      </c>
      <c r="D26" s="0" t="n">
        <v>1</v>
      </c>
      <c r="E26" s="0" t="n">
        <v>228</v>
      </c>
      <c r="F26" s="0" t="n">
        <v>24082.97</v>
      </c>
      <c r="G26" s="0" t="s">
        <v>105</v>
      </c>
      <c r="H26" s="0" t="s">
        <v>106</v>
      </c>
      <c r="K26" s="0" t="n">
        <v>228</v>
      </c>
      <c r="L26" s="0" t="n">
        <v>7</v>
      </c>
      <c r="M26" s="0" t="n">
        <v>3</v>
      </c>
      <c r="O26" s="0" t="n">
        <v>2</v>
      </c>
      <c r="P26" s="0" t="n">
        <v>469422.66</v>
      </c>
    </row>
    <row r="27" customFormat="false" ht="12.75" hidden="false" customHeight="false" outlineLevel="0" collapsed="false">
      <c r="A27" s="0" t="n">
        <v>50</v>
      </c>
      <c r="B27" s="0" t="n">
        <v>0</v>
      </c>
      <c r="C27" s="0" t="n">
        <v>0</v>
      </c>
      <c r="D27" s="0" t="n">
        <v>1</v>
      </c>
      <c r="E27" s="0" t="n">
        <v>216</v>
      </c>
      <c r="F27" s="0" t="n">
        <v>0</v>
      </c>
      <c r="G27" s="0" t="s">
        <v>107</v>
      </c>
      <c r="H27" s="0" t="s">
        <v>108</v>
      </c>
      <c r="K27" s="0" t="n">
        <v>216</v>
      </c>
      <c r="L27" s="0" t="n">
        <v>8</v>
      </c>
      <c r="M27" s="0" t="n">
        <v>3</v>
      </c>
      <c r="O27" s="0" t="n">
        <v>2</v>
      </c>
      <c r="P27" s="0" t="n">
        <v>0</v>
      </c>
    </row>
    <row r="28" customFormat="false" ht="12.75" hidden="false" customHeight="false" outlineLevel="0" collapsed="false">
      <c r="A28" s="0" t="n">
        <v>50</v>
      </c>
      <c r="B28" s="0" t="n">
        <v>0</v>
      </c>
      <c r="C28" s="0" t="n">
        <v>0</v>
      </c>
      <c r="D28" s="0" t="n">
        <v>1</v>
      </c>
      <c r="E28" s="0" t="n">
        <v>223</v>
      </c>
      <c r="F28" s="0" t="n">
        <v>0</v>
      </c>
      <c r="G28" s="0" t="s">
        <v>109</v>
      </c>
      <c r="H28" s="0" t="s">
        <v>110</v>
      </c>
      <c r="K28" s="0" t="n">
        <v>223</v>
      </c>
      <c r="L28" s="0" t="n">
        <v>9</v>
      </c>
      <c r="M28" s="0" t="n">
        <v>3</v>
      </c>
      <c r="O28" s="0" t="n">
        <v>2</v>
      </c>
      <c r="P28" s="0" t="n">
        <v>0</v>
      </c>
    </row>
    <row r="29" customFormat="false" ht="12.75" hidden="false" customHeight="false" outlineLevel="0" collapsed="false">
      <c r="A29" s="0" t="n">
        <v>50</v>
      </c>
      <c r="B29" s="0" t="n">
        <v>0</v>
      </c>
      <c r="C29" s="0" t="n">
        <v>0</v>
      </c>
      <c r="D29" s="0" t="n">
        <v>1</v>
      </c>
      <c r="E29" s="0" t="n">
        <v>229</v>
      </c>
      <c r="F29" s="0" t="n">
        <v>0</v>
      </c>
      <c r="G29" s="0" t="s">
        <v>111</v>
      </c>
      <c r="H29" s="0" t="s">
        <v>112</v>
      </c>
      <c r="K29" s="0" t="n">
        <v>229</v>
      </c>
      <c r="L29" s="0" t="n">
        <v>10</v>
      </c>
      <c r="M29" s="0" t="n">
        <v>3</v>
      </c>
      <c r="O29" s="0" t="n">
        <v>2</v>
      </c>
      <c r="P29" s="0" t="n">
        <v>0</v>
      </c>
    </row>
    <row r="30" customFormat="false" ht="12.75" hidden="false" customHeight="false" outlineLevel="0" collapsed="false">
      <c r="A30" s="0" t="n">
        <v>50</v>
      </c>
      <c r="B30" s="0" t="n">
        <v>0</v>
      </c>
      <c r="C30" s="0" t="n">
        <v>0</v>
      </c>
      <c r="D30" s="0" t="n">
        <v>1</v>
      </c>
      <c r="E30" s="0" t="n">
        <v>203</v>
      </c>
      <c r="F30" s="0" t="n">
        <v>7272.62</v>
      </c>
      <c r="G30" s="0" t="s">
        <v>113</v>
      </c>
      <c r="H30" s="0" t="s">
        <v>114</v>
      </c>
      <c r="K30" s="0" t="n">
        <v>203</v>
      </c>
      <c r="L30" s="0" t="n">
        <v>11</v>
      </c>
      <c r="M30" s="0" t="n">
        <v>3</v>
      </c>
      <c r="O30" s="0" t="n">
        <v>2</v>
      </c>
      <c r="P30" s="0" t="n">
        <v>124289.13</v>
      </c>
    </row>
    <row r="31" customFormat="false" ht="12.75" hidden="false" customHeight="false" outlineLevel="0" collapsed="false">
      <c r="A31" s="0" t="n">
        <v>50</v>
      </c>
      <c r="B31" s="0" t="n">
        <v>0</v>
      </c>
      <c r="C31" s="0" t="n">
        <v>0</v>
      </c>
      <c r="D31" s="0" t="n">
        <v>1</v>
      </c>
      <c r="E31" s="0" t="n">
        <v>231</v>
      </c>
      <c r="F31" s="0" t="n">
        <v>0</v>
      </c>
      <c r="G31" s="0" t="s">
        <v>115</v>
      </c>
      <c r="H31" s="0" t="s">
        <v>116</v>
      </c>
      <c r="K31" s="0" t="n">
        <v>231</v>
      </c>
      <c r="L31" s="0" t="n">
        <v>12</v>
      </c>
      <c r="M31" s="0" t="n">
        <v>3</v>
      </c>
      <c r="O31" s="0" t="n">
        <v>2</v>
      </c>
      <c r="P31" s="0" t="n">
        <v>0</v>
      </c>
    </row>
    <row r="32" customFormat="false" ht="12.75" hidden="false" customHeight="false" outlineLevel="0" collapsed="false">
      <c r="A32" s="0" t="n">
        <v>50</v>
      </c>
      <c r="B32" s="0" t="n">
        <v>0</v>
      </c>
      <c r="C32" s="0" t="n">
        <v>0</v>
      </c>
      <c r="D32" s="0" t="n">
        <v>1</v>
      </c>
      <c r="E32" s="0" t="n">
        <v>204</v>
      </c>
      <c r="F32" s="0" t="n">
        <v>944.65</v>
      </c>
      <c r="G32" s="0" t="s">
        <v>117</v>
      </c>
      <c r="H32" s="0" t="s">
        <v>118</v>
      </c>
      <c r="K32" s="0" t="n">
        <v>204</v>
      </c>
      <c r="L32" s="0" t="n">
        <v>13</v>
      </c>
      <c r="M32" s="0" t="n">
        <v>3</v>
      </c>
      <c r="O32" s="0" t="n">
        <v>2</v>
      </c>
      <c r="P32" s="0" t="n">
        <v>54562.7</v>
      </c>
    </row>
    <row r="33" customFormat="false" ht="12.75" hidden="false" customHeight="false" outlineLevel="0" collapsed="false">
      <c r="A33" s="0" t="n">
        <v>50</v>
      </c>
      <c r="B33" s="0" t="n">
        <v>0</v>
      </c>
      <c r="C33" s="0" t="n">
        <v>0</v>
      </c>
      <c r="D33" s="0" t="n">
        <v>1</v>
      </c>
      <c r="E33" s="0" t="n">
        <v>205</v>
      </c>
      <c r="F33" s="0" t="n">
        <v>38782.26</v>
      </c>
      <c r="G33" s="0" t="s">
        <v>119</v>
      </c>
      <c r="H33" s="0" t="s">
        <v>120</v>
      </c>
      <c r="K33" s="0" t="n">
        <v>205</v>
      </c>
      <c r="L33" s="0" t="n">
        <v>14</v>
      </c>
      <c r="M33" s="0" t="n">
        <v>3</v>
      </c>
      <c r="O33" s="0" t="n">
        <v>2</v>
      </c>
      <c r="P33" s="0" t="n">
        <v>2240063.63</v>
      </c>
    </row>
    <row r="34" customFormat="false" ht="12.75" hidden="false" customHeight="false" outlineLevel="0" collapsed="false">
      <c r="A34" s="0" t="n">
        <v>50</v>
      </c>
      <c r="B34" s="0" t="n">
        <v>0</v>
      </c>
      <c r="C34" s="0" t="n">
        <v>0</v>
      </c>
      <c r="D34" s="0" t="n">
        <v>1</v>
      </c>
      <c r="E34" s="0" t="n">
        <v>232</v>
      </c>
      <c r="F34" s="0" t="n">
        <v>0</v>
      </c>
      <c r="G34" s="0" t="s">
        <v>121</v>
      </c>
      <c r="H34" s="0" t="s">
        <v>122</v>
      </c>
      <c r="K34" s="0" t="n">
        <v>232</v>
      </c>
      <c r="L34" s="0" t="n">
        <v>15</v>
      </c>
      <c r="M34" s="0" t="n">
        <v>3</v>
      </c>
      <c r="O34" s="0" t="n">
        <v>2</v>
      </c>
      <c r="P34" s="0" t="n">
        <v>0</v>
      </c>
    </row>
    <row r="35" customFormat="false" ht="12.75" hidden="false" customHeight="false" outlineLevel="0" collapsed="false">
      <c r="A35" s="0" t="n">
        <v>50</v>
      </c>
      <c r="B35" s="0" t="n">
        <v>0</v>
      </c>
      <c r="C35" s="0" t="n">
        <v>0</v>
      </c>
      <c r="D35" s="0" t="n">
        <v>1</v>
      </c>
      <c r="E35" s="0" t="n">
        <v>214</v>
      </c>
      <c r="F35" s="0" t="n">
        <v>144915.37</v>
      </c>
      <c r="G35" s="0" t="s">
        <v>123</v>
      </c>
      <c r="H35" s="0" t="s">
        <v>124</v>
      </c>
      <c r="K35" s="0" t="n">
        <v>214</v>
      </c>
      <c r="L35" s="0" t="n">
        <v>16</v>
      </c>
      <c r="M35" s="0" t="n">
        <v>3</v>
      </c>
      <c r="O35" s="0" t="n">
        <v>2</v>
      </c>
      <c r="P35" s="0" t="n">
        <v>7152923.63</v>
      </c>
    </row>
    <row r="36" customFormat="false" ht="12.75" hidden="false" customHeight="false" outlineLevel="0" collapsed="false">
      <c r="A36" s="0" t="n">
        <v>50</v>
      </c>
      <c r="B36" s="0" t="n">
        <v>0</v>
      </c>
      <c r="C36" s="0" t="n">
        <v>0</v>
      </c>
      <c r="D36" s="0" t="n">
        <v>1</v>
      </c>
      <c r="E36" s="0" t="n">
        <v>215</v>
      </c>
      <c r="F36" s="0" t="n">
        <v>0</v>
      </c>
      <c r="G36" s="0" t="s">
        <v>125</v>
      </c>
      <c r="H36" s="0" t="s">
        <v>126</v>
      </c>
      <c r="K36" s="0" t="n">
        <v>215</v>
      </c>
      <c r="L36" s="0" t="n">
        <v>17</v>
      </c>
      <c r="M36" s="0" t="n">
        <v>3</v>
      </c>
      <c r="O36" s="0" t="n">
        <v>2</v>
      </c>
      <c r="P36" s="0" t="n">
        <v>0</v>
      </c>
    </row>
    <row r="37" customFormat="false" ht="12.75" hidden="false" customHeight="false" outlineLevel="0" collapsed="false">
      <c r="A37" s="0" t="n">
        <v>50</v>
      </c>
      <c r="B37" s="0" t="n">
        <v>0</v>
      </c>
      <c r="C37" s="0" t="n">
        <v>0</v>
      </c>
      <c r="D37" s="0" t="n">
        <v>1</v>
      </c>
      <c r="E37" s="0" t="n">
        <v>217</v>
      </c>
      <c r="F37" s="0" t="n">
        <v>0</v>
      </c>
      <c r="G37" s="0" t="s">
        <v>127</v>
      </c>
      <c r="H37" s="0" t="s">
        <v>128</v>
      </c>
      <c r="K37" s="0" t="n">
        <v>217</v>
      </c>
      <c r="L37" s="0" t="n">
        <v>18</v>
      </c>
      <c r="M37" s="0" t="n">
        <v>3</v>
      </c>
      <c r="O37" s="0" t="n">
        <v>2</v>
      </c>
      <c r="P37" s="0" t="n">
        <v>0</v>
      </c>
    </row>
    <row r="38" customFormat="false" ht="12.75" hidden="false" customHeight="false" outlineLevel="0" collapsed="false">
      <c r="A38" s="0" t="n">
        <v>50</v>
      </c>
      <c r="B38" s="0" t="n">
        <v>0</v>
      </c>
      <c r="C38" s="0" t="n">
        <v>0</v>
      </c>
      <c r="D38" s="0" t="n">
        <v>1</v>
      </c>
      <c r="E38" s="0" t="n">
        <v>230</v>
      </c>
      <c r="F38" s="0" t="n">
        <v>0</v>
      </c>
      <c r="G38" s="0" t="s">
        <v>129</v>
      </c>
      <c r="H38" s="0" t="s">
        <v>130</v>
      </c>
      <c r="K38" s="0" t="n">
        <v>230</v>
      </c>
      <c r="L38" s="0" t="n">
        <v>19</v>
      </c>
      <c r="M38" s="0" t="n">
        <v>3</v>
      </c>
      <c r="O38" s="0" t="n">
        <v>2</v>
      </c>
      <c r="P38" s="0" t="n">
        <v>0</v>
      </c>
    </row>
    <row r="39" customFormat="false" ht="12.75" hidden="false" customHeight="false" outlineLevel="0" collapsed="false">
      <c r="A39" s="0" t="n">
        <v>50</v>
      </c>
      <c r="B39" s="0" t="n">
        <v>0</v>
      </c>
      <c r="C39" s="0" t="n">
        <v>0</v>
      </c>
      <c r="D39" s="0" t="n">
        <v>1</v>
      </c>
      <c r="E39" s="0" t="n">
        <v>206</v>
      </c>
      <c r="F39" s="0" t="n">
        <v>0</v>
      </c>
      <c r="G39" s="0" t="s">
        <v>131</v>
      </c>
      <c r="H39" s="0" t="s">
        <v>16</v>
      </c>
      <c r="K39" s="0" t="n">
        <v>206</v>
      </c>
      <c r="L39" s="0" t="n">
        <v>20</v>
      </c>
      <c r="M39" s="0" t="n">
        <v>3</v>
      </c>
      <c r="O39" s="0" t="n">
        <v>2</v>
      </c>
      <c r="P39" s="0" t="n">
        <v>0</v>
      </c>
    </row>
    <row r="40" customFormat="false" ht="12.75" hidden="false" customHeight="false" outlineLevel="0" collapsed="false">
      <c r="A40" s="0" t="n">
        <v>50</v>
      </c>
      <c r="B40" s="0" t="n">
        <v>0</v>
      </c>
      <c r="C40" s="0" t="n">
        <v>0</v>
      </c>
      <c r="D40" s="0" t="n">
        <v>1</v>
      </c>
      <c r="E40" s="0" t="n">
        <v>207</v>
      </c>
      <c r="F40" s="0" t="n">
        <v>3379.05877716</v>
      </c>
      <c r="G40" s="0" t="s">
        <v>132</v>
      </c>
      <c r="H40" s="0" t="s">
        <v>133</v>
      </c>
      <c r="K40" s="0" t="n">
        <v>207</v>
      </c>
      <c r="L40" s="0" t="n">
        <v>21</v>
      </c>
      <c r="M40" s="0" t="n">
        <v>3</v>
      </c>
      <c r="O40" s="0" t="n">
        <v>-1</v>
      </c>
      <c r="P40" s="0" t="n">
        <v>3379.05877716</v>
      </c>
    </row>
    <row r="41" customFormat="false" ht="12.75" hidden="false" customHeight="false" outlineLevel="0" collapsed="false">
      <c r="A41" s="0" t="n">
        <v>50</v>
      </c>
      <c r="B41" s="0" t="n">
        <v>0</v>
      </c>
      <c r="C41" s="0" t="n">
        <v>0</v>
      </c>
      <c r="D41" s="0" t="n">
        <v>1</v>
      </c>
      <c r="E41" s="0" t="n">
        <v>208</v>
      </c>
      <c r="F41" s="0" t="n">
        <v>0</v>
      </c>
      <c r="G41" s="0" t="s">
        <v>134</v>
      </c>
      <c r="H41" s="0" t="s">
        <v>135</v>
      </c>
      <c r="K41" s="0" t="n">
        <v>208</v>
      </c>
      <c r="L41" s="0" t="n">
        <v>22</v>
      </c>
      <c r="M41" s="0" t="n">
        <v>3</v>
      </c>
      <c r="O41" s="0" t="n">
        <v>-1</v>
      </c>
      <c r="P41" s="0" t="n">
        <v>0</v>
      </c>
    </row>
    <row r="42" customFormat="false" ht="12.75" hidden="false" customHeight="false" outlineLevel="0" collapsed="false">
      <c r="A42" s="0" t="n">
        <v>50</v>
      </c>
      <c r="B42" s="0" t="n">
        <v>0</v>
      </c>
      <c r="C42" s="0" t="n">
        <v>0</v>
      </c>
      <c r="D42" s="0" t="n">
        <v>1</v>
      </c>
      <c r="E42" s="0" t="n">
        <v>209</v>
      </c>
      <c r="F42" s="0" t="n">
        <v>0</v>
      </c>
      <c r="G42" s="0" t="s">
        <v>136</v>
      </c>
      <c r="H42" s="0" t="s">
        <v>137</v>
      </c>
      <c r="K42" s="0" t="n">
        <v>209</v>
      </c>
      <c r="L42" s="0" t="n">
        <v>23</v>
      </c>
      <c r="M42" s="0" t="n">
        <v>3</v>
      </c>
      <c r="O42" s="0" t="n">
        <v>2</v>
      </c>
      <c r="P42" s="0" t="n">
        <v>0</v>
      </c>
    </row>
    <row r="43" customFormat="false" ht="12.75" hidden="false" customHeight="false" outlineLevel="0" collapsed="false">
      <c r="A43" s="0" t="n">
        <v>50</v>
      </c>
      <c r="B43" s="0" t="n">
        <v>0</v>
      </c>
      <c r="C43" s="0" t="n">
        <v>0</v>
      </c>
      <c r="D43" s="0" t="n">
        <v>1</v>
      </c>
      <c r="E43" s="0" t="n">
        <v>233</v>
      </c>
      <c r="F43" s="0" t="n">
        <v>0</v>
      </c>
      <c r="G43" s="0" t="s">
        <v>138</v>
      </c>
      <c r="H43" s="0" t="s">
        <v>139</v>
      </c>
      <c r="K43" s="0" t="n">
        <v>233</v>
      </c>
      <c r="L43" s="0" t="n">
        <v>24</v>
      </c>
      <c r="M43" s="0" t="n">
        <v>3</v>
      </c>
      <c r="O43" s="0" t="n">
        <v>2</v>
      </c>
      <c r="P43" s="0" t="n">
        <v>0</v>
      </c>
    </row>
    <row r="44" customFormat="false" ht="12.75" hidden="false" customHeight="false" outlineLevel="0" collapsed="false">
      <c r="A44" s="0" t="n">
        <v>50</v>
      </c>
      <c r="B44" s="0" t="n">
        <v>0</v>
      </c>
      <c r="C44" s="0" t="n">
        <v>0</v>
      </c>
      <c r="D44" s="0" t="n">
        <v>1</v>
      </c>
      <c r="E44" s="0" t="n">
        <v>210</v>
      </c>
      <c r="F44" s="0" t="n">
        <v>53044.42</v>
      </c>
      <c r="G44" s="0" t="s">
        <v>140</v>
      </c>
      <c r="H44" s="0" t="s">
        <v>141</v>
      </c>
      <c r="K44" s="0" t="n">
        <v>210</v>
      </c>
      <c r="L44" s="0" t="n">
        <v>25</v>
      </c>
      <c r="M44" s="0" t="n">
        <v>3</v>
      </c>
      <c r="O44" s="0" t="n">
        <v>2</v>
      </c>
      <c r="P44" s="0" t="n">
        <v>3063844.89</v>
      </c>
    </row>
    <row r="45" customFormat="false" ht="12.75" hidden="false" customHeight="false" outlineLevel="0" collapsed="false">
      <c r="A45" s="0" t="n">
        <v>50</v>
      </c>
      <c r="B45" s="0" t="n">
        <v>0</v>
      </c>
      <c r="C45" s="0" t="n">
        <v>0</v>
      </c>
      <c r="D45" s="0" t="n">
        <v>1</v>
      </c>
      <c r="E45" s="0" t="n">
        <v>211</v>
      </c>
      <c r="F45" s="0" t="n">
        <v>21733.1</v>
      </c>
      <c r="G45" s="0" t="s">
        <v>142</v>
      </c>
      <c r="H45" s="0" t="s">
        <v>143</v>
      </c>
      <c r="K45" s="0" t="n">
        <v>211</v>
      </c>
      <c r="L45" s="0" t="n">
        <v>26</v>
      </c>
      <c r="M45" s="0" t="n">
        <v>3</v>
      </c>
      <c r="O45" s="0" t="n">
        <v>2</v>
      </c>
      <c r="P45" s="0" t="n">
        <v>1255303.32</v>
      </c>
    </row>
    <row r="46" customFormat="false" ht="12.75" hidden="false" customHeight="false" outlineLevel="0" collapsed="false">
      <c r="A46" s="0" t="n">
        <v>50</v>
      </c>
      <c r="B46" s="0" t="n">
        <v>0</v>
      </c>
      <c r="C46" s="0" t="n">
        <v>0</v>
      </c>
      <c r="D46" s="0" t="n">
        <v>1</v>
      </c>
      <c r="E46" s="0" t="n">
        <v>224</v>
      </c>
      <c r="F46" s="0" t="n">
        <v>144915.37</v>
      </c>
      <c r="G46" s="0" t="s">
        <v>144</v>
      </c>
      <c r="H46" s="0" t="s">
        <v>145</v>
      </c>
      <c r="K46" s="0" t="n">
        <v>224</v>
      </c>
      <c r="L46" s="0" t="n">
        <v>27</v>
      </c>
      <c r="M46" s="0" t="n">
        <v>3</v>
      </c>
      <c r="O46" s="0" t="n">
        <v>2</v>
      </c>
      <c r="P46" s="0" t="n">
        <v>7152923.63</v>
      </c>
    </row>
    <row r="48" customFormat="false" ht="12.75" hidden="false" customHeight="false" outlineLevel="0" collapsed="false">
      <c r="A48" s="0" t="n">
        <v>-1</v>
      </c>
    </row>
    <row r="51" customFormat="false" ht="12.75" hidden="false" customHeight="false" outlineLevel="0" collapsed="false">
      <c r="A51" s="0" t="n">
        <v>75</v>
      </c>
      <c r="B51" s="0" t="s">
        <v>184</v>
      </c>
      <c r="C51" s="0" t="n">
        <v>2000</v>
      </c>
      <c r="D51" s="0" t="n">
        <v>0</v>
      </c>
      <c r="E51" s="0" t="n">
        <v>1</v>
      </c>
      <c r="G51" s="0" t="n">
        <v>0</v>
      </c>
      <c r="H51" s="0" t="n">
        <v>1</v>
      </c>
      <c r="I51" s="0" t="n">
        <v>1</v>
      </c>
      <c r="J51" s="0" t="n">
        <v>3</v>
      </c>
      <c r="K51" s="0" t="n">
        <v>0</v>
      </c>
      <c r="L51" s="0" t="n">
        <v>0</v>
      </c>
      <c r="M51" s="0" t="n">
        <v>0</v>
      </c>
      <c r="N51" s="0" t="n">
        <v>86511347</v>
      </c>
      <c r="O51" s="0" t="n">
        <v>1</v>
      </c>
    </row>
    <row r="52" customFormat="false" ht="12.75" hidden="false" customHeight="false" outlineLevel="0" collapsed="false">
      <c r="A52" s="0" t="n">
        <v>75</v>
      </c>
      <c r="B52" s="0" t="s">
        <v>185</v>
      </c>
      <c r="C52" s="0" t="n">
        <v>2026</v>
      </c>
      <c r="D52" s="0" t="n">
        <v>0</v>
      </c>
      <c r="E52" s="0" t="n">
        <v>7</v>
      </c>
      <c r="G52" s="0" t="n">
        <v>0</v>
      </c>
      <c r="H52" s="0" t="n">
        <v>2</v>
      </c>
      <c r="I52" s="0" t="n">
        <v>1</v>
      </c>
      <c r="J52" s="0" t="n">
        <v>3</v>
      </c>
      <c r="K52" s="0" t="n">
        <v>0</v>
      </c>
      <c r="L52" s="0" t="n">
        <v>0</v>
      </c>
      <c r="M52" s="0" t="n">
        <v>1</v>
      </c>
      <c r="N52" s="0" t="n">
        <v>86511348</v>
      </c>
      <c r="O52" s="0" t="n">
        <v>2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P182"/>
  <sheetViews>
    <sheetView showFormulas="false" showGridLines="true" showRowColHeaders="true" showZeros="true" rightToLeft="false" tabSelected="false" showOutlineSymbols="true" defaultGridColor="true" view="normal" topLeftCell="A61" colorId="64" zoomScale="100" zoomScaleNormal="100" zoomScalePageLayoutView="100" workbookViewId="0">
      <selection pane="topLeft" activeCell="A32" activeCellId="0" sqref="A32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86511347</v>
      </c>
      <c r="C1" s="0" t="n">
        <v>86511349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70</v>
      </c>
      <c r="K1" s="0" t="s">
        <v>187</v>
      </c>
      <c r="L1" s="0" t="n">
        <v>1369</v>
      </c>
      <c r="N1" s="0" t="n">
        <v>1013</v>
      </c>
      <c r="O1" s="0" t="s">
        <v>188</v>
      </c>
      <c r="P1" s="0" t="s">
        <v>188</v>
      </c>
      <c r="Q1" s="0" t="n">
        <v>1</v>
      </c>
      <c r="W1" s="0" t="n">
        <v>0</v>
      </c>
      <c r="X1" s="0" t="n">
        <v>-2001970737</v>
      </c>
      <c r="Y1" s="0" t="n">
        <f aca="false">(AT1*1.1)</f>
        <v>75.9</v>
      </c>
      <c r="AA1" s="0" t="n">
        <v>0</v>
      </c>
      <c r="AB1" s="0" t="n">
        <v>0</v>
      </c>
      <c r="AC1" s="0" t="n">
        <v>0</v>
      </c>
      <c r="AD1" s="0" t="n">
        <v>0</v>
      </c>
      <c r="AE1" s="0" t="n">
        <v>0</v>
      </c>
      <c r="AF1" s="0" t="n">
        <v>0</v>
      </c>
      <c r="AG1" s="0" t="n">
        <v>0</v>
      </c>
      <c r="AH1" s="0" t="n">
        <v>0</v>
      </c>
      <c r="AI1" s="0" t="n">
        <v>1</v>
      </c>
      <c r="AJ1" s="0" t="n">
        <v>1</v>
      </c>
      <c r="AK1" s="0" t="n">
        <v>1</v>
      </c>
      <c r="AL1" s="0" t="n">
        <v>1</v>
      </c>
      <c r="AM1" s="0" t="n">
        <v>0</v>
      </c>
      <c r="AN1" s="0" t="n">
        <v>0</v>
      </c>
      <c r="AO1" s="0" t="n">
        <v>1</v>
      </c>
      <c r="AP1" s="0" t="n">
        <v>0</v>
      </c>
      <c r="AQ1" s="0" t="n">
        <v>0</v>
      </c>
      <c r="AR1" s="0" t="n">
        <v>0</v>
      </c>
      <c r="AT1" s="0" t="n">
        <v>69</v>
      </c>
      <c r="AU1" s="0" t="s">
        <v>76</v>
      </c>
      <c r="AV1" s="0" t="n">
        <v>1</v>
      </c>
      <c r="AW1" s="0" t="n">
        <v>2</v>
      </c>
      <c r="AX1" s="0" t="n">
        <v>86511353</v>
      </c>
      <c r="AY1" s="0" t="n">
        <v>1</v>
      </c>
      <c r="AZ1" s="0" t="n">
        <v>6144</v>
      </c>
      <c r="BA1" s="0" t="n">
        <v>1</v>
      </c>
      <c r="BB1" s="0" t="n">
        <v>0</v>
      </c>
      <c r="BC1" s="0" t="n">
        <v>0</v>
      </c>
      <c r="BD1" s="0" t="n">
        <v>0</v>
      </c>
      <c r="BE1" s="0" t="n">
        <v>0</v>
      </c>
      <c r="BF1" s="0" t="n">
        <v>0</v>
      </c>
      <c r="BG1" s="0" t="n">
        <v>0</v>
      </c>
      <c r="BH1" s="0" t="n">
        <v>0</v>
      </c>
      <c r="BI1" s="0" t="n">
        <v>0</v>
      </c>
      <c r="BJ1" s="0" t="n">
        <v>0</v>
      </c>
      <c r="BK1" s="0" t="n">
        <v>0</v>
      </c>
      <c r="BL1" s="0" t="n">
        <v>0</v>
      </c>
      <c r="BM1" s="0" t="n">
        <v>0</v>
      </c>
      <c r="BN1" s="0" t="n">
        <v>0</v>
      </c>
      <c r="BO1" s="0" t="n">
        <v>0</v>
      </c>
      <c r="BP1" s="0" t="n">
        <v>0</v>
      </c>
      <c r="BQ1" s="0" t="n">
        <v>0</v>
      </c>
      <c r="BR1" s="0" t="n">
        <v>0</v>
      </c>
      <c r="BS1" s="0" t="n">
        <v>0</v>
      </c>
      <c r="BT1" s="0" t="n">
        <v>0</v>
      </c>
      <c r="BU1" s="0" t="n">
        <v>0</v>
      </c>
      <c r="BV1" s="0" t="n">
        <v>0</v>
      </c>
      <c r="BW1" s="0" t="n">
        <v>0</v>
      </c>
      <c r="CU1" s="0" t="n">
        <f aca="false">ROUND(AT1*Source!I28*AH1*AL1,2)</f>
        <v>0</v>
      </c>
      <c r="CV1" s="0" t="n">
        <f aca="false">ROUND(Y1*Source!I28,9)</f>
        <v>69.828</v>
      </c>
      <c r="CW1" s="0" t="n">
        <v>0</v>
      </c>
      <c r="CX1" s="0" t="n">
        <f aca="false">ROUND(Y1*Source!I28,9)</f>
        <v>69.828</v>
      </c>
      <c r="CY1" s="0" t="n">
        <f aca="false">AD1</f>
        <v>0</v>
      </c>
      <c r="CZ1" s="0" t="n">
        <f aca="false">AH1</f>
        <v>0</v>
      </c>
      <c r="DA1" s="0" t="n">
        <f aca="false">AL1</f>
        <v>1</v>
      </c>
      <c r="DB1" s="0" t="n">
        <f aca="false">(ROUND(AT1*CZ1,2)*1.1)</f>
        <v>0</v>
      </c>
      <c r="DC1" s="0" t="n">
        <f aca="false">(ROUND(AT1*AG1,2)*1.1)</f>
        <v>0</v>
      </c>
      <c r="DF1" s="0" t="n">
        <f aca="false">ROUND(ROUND(AE1,2)*CX1,2)</f>
        <v>0</v>
      </c>
      <c r="DG1" s="0" t="n">
        <f aca="false">ROUND(ROUND(AF1,2)*CX1,2)</f>
        <v>0</v>
      </c>
      <c r="DH1" s="0" t="n">
        <f aca="false">ROUND(ROUND(AG1,2)*ROUND((AT1*Source!I28*1.1),9),2)</f>
        <v>0</v>
      </c>
      <c r="DI1" s="0" t="n">
        <f aca="false">ROUND(ROUND(AH1,2)*CX1,2)</f>
        <v>0</v>
      </c>
      <c r="DJ1" s="0" t="n">
        <f aca="false">DI1</f>
        <v>0</v>
      </c>
      <c r="DK1" s="0" t="n">
        <v>0</v>
      </c>
      <c r="DM1" s="0" t="n">
        <v>0</v>
      </c>
      <c r="DO1" s="0" t="n">
        <v>0</v>
      </c>
      <c r="DP1" s="0" t="s">
        <v>76</v>
      </c>
    </row>
    <row r="2" customFormat="false" ht="12.75" hidden="false" customHeight="false" outlineLevel="0" collapsed="false">
      <c r="A2" s="0" t="n">
        <f aca="false">ROW(Source!A28)</f>
        <v>28</v>
      </c>
      <c r="B2" s="0" t="n">
        <v>86511347</v>
      </c>
      <c r="C2" s="0" t="n">
        <v>86511349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3</v>
      </c>
      <c r="I2" s="0" t="s">
        <v>189</v>
      </c>
      <c r="K2" s="0" t="s">
        <v>190</v>
      </c>
      <c r="L2" s="0" t="n">
        <v>1354</v>
      </c>
      <c r="N2" s="0" t="n">
        <v>1010</v>
      </c>
      <c r="O2" s="0" t="s">
        <v>181</v>
      </c>
      <c r="P2" s="0" t="s">
        <v>181</v>
      </c>
      <c r="Q2" s="0" t="n">
        <v>1</v>
      </c>
      <c r="W2" s="0" t="n">
        <v>0</v>
      </c>
      <c r="X2" s="0" t="n">
        <v>-527920806</v>
      </c>
      <c r="Y2" s="0" t="n">
        <f aca="false">AT2</f>
        <v>0</v>
      </c>
      <c r="AA2" s="0" t="n">
        <v>47.28</v>
      </c>
      <c r="AB2" s="0" t="n">
        <v>0</v>
      </c>
      <c r="AC2" s="0" t="n">
        <v>0</v>
      </c>
      <c r="AD2" s="0" t="n">
        <v>0</v>
      </c>
      <c r="AE2" s="0" t="n">
        <v>47.28</v>
      </c>
      <c r="AF2" s="0" t="n">
        <v>0</v>
      </c>
      <c r="AG2" s="0" t="n">
        <v>0</v>
      </c>
      <c r="AH2" s="0" t="n">
        <v>0</v>
      </c>
      <c r="AI2" s="0" t="n">
        <v>1</v>
      </c>
      <c r="AJ2" s="0" t="n">
        <v>1</v>
      </c>
      <c r="AK2" s="0" t="n">
        <v>1</v>
      </c>
      <c r="AL2" s="0" t="n">
        <v>1</v>
      </c>
      <c r="AM2" s="0" t="n">
        <v>0</v>
      </c>
      <c r="AN2" s="0" t="n">
        <v>0</v>
      </c>
      <c r="AO2" s="0" t="n">
        <v>1</v>
      </c>
      <c r="AP2" s="0" t="n">
        <v>0</v>
      </c>
      <c r="AQ2" s="0" t="n">
        <v>0</v>
      </c>
      <c r="AR2" s="0" t="n">
        <v>0</v>
      </c>
      <c r="AT2" s="0" t="n">
        <v>0</v>
      </c>
      <c r="AV2" s="0" t="n">
        <v>0</v>
      </c>
      <c r="AW2" s="0" t="n">
        <v>2</v>
      </c>
      <c r="AX2" s="0" t="n">
        <v>86511354</v>
      </c>
      <c r="AY2" s="0" t="n">
        <v>1</v>
      </c>
      <c r="AZ2" s="0" t="n">
        <v>0</v>
      </c>
      <c r="BA2" s="0" t="n">
        <v>2</v>
      </c>
      <c r="BB2" s="0" t="n">
        <v>0</v>
      </c>
      <c r="BC2" s="0" t="n">
        <v>0</v>
      </c>
      <c r="BD2" s="0" t="n">
        <v>0</v>
      </c>
      <c r="BE2" s="0" t="n">
        <v>0</v>
      </c>
      <c r="BF2" s="0" t="n">
        <v>0</v>
      </c>
      <c r="BG2" s="0" t="n">
        <v>0</v>
      </c>
      <c r="BH2" s="0" t="n">
        <v>0</v>
      </c>
      <c r="BI2" s="0" t="n">
        <v>0</v>
      </c>
      <c r="BJ2" s="0" t="n">
        <v>0</v>
      </c>
      <c r="BK2" s="0" t="n">
        <v>0</v>
      </c>
      <c r="BL2" s="0" t="n">
        <v>0</v>
      </c>
      <c r="BM2" s="0" t="n">
        <v>0</v>
      </c>
      <c r="BN2" s="0" t="n">
        <v>0</v>
      </c>
      <c r="BO2" s="0" t="n">
        <v>0</v>
      </c>
      <c r="BP2" s="0" t="n">
        <v>0</v>
      </c>
      <c r="BQ2" s="0" t="n">
        <v>0</v>
      </c>
      <c r="BR2" s="0" t="n">
        <v>0</v>
      </c>
      <c r="BS2" s="0" t="n">
        <v>0</v>
      </c>
      <c r="BT2" s="0" t="n">
        <v>0</v>
      </c>
      <c r="BU2" s="0" t="n">
        <v>0</v>
      </c>
      <c r="BV2" s="0" t="n">
        <v>0</v>
      </c>
      <c r="BW2" s="0" t="n">
        <v>0</v>
      </c>
      <c r="CV2" s="0" t="n">
        <v>0</v>
      </c>
      <c r="CW2" s="0" t="n">
        <v>0</v>
      </c>
      <c r="CX2" s="0" t="n">
        <f aca="false">ROUND(Y2*Source!I28,9)</f>
        <v>0</v>
      </c>
      <c r="CY2" s="0" t="n">
        <f aca="false">AA2</f>
        <v>47.28</v>
      </c>
      <c r="CZ2" s="0" t="n">
        <f aca="false">AE2</f>
        <v>47.28</v>
      </c>
      <c r="DA2" s="0" t="n">
        <f aca="false">AI2</f>
        <v>1</v>
      </c>
      <c r="DB2" s="0" t="n">
        <f aca="false">ROUND(AT2*CZ2,2)</f>
        <v>0</v>
      </c>
      <c r="DC2" s="0" t="n">
        <f aca="false">ROUND(AT2*AG2,2)</f>
        <v>0</v>
      </c>
      <c r="DF2" s="0" t="n">
        <f aca="false">ROUND(ROUND(AE2,2)*CX2,2)</f>
        <v>0</v>
      </c>
      <c r="DG2" s="0" t="n">
        <f aca="false">ROUND(ROUND(AF2,2)*CX2,2)</f>
        <v>0</v>
      </c>
      <c r="DH2" s="0" t="n">
        <f aca="false">ROUND(ROUND(AG2,2)*ROUND(AT2*Source!I28,9),2)</f>
        <v>0</v>
      </c>
      <c r="DI2" s="0" t="n">
        <f aca="false">ROUND(ROUND(AH2,2)*CX2,2)</f>
        <v>0</v>
      </c>
      <c r="DJ2" s="0" t="n">
        <f aca="false">DF2</f>
        <v>0</v>
      </c>
      <c r="DK2" s="0" t="n">
        <v>0</v>
      </c>
      <c r="DM2" s="0" t="n">
        <v>0</v>
      </c>
      <c r="DO2" s="0" t="n">
        <v>0</v>
      </c>
    </row>
    <row r="3" customFormat="false" ht="12.75" hidden="false" customHeight="false" outlineLevel="0" collapsed="false">
      <c r="A3" s="0" t="n">
        <f aca="false">ROW(Source!A28)</f>
        <v>28</v>
      </c>
      <c r="B3" s="0" t="n">
        <v>86511347</v>
      </c>
      <c r="C3" s="0" t="n">
        <v>86511349</v>
      </c>
      <c r="D3" s="0" t="n">
        <v>46341682</v>
      </c>
      <c r="E3" s="0" t="n">
        <v>1</v>
      </c>
      <c r="F3" s="0" t="n">
        <v>1</v>
      </c>
      <c r="G3" s="0" t="n">
        <v>30515945</v>
      </c>
      <c r="H3" s="0" t="n">
        <v>3</v>
      </c>
      <c r="I3" s="0" t="s">
        <v>191</v>
      </c>
      <c r="K3" s="0" t="s">
        <v>192</v>
      </c>
      <c r="L3" s="0" t="n">
        <v>1354</v>
      </c>
      <c r="N3" s="0" t="n">
        <v>1010</v>
      </c>
      <c r="O3" s="0" t="s">
        <v>181</v>
      </c>
      <c r="P3" s="0" t="s">
        <v>181</v>
      </c>
      <c r="Q3" s="0" t="n">
        <v>1</v>
      </c>
      <c r="W3" s="0" t="n">
        <v>0</v>
      </c>
      <c r="X3" s="0" t="n">
        <v>-384883469</v>
      </c>
      <c r="Y3" s="0" t="n">
        <f aca="false">AT3</f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F3" s="0" t="n">
        <v>0</v>
      </c>
      <c r="AG3" s="0" t="n">
        <v>0</v>
      </c>
      <c r="AH3" s="0" t="n">
        <v>0</v>
      </c>
      <c r="AI3" s="0" t="n">
        <v>1</v>
      </c>
      <c r="AJ3" s="0" t="n">
        <v>1</v>
      </c>
      <c r="AK3" s="0" t="n">
        <v>1</v>
      </c>
      <c r="AL3" s="0" t="n">
        <v>1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  <c r="AT3" s="0" t="n">
        <v>0</v>
      </c>
      <c r="AV3" s="0" t="n">
        <v>0</v>
      </c>
      <c r="AW3" s="0" t="n">
        <v>2</v>
      </c>
      <c r="AX3" s="0" t="n">
        <v>86511355</v>
      </c>
      <c r="AY3" s="0" t="n">
        <v>1</v>
      </c>
      <c r="AZ3" s="0" t="n">
        <v>0</v>
      </c>
      <c r="BA3" s="0" t="n">
        <v>3</v>
      </c>
      <c r="BB3" s="0" t="n">
        <v>0</v>
      </c>
      <c r="BC3" s="0" t="n">
        <v>0</v>
      </c>
      <c r="BD3" s="0" t="n">
        <v>0</v>
      </c>
      <c r="BE3" s="0" t="n">
        <v>0</v>
      </c>
      <c r="BF3" s="0" t="n">
        <v>0</v>
      </c>
      <c r="BG3" s="0" t="n">
        <v>0</v>
      </c>
      <c r="BH3" s="0" t="n">
        <v>0</v>
      </c>
      <c r="BI3" s="0" t="n">
        <v>0</v>
      </c>
      <c r="BJ3" s="0" t="n">
        <v>0</v>
      </c>
      <c r="BK3" s="0" t="n">
        <v>0</v>
      </c>
      <c r="BL3" s="0" t="n">
        <v>0</v>
      </c>
      <c r="BM3" s="0" t="n">
        <v>0</v>
      </c>
      <c r="BN3" s="0" t="n">
        <v>0</v>
      </c>
      <c r="BO3" s="0" t="n">
        <v>0</v>
      </c>
      <c r="BP3" s="0" t="n">
        <v>0</v>
      </c>
      <c r="BQ3" s="0" t="n">
        <v>0</v>
      </c>
      <c r="BR3" s="0" t="n">
        <v>0</v>
      </c>
      <c r="BS3" s="0" t="n">
        <v>0</v>
      </c>
      <c r="BT3" s="0" t="n">
        <v>0</v>
      </c>
      <c r="BU3" s="0" t="n">
        <v>0</v>
      </c>
      <c r="BV3" s="0" t="n">
        <v>0</v>
      </c>
      <c r="BW3" s="0" t="n">
        <v>0</v>
      </c>
      <c r="CV3" s="0" t="n">
        <v>0</v>
      </c>
      <c r="CW3" s="0" t="n">
        <v>0</v>
      </c>
      <c r="CX3" s="0" t="n">
        <f aca="false">ROUND(Y3*Source!I28,9)</f>
        <v>0</v>
      </c>
      <c r="CY3" s="0" t="n">
        <f aca="false">AA3</f>
        <v>0</v>
      </c>
      <c r="CZ3" s="0" t="n">
        <f aca="false">AE3</f>
        <v>0</v>
      </c>
      <c r="DA3" s="0" t="n">
        <f aca="false">AI3</f>
        <v>1</v>
      </c>
      <c r="DB3" s="0" t="n">
        <f aca="false">ROUND(AT3*CZ3,2)</f>
        <v>0</v>
      </c>
      <c r="DC3" s="0" t="n">
        <f aca="false">ROUND(AT3*AG3,2)</f>
        <v>0</v>
      </c>
      <c r="DF3" s="0" t="n">
        <f aca="false">ROUND(ROUND(AE3,2)*CX3,2)</f>
        <v>0</v>
      </c>
      <c r="DG3" s="0" t="n">
        <f aca="false">ROUND(ROUND(AF3,2)*CX3,2)</f>
        <v>0</v>
      </c>
      <c r="DH3" s="0" t="n">
        <f aca="false">ROUND(ROUND(AG3,2)*ROUND(AT3*Source!I28,9),2)</f>
        <v>0</v>
      </c>
      <c r="DI3" s="0" t="n">
        <f aca="false">ROUND(ROUND(AH3,2)*CX3,2)</f>
        <v>0</v>
      </c>
      <c r="DJ3" s="0" t="n">
        <f aca="false">DF3</f>
        <v>0</v>
      </c>
      <c r="DK3" s="0" t="n">
        <v>0</v>
      </c>
      <c r="DM3" s="0" t="n">
        <v>0</v>
      </c>
      <c r="DO3" s="0" t="n">
        <v>0</v>
      </c>
    </row>
    <row r="4" customFormat="false" ht="12.75" hidden="false" customHeight="false" outlineLevel="0" collapsed="false">
      <c r="A4" s="0" t="n">
        <f aca="false">ROW(Source!A29)</f>
        <v>29</v>
      </c>
      <c r="B4" s="0" t="n">
        <v>86511348</v>
      </c>
      <c r="C4" s="0" t="n">
        <v>86511349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1</v>
      </c>
      <c r="I4" s="0" t="s">
        <v>70</v>
      </c>
      <c r="K4" s="0" t="s">
        <v>187</v>
      </c>
      <c r="L4" s="0" t="n">
        <v>1369</v>
      </c>
      <c r="N4" s="0" t="n">
        <v>1013</v>
      </c>
      <c r="O4" s="0" t="s">
        <v>188</v>
      </c>
      <c r="P4" s="0" t="s">
        <v>188</v>
      </c>
      <c r="Q4" s="0" t="n">
        <v>1</v>
      </c>
      <c r="W4" s="0" t="n">
        <v>0</v>
      </c>
      <c r="X4" s="0" t="n">
        <v>-2001970737</v>
      </c>
      <c r="Y4" s="0" t="n">
        <f aca="false">(AT4*1.1)</f>
        <v>75.9</v>
      </c>
      <c r="AA4" s="0" t="n">
        <v>0</v>
      </c>
      <c r="AB4" s="0" t="n">
        <v>0</v>
      </c>
      <c r="AC4" s="0" t="n">
        <v>0</v>
      </c>
      <c r="AD4" s="0" t="n">
        <v>0</v>
      </c>
      <c r="AE4" s="0" t="n">
        <v>0</v>
      </c>
      <c r="AF4" s="0" t="n">
        <v>0</v>
      </c>
      <c r="AG4" s="0" t="n">
        <v>0</v>
      </c>
      <c r="AH4" s="0" t="n">
        <v>0</v>
      </c>
      <c r="AI4" s="0" t="n">
        <v>1</v>
      </c>
      <c r="AJ4" s="0" t="n">
        <v>1</v>
      </c>
      <c r="AK4" s="0" t="n">
        <v>1</v>
      </c>
      <c r="AL4" s="0" t="n">
        <v>1</v>
      </c>
      <c r="AM4" s="0" t="n">
        <v>0</v>
      </c>
      <c r="AN4" s="0" t="n">
        <v>0</v>
      </c>
      <c r="AO4" s="0" t="n">
        <v>1</v>
      </c>
      <c r="AP4" s="0" t="n">
        <v>0</v>
      </c>
      <c r="AQ4" s="0" t="n">
        <v>0</v>
      </c>
      <c r="AR4" s="0" t="n">
        <v>0</v>
      </c>
      <c r="AT4" s="0" t="n">
        <v>69</v>
      </c>
      <c r="AU4" s="0" t="s">
        <v>76</v>
      </c>
      <c r="AV4" s="0" t="n">
        <v>1</v>
      </c>
      <c r="AW4" s="0" t="n">
        <v>2</v>
      </c>
      <c r="AX4" s="0" t="n">
        <v>86511353</v>
      </c>
      <c r="AY4" s="0" t="n">
        <v>1</v>
      </c>
      <c r="AZ4" s="0" t="n">
        <v>6144</v>
      </c>
      <c r="BA4" s="0" t="n">
        <v>4</v>
      </c>
      <c r="BB4" s="0" t="n">
        <v>0</v>
      </c>
      <c r="BC4" s="0" t="n">
        <v>0</v>
      </c>
      <c r="BD4" s="0" t="n">
        <v>0</v>
      </c>
      <c r="BE4" s="0" t="n">
        <v>0</v>
      </c>
      <c r="BF4" s="0" t="n">
        <v>0</v>
      </c>
      <c r="BG4" s="0" t="n">
        <v>0</v>
      </c>
      <c r="BH4" s="0" t="n">
        <v>0</v>
      </c>
      <c r="BI4" s="0" t="n">
        <v>0</v>
      </c>
      <c r="BJ4" s="0" t="n">
        <v>0</v>
      </c>
      <c r="BK4" s="0" t="n">
        <v>0</v>
      </c>
      <c r="BL4" s="0" t="n">
        <v>0</v>
      </c>
      <c r="BM4" s="0" t="n">
        <v>0</v>
      </c>
      <c r="BN4" s="0" t="n">
        <v>0</v>
      </c>
      <c r="BO4" s="0" t="n">
        <v>0</v>
      </c>
      <c r="BP4" s="0" t="n">
        <v>0</v>
      </c>
      <c r="BQ4" s="0" t="n">
        <v>0</v>
      </c>
      <c r="BR4" s="0" t="n">
        <v>0</v>
      </c>
      <c r="BS4" s="0" t="n">
        <v>0</v>
      </c>
      <c r="BT4" s="0" t="n">
        <v>0</v>
      </c>
      <c r="BU4" s="0" t="n">
        <v>0</v>
      </c>
      <c r="BV4" s="0" t="n">
        <v>0</v>
      </c>
      <c r="BW4" s="0" t="n">
        <v>0</v>
      </c>
      <c r="CU4" s="0" t="n">
        <f aca="false">ROUND(AT4*Source!I29*AH4*AL4,2)</f>
        <v>0</v>
      </c>
      <c r="CV4" s="0" t="n">
        <f aca="false">ROUND(Y4*Source!I29,9)</f>
        <v>69.828</v>
      </c>
      <c r="CW4" s="0" t="n">
        <v>0</v>
      </c>
      <c r="CX4" s="0" t="n">
        <f aca="false">ROUND(Y4*Source!I29,9)</f>
        <v>69.828</v>
      </c>
      <c r="CY4" s="0" t="n">
        <f aca="false">AD4</f>
        <v>0</v>
      </c>
      <c r="CZ4" s="0" t="n">
        <f aca="false">AH4</f>
        <v>0</v>
      </c>
      <c r="DA4" s="0" t="n">
        <f aca="false">AL4</f>
        <v>1</v>
      </c>
      <c r="DB4" s="0" t="n">
        <f aca="false">(ROUND(AT4*CZ4,2)*1.1)</f>
        <v>0</v>
      </c>
      <c r="DC4" s="0" t="n">
        <f aca="false">(ROUND(AT4*AG4,2)*1.1)</f>
        <v>0</v>
      </c>
      <c r="DF4" s="0" t="n">
        <f aca="false">ROUND(ROUND(AE4,2)*CX4,2)</f>
        <v>0</v>
      </c>
      <c r="DG4" s="0" t="n">
        <f aca="false">ROUND(ROUND(AF4,2)*CX4,2)</f>
        <v>0</v>
      </c>
      <c r="DH4" s="0" t="n">
        <f aca="false">ROUND(ROUND(AG4,2)*ROUND((AT4*Source!I29*1.1),9),2)</f>
        <v>0</v>
      </c>
      <c r="DI4" s="0" t="n">
        <f aca="false">ROUND(ROUND(AH4,2)*CX4,2)</f>
        <v>0</v>
      </c>
      <c r="DJ4" s="0" t="n">
        <f aca="false">DI4</f>
        <v>0</v>
      </c>
      <c r="DK4" s="0" t="n">
        <v>0</v>
      </c>
      <c r="DM4" s="0" t="n">
        <v>0</v>
      </c>
      <c r="DO4" s="0" t="n">
        <v>0</v>
      </c>
      <c r="DP4" s="0" t="s">
        <v>76</v>
      </c>
    </row>
    <row r="5" customFormat="false" ht="12.75" hidden="false" customHeight="false" outlineLevel="0" collapsed="false">
      <c r="A5" s="0" t="n">
        <f aca="false">ROW(Source!A29)</f>
        <v>29</v>
      </c>
      <c r="B5" s="0" t="n">
        <v>86511348</v>
      </c>
      <c r="C5" s="0" t="n">
        <v>86511349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3</v>
      </c>
      <c r="I5" s="0" t="s">
        <v>189</v>
      </c>
      <c r="K5" s="0" t="s">
        <v>190</v>
      </c>
      <c r="L5" s="0" t="n">
        <v>1354</v>
      </c>
      <c r="N5" s="0" t="n">
        <v>1010</v>
      </c>
      <c r="O5" s="0" t="s">
        <v>181</v>
      </c>
      <c r="P5" s="0" t="s">
        <v>181</v>
      </c>
      <c r="Q5" s="0" t="n">
        <v>1</v>
      </c>
      <c r="W5" s="0" t="n">
        <v>0</v>
      </c>
      <c r="X5" s="0" t="n">
        <v>-527920806</v>
      </c>
      <c r="Y5" s="0" t="n">
        <f aca="false">AT5</f>
        <v>0</v>
      </c>
      <c r="AA5" s="0" t="n">
        <v>47.28</v>
      </c>
      <c r="AB5" s="0" t="n">
        <v>0</v>
      </c>
      <c r="AC5" s="0" t="n">
        <v>0</v>
      </c>
      <c r="AD5" s="0" t="n">
        <v>0</v>
      </c>
      <c r="AE5" s="0" t="n">
        <v>47.28</v>
      </c>
      <c r="AF5" s="0" t="n">
        <v>0</v>
      </c>
      <c r="AG5" s="0" t="n">
        <v>0</v>
      </c>
      <c r="AH5" s="0" t="n">
        <v>0</v>
      </c>
      <c r="AI5" s="0" t="n">
        <v>1</v>
      </c>
      <c r="AJ5" s="0" t="n">
        <v>1</v>
      </c>
      <c r="AK5" s="0" t="n">
        <v>1</v>
      </c>
      <c r="AL5" s="0" t="n">
        <v>1</v>
      </c>
      <c r="AM5" s="0" t="n">
        <v>0</v>
      </c>
      <c r="AN5" s="0" t="n">
        <v>0</v>
      </c>
      <c r="AO5" s="0" t="n">
        <v>1</v>
      </c>
      <c r="AP5" s="0" t="n">
        <v>0</v>
      </c>
      <c r="AQ5" s="0" t="n">
        <v>0</v>
      </c>
      <c r="AR5" s="0" t="n">
        <v>0</v>
      </c>
      <c r="AT5" s="0" t="n">
        <v>0</v>
      </c>
      <c r="AV5" s="0" t="n">
        <v>0</v>
      </c>
      <c r="AW5" s="0" t="n">
        <v>2</v>
      </c>
      <c r="AX5" s="0" t="n">
        <v>86511354</v>
      </c>
      <c r="AY5" s="0" t="n">
        <v>1</v>
      </c>
      <c r="AZ5" s="0" t="n">
        <v>0</v>
      </c>
      <c r="BA5" s="0" t="n">
        <v>5</v>
      </c>
      <c r="BB5" s="0" t="n">
        <v>0</v>
      </c>
      <c r="BC5" s="0" t="n">
        <v>0</v>
      </c>
      <c r="BD5" s="0" t="n">
        <v>0</v>
      </c>
      <c r="BE5" s="0" t="n">
        <v>0</v>
      </c>
      <c r="BF5" s="0" t="n">
        <v>0</v>
      </c>
      <c r="BG5" s="0" t="n">
        <v>0</v>
      </c>
      <c r="BH5" s="0" t="n">
        <v>0</v>
      </c>
      <c r="BI5" s="0" t="n">
        <v>0</v>
      </c>
      <c r="BJ5" s="0" t="n">
        <v>0</v>
      </c>
      <c r="BK5" s="0" t="n">
        <v>0</v>
      </c>
      <c r="BL5" s="0" t="n">
        <v>0</v>
      </c>
      <c r="BM5" s="0" t="n">
        <v>0</v>
      </c>
      <c r="BN5" s="0" t="n">
        <v>0</v>
      </c>
      <c r="BO5" s="0" t="n">
        <v>0</v>
      </c>
      <c r="BP5" s="0" t="n">
        <v>0</v>
      </c>
      <c r="BQ5" s="0" t="n">
        <v>0</v>
      </c>
      <c r="BR5" s="0" t="n">
        <v>0</v>
      </c>
      <c r="BS5" s="0" t="n">
        <v>0</v>
      </c>
      <c r="BT5" s="0" t="n">
        <v>0</v>
      </c>
      <c r="BU5" s="0" t="n">
        <v>0</v>
      </c>
      <c r="BV5" s="0" t="n">
        <v>0</v>
      </c>
      <c r="BW5" s="0" t="n">
        <v>0</v>
      </c>
      <c r="CV5" s="0" t="n">
        <v>0</v>
      </c>
      <c r="CW5" s="0" t="n">
        <v>0</v>
      </c>
      <c r="CX5" s="0" t="n">
        <f aca="false">ROUND(Y5*Source!I29,9)</f>
        <v>0</v>
      </c>
      <c r="CY5" s="0" t="n">
        <f aca="false">AA5</f>
        <v>47.28</v>
      </c>
      <c r="CZ5" s="0" t="n">
        <f aca="false">AE5</f>
        <v>47.28</v>
      </c>
      <c r="DA5" s="0" t="n">
        <f aca="false">AI5</f>
        <v>1</v>
      </c>
      <c r="DB5" s="0" t="n">
        <f aca="false">ROUND(AT5*CZ5,2)</f>
        <v>0</v>
      </c>
      <c r="DC5" s="0" t="n">
        <f aca="false">ROUND(AT5*AG5,2)</f>
        <v>0</v>
      </c>
      <c r="DF5" s="0" t="n">
        <f aca="false">ROUND(ROUND(AE5,2)*CX5,2)</f>
        <v>0</v>
      </c>
      <c r="DG5" s="0" t="n">
        <f aca="false">ROUND(ROUND(AF5,2)*CX5,2)</f>
        <v>0</v>
      </c>
      <c r="DH5" s="0" t="n">
        <f aca="false">ROUND(ROUND(AG5,2)*ROUND(AT5*Source!I29,9),2)</f>
        <v>0</v>
      </c>
      <c r="DI5" s="0" t="n">
        <f aca="false">ROUND(ROUND(AH5,2)*CX5,2)</f>
        <v>0</v>
      </c>
      <c r="DJ5" s="0" t="n">
        <f aca="false">DF5</f>
        <v>0</v>
      </c>
      <c r="DK5" s="0" t="n">
        <v>0</v>
      </c>
      <c r="DM5" s="0" t="n">
        <v>0</v>
      </c>
      <c r="DO5" s="0" t="n">
        <v>0</v>
      </c>
    </row>
    <row r="6" customFormat="false" ht="12.75" hidden="false" customHeight="false" outlineLevel="0" collapsed="false">
      <c r="A6" s="0" t="n">
        <f aca="false">ROW(Source!A29)</f>
        <v>29</v>
      </c>
      <c r="B6" s="0" t="n">
        <v>86511348</v>
      </c>
      <c r="C6" s="0" t="n">
        <v>86511349</v>
      </c>
      <c r="D6" s="0" t="n">
        <v>46341682</v>
      </c>
      <c r="E6" s="0" t="n">
        <v>1</v>
      </c>
      <c r="F6" s="0" t="n">
        <v>1</v>
      </c>
      <c r="G6" s="0" t="n">
        <v>30515945</v>
      </c>
      <c r="H6" s="0" t="n">
        <v>3</v>
      </c>
      <c r="I6" s="0" t="s">
        <v>191</v>
      </c>
      <c r="K6" s="0" t="s">
        <v>192</v>
      </c>
      <c r="L6" s="0" t="n">
        <v>1354</v>
      </c>
      <c r="N6" s="0" t="n">
        <v>1010</v>
      </c>
      <c r="O6" s="0" t="s">
        <v>181</v>
      </c>
      <c r="P6" s="0" t="s">
        <v>181</v>
      </c>
      <c r="Q6" s="0" t="n">
        <v>1</v>
      </c>
      <c r="W6" s="0" t="n">
        <v>0</v>
      </c>
      <c r="X6" s="0" t="n">
        <v>-384883469</v>
      </c>
      <c r="Y6" s="0" t="n">
        <f aca="false">AT6</f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F6" s="0" t="n">
        <v>0</v>
      </c>
      <c r="AG6" s="0" t="n">
        <v>0</v>
      </c>
      <c r="AH6" s="0" t="n">
        <v>0</v>
      </c>
      <c r="AI6" s="0" t="n">
        <v>1</v>
      </c>
      <c r="AJ6" s="0" t="n">
        <v>1</v>
      </c>
      <c r="AK6" s="0" t="n">
        <v>1</v>
      </c>
      <c r="AL6" s="0" t="n">
        <v>1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  <c r="AT6" s="0" t="n">
        <v>0</v>
      </c>
      <c r="AV6" s="0" t="n">
        <v>0</v>
      </c>
      <c r="AW6" s="0" t="n">
        <v>2</v>
      </c>
      <c r="AX6" s="0" t="n">
        <v>86511355</v>
      </c>
      <c r="AY6" s="0" t="n">
        <v>1</v>
      </c>
      <c r="AZ6" s="0" t="n">
        <v>0</v>
      </c>
      <c r="BA6" s="0" t="n">
        <v>6</v>
      </c>
      <c r="BB6" s="0" t="n">
        <v>0</v>
      </c>
      <c r="BC6" s="0" t="n">
        <v>0</v>
      </c>
      <c r="BD6" s="0" t="n">
        <v>0</v>
      </c>
      <c r="BE6" s="0" t="n">
        <v>0</v>
      </c>
      <c r="BF6" s="0" t="n">
        <v>0</v>
      </c>
      <c r="BG6" s="0" t="n">
        <v>0</v>
      </c>
      <c r="BH6" s="0" t="n">
        <v>0</v>
      </c>
      <c r="BI6" s="0" t="n">
        <v>0</v>
      </c>
      <c r="BJ6" s="0" t="n">
        <v>0</v>
      </c>
      <c r="BK6" s="0" t="n">
        <v>0</v>
      </c>
      <c r="BL6" s="0" t="n">
        <v>0</v>
      </c>
      <c r="BM6" s="0" t="n">
        <v>0</v>
      </c>
      <c r="BN6" s="0" t="n">
        <v>0</v>
      </c>
      <c r="BO6" s="0" t="n">
        <v>0</v>
      </c>
      <c r="BP6" s="0" t="n">
        <v>0</v>
      </c>
      <c r="BQ6" s="0" t="n">
        <v>0</v>
      </c>
      <c r="BR6" s="0" t="n">
        <v>0</v>
      </c>
      <c r="BS6" s="0" t="n">
        <v>0</v>
      </c>
      <c r="BT6" s="0" t="n">
        <v>0</v>
      </c>
      <c r="BU6" s="0" t="n">
        <v>0</v>
      </c>
      <c r="BV6" s="0" t="n">
        <v>0</v>
      </c>
      <c r="BW6" s="0" t="n">
        <v>0</v>
      </c>
      <c r="CV6" s="0" t="n">
        <v>0</v>
      </c>
      <c r="CW6" s="0" t="n">
        <v>0</v>
      </c>
      <c r="CX6" s="0" t="n">
        <f aca="false">ROUND(Y6*Source!I29,9)</f>
        <v>0</v>
      </c>
      <c r="CY6" s="0" t="n">
        <f aca="false">AA6</f>
        <v>0</v>
      </c>
      <c r="CZ6" s="0" t="n">
        <f aca="false">AE6</f>
        <v>0</v>
      </c>
      <c r="DA6" s="0" t="n">
        <f aca="false">AI6</f>
        <v>1</v>
      </c>
      <c r="DB6" s="0" t="n">
        <f aca="false">ROUND(AT6*CZ6,2)</f>
        <v>0</v>
      </c>
      <c r="DC6" s="0" t="n">
        <f aca="false">ROUND(AT6*AG6,2)</f>
        <v>0</v>
      </c>
      <c r="DF6" s="0" t="n">
        <f aca="false">ROUND(ROUND(AE6,2)*CX6,2)</f>
        <v>0</v>
      </c>
      <c r="DG6" s="0" t="n">
        <f aca="false">ROUND(ROUND(AF6,2)*CX6,2)</f>
        <v>0</v>
      </c>
      <c r="DH6" s="0" t="n">
        <f aca="false">ROUND(ROUND(AG6,2)*ROUND(AT6*Source!I29,9),2)</f>
        <v>0</v>
      </c>
      <c r="DI6" s="0" t="n">
        <f aca="false">ROUND(ROUND(AH6,2)*CX6,2)</f>
        <v>0</v>
      </c>
      <c r="DJ6" s="0" t="n">
        <f aca="false">DF6</f>
        <v>0</v>
      </c>
      <c r="DK6" s="0" t="n">
        <v>0</v>
      </c>
      <c r="DM6" s="0" t="n">
        <v>0</v>
      </c>
      <c r="DO6" s="0" t="n">
        <v>0</v>
      </c>
    </row>
    <row r="7" customFormat="false" ht="12.75" hidden="false" customHeight="false" outlineLevel="0" collapsed="false">
      <c r="A7" s="0" t="n">
        <f aca="false">ROW(Source!A30)</f>
        <v>30</v>
      </c>
      <c r="B7" s="0" t="n">
        <v>86511347</v>
      </c>
      <c r="C7" s="0" t="n">
        <v>86511356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1</v>
      </c>
      <c r="I7" s="0" t="s">
        <v>70</v>
      </c>
      <c r="K7" s="0" t="s">
        <v>187</v>
      </c>
      <c r="L7" s="0" t="n">
        <v>1369</v>
      </c>
      <c r="N7" s="0" t="n">
        <v>1013</v>
      </c>
      <c r="O7" s="0" t="s">
        <v>188</v>
      </c>
      <c r="P7" s="0" t="s">
        <v>188</v>
      </c>
      <c r="Q7" s="0" t="n">
        <v>1</v>
      </c>
      <c r="W7" s="0" t="n">
        <v>0</v>
      </c>
      <c r="X7" s="0" t="n">
        <v>-2001970737</v>
      </c>
      <c r="Y7" s="0" t="n">
        <f aca="false">(AT7*1.1)</f>
        <v>75.9</v>
      </c>
      <c r="AA7" s="0" t="n">
        <v>0</v>
      </c>
      <c r="AB7" s="0" t="n">
        <v>0</v>
      </c>
      <c r="AC7" s="0" t="n">
        <v>0</v>
      </c>
      <c r="AD7" s="0" t="n">
        <v>0</v>
      </c>
      <c r="AE7" s="0" t="n">
        <v>0</v>
      </c>
      <c r="AF7" s="0" t="n">
        <v>0</v>
      </c>
      <c r="AG7" s="0" t="n">
        <v>0</v>
      </c>
      <c r="AH7" s="0" t="n">
        <v>0</v>
      </c>
      <c r="AI7" s="0" t="n">
        <v>1</v>
      </c>
      <c r="AJ7" s="0" t="n">
        <v>1</v>
      </c>
      <c r="AK7" s="0" t="n">
        <v>1</v>
      </c>
      <c r="AL7" s="0" t="n">
        <v>1</v>
      </c>
      <c r="AM7" s="0" t="n">
        <v>0</v>
      </c>
      <c r="AN7" s="0" t="n">
        <v>0</v>
      </c>
      <c r="AO7" s="0" t="n">
        <v>1</v>
      </c>
      <c r="AP7" s="0" t="n">
        <v>0</v>
      </c>
      <c r="AQ7" s="0" t="n">
        <v>0</v>
      </c>
      <c r="AR7" s="0" t="n">
        <v>0</v>
      </c>
      <c r="AT7" s="0" t="n">
        <v>69</v>
      </c>
      <c r="AU7" s="0" t="s">
        <v>76</v>
      </c>
      <c r="AV7" s="0" t="n">
        <v>1</v>
      </c>
      <c r="AW7" s="0" t="n">
        <v>2</v>
      </c>
      <c r="AX7" s="0" t="n">
        <v>86511360</v>
      </c>
      <c r="AY7" s="0" t="n">
        <v>1</v>
      </c>
      <c r="AZ7" s="0" t="n">
        <v>6144</v>
      </c>
      <c r="BA7" s="0" t="n">
        <v>7</v>
      </c>
      <c r="BB7" s="0" t="n">
        <v>0</v>
      </c>
      <c r="BC7" s="0" t="n">
        <v>0</v>
      </c>
      <c r="BD7" s="0" t="n">
        <v>0</v>
      </c>
      <c r="BE7" s="0" t="n">
        <v>0</v>
      </c>
      <c r="BF7" s="0" t="n">
        <v>0</v>
      </c>
      <c r="BG7" s="0" t="n">
        <v>0</v>
      </c>
      <c r="BH7" s="0" t="n">
        <v>0</v>
      </c>
      <c r="BI7" s="0" t="n">
        <v>0</v>
      </c>
      <c r="BJ7" s="0" t="n">
        <v>0</v>
      </c>
      <c r="BK7" s="0" t="n">
        <v>0</v>
      </c>
      <c r="BL7" s="0" t="n">
        <v>0</v>
      </c>
      <c r="BM7" s="0" t="n">
        <v>0</v>
      </c>
      <c r="BN7" s="0" t="n">
        <v>0</v>
      </c>
      <c r="BO7" s="0" t="n">
        <v>0</v>
      </c>
      <c r="BP7" s="0" t="n">
        <v>0</v>
      </c>
      <c r="BQ7" s="0" t="n">
        <v>0</v>
      </c>
      <c r="BR7" s="0" t="n">
        <v>0</v>
      </c>
      <c r="BS7" s="0" t="n">
        <v>0</v>
      </c>
      <c r="BT7" s="0" t="n">
        <v>0</v>
      </c>
      <c r="BU7" s="0" t="n">
        <v>0</v>
      </c>
      <c r="BV7" s="0" t="n">
        <v>0</v>
      </c>
      <c r="BW7" s="0" t="n">
        <v>0</v>
      </c>
      <c r="CU7" s="0" t="n">
        <f aca="false">ROUND(AT7*Source!I30*AH7*AL7,2)</f>
        <v>0</v>
      </c>
      <c r="CV7" s="0" t="n">
        <f aca="false">ROUND(Y7*Source!I30,9)</f>
        <v>1.518</v>
      </c>
      <c r="CW7" s="0" t="n">
        <v>0</v>
      </c>
      <c r="CX7" s="0" t="n">
        <f aca="false">ROUND(Y7*Source!I30,9)</f>
        <v>1.518</v>
      </c>
      <c r="CY7" s="0" t="n">
        <f aca="false">AD7</f>
        <v>0</v>
      </c>
      <c r="CZ7" s="0" t="n">
        <f aca="false">AH7</f>
        <v>0</v>
      </c>
      <c r="DA7" s="0" t="n">
        <f aca="false">AL7</f>
        <v>1</v>
      </c>
      <c r="DB7" s="0" t="n">
        <f aca="false">(ROUND(AT7*CZ7,2)*1.1)</f>
        <v>0</v>
      </c>
      <c r="DC7" s="0" t="n">
        <f aca="false">(ROUND(AT7*AG7,2)*1.1)</f>
        <v>0</v>
      </c>
      <c r="DF7" s="0" t="n">
        <f aca="false">ROUND(ROUND(AE7,2)*CX7,2)</f>
        <v>0</v>
      </c>
      <c r="DG7" s="0" t="n">
        <f aca="false">ROUND(ROUND(AF7,2)*CX7,2)</f>
        <v>0</v>
      </c>
      <c r="DH7" s="0" t="n">
        <f aca="false">ROUND(ROUND(AG7,2)*ROUND((AT7*Source!I30*1.1),9),2)</f>
        <v>0</v>
      </c>
      <c r="DI7" s="0" t="n">
        <f aca="false">ROUND(ROUND(AH7,2)*CX7,2)</f>
        <v>0</v>
      </c>
      <c r="DJ7" s="0" t="n">
        <f aca="false">DI7</f>
        <v>0</v>
      </c>
      <c r="DK7" s="0" t="n">
        <v>0</v>
      </c>
      <c r="DM7" s="0" t="n">
        <v>0</v>
      </c>
      <c r="DO7" s="0" t="n">
        <v>0</v>
      </c>
      <c r="DP7" s="0" t="s">
        <v>76</v>
      </c>
    </row>
    <row r="8" customFormat="false" ht="12.75" hidden="false" customHeight="false" outlineLevel="0" collapsed="false">
      <c r="A8" s="0" t="n">
        <f aca="false">ROW(Source!A30)</f>
        <v>30</v>
      </c>
      <c r="B8" s="0" t="n">
        <v>86511347</v>
      </c>
      <c r="C8" s="0" t="n">
        <v>86511356</v>
      </c>
      <c r="D8" s="0" t="n">
        <v>0</v>
      </c>
      <c r="E8" s="0" t="n">
        <v>1</v>
      </c>
      <c r="F8" s="0" t="n">
        <v>1</v>
      </c>
      <c r="G8" s="0" t="n">
        <v>30515945</v>
      </c>
      <c r="H8" s="0" t="n">
        <v>3</v>
      </c>
      <c r="I8" s="0" t="s">
        <v>189</v>
      </c>
      <c r="K8" s="0" t="s">
        <v>190</v>
      </c>
      <c r="L8" s="0" t="n">
        <v>1354</v>
      </c>
      <c r="N8" s="0" t="n">
        <v>1010</v>
      </c>
      <c r="O8" s="0" t="s">
        <v>181</v>
      </c>
      <c r="P8" s="0" t="s">
        <v>181</v>
      </c>
      <c r="Q8" s="0" t="n">
        <v>1</v>
      </c>
      <c r="W8" s="0" t="n">
        <v>0</v>
      </c>
      <c r="X8" s="0" t="n">
        <v>-527920806</v>
      </c>
      <c r="Y8" s="0" t="n">
        <f aca="false">AT8</f>
        <v>0</v>
      </c>
      <c r="AA8" s="0" t="n">
        <v>47.28</v>
      </c>
      <c r="AB8" s="0" t="n">
        <v>0</v>
      </c>
      <c r="AC8" s="0" t="n">
        <v>0</v>
      </c>
      <c r="AD8" s="0" t="n">
        <v>0</v>
      </c>
      <c r="AE8" s="0" t="n">
        <v>47.28</v>
      </c>
      <c r="AF8" s="0" t="n">
        <v>0</v>
      </c>
      <c r="AG8" s="0" t="n">
        <v>0</v>
      </c>
      <c r="AH8" s="0" t="n">
        <v>0</v>
      </c>
      <c r="AI8" s="0" t="n">
        <v>1</v>
      </c>
      <c r="AJ8" s="0" t="n">
        <v>1</v>
      </c>
      <c r="AK8" s="0" t="n">
        <v>1</v>
      </c>
      <c r="AL8" s="0" t="n">
        <v>1</v>
      </c>
      <c r="AM8" s="0" t="n">
        <v>0</v>
      </c>
      <c r="AN8" s="0" t="n">
        <v>0</v>
      </c>
      <c r="AO8" s="0" t="n">
        <v>1</v>
      </c>
      <c r="AP8" s="0" t="n">
        <v>0</v>
      </c>
      <c r="AQ8" s="0" t="n">
        <v>0</v>
      </c>
      <c r="AR8" s="0" t="n">
        <v>0</v>
      </c>
      <c r="AT8" s="0" t="n">
        <v>0</v>
      </c>
      <c r="AV8" s="0" t="n">
        <v>0</v>
      </c>
      <c r="AW8" s="0" t="n">
        <v>2</v>
      </c>
      <c r="AX8" s="0" t="n">
        <v>86511361</v>
      </c>
      <c r="AY8" s="0" t="n">
        <v>1</v>
      </c>
      <c r="AZ8" s="0" t="n">
        <v>0</v>
      </c>
      <c r="BA8" s="0" t="n">
        <v>8</v>
      </c>
      <c r="BB8" s="0" t="n">
        <v>0</v>
      </c>
      <c r="BC8" s="0" t="n">
        <v>0</v>
      </c>
      <c r="BD8" s="0" t="n">
        <v>0</v>
      </c>
      <c r="BE8" s="0" t="n">
        <v>0</v>
      </c>
      <c r="BF8" s="0" t="n">
        <v>0</v>
      </c>
      <c r="BG8" s="0" t="n">
        <v>0</v>
      </c>
      <c r="BH8" s="0" t="n">
        <v>0</v>
      </c>
      <c r="BI8" s="0" t="n">
        <v>0</v>
      </c>
      <c r="BJ8" s="0" t="n">
        <v>0</v>
      </c>
      <c r="BK8" s="0" t="n">
        <v>0</v>
      </c>
      <c r="BL8" s="0" t="n">
        <v>0</v>
      </c>
      <c r="BM8" s="0" t="n">
        <v>0</v>
      </c>
      <c r="BN8" s="0" t="n">
        <v>0</v>
      </c>
      <c r="BO8" s="0" t="n">
        <v>0</v>
      </c>
      <c r="BP8" s="0" t="n">
        <v>0</v>
      </c>
      <c r="BQ8" s="0" t="n">
        <v>0</v>
      </c>
      <c r="BR8" s="0" t="n">
        <v>0</v>
      </c>
      <c r="BS8" s="0" t="n">
        <v>0</v>
      </c>
      <c r="BT8" s="0" t="n">
        <v>0</v>
      </c>
      <c r="BU8" s="0" t="n">
        <v>0</v>
      </c>
      <c r="BV8" s="0" t="n">
        <v>0</v>
      </c>
      <c r="BW8" s="0" t="n">
        <v>0</v>
      </c>
      <c r="CV8" s="0" t="n">
        <v>0</v>
      </c>
      <c r="CW8" s="0" t="n">
        <v>0</v>
      </c>
      <c r="CX8" s="0" t="n">
        <f aca="false">ROUND(Y8*Source!I30,9)</f>
        <v>0</v>
      </c>
      <c r="CY8" s="0" t="n">
        <f aca="false">AA8</f>
        <v>47.28</v>
      </c>
      <c r="CZ8" s="0" t="n">
        <f aca="false">AE8</f>
        <v>47.28</v>
      </c>
      <c r="DA8" s="0" t="n">
        <f aca="false">AI8</f>
        <v>1</v>
      </c>
      <c r="DB8" s="0" t="n">
        <f aca="false">ROUND(AT8*CZ8,2)</f>
        <v>0</v>
      </c>
      <c r="DC8" s="0" t="n">
        <f aca="false">ROUND(AT8*AG8,2)</f>
        <v>0</v>
      </c>
      <c r="DF8" s="0" t="n">
        <f aca="false">ROUND(ROUND(AE8,2)*CX8,2)</f>
        <v>0</v>
      </c>
      <c r="DG8" s="0" t="n">
        <f aca="false">ROUND(ROUND(AF8,2)*CX8,2)</f>
        <v>0</v>
      </c>
      <c r="DH8" s="0" t="n">
        <f aca="false">ROUND(ROUND(AG8,2)*ROUND(AT8*Source!I30,9),2)</f>
        <v>0</v>
      </c>
      <c r="DI8" s="0" t="n">
        <f aca="false">ROUND(ROUND(AH8,2)*CX8,2)</f>
        <v>0</v>
      </c>
      <c r="DJ8" s="0" t="n">
        <f aca="false">DF8</f>
        <v>0</v>
      </c>
      <c r="DK8" s="0" t="n">
        <v>0</v>
      </c>
      <c r="DM8" s="0" t="n">
        <v>0</v>
      </c>
      <c r="DO8" s="0" t="n">
        <v>0</v>
      </c>
    </row>
    <row r="9" customFormat="false" ht="12.75" hidden="false" customHeight="false" outlineLevel="0" collapsed="false">
      <c r="A9" s="0" t="n">
        <f aca="false">ROW(Source!A30)</f>
        <v>30</v>
      </c>
      <c r="B9" s="0" t="n">
        <v>86511347</v>
      </c>
      <c r="C9" s="0" t="n">
        <v>86511356</v>
      </c>
      <c r="D9" s="0" t="n">
        <v>46341682</v>
      </c>
      <c r="E9" s="0" t="n">
        <v>1</v>
      </c>
      <c r="F9" s="0" t="n">
        <v>1</v>
      </c>
      <c r="G9" s="0" t="n">
        <v>30515945</v>
      </c>
      <c r="H9" s="0" t="n">
        <v>3</v>
      </c>
      <c r="I9" s="0" t="s">
        <v>191</v>
      </c>
      <c r="K9" s="0" t="s">
        <v>192</v>
      </c>
      <c r="L9" s="0" t="n">
        <v>1354</v>
      </c>
      <c r="N9" s="0" t="n">
        <v>1010</v>
      </c>
      <c r="O9" s="0" t="s">
        <v>181</v>
      </c>
      <c r="P9" s="0" t="s">
        <v>181</v>
      </c>
      <c r="Q9" s="0" t="n">
        <v>1</v>
      </c>
      <c r="W9" s="0" t="n">
        <v>0</v>
      </c>
      <c r="X9" s="0" t="n">
        <v>-384883469</v>
      </c>
      <c r="Y9" s="0" t="n">
        <f aca="false">AT9</f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F9" s="0" t="n">
        <v>0</v>
      </c>
      <c r="AG9" s="0" t="n">
        <v>0</v>
      </c>
      <c r="AH9" s="0" t="n">
        <v>0</v>
      </c>
      <c r="AI9" s="0" t="n">
        <v>1</v>
      </c>
      <c r="AJ9" s="0" t="n">
        <v>1</v>
      </c>
      <c r="AK9" s="0" t="n">
        <v>1</v>
      </c>
      <c r="AL9" s="0" t="n">
        <v>1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  <c r="AT9" s="0" t="n">
        <v>0</v>
      </c>
      <c r="AV9" s="0" t="n">
        <v>0</v>
      </c>
      <c r="AW9" s="0" t="n">
        <v>2</v>
      </c>
      <c r="AX9" s="0" t="n">
        <v>86511362</v>
      </c>
      <c r="AY9" s="0" t="n">
        <v>1</v>
      </c>
      <c r="AZ9" s="0" t="n">
        <v>0</v>
      </c>
      <c r="BA9" s="0" t="n">
        <v>9</v>
      </c>
      <c r="BB9" s="0" t="n">
        <v>0</v>
      </c>
      <c r="BC9" s="0" t="n">
        <v>0</v>
      </c>
      <c r="BD9" s="0" t="n">
        <v>0</v>
      </c>
      <c r="BE9" s="0" t="n">
        <v>0</v>
      </c>
      <c r="BF9" s="0" t="n">
        <v>0</v>
      </c>
      <c r="BG9" s="0" t="n">
        <v>0</v>
      </c>
      <c r="BH9" s="0" t="n">
        <v>0</v>
      </c>
      <c r="BI9" s="0" t="n">
        <v>0</v>
      </c>
      <c r="BJ9" s="0" t="n">
        <v>0</v>
      </c>
      <c r="BK9" s="0" t="n">
        <v>0</v>
      </c>
      <c r="BL9" s="0" t="n">
        <v>0</v>
      </c>
      <c r="BM9" s="0" t="n">
        <v>0</v>
      </c>
      <c r="BN9" s="0" t="n">
        <v>0</v>
      </c>
      <c r="BO9" s="0" t="n">
        <v>0</v>
      </c>
      <c r="BP9" s="0" t="n">
        <v>0</v>
      </c>
      <c r="BQ9" s="0" t="n">
        <v>0</v>
      </c>
      <c r="BR9" s="0" t="n">
        <v>0</v>
      </c>
      <c r="BS9" s="0" t="n">
        <v>0</v>
      </c>
      <c r="BT9" s="0" t="n">
        <v>0</v>
      </c>
      <c r="BU9" s="0" t="n">
        <v>0</v>
      </c>
      <c r="BV9" s="0" t="n">
        <v>0</v>
      </c>
      <c r="BW9" s="0" t="n">
        <v>0</v>
      </c>
      <c r="CV9" s="0" t="n">
        <v>0</v>
      </c>
      <c r="CW9" s="0" t="n">
        <v>0</v>
      </c>
      <c r="CX9" s="0" t="n">
        <f aca="false">ROUND(Y9*Source!I30,9)</f>
        <v>0</v>
      </c>
      <c r="CY9" s="0" t="n">
        <f aca="false">AA9</f>
        <v>0</v>
      </c>
      <c r="CZ9" s="0" t="n">
        <f aca="false">AE9</f>
        <v>0</v>
      </c>
      <c r="DA9" s="0" t="n">
        <f aca="false">AI9</f>
        <v>1</v>
      </c>
      <c r="DB9" s="0" t="n">
        <f aca="false">ROUND(AT9*CZ9,2)</f>
        <v>0</v>
      </c>
      <c r="DC9" s="0" t="n">
        <f aca="false">ROUND(AT9*AG9,2)</f>
        <v>0</v>
      </c>
      <c r="DF9" s="0" t="n">
        <f aca="false">ROUND(ROUND(AE9,2)*CX9,2)</f>
        <v>0</v>
      </c>
      <c r="DG9" s="0" t="n">
        <f aca="false">ROUND(ROUND(AF9,2)*CX9,2)</f>
        <v>0</v>
      </c>
      <c r="DH9" s="0" t="n">
        <f aca="false">ROUND(ROUND(AG9,2)*ROUND(AT9*Source!I30,9),2)</f>
        <v>0</v>
      </c>
      <c r="DI9" s="0" t="n">
        <f aca="false">ROUND(ROUND(AH9,2)*CX9,2)</f>
        <v>0</v>
      </c>
      <c r="DJ9" s="0" t="n">
        <f aca="false">DF9</f>
        <v>0</v>
      </c>
      <c r="DK9" s="0" t="n">
        <v>0</v>
      </c>
      <c r="DM9" s="0" t="n">
        <v>0</v>
      </c>
      <c r="DO9" s="0" t="n">
        <v>0</v>
      </c>
    </row>
    <row r="10" customFormat="false" ht="12.75" hidden="false" customHeight="false" outlineLevel="0" collapsed="false">
      <c r="A10" s="0" t="n">
        <f aca="false">ROW(Source!A31)</f>
        <v>31</v>
      </c>
      <c r="B10" s="0" t="n">
        <v>86511348</v>
      </c>
      <c r="C10" s="0" t="n">
        <v>86511356</v>
      </c>
      <c r="D10" s="0" t="n">
        <v>0</v>
      </c>
      <c r="E10" s="0" t="n">
        <v>1</v>
      </c>
      <c r="F10" s="0" t="n">
        <v>1</v>
      </c>
      <c r="G10" s="0" t="n">
        <v>30515945</v>
      </c>
      <c r="H10" s="0" t="n">
        <v>1</v>
      </c>
      <c r="I10" s="0" t="s">
        <v>70</v>
      </c>
      <c r="K10" s="0" t="s">
        <v>187</v>
      </c>
      <c r="L10" s="0" t="n">
        <v>1369</v>
      </c>
      <c r="N10" s="0" t="n">
        <v>1013</v>
      </c>
      <c r="O10" s="0" t="s">
        <v>188</v>
      </c>
      <c r="P10" s="0" t="s">
        <v>188</v>
      </c>
      <c r="Q10" s="0" t="n">
        <v>1</v>
      </c>
      <c r="W10" s="0" t="n">
        <v>0</v>
      </c>
      <c r="X10" s="0" t="n">
        <v>-2001970737</v>
      </c>
      <c r="Y10" s="0" t="n">
        <f aca="false">(AT10*1.1)</f>
        <v>75.9</v>
      </c>
      <c r="AA10" s="0" t="n">
        <v>0</v>
      </c>
      <c r="AB10" s="0" t="n">
        <v>0</v>
      </c>
      <c r="AC10" s="0" t="n">
        <v>0</v>
      </c>
      <c r="AD10" s="0" t="n">
        <v>0</v>
      </c>
      <c r="AE10" s="0" t="n">
        <v>0</v>
      </c>
      <c r="AF10" s="0" t="n">
        <v>0</v>
      </c>
      <c r="AG10" s="0" t="n">
        <v>0</v>
      </c>
      <c r="AH10" s="0" t="n">
        <v>0</v>
      </c>
      <c r="AI10" s="0" t="n">
        <v>1</v>
      </c>
      <c r="AJ10" s="0" t="n">
        <v>1</v>
      </c>
      <c r="AK10" s="0" t="n">
        <v>1</v>
      </c>
      <c r="AL10" s="0" t="n">
        <v>1</v>
      </c>
      <c r="AM10" s="0" t="n">
        <v>0</v>
      </c>
      <c r="AN10" s="0" t="n">
        <v>0</v>
      </c>
      <c r="AO10" s="0" t="n">
        <v>1</v>
      </c>
      <c r="AP10" s="0" t="n">
        <v>0</v>
      </c>
      <c r="AQ10" s="0" t="n">
        <v>0</v>
      </c>
      <c r="AR10" s="0" t="n">
        <v>0</v>
      </c>
      <c r="AT10" s="0" t="n">
        <v>69</v>
      </c>
      <c r="AU10" s="0" t="s">
        <v>76</v>
      </c>
      <c r="AV10" s="0" t="n">
        <v>1</v>
      </c>
      <c r="AW10" s="0" t="n">
        <v>2</v>
      </c>
      <c r="AX10" s="0" t="n">
        <v>86511360</v>
      </c>
      <c r="AY10" s="0" t="n">
        <v>1</v>
      </c>
      <c r="AZ10" s="0" t="n">
        <v>6144</v>
      </c>
      <c r="BA10" s="0" t="n">
        <v>10</v>
      </c>
      <c r="BB10" s="0" t="n">
        <v>0</v>
      </c>
      <c r="BC10" s="0" t="n">
        <v>0</v>
      </c>
      <c r="BD10" s="0" t="n">
        <v>0</v>
      </c>
      <c r="BE10" s="0" t="n">
        <v>0</v>
      </c>
      <c r="BF10" s="0" t="n">
        <v>0</v>
      </c>
      <c r="BG10" s="0" t="n">
        <v>0</v>
      </c>
      <c r="BH10" s="0" t="n">
        <v>0</v>
      </c>
      <c r="BI10" s="0" t="n">
        <v>0</v>
      </c>
      <c r="BJ10" s="0" t="n">
        <v>0</v>
      </c>
      <c r="BK10" s="0" t="n">
        <v>0</v>
      </c>
      <c r="BL10" s="0" t="n">
        <v>0</v>
      </c>
      <c r="BM10" s="0" t="n">
        <v>0</v>
      </c>
      <c r="BN10" s="0" t="n">
        <v>0</v>
      </c>
      <c r="BO10" s="0" t="n">
        <v>0</v>
      </c>
      <c r="BP10" s="0" t="n">
        <v>0</v>
      </c>
      <c r="BQ10" s="0" t="n">
        <v>0</v>
      </c>
      <c r="BR10" s="0" t="n">
        <v>0</v>
      </c>
      <c r="BS10" s="0" t="n">
        <v>0</v>
      </c>
      <c r="BT10" s="0" t="n">
        <v>0</v>
      </c>
      <c r="BU10" s="0" t="n">
        <v>0</v>
      </c>
      <c r="BV10" s="0" t="n">
        <v>0</v>
      </c>
      <c r="BW10" s="0" t="n">
        <v>0</v>
      </c>
      <c r="CU10" s="0" t="n">
        <f aca="false">ROUND(AT10*Source!I31*AH10*AL10,2)</f>
        <v>0</v>
      </c>
      <c r="CV10" s="0" t="n">
        <f aca="false">ROUND(Y10*Source!I31,9)</f>
        <v>1.518</v>
      </c>
      <c r="CW10" s="0" t="n">
        <v>0</v>
      </c>
      <c r="CX10" s="0" t="n">
        <f aca="false">ROUND(Y10*Source!I31,9)</f>
        <v>1.518</v>
      </c>
      <c r="CY10" s="0" t="n">
        <f aca="false">AD10</f>
        <v>0</v>
      </c>
      <c r="CZ10" s="0" t="n">
        <f aca="false">AH10</f>
        <v>0</v>
      </c>
      <c r="DA10" s="0" t="n">
        <f aca="false">AL10</f>
        <v>1</v>
      </c>
      <c r="DB10" s="0" t="n">
        <f aca="false">(ROUND(AT10*CZ10,2)*1.1)</f>
        <v>0</v>
      </c>
      <c r="DC10" s="0" t="n">
        <f aca="false">(ROUND(AT10*AG10,2)*1.1)</f>
        <v>0</v>
      </c>
      <c r="DF10" s="0" t="n">
        <f aca="false">ROUND(ROUND(AE10,2)*CX10,2)</f>
        <v>0</v>
      </c>
      <c r="DG10" s="0" t="n">
        <f aca="false">ROUND(ROUND(AF10,2)*CX10,2)</f>
        <v>0</v>
      </c>
      <c r="DH10" s="0" t="n">
        <f aca="false">ROUND(ROUND(AG10,2)*ROUND((AT10*Source!I31*1.1),9),2)</f>
        <v>0</v>
      </c>
      <c r="DI10" s="0" t="n">
        <f aca="false">ROUND(ROUND(AH10,2)*CX10,2)</f>
        <v>0</v>
      </c>
      <c r="DJ10" s="0" t="n">
        <f aca="false">DI10</f>
        <v>0</v>
      </c>
      <c r="DK10" s="0" t="n">
        <v>0</v>
      </c>
      <c r="DM10" s="0" t="n">
        <v>0</v>
      </c>
      <c r="DO10" s="0" t="n">
        <v>0</v>
      </c>
      <c r="DP10" s="0" t="s">
        <v>76</v>
      </c>
    </row>
    <row r="11" customFormat="false" ht="12.75" hidden="false" customHeight="false" outlineLevel="0" collapsed="false">
      <c r="A11" s="0" t="n">
        <f aca="false">ROW(Source!A31)</f>
        <v>31</v>
      </c>
      <c r="B11" s="0" t="n">
        <v>86511348</v>
      </c>
      <c r="C11" s="0" t="n">
        <v>86511356</v>
      </c>
      <c r="D11" s="0" t="n">
        <v>0</v>
      </c>
      <c r="E11" s="0" t="n">
        <v>1</v>
      </c>
      <c r="F11" s="0" t="n">
        <v>1</v>
      </c>
      <c r="G11" s="0" t="n">
        <v>30515945</v>
      </c>
      <c r="H11" s="0" t="n">
        <v>3</v>
      </c>
      <c r="I11" s="0" t="s">
        <v>189</v>
      </c>
      <c r="K11" s="0" t="s">
        <v>190</v>
      </c>
      <c r="L11" s="0" t="n">
        <v>1354</v>
      </c>
      <c r="N11" s="0" t="n">
        <v>1010</v>
      </c>
      <c r="O11" s="0" t="s">
        <v>181</v>
      </c>
      <c r="P11" s="0" t="s">
        <v>181</v>
      </c>
      <c r="Q11" s="0" t="n">
        <v>1</v>
      </c>
      <c r="W11" s="0" t="n">
        <v>0</v>
      </c>
      <c r="X11" s="0" t="n">
        <v>-527920806</v>
      </c>
      <c r="Y11" s="0" t="n">
        <f aca="false">AT11</f>
        <v>0</v>
      </c>
      <c r="AA11" s="0" t="n">
        <v>47.28</v>
      </c>
      <c r="AB11" s="0" t="n">
        <v>0</v>
      </c>
      <c r="AC11" s="0" t="n">
        <v>0</v>
      </c>
      <c r="AD11" s="0" t="n">
        <v>0</v>
      </c>
      <c r="AE11" s="0" t="n">
        <v>47.28</v>
      </c>
      <c r="AF11" s="0" t="n">
        <v>0</v>
      </c>
      <c r="AG11" s="0" t="n">
        <v>0</v>
      </c>
      <c r="AH11" s="0" t="n">
        <v>0</v>
      </c>
      <c r="AI11" s="0" t="n">
        <v>1</v>
      </c>
      <c r="AJ11" s="0" t="n">
        <v>1</v>
      </c>
      <c r="AK11" s="0" t="n">
        <v>1</v>
      </c>
      <c r="AL11" s="0" t="n">
        <v>1</v>
      </c>
      <c r="AM11" s="0" t="n">
        <v>0</v>
      </c>
      <c r="AN11" s="0" t="n">
        <v>0</v>
      </c>
      <c r="AO11" s="0" t="n">
        <v>1</v>
      </c>
      <c r="AP11" s="0" t="n">
        <v>0</v>
      </c>
      <c r="AQ11" s="0" t="n">
        <v>0</v>
      </c>
      <c r="AR11" s="0" t="n">
        <v>0</v>
      </c>
      <c r="AT11" s="0" t="n">
        <v>0</v>
      </c>
      <c r="AV11" s="0" t="n">
        <v>0</v>
      </c>
      <c r="AW11" s="0" t="n">
        <v>2</v>
      </c>
      <c r="AX11" s="0" t="n">
        <v>86511361</v>
      </c>
      <c r="AY11" s="0" t="n">
        <v>1</v>
      </c>
      <c r="AZ11" s="0" t="n">
        <v>0</v>
      </c>
      <c r="BA11" s="0" t="n">
        <v>11</v>
      </c>
      <c r="BB11" s="0" t="n">
        <v>0</v>
      </c>
      <c r="BC11" s="0" t="n">
        <v>0</v>
      </c>
      <c r="BD11" s="0" t="n">
        <v>0</v>
      </c>
      <c r="BE11" s="0" t="n">
        <v>0</v>
      </c>
      <c r="BF11" s="0" t="n">
        <v>0</v>
      </c>
      <c r="BG11" s="0" t="n">
        <v>0</v>
      </c>
      <c r="BH11" s="0" t="n">
        <v>0</v>
      </c>
      <c r="BI11" s="0" t="n">
        <v>0</v>
      </c>
      <c r="BJ11" s="0" t="n">
        <v>0</v>
      </c>
      <c r="BK11" s="0" t="n">
        <v>0</v>
      </c>
      <c r="BL11" s="0" t="n">
        <v>0</v>
      </c>
      <c r="BM11" s="0" t="n">
        <v>0</v>
      </c>
      <c r="BN11" s="0" t="n">
        <v>0</v>
      </c>
      <c r="BO11" s="0" t="n">
        <v>0</v>
      </c>
      <c r="BP11" s="0" t="n">
        <v>0</v>
      </c>
      <c r="BQ11" s="0" t="n">
        <v>0</v>
      </c>
      <c r="BR11" s="0" t="n">
        <v>0</v>
      </c>
      <c r="BS11" s="0" t="n">
        <v>0</v>
      </c>
      <c r="BT11" s="0" t="n">
        <v>0</v>
      </c>
      <c r="BU11" s="0" t="n">
        <v>0</v>
      </c>
      <c r="BV11" s="0" t="n">
        <v>0</v>
      </c>
      <c r="BW11" s="0" t="n">
        <v>0</v>
      </c>
      <c r="CV11" s="0" t="n">
        <v>0</v>
      </c>
      <c r="CW11" s="0" t="n">
        <v>0</v>
      </c>
      <c r="CX11" s="0" t="n">
        <f aca="false">ROUND(Y11*Source!I31,9)</f>
        <v>0</v>
      </c>
      <c r="CY11" s="0" t="n">
        <f aca="false">AA11</f>
        <v>47.28</v>
      </c>
      <c r="CZ11" s="0" t="n">
        <f aca="false">AE11</f>
        <v>47.28</v>
      </c>
      <c r="DA11" s="0" t="n">
        <f aca="false">AI11</f>
        <v>1</v>
      </c>
      <c r="DB11" s="0" t="n">
        <f aca="false">ROUND(AT11*CZ11,2)</f>
        <v>0</v>
      </c>
      <c r="DC11" s="0" t="n">
        <f aca="false">ROUND(AT11*AG11,2)</f>
        <v>0</v>
      </c>
      <c r="DF11" s="0" t="n">
        <f aca="false">ROUND(ROUND(AE11,2)*CX11,2)</f>
        <v>0</v>
      </c>
      <c r="DG11" s="0" t="n">
        <f aca="false">ROUND(ROUND(AF11,2)*CX11,2)</f>
        <v>0</v>
      </c>
      <c r="DH11" s="0" t="n">
        <f aca="false">ROUND(ROUND(AG11,2)*ROUND(AT11*Source!I31,9),2)</f>
        <v>0</v>
      </c>
      <c r="DI11" s="0" t="n">
        <f aca="false">ROUND(ROUND(AH11,2)*CX11,2)</f>
        <v>0</v>
      </c>
      <c r="DJ11" s="0" t="n">
        <f aca="false">DF11</f>
        <v>0</v>
      </c>
      <c r="DK11" s="0" t="n">
        <v>0</v>
      </c>
      <c r="DM11" s="0" t="n">
        <v>0</v>
      </c>
      <c r="DO11" s="0" t="n">
        <v>0</v>
      </c>
    </row>
    <row r="12" customFormat="false" ht="12.75" hidden="false" customHeight="false" outlineLevel="0" collapsed="false">
      <c r="A12" s="0" t="n">
        <f aca="false">ROW(Source!A31)</f>
        <v>31</v>
      </c>
      <c r="B12" s="0" t="n">
        <v>86511348</v>
      </c>
      <c r="C12" s="0" t="n">
        <v>86511356</v>
      </c>
      <c r="D12" s="0" t="n">
        <v>46341682</v>
      </c>
      <c r="E12" s="0" t="n">
        <v>1</v>
      </c>
      <c r="F12" s="0" t="n">
        <v>1</v>
      </c>
      <c r="G12" s="0" t="n">
        <v>30515945</v>
      </c>
      <c r="H12" s="0" t="n">
        <v>3</v>
      </c>
      <c r="I12" s="0" t="s">
        <v>191</v>
      </c>
      <c r="K12" s="0" t="s">
        <v>192</v>
      </c>
      <c r="L12" s="0" t="n">
        <v>1354</v>
      </c>
      <c r="N12" s="0" t="n">
        <v>1010</v>
      </c>
      <c r="O12" s="0" t="s">
        <v>181</v>
      </c>
      <c r="P12" s="0" t="s">
        <v>181</v>
      </c>
      <c r="Q12" s="0" t="n">
        <v>1</v>
      </c>
      <c r="W12" s="0" t="n">
        <v>0</v>
      </c>
      <c r="X12" s="0" t="n">
        <v>-384883469</v>
      </c>
      <c r="Y12" s="0" t="n">
        <f aca="false">AT12</f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F12" s="0" t="n">
        <v>0</v>
      </c>
      <c r="AG12" s="0" t="n">
        <v>0</v>
      </c>
      <c r="AH12" s="0" t="n">
        <v>0</v>
      </c>
      <c r="AI12" s="0" t="n">
        <v>1</v>
      </c>
      <c r="AJ12" s="0" t="n">
        <v>1</v>
      </c>
      <c r="AK12" s="0" t="n">
        <v>1</v>
      </c>
      <c r="AL12" s="0" t="n">
        <v>1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  <c r="AT12" s="0" t="n">
        <v>0</v>
      </c>
      <c r="AV12" s="0" t="n">
        <v>0</v>
      </c>
      <c r="AW12" s="0" t="n">
        <v>2</v>
      </c>
      <c r="AX12" s="0" t="n">
        <v>86511362</v>
      </c>
      <c r="AY12" s="0" t="n">
        <v>1</v>
      </c>
      <c r="AZ12" s="0" t="n">
        <v>0</v>
      </c>
      <c r="BA12" s="0" t="n">
        <v>12</v>
      </c>
      <c r="BB12" s="0" t="n">
        <v>0</v>
      </c>
      <c r="BC12" s="0" t="n">
        <v>0</v>
      </c>
      <c r="BD12" s="0" t="n">
        <v>0</v>
      </c>
      <c r="BE12" s="0" t="n">
        <v>0</v>
      </c>
      <c r="BF12" s="0" t="n">
        <v>0</v>
      </c>
      <c r="BG12" s="0" t="n">
        <v>0</v>
      </c>
      <c r="BH12" s="0" t="n">
        <v>0</v>
      </c>
      <c r="BI12" s="0" t="n">
        <v>0</v>
      </c>
      <c r="BJ12" s="0" t="n">
        <v>0</v>
      </c>
      <c r="BK12" s="0" t="n">
        <v>0</v>
      </c>
      <c r="BL12" s="0" t="n">
        <v>0</v>
      </c>
      <c r="BM12" s="0" t="n">
        <v>0</v>
      </c>
      <c r="BN12" s="0" t="n">
        <v>0</v>
      </c>
      <c r="BO12" s="0" t="n">
        <v>0</v>
      </c>
      <c r="BP12" s="0" t="n">
        <v>0</v>
      </c>
      <c r="BQ12" s="0" t="n">
        <v>0</v>
      </c>
      <c r="BR12" s="0" t="n">
        <v>0</v>
      </c>
      <c r="BS12" s="0" t="n">
        <v>0</v>
      </c>
      <c r="BT12" s="0" t="n">
        <v>0</v>
      </c>
      <c r="BU12" s="0" t="n">
        <v>0</v>
      </c>
      <c r="BV12" s="0" t="n">
        <v>0</v>
      </c>
      <c r="BW12" s="0" t="n">
        <v>0</v>
      </c>
      <c r="CV12" s="0" t="n">
        <v>0</v>
      </c>
      <c r="CW12" s="0" t="n">
        <v>0</v>
      </c>
      <c r="CX12" s="0" t="n">
        <f aca="false">ROUND(Y12*Source!I31,9)</f>
        <v>0</v>
      </c>
      <c r="CY12" s="0" t="n">
        <f aca="false">AA12</f>
        <v>0</v>
      </c>
      <c r="CZ12" s="0" t="n">
        <f aca="false">AE12</f>
        <v>0</v>
      </c>
      <c r="DA12" s="0" t="n">
        <f aca="false">AI12</f>
        <v>1</v>
      </c>
      <c r="DB12" s="0" t="n">
        <f aca="false">ROUND(AT12*CZ12,2)</f>
        <v>0</v>
      </c>
      <c r="DC12" s="0" t="n">
        <f aca="false">ROUND(AT12*AG12,2)</f>
        <v>0</v>
      </c>
      <c r="DF12" s="0" t="n">
        <f aca="false">ROUND(ROUND(AE12,2)*CX12,2)</f>
        <v>0</v>
      </c>
      <c r="DG12" s="0" t="n">
        <f aca="false">ROUND(ROUND(AF12,2)*CX12,2)</f>
        <v>0</v>
      </c>
      <c r="DH12" s="0" t="n">
        <f aca="false">ROUND(ROUND(AG12,2)*ROUND(AT12*Source!I31,9),2)</f>
        <v>0</v>
      </c>
      <c r="DI12" s="0" t="n">
        <f aca="false">ROUND(ROUND(AH12,2)*CX12,2)</f>
        <v>0</v>
      </c>
      <c r="DJ12" s="0" t="n">
        <f aca="false">DF12</f>
        <v>0</v>
      </c>
      <c r="DK12" s="0" t="n">
        <v>0</v>
      </c>
      <c r="DM12" s="0" t="n">
        <v>0</v>
      </c>
      <c r="DO12" s="0" t="n">
        <v>0</v>
      </c>
    </row>
    <row r="13" customFormat="false" ht="12.75" hidden="false" customHeight="false" outlineLevel="0" collapsed="false">
      <c r="A13" s="0" t="n">
        <f aca="false">ROW(Source!A32)</f>
        <v>32</v>
      </c>
      <c r="B13" s="0" t="n">
        <v>86511347</v>
      </c>
      <c r="C13" s="0" t="n">
        <v>86511363</v>
      </c>
      <c r="D13" s="0" t="n">
        <v>0</v>
      </c>
      <c r="E13" s="0" t="n">
        <v>1</v>
      </c>
      <c r="F13" s="0" t="n">
        <v>1</v>
      </c>
      <c r="G13" s="0" t="n">
        <v>30515945</v>
      </c>
      <c r="H13" s="0" t="n">
        <v>1</v>
      </c>
      <c r="I13" s="0" t="s">
        <v>70</v>
      </c>
      <c r="K13" s="0" t="s">
        <v>187</v>
      </c>
      <c r="L13" s="0" t="n">
        <v>1369</v>
      </c>
      <c r="N13" s="0" t="n">
        <v>1013</v>
      </c>
      <c r="O13" s="0" t="s">
        <v>188</v>
      </c>
      <c r="P13" s="0" t="s">
        <v>188</v>
      </c>
      <c r="Q13" s="0" t="n">
        <v>1</v>
      </c>
      <c r="W13" s="0" t="n">
        <v>0</v>
      </c>
      <c r="X13" s="0" t="n">
        <v>-2001970737</v>
      </c>
      <c r="Y13" s="0" t="n">
        <f aca="false">(AT13*1.1)</f>
        <v>75.9</v>
      </c>
      <c r="AA13" s="0" t="n">
        <v>0</v>
      </c>
      <c r="AB13" s="0" t="n">
        <v>0</v>
      </c>
      <c r="AC13" s="0" t="n">
        <v>0</v>
      </c>
      <c r="AD13" s="0" t="n">
        <v>0</v>
      </c>
      <c r="AE13" s="0" t="n">
        <v>0</v>
      </c>
      <c r="AF13" s="0" t="n">
        <v>0</v>
      </c>
      <c r="AG13" s="0" t="n">
        <v>0</v>
      </c>
      <c r="AH13" s="0" t="n">
        <v>0</v>
      </c>
      <c r="AI13" s="0" t="n">
        <v>1</v>
      </c>
      <c r="AJ13" s="0" t="n">
        <v>1</v>
      </c>
      <c r="AK13" s="0" t="n">
        <v>1</v>
      </c>
      <c r="AL13" s="0" t="n">
        <v>1</v>
      </c>
      <c r="AM13" s="0" t="n">
        <v>0</v>
      </c>
      <c r="AN13" s="0" t="n">
        <v>0</v>
      </c>
      <c r="AO13" s="0" t="n">
        <v>1</v>
      </c>
      <c r="AP13" s="0" t="n">
        <v>0</v>
      </c>
      <c r="AQ13" s="0" t="n">
        <v>0</v>
      </c>
      <c r="AR13" s="0" t="n">
        <v>0</v>
      </c>
      <c r="AT13" s="0" t="n">
        <v>69</v>
      </c>
      <c r="AU13" s="0" t="s">
        <v>76</v>
      </c>
      <c r="AV13" s="0" t="n">
        <v>1</v>
      </c>
      <c r="AW13" s="0" t="n">
        <v>2</v>
      </c>
      <c r="AX13" s="0" t="n">
        <v>86511367</v>
      </c>
      <c r="AY13" s="0" t="n">
        <v>1</v>
      </c>
      <c r="AZ13" s="0" t="n">
        <v>6144</v>
      </c>
      <c r="BA13" s="0" t="n">
        <v>13</v>
      </c>
      <c r="BB13" s="0" t="n">
        <v>0</v>
      </c>
      <c r="BC13" s="0" t="n">
        <v>0</v>
      </c>
      <c r="BD13" s="0" t="n">
        <v>0</v>
      </c>
      <c r="BE13" s="0" t="n">
        <v>0</v>
      </c>
      <c r="BF13" s="0" t="n">
        <v>0</v>
      </c>
      <c r="BG13" s="0" t="n">
        <v>0</v>
      </c>
      <c r="BH13" s="0" t="n">
        <v>0</v>
      </c>
      <c r="BI13" s="0" t="n">
        <v>0</v>
      </c>
      <c r="BJ13" s="0" t="n">
        <v>0</v>
      </c>
      <c r="BK13" s="0" t="n">
        <v>0</v>
      </c>
      <c r="BL13" s="0" t="n">
        <v>0</v>
      </c>
      <c r="BM13" s="0" t="n">
        <v>0</v>
      </c>
      <c r="BN13" s="0" t="n">
        <v>0</v>
      </c>
      <c r="BO13" s="0" t="n">
        <v>0</v>
      </c>
      <c r="BP13" s="0" t="n">
        <v>0</v>
      </c>
      <c r="BQ13" s="0" t="n">
        <v>0</v>
      </c>
      <c r="BR13" s="0" t="n">
        <v>0</v>
      </c>
      <c r="BS13" s="0" t="n">
        <v>0</v>
      </c>
      <c r="BT13" s="0" t="n">
        <v>0</v>
      </c>
      <c r="BU13" s="0" t="n">
        <v>0</v>
      </c>
      <c r="BV13" s="0" t="n">
        <v>0</v>
      </c>
      <c r="BW13" s="0" t="n">
        <v>0</v>
      </c>
      <c r="CU13" s="0" t="n">
        <f aca="false">ROUND(AT13*Source!I32*AH13*AL13,2)</f>
        <v>0</v>
      </c>
      <c r="CV13" s="0" t="n">
        <f aca="false">ROUND(Y13*Source!I32,9)</f>
        <v>8.349</v>
      </c>
      <c r="CW13" s="0" t="n">
        <v>0</v>
      </c>
      <c r="CX13" s="0" t="n">
        <f aca="false">ROUND(Y13*Source!I32,9)</f>
        <v>8.349</v>
      </c>
      <c r="CY13" s="0" t="n">
        <f aca="false">AD13</f>
        <v>0</v>
      </c>
      <c r="CZ13" s="0" t="n">
        <f aca="false">AH13</f>
        <v>0</v>
      </c>
      <c r="DA13" s="0" t="n">
        <f aca="false">AL13</f>
        <v>1</v>
      </c>
      <c r="DB13" s="0" t="n">
        <f aca="false">(ROUND(AT13*CZ13,2)*1.1)</f>
        <v>0</v>
      </c>
      <c r="DC13" s="0" t="n">
        <f aca="false">(ROUND(AT13*AG13,2)*1.1)</f>
        <v>0</v>
      </c>
      <c r="DF13" s="0" t="n">
        <f aca="false">ROUND(ROUND(AE13,2)*CX13,2)</f>
        <v>0</v>
      </c>
      <c r="DG13" s="0" t="n">
        <f aca="false">ROUND(ROUND(AF13,2)*CX13,2)</f>
        <v>0</v>
      </c>
      <c r="DH13" s="0" t="n">
        <f aca="false">ROUND(ROUND(AG13,2)*ROUND((AT13*Source!I32*1.1),9),2)</f>
        <v>0</v>
      </c>
      <c r="DI13" s="0" t="n">
        <f aca="false">ROUND(ROUND(AH13,2)*CX13,2)</f>
        <v>0</v>
      </c>
      <c r="DJ13" s="0" t="n">
        <f aca="false">DI13</f>
        <v>0</v>
      </c>
      <c r="DK13" s="0" t="n">
        <v>0</v>
      </c>
      <c r="DM13" s="0" t="n">
        <v>0</v>
      </c>
      <c r="DO13" s="0" t="n">
        <v>0</v>
      </c>
      <c r="DP13" s="0" t="s">
        <v>76</v>
      </c>
    </row>
    <row r="14" customFormat="false" ht="12.75" hidden="false" customHeight="false" outlineLevel="0" collapsed="false">
      <c r="A14" s="0" t="n">
        <f aca="false">ROW(Source!A32)</f>
        <v>32</v>
      </c>
      <c r="B14" s="0" t="n">
        <v>86511347</v>
      </c>
      <c r="C14" s="0" t="n">
        <v>86511363</v>
      </c>
      <c r="D14" s="0" t="n">
        <v>0</v>
      </c>
      <c r="E14" s="0" t="n">
        <v>1</v>
      </c>
      <c r="F14" s="0" t="n">
        <v>1</v>
      </c>
      <c r="G14" s="0" t="n">
        <v>30515945</v>
      </c>
      <c r="H14" s="0" t="n">
        <v>3</v>
      </c>
      <c r="I14" s="0" t="s">
        <v>189</v>
      </c>
      <c r="K14" s="0" t="s">
        <v>190</v>
      </c>
      <c r="L14" s="0" t="n">
        <v>1354</v>
      </c>
      <c r="N14" s="0" t="n">
        <v>1010</v>
      </c>
      <c r="O14" s="0" t="s">
        <v>181</v>
      </c>
      <c r="P14" s="0" t="s">
        <v>181</v>
      </c>
      <c r="Q14" s="0" t="n">
        <v>1</v>
      </c>
      <c r="W14" s="0" t="n">
        <v>0</v>
      </c>
      <c r="X14" s="0" t="n">
        <v>-527920806</v>
      </c>
      <c r="Y14" s="0" t="n">
        <f aca="false">AT14</f>
        <v>0</v>
      </c>
      <c r="AA14" s="0" t="n">
        <v>47.28</v>
      </c>
      <c r="AB14" s="0" t="n">
        <v>0</v>
      </c>
      <c r="AC14" s="0" t="n">
        <v>0</v>
      </c>
      <c r="AD14" s="0" t="n">
        <v>0</v>
      </c>
      <c r="AE14" s="0" t="n">
        <v>47.28</v>
      </c>
      <c r="AF14" s="0" t="n">
        <v>0</v>
      </c>
      <c r="AG14" s="0" t="n">
        <v>0</v>
      </c>
      <c r="AH14" s="0" t="n">
        <v>0</v>
      </c>
      <c r="AI14" s="0" t="n">
        <v>1</v>
      </c>
      <c r="AJ14" s="0" t="n">
        <v>1</v>
      </c>
      <c r="AK14" s="0" t="n">
        <v>1</v>
      </c>
      <c r="AL14" s="0" t="n">
        <v>1</v>
      </c>
      <c r="AM14" s="0" t="n">
        <v>0</v>
      </c>
      <c r="AN14" s="0" t="n">
        <v>0</v>
      </c>
      <c r="AO14" s="0" t="n">
        <v>1</v>
      </c>
      <c r="AP14" s="0" t="n">
        <v>0</v>
      </c>
      <c r="AQ14" s="0" t="n">
        <v>0</v>
      </c>
      <c r="AR14" s="0" t="n">
        <v>0</v>
      </c>
      <c r="AT14" s="0" t="n">
        <v>0</v>
      </c>
      <c r="AV14" s="0" t="n">
        <v>0</v>
      </c>
      <c r="AW14" s="0" t="n">
        <v>2</v>
      </c>
      <c r="AX14" s="0" t="n">
        <v>86511368</v>
      </c>
      <c r="AY14" s="0" t="n">
        <v>1</v>
      </c>
      <c r="AZ14" s="0" t="n">
        <v>0</v>
      </c>
      <c r="BA14" s="0" t="n">
        <v>14</v>
      </c>
      <c r="BB14" s="0" t="n">
        <v>0</v>
      </c>
      <c r="BC14" s="0" t="n">
        <v>0</v>
      </c>
      <c r="BD14" s="0" t="n">
        <v>0</v>
      </c>
      <c r="BE14" s="0" t="n">
        <v>0</v>
      </c>
      <c r="BF14" s="0" t="n">
        <v>0</v>
      </c>
      <c r="BG14" s="0" t="n">
        <v>0</v>
      </c>
      <c r="BH14" s="0" t="n">
        <v>0</v>
      </c>
      <c r="BI14" s="0" t="n">
        <v>0</v>
      </c>
      <c r="BJ14" s="0" t="n">
        <v>0</v>
      </c>
      <c r="BK14" s="0" t="n">
        <v>0</v>
      </c>
      <c r="BL14" s="0" t="n">
        <v>0</v>
      </c>
      <c r="BM14" s="0" t="n">
        <v>0</v>
      </c>
      <c r="BN14" s="0" t="n">
        <v>0</v>
      </c>
      <c r="BO14" s="0" t="n">
        <v>0</v>
      </c>
      <c r="BP14" s="0" t="n">
        <v>0</v>
      </c>
      <c r="BQ14" s="0" t="n">
        <v>0</v>
      </c>
      <c r="BR14" s="0" t="n">
        <v>0</v>
      </c>
      <c r="BS14" s="0" t="n">
        <v>0</v>
      </c>
      <c r="BT14" s="0" t="n">
        <v>0</v>
      </c>
      <c r="BU14" s="0" t="n">
        <v>0</v>
      </c>
      <c r="BV14" s="0" t="n">
        <v>0</v>
      </c>
      <c r="BW14" s="0" t="n">
        <v>0</v>
      </c>
      <c r="CV14" s="0" t="n">
        <v>0</v>
      </c>
      <c r="CW14" s="0" t="n">
        <v>0</v>
      </c>
      <c r="CX14" s="0" t="n">
        <f aca="false">ROUND(Y14*Source!I32,9)</f>
        <v>0</v>
      </c>
      <c r="CY14" s="0" t="n">
        <f aca="false">AA14</f>
        <v>47.28</v>
      </c>
      <c r="CZ14" s="0" t="n">
        <f aca="false">AE14</f>
        <v>47.28</v>
      </c>
      <c r="DA14" s="0" t="n">
        <f aca="false">AI14</f>
        <v>1</v>
      </c>
      <c r="DB14" s="0" t="n">
        <f aca="false">ROUND(AT14*CZ14,2)</f>
        <v>0</v>
      </c>
      <c r="DC14" s="0" t="n">
        <f aca="false">ROUND(AT14*AG14,2)</f>
        <v>0</v>
      </c>
      <c r="DF14" s="0" t="n">
        <f aca="false">ROUND(ROUND(AE14,2)*CX14,2)</f>
        <v>0</v>
      </c>
      <c r="DG14" s="0" t="n">
        <f aca="false">ROUND(ROUND(AF14,2)*CX14,2)</f>
        <v>0</v>
      </c>
      <c r="DH14" s="0" t="n">
        <f aca="false">ROUND(ROUND(AG14,2)*ROUND(AT14*Source!I32,9),2)</f>
        <v>0</v>
      </c>
      <c r="DI14" s="0" t="n">
        <f aca="false">ROUND(ROUND(AH14,2)*CX14,2)</f>
        <v>0</v>
      </c>
      <c r="DJ14" s="0" t="n">
        <f aca="false">DF14</f>
        <v>0</v>
      </c>
      <c r="DK14" s="0" t="n">
        <v>0</v>
      </c>
      <c r="DM14" s="0" t="n">
        <v>0</v>
      </c>
      <c r="DO14" s="0" t="n">
        <v>0</v>
      </c>
    </row>
    <row r="15" customFormat="false" ht="12.75" hidden="false" customHeight="false" outlineLevel="0" collapsed="false">
      <c r="A15" s="0" t="n">
        <f aca="false">ROW(Source!A32)</f>
        <v>32</v>
      </c>
      <c r="B15" s="0" t="n">
        <v>86511347</v>
      </c>
      <c r="C15" s="0" t="n">
        <v>86511363</v>
      </c>
      <c r="D15" s="0" t="n">
        <v>46341682</v>
      </c>
      <c r="E15" s="0" t="n">
        <v>1</v>
      </c>
      <c r="F15" s="0" t="n">
        <v>1</v>
      </c>
      <c r="G15" s="0" t="n">
        <v>30515945</v>
      </c>
      <c r="H15" s="0" t="n">
        <v>3</v>
      </c>
      <c r="I15" s="0" t="s">
        <v>191</v>
      </c>
      <c r="K15" s="0" t="s">
        <v>192</v>
      </c>
      <c r="L15" s="0" t="n">
        <v>1354</v>
      </c>
      <c r="N15" s="0" t="n">
        <v>1010</v>
      </c>
      <c r="O15" s="0" t="s">
        <v>181</v>
      </c>
      <c r="P15" s="0" t="s">
        <v>181</v>
      </c>
      <c r="Q15" s="0" t="n">
        <v>1</v>
      </c>
      <c r="W15" s="0" t="n">
        <v>0</v>
      </c>
      <c r="X15" s="0" t="n">
        <v>-384883469</v>
      </c>
      <c r="Y15" s="0" t="n">
        <f aca="false">AT15</f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F15" s="0" t="n">
        <v>0</v>
      </c>
      <c r="AG15" s="0" t="n">
        <v>0</v>
      </c>
      <c r="AH15" s="0" t="n">
        <v>0</v>
      </c>
      <c r="AI15" s="0" t="n">
        <v>1</v>
      </c>
      <c r="AJ15" s="0" t="n">
        <v>1</v>
      </c>
      <c r="AK15" s="0" t="n">
        <v>1</v>
      </c>
      <c r="AL15" s="0" t="n">
        <v>1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</v>
      </c>
      <c r="AT15" s="0" t="n">
        <v>0</v>
      </c>
      <c r="AV15" s="0" t="n">
        <v>0</v>
      </c>
      <c r="AW15" s="0" t="n">
        <v>2</v>
      </c>
      <c r="AX15" s="0" t="n">
        <v>86511369</v>
      </c>
      <c r="AY15" s="0" t="n">
        <v>1</v>
      </c>
      <c r="AZ15" s="0" t="n">
        <v>0</v>
      </c>
      <c r="BA15" s="0" t="n">
        <v>15</v>
      </c>
      <c r="BB15" s="0" t="n">
        <v>0</v>
      </c>
      <c r="BC15" s="0" t="n">
        <v>0</v>
      </c>
      <c r="BD15" s="0" t="n">
        <v>0</v>
      </c>
      <c r="BE15" s="0" t="n">
        <v>0</v>
      </c>
      <c r="BF15" s="0" t="n">
        <v>0</v>
      </c>
      <c r="BG15" s="0" t="n">
        <v>0</v>
      </c>
      <c r="BH15" s="0" t="n">
        <v>0</v>
      </c>
      <c r="BI15" s="0" t="n">
        <v>0</v>
      </c>
      <c r="BJ15" s="0" t="n">
        <v>0</v>
      </c>
      <c r="BK15" s="0" t="n">
        <v>0</v>
      </c>
      <c r="BL15" s="0" t="n">
        <v>0</v>
      </c>
      <c r="BM15" s="0" t="n">
        <v>0</v>
      </c>
      <c r="BN15" s="0" t="n">
        <v>0</v>
      </c>
      <c r="BO15" s="0" t="n">
        <v>0</v>
      </c>
      <c r="BP15" s="0" t="n">
        <v>0</v>
      </c>
      <c r="BQ15" s="0" t="n">
        <v>0</v>
      </c>
      <c r="BR15" s="0" t="n">
        <v>0</v>
      </c>
      <c r="BS15" s="0" t="n">
        <v>0</v>
      </c>
      <c r="BT15" s="0" t="n">
        <v>0</v>
      </c>
      <c r="BU15" s="0" t="n">
        <v>0</v>
      </c>
      <c r="BV15" s="0" t="n">
        <v>0</v>
      </c>
      <c r="BW15" s="0" t="n">
        <v>0</v>
      </c>
      <c r="CV15" s="0" t="n">
        <v>0</v>
      </c>
      <c r="CW15" s="0" t="n">
        <v>0</v>
      </c>
      <c r="CX15" s="0" t="n">
        <f aca="false">ROUND(Y15*Source!I32,9)</f>
        <v>0</v>
      </c>
      <c r="CY15" s="0" t="n">
        <f aca="false">AA15</f>
        <v>0</v>
      </c>
      <c r="CZ15" s="0" t="n">
        <f aca="false">AE15</f>
        <v>0</v>
      </c>
      <c r="DA15" s="0" t="n">
        <f aca="false">AI15</f>
        <v>1</v>
      </c>
      <c r="DB15" s="0" t="n">
        <f aca="false">ROUND(AT15*CZ15,2)</f>
        <v>0</v>
      </c>
      <c r="DC15" s="0" t="n">
        <f aca="false">ROUND(AT15*AG15,2)</f>
        <v>0</v>
      </c>
      <c r="DF15" s="0" t="n">
        <f aca="false">ROUND(ROUND(AE15,2)*CX15,2)</f>
        <v>0</v>
      </c>
      <c r="DG15" s="0" t="n">
        <f aca="false">ROUND(ROUND(AF15,2)*CX15,2)</f>
        <v>0</v>
      </c>
      <c r="DH15" s="0" t="n">
        <f aca="false">ROUND(ROUND(AG15,2)*ROUND(AT15*Source!I32,9),2)</f>
        <v>0</v>
      </c>
      <c r="DI15" s="0" t="n">
        <f aca="false">ROUND(ROUND(AH15,2)*CX15,2)</f>
        <v>0</v>
      </c>
      <c r="DJ15" s="0" t="n">
        <f aca="false">DF15</f>
        <v>0</v>
      </c>
      <c r="DK15" s="0" t="n">
        <v>0</v>
      </c>
      <c r="DM15" s="0" t="n">
        <v>0</v>
      </c>
      <c r="DO15" s="0" t="n">
        <v>0</v>
      </c>
    </row>
    <row r="16" customFormat="false" ht="12.75" hidden="false" customHeight="false" outlineLevel="0" collapsed="false">
      <c r="A16" s="0" t="n">
        <f aca="false">ROW(Source!A33)</f>
        <v>33</v>
      </c>
      <c r="B16" s="0" t="n">
        <v>86511348</v>
      </c>
      <c r="C16" s="0" t="n">
        <v>86511363</v>
      </c>
      <c r="D16" s="0" t="n">
        <v>0</v>
      </c>
      <c r="E16" s="0" t="n">
        <v>1</v>
      </c>
      <c r="F16" s="0" t="n">
        <v>1</v>
      </c>
      <c r="G16" s="0" t="n">
        <v>30515945</v>
      </c>
      <c r="H16" s="0" t="n">
        <v>1</v>
      </c>
      <c r="I16" s="0" t="s">
        <v>70</v>
      </c>
      <c r="K16" s="0" t="s">
        <v>187</v>
      </c>
      <c r="L16" s="0" t="n">
        <v>1369</v>
      </c>
      <c r="N16" s="0" t="n">
        <v>1013</v>
      </c>
      <c r="O16" s="0" t="s">
        <v>188</v>
      </c>
      <c r="P16" s="0" t="s">
        <v>188</v>
      </c>
      <c r="Q16" s="0" t="n">
        <v>1</v>
      </c>
      <c r="W16" s="0" t="n">
        <v>0</v>
      </c>
      <c r="X16" s="0" t="n">
        <v>-2001970737</v>
      </c>
      <c r="Y16" s="0" t="n">
        <f aca="false">(AT16*1.1)</f>
        <v>75.9</v>
      </c>
      <c r="AA16" s="0" t="n">
        <v>0</v>
      </c>
      <c r="AB16" s="0" t="n">
        <v>0</v>
      </c>
      <c r="AC16" s="0" t="n">
        <v>0</v>
      </c>
      <c r="AD16" s="0" t="n">
        <v>0</v>
      </c>
      <c r="AE16" s="0" t="n">
        <v>0</v>
      </c>
      <c r="AF16" s="0" t="n">
        <v>0</v>
      </c>
      <c r="AG16" s="0" t="n">
        <v>0</v>
      </c>
      <c r="AH16" s="0" t="n">
        <v>0</v>
      </c>
      <c r="AI16" s="0" t="n">
        <v>1</v>
      </c>
      <c r="AJ16" s="0" t="n">
        <v>1</v>
      </c>
      <c r="AK16" s="0" t="n">
        <v>1</v>
      </c>
      <c r="AL16" s="0" t="n">
        <v>1</v>
      </c>
      <c r="AM16" s="0" t="n">
        <v>0</v>
      </c>
      <c r="AN16" s="0" t="n">
        <v>0</v>
      </c>
      <c r="AO16" s="0" t="n">
        <v>1</v>
      </c>
      <c r="AP16" s="0" t="n">
        <v>0</v>
      </c>
      <c r="AQ16" s="0" t="n">
        <v>0</v>
      </c>
      <c r="AR16" s="0" t="n">
        <v>0</v>
      </c>
      <c r="AT16" s="0" t="n">
        <v>69</v>
      </c>
      <c r="AU16" s="0" t="s">
        <v>76</v>
      </c>
      <c r="AV16" s="0" t="n">
        <v>1</v>
      </c>
      <c r="AW16" s="0" t="n">
        <v>2</v>
      </c>
      <c r="AX16" s="0" t="n">
        <v>86511367</v>
      </c>
      <c r="AY16" s="0" t="n">
        <v>1</v>
      </c>
      <c r="AZ16" s="0" t="n">
        <v>6144</v>
      </c>
      <c r="BA16" s="0" t="n">
        <v>16</v>
      </c>
      <c r="BB16" s="0" t="n">
        <v>0</v>
      </c>
      <c r="BC16" s="0" t="n">
        <v>0</v>
      </c>
      <c r="BD16" s="0" t="n">
        <v>0</v>
      </c>
      <c r="BE16" s="0" t="n">
        <v>0</v>
      </c>
      <c r="BF16" s="0" t="n">
        <v>0</v>
      </c>
      <c r="BG16" s="0" t="n">
        <v>0</v>
      </c>
      <c r="BH16" s="0" t="n">
        <v>0</v>
      </c>
      <c r="BI16" s="0" t="n">
        <v>0</v>
      </c>
      <c r="BJ16" s="0" t="n">
        <v>0</v>
      </c>
      <c r="BK16" s="0" t="n">
        <v>0</v>
      </c>
      <c r="BL16" s="0" t="n">
        <v>0</v>
      </c>
      <c r="BM16" s="0" t="n">
        <v>0</v>
      </c>
      <c r="BN16" s="0" t="n">
        <v>0</v>
      </c>
      <c r="BO16" s="0" t="n">
        <v>0</v>
      </c>
      <c r="BP16" s="0" t="n">
        <v>0</v>
      </c>
      <c r="BQ16" s="0" t="n">
        <v>0</v>
      </c>
      <c r="BR16" s="0" t="n">
        <v>0</v>
      </c>
      <c r="BS16" s="0" t="n">
        <v>0</v>
      </c>
      <c r="BT16" s="0" t="n">
        <v>0</v>
      </c>
      <c r="BU16" s="0" t="n">
        <v>0</v>
      </c>
      <c r="BV16" s="0" t="n">
        <v>0</v>
      </c>
      <c r="BW16" s="0" t="n">
        <v>0</v>
      </c>
      <c r="CU16" s="0" t="n">
        <f aca="false">ROUND(AT16*Source!I33*AH16*AL16,2)</f>
        <v>0</v>
      </c>
      <c r="CV16" s="0" t="n">
        <f aca="false">ROUND(Y16*Source!I33,9)</f>
        <v>8.349</v>
      </c>
      <c r="CW16" s="0" t="n">
        <v>0</v>
      </c>
      <c r="CX16" s="0" t="n">
        <f aca="false">ROUND(Y16*Source!I33,9)</f>
        <v>8.349</v>
      </c>
      <c r="CY16" s="0" t="n">
        <f aca="false">AD16</f>
        <v>0</v>
      </c>
      <c r="CZ16" s="0" t="n">
        <f aca="false">AH16</f>
        <v>0</v>
      </c>
      <c r="DA16" s="0" t="n">
        <f aca="false">AL16</f>
        <v>1</v>
      </c>
      <c r="DB16" s="0" t="n">
        <f aca="false">(ROUND(AT16*CZ16,2)*1.1)</f>
        <v>0</v>
      </c>
      <c r="DC16" s="0" t="n">
        <f aca="false">(ROUND(AT16*AG16,2)*1.1)</f>
        <v>0</v>
      </c>
      <c r="DF16" s="0" t="n">
        <f aca="false">ROUND(ROUND(AE16,2)*CX16,2)</f>
        <v>0</v>
      </c>
      <c r="DG16" s="0" t="n">
        <f aca="false">ROUND(ROUND(AF16,2)*CX16,2)</f>
        <v>0</v>
      </c>
      <c r="DH16" s="0" t="n">
        <f aca="false">ROUND(ROUND(AG16,2)*ROUND((AT16*Source!I33*1.1),9),2)</f>
        <v>0</v>
      </c>
      <c r="DI16" s="0" t="n">
        <f aca="false">ROUND(ROUND(AH16,2)*CX16,2)</f>
        <v>0</v>
      </c>
      <c r="DJ16" s="0" t="n">
        <f aca="false">DI16</f>
        <v>0</v>
      </c>
      <c r="DK16" s="0" t="n">
        <v>0</v>
      </c>
      <c r="DM16" s="0" t="n">
        <v>0</v>
      </c>
      <c r="DO16" s="0" t="n">
        <v>0</v>
      </c>
      <c r="DP16" s="0" t="s">
        <v>76</v>
      </c>
    </row>
    <row r="17" customFormat="false" ht="12.75" hidden="false" customHeight="false" outlineLevel="0" collapsed="false">
      <c r="A17" s="0" t="n">
        <f aca="false">ROW(Source!A33)</f>
        <v>33</v>
      </c>
      <c r="B17" s="0" t="n">
        <v>86511348</v>
      </c>
      <c r="C17" s="0" t="n">
        <v>86511363</v>
      </c>
      <c r="D17" s="0" t="n">
        <v>0</v>
      </c>
      <c r="E17" s="0" t="n">
        <v>1</v>
      </c>
      <c r="F17" s="0" t="n">
        <v>1</v>
      </c>
      <c r="G17" s="0" t="n">
        <v>30515945</v>
      </c>
      <c r="H17" s="0" t="n">
        <v>3</v>
      </c>
      <c r="I17" s="0" t="s">
        <v>189</v>
      </c>
      <c r="K17" s="0" t="s">
        <v>190</v>
      </c>
      <c r="L17" s="0" t="n">
        <v>1354</v>
      </c>
      <c r="N17" s="0" t="n">
        <v>1010</v>
      </c>
      <c r="O17" s="0" t="s">
        <v>181</v>
      </c>
      <c r="P17" s="0" t="s">
        <v>181</v>
      </c>
      <c r="Q17" s="0" t="n">
        <v>1</v>
      </c>
      <c r="W17" s="0" t="n">
        <v>0</v>
      </c>
      <c r="X17" s="0" t="n">
        <v>-527920806</v>
      </c>
      <c r="Y17" s="0" t="n">
        <f aca="false">AT17</f>
        <v>0</v>
      </c>
      <c r="AA17" s="0" t="n">
        <v>47.28</v>
      </c>
      <c r="AB17" s="0" t="n">
        <v>0</v>
      </c>
      <c r="AC17" s="0" t="n">
        <v>0</v>
      </c>
      <c r="AD17" s="0" t="n">
        <v>0</v>
      </c>
      <c r="AE17" s="0" t="n">
        <v>47.28</v>
      </c>
      <c r="AF17" s="0" t="n">
        <v>0</v>
      </c>
      <c r="AG17" s="0" t="n">
        <v>0</v>
      </c>
      <c r="AH17" s="0" t="n">
        <v>0</v>
      </c>
      <c r="AI17" s="0" t="n">
        <v>1</v>
      </c>
      <c r="AJ17" s="0" t="n">
        <v>1</v>
      </c>
      <c r="AK17" s="0" t="n">
        <v>1</v>
      </c>
      <c r="AL17" s="0" t="n">
        <v>1</v>
      </c>
      <c r="AM17" s="0" t="n">
        <v>0</v>
      </c>
      <c r="AN17" s="0" t="n">
        <v>0</v>
      </c>
      <c r="AO17" s="0" t="n">
        <v>1</v>
      </c>
      <c r="AP17" s="0" t="n">
        <v>0</v>
      </c>
      <c r="AQ17" s="0" t="n">
        <v>0</v>
      </c>
      <c r="AR17" s="0" t="n">
        <v>0</v>
      </c>
      <c r="AT17" s="0" t="n">
        <v>0</v>
      </c>
      <c r="AV17" s="0" t="n">
        <v>0</v>
      </c>
      <c r="AW17" s="0" t="n">
        <v>2</v>
      </c>
      <c r="AX17" s="0" t="n">
        <v>86511368</v>
      </c>
      <c r="AY17" s="0" t="n">
        <v>1</v>
      </c>
      <c r="AZ17" s="0" t="n">
        <v>0</v>
      </c>
      <c r="BA17" s="0" t="n">
        <v>17</v>
      </c>
      <c r="BB17" s="0" t="n">
        <v>0</v>
      </c>
      <c r="BC17" s="0" t="n">
        <v>0</v>
      </c>
      <c r="BD17" s="0" t="n">
        <v>0</v>
      </c>
      <c r="BE17" s="0" t="n">
        <v>0</v>
      </c>
      <c r="BF17" s="0" t="n">
        <v>0</v>
      </c>
      <c r="BG17" s="0" t="n">
        <v>0</v>
      </c>
      <c r="BH17" s="0" t="n">
        <v>0</v>
      </c>
      <c r="BI17" s="0" t="n">
        <v>0</v>
      </c>
      <c r="BJ17" s="0" t="n">
        <v>0</v>
      </c>
      <c r="BK17" s="0" t="n">
        <v>0</v>
      </c>
      <c r="BL17" s="0" t="n">
        <v>0</v>
      </c>
      <c r="BM17" s="0" t="n">
        <v>0</v>
      </c>
      <c r="BN17" s="0" t="n">
        <v>0</v>
      </c>
      <c r="BO17" s="0" t="n">
        <v>0</v>
      </c>
      <c r="BP17" s="0" t="n">
        <v>0</v>
      </c>
      <c r="BQ17" s="0" t="n">
        <v>0</v>
      </c>
      <c r="BR17" s="0" t="n">
        <v>0</v>
      </c>
      <c r="BS17" s="0" t="n">
        <v>0</v>
      </c>
      <c r="BT17" s="0" t="n">
        <v>0</v>
      </c>
      <c r="BU17" s="0" t="n">
        <v>0</v>
      </c>
      <c r="BV17" s="0" t="n">
        <v>0</v>
      </c>
      <c r="BW17" s="0" t="n">
        <v>0</v>
      </c>
      <c r="CV17" s="0" t="n">
        <v>0</v>
      </c>
      <c r="CW17" s="0" t="n">
        <v>0</v>
      </c>
      <c r="CX17" s="0" t="n">
        <f aca="false">ROUND(Y17*Source!I33,9)</f>
        <v>0</v>
      </c>
      <c r="CY17" s="0" t="n">
        <f aca="false">AA17</f>
        <v>47.28</v>
      </c>
      <c r="CZ17" s="0" t="n">
        <f aca="false">AE17</f>
        <v>47.28</v>
      </c>
      <c r="DA17" s="0" t="n">
        <f aca="false">AI17</f>
        <v>1</v>
      </c>
      <c r="DB17" s="0" t="n">
        <f aca="false">ROUND(AT17*CZ17,2)</f>
        <v>0</v>
      </c>
      <c r="DC17" s="0" t="n">
        <f aca="false">ROUND(AT17*AG17,2)</f>
        <v>0</v>
      </c>
      <c r="DF17" s="0" t="n">
        <f aca="false">ROUND(ROUND(AE17,2)*CX17,2)</f>
        <v>0</v>
      </c>
      <c r="DG17" s="0" t="n">
        <f aca="false">ROUND(ROUND(AF17,2)*CX17,2)</f>
        <v>0</v>
      </c>
      <c r="DH17" s="0" t="n">
        <f aca="false">ROUND(ROUND(AG17,2)*ROUND(AT17*Source!I33,9),2)</f>
        <v>0</v>
      </c>
      <c r="DI17" s="0" t="n">
        <f aca="false">ROUND(ROUND(AH17,2)*CX17,2)</f>
        <v>0</v>
      </c>
      <c r="DJ17" s="0" t="n">
        <f aca="false">DF17</f>
        <v>0</v>
      </c>
      <c r="DK17" s="0" t="n">
        <v>0</v>
      </c>
      <c r="DM17" s="0" t="n">
        <v>0</v>
      </c>
      <c r="DO17" s="0" t="n">
        <v>0</v>
      </c>
    </row>
    <row r="18" customFormat="false" ht="12.75" hidden="false" customHeight="false" outlineLevel="0" collapsed="false">
      <c r="A18" s="0" t="n">
        <f aca="false">ROW(Source!A33)</f>
        <v>33</v>
      </c>
      <c r="B18" s="0" t="n">
        <v>86511348</v>
      </c>
      <c r="C18" s="0" t="n">
        <v>86511363</v>
      </c>
      <c r="D18" s="0" t="n">
        <v>46341682</v>
      </c>
      <c r="E18" s="0" t="n">
        <v>1</v>
      </c>
      <c r="F18" s="0" t="n">
        <v>1</v>
      </c>
      <c r="G18" s="0" t="n">
        <v>30515945</v>
      </c>
      <c r="H18" s="0" t="n">
        <v>3</v>
      </c>
      <c r="I18" s="0" t="s">
        <v>191</v>
      </c>
      <c r="K18" s="0" t="s">
        <v>192</v>
      </c>
      <c r="L18" s="0" t="n">
        <v>1354</v>
      </c>
      <c r="N18" s="0" t="n">
        <v>1010</v>
      </c>
      <c r="O18" s="0" t="s">
        <v>181</v>
      </c>
      <c r="P18" s="0" t="s">
        <v>181</v>
      </c>
      <c r="Q18" s="0" t="n">
        <v>1</v>
      </c>
      <c r="W18" s="0" t="n">
        <v>0</v>
      </c>
      <c r="X18" s="0" t="n">
        <v>-384883469</v>
      </c>
      <c r="Y18" s="0" t="n">
        <f aca="false">AT18</f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F18" s="0" t="n">
        <v>0</v>
      </c>
      <c r="AG18" s="0" t="n">
        <v>0</v>
      </c>
      <c r="AH18" s="0" t="n">
        <v>0</v>
      </c>
      <c r="AI18" s="0" t="n">
        <v>1</v>
      </c>
      <c r="AJ18" s="0" t="n">
        <v>1</v>
      </c>
      <c r="AK18" s="0" t="n">
        <v>1</v>
      </c>
      <c r="AL18" s="0" t="n">
        <v>1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  <c r="AT18" s="0" t="n">
        <v>0</v>
      </c>
      <c r="AV18" s="0" t="n">
        <v>0</v>
      </c>
      <c r="AW18" s="0" t="n">
        <v>2</v>
      </c>
      <c r="AX18" s="0" t="n">
        <v>86511369</v>
      </c>
      <c r="AY18" s="0" t="n">
        <v>1</v>
      </c>
      <c r="AZ18" s="0" t="n">
        <v>0</v>
      </c>
      <c r="BA18" s="0" t="n">
        <v>18</v>
      </c>
      <c r="BB18" s="0" t="n">
        <v>0</v>
      </c>
      <c r="BC18" s="0" t="n">
        <v>0</v>
      </c>
      <c r="BD18" s="0" t="n">
        <v>0</v>
      </c>
      <c r="BE18" s="0" t="n">
        <v>0</v>
      </c>
      <c r="BF18" s="0" t="n">
        <v>0</v>
      </c>
      <c r="BG18" s="0" t="n">
        <v>0</v>
      </c>
      <c r="BH18" s="0" t="n">
        <v>0</v>
      </c>
      <c r="BI18" s="0" t="n">
        <v>0</v>
      </c>
      <c r="BJ18" s="0" t="n">
        <v>0</v>
      </c>
      <c r="BK18" s="0" t="n">
        <v>0</v>
      </c>
      <c r="BL18" s="0" t="n">
        <v>0</v>
      </c>
      <c r="BM18" s="0" t="n">
        <v>0</v>
      </c>
      <c r="BN18" s="0" t="n">
        <v>0</v>
      </c>
      <c r="BO18" s="0" t="n">
        <v>0</v>
      </c>
      <c r="BP18" s="0" t="n">
        <v>0</v>
      </c>
      <c r="BQ18" s="0" t="n">
        <v>0</v>
      </c>
      <c r="BR18" s="0" t="n">
        <v>0</v>
      </c>
      <c r="BS18" s="0" t="n">
        <v>0</v>
      </c>
      <c r="BT18" s="0" t="n">
        <v>0</v>
      </c>
      <c r="BU18" s="0" t="n">
        <v>0</v>
      </c>
      <c r="BV18" s="0" t="n">
        <v>0</v>
      </c>
      <c r="BW18" s="0" t="n">
        <v>0</v>
      </c>
      <c r="CV18" s="0" t="n">
        <v>0</v>
      </c>
      <c r="CW18" s="0" t="n">
        <v>0</v>
      </c>
      <c r="CX18" s="0" t="n">
        <f aca="false">ROUND(Y18*Source!I33,9)</f>
        <v>0</v>
      </c>
      <c r="CY18" s="0" t="n">
        <f aca="false">AA18</f>
        <v>0</v>
      </c>
      <c r="CZ18" s="0" t="n">
        <f aca="false">AE18</f>
        <v>0</v>
      </c>
      <c r="DA18" s="0" t="n">
        <f aca="false">AI18</f>
        <v>1</v>
      </c>
      <c r="DB18" s="0" t="n">
        <f aca="false">ROUND(AT18*CZ18,2)</f>
        <v>0</v>
      </c>
      <c r="DC18" s="0" t="n">
        <f aca="false">ROUND(AT18*AG18,2)</f>
        <v>0</v>
      </c>
      <c r="DF18" s="0" t="n">
        <f aca="false">ROUND(ROUND(AE18,2)*CX18,2)</f>
        <v>0</v>
      </c>
      <c r="DG18" s="0" t="n">
        <f aca="false">ROUND(ROUND(AF18,2)*CX18,2)</f>
        <v>0</v>
      </c>
      <c r="DH18" s="0" t="n">
        <f aca="false">ROUND(ROUND(AG18,2)*ROUND(AT18*Source!I33,9),2)</f>
        <v>0</v>
      </c>
      <c r="DI18" s="0" t="n">
        <f aca="false">ROUND(ROUND(AH18,2)*CX18,2)</f>
        <v>0</v>
      </c>
      <c r="DJ18" s="0" t="n">
        <f aca="false">DF18</f>
        <v>0</v>
      </c>
      <c r="DK18" s="0" t="n">
        <v>0</v>
      </c>
      <c r="DM18" s="0" t="n">
        <v>0</v>
      </c>
      <c r="DO18" s="0" t="n">
        <v>0</v>
      </c>
    </row>
    <row r="19" customFormat="false" ht="12.75" hidden="false" customHeight="false" outlineLevel="0" collapsed="false">
      <c r="A19" s="0" t="n">
        <f aca="false">ROW(Source!A34)</f>
        <v>34</v>
      </c>
      <c r="B19" s="0" t="n">
        <v>86511347</v>
      </c>
      <c r="C19" s="0" t="n">
        <v>86511370</v>
      </c>
      <c r="D19" s="0" t="n">
        <v>0</v>
      </c>
      <c r="E19" s="0" t="n">
        <v>1</v>
      </c>
      <c r="F19" s="0" t="n">
        <v>1</v>
      </c>
      <c r="G19" s="0" t="n">
        <v>30515945</v>
      </c>
      <c r="H19" s="0" t="n">
        <v>1</v>
      </c>
      <c r="I19" s="0" t="s">
        <v>70</v>
      </c>
      <c r="K19" s="0" t="s">
        <v>187</v>
      </c>
      <c r="L19" s="0" t="n">
        <v>1369</v>
      </c>
      <c r="N19" s="0" t="n">
        <v>1013</v>
      </c>
      <c r="O19" s="0" t="s">
        <v>188</v>
      </c>
      <c r="P19" s="0" t="s">
        <v>188</v>
      </c>
      <c r="Q19" s="0" t="n">
        <v>1</v>
      </c>
      <c r="W19" s="0" t="n">
        <v>0</v>
      </c>
      <c r="X19" s="0" t="n">
        <v>-2001970737</v>
      </c>
      <c r="Y19" s="0" t="n">
        <f aca="false">(AT19*1.1)</f>
        <v>75.9</v>
      </c>
      <c r="AA19" s="0" t="n">
        <v>0</v>
      </c>
      <c r="AB19" s="0" t="n">
        <v>0</v>
      </c>
      <c r="AC19" s="0" t="n">
        <v>0</v>
      </c>
      <c r="AD19" s="0" t="n">
        <v>0</v>
      </c>
      <c r="AE19" s="0" t="n">
        <v>0</v>
      </c>
      <c r="AF19" s="0" t="n">
        <v>0</v>
      </c>
      <c r="AG19" s="0" t="n">
        <v>0</v>
      </c>
      <c r="AH19" s="0" t="n">
        <v>0</v>
      </c>
      <c r="AI19" s="0" t="n">
        <v>1</v>
      </c>
      <c r="AJ19" s="0" t="n">
        <v>1</v>
      </c>
      <c r="AK19" s="0" t="n">
        <v>1</v>
      </c>
      <c r="AL19" s="0" t="n">
        <v>1</v>
      </c>
      <c r="AM19" s="0" t="n">
        <v>0</v>
      </c>
      <c r="AN19" s="0" t="n">
        <v>0</v>
      </c>
      <c r="AO19" s="0" t="n">
        <v>1</v>
      </c>
      <c r="AP19" s="0" t="n">
        <v>0</v>
      </c>
      <c r="AQ19" s="0" t="n">
        <v>0</v>
      </c>
      <c r="AR19" s="0" t="n">
        <v>0</v>
      </c>
      <c r="AT19" s="0" t="n">
        <v>69</v>
      </c>
      <c r="AU19" s="0" t="s">
        <v>76</v>
      </c>
      <c r="AV19" s="0" t="n">
        <v>1</v>
      </c>
      <c r="AW19" s="0" t="n">
        <v>2</v>
      </c>
      <c r="AX19" s="0" t="n">
        <v>86511374</v>
      </c>
      <c r="AY19" s="0" t="n">
        <v>1</v>
      </c>
      <c r="AZ19" s="0" t="n">
        <v>6144</v>
      </c>
      <c r="BA19" s="0" t="n">
        <v>19</v>
      </c>
      <c r="BB19" s="0" t="n">
        <v>0</v>
      </c>
      <c r="BC19" s="0" t="n">
        <v>0</v>
      </c>
      <c r="BD19" s="0" t="n">
        <v>0</v>
      </c>
      <c r="BE19" s="0" t="n">
        <v>0</v>
      </c>
      <c r="BF19" s="0" t="n">
        <v>0</v>
      </c>
      <c r="BG19" s="0" t="n">
        <v>0</v>
      </c>
      <c r="BH19" s="0" t="n">
        <v>0</v>
      </c>
      <c r="BI19" s="0" t="n">
        <v>0</v>
      </c>
      <c r="BJ19" s="0" t="n">
        <v>0</v>
      </c>
      <c r="BK19" s="0" t="n">
        <v>0</v>
      </c>
      <c r="BL19" s="0" t="n">
        <v>0</v>
      </c>
      <c r="BM19" s="0" t="n">
        <v>0</v>
      </c>
      <c r="BN19" s="0" t="n">
        <v>0</v>
      </c>
      <c r="BO19" s="0" t="n">
        <v>0</v>
      </c>
      <c r="BP19" s="0" t="n">
        <v>0</v>
      </c>
      <c r="BQ19" s="0" t="n">
        <v>0</v>
      </c>
      <c r="BR19" s="0" t="n">
        <v>0</v>
      </c>
      <c r="BS19" s="0" t="n">
        <v>0</v>
      </c>
      <c r="BT19" s="0" t="n">
        <v>0</v>
      </c>
      <c r="BU19" s="0" t="n">
        <v>0</v>
      </c>
      <c r="BV19" s="0" t="n">
        <v>0</v>
      </c>
      <c r="BW19" s="0" t="n">
        <v>0</v>
      </c>
      <c r="CU19" s="0" t="n">
        <f aca="false">ROUND(AT19*Source!I34*AH19*AL19,2)</f>
        <v>0</v>
      </c>
      <c r="CV19" s="0" t="n">
        <f aca="false">ROUND(Y19*Source!I34,9)</f>
        <v>3.036</v>
      </c>
      <c r="CW19" s="0" t="n">
        <v>0</v>
      </c>
      <c r="CX19" s="0" t="n">
        <f aca="false">ROUND(Y19*Source!I34,9)</f>
        <v>3.036</v>
      </c>
      <c r="CY19" s="0" t="n">
        <f aca="false">AD19</f>
        <v>0</v>
      </c>
      <c r="CZ19" s="0" t="n">
        <f aca="false">AH19</f>
        <v>0</v>
      </c>
      <c r="DA19" s="0" t="n">
        <f aca="false">AL19</f>
        <v>1</v>
      </c>
      <c r="DB19" s="0" t="n">
        <f aca="false">(ROUND(AT19*CZ19,2)*1.1)</f>
        <v>0</v>
      </c>
      <c r="DC19" s="0" t="n">
        <f aca="false">(ROUND(AT19*AG19,2)*1.1)</f>
        <v>0</v>
      </c>
      <c r="DF19" s="0" t="n">
        <f aca="false">ROUND(ROUND(AE19,2)*CX19,2)</f>
        <v>0</v>
      </c>
      <c r="DG19" s="0" t="n">
        <f aca="false">ROUND(ROUND(AF19,2)*CX19,2)</f>
        <v>0</v>
      </c>
      <c r="DH19" s="0" t="n">
        <f aca="false">ROUND(ROUND(AG19,2)*ROUND((AT19*Source!I34*1.1),9),2)</f>
        <v>0</v>
      </c>
      <c r="DI19" s="0" t="n">
        <f aca="false">ROUND(ROUND(AH19,2)*CX19,2)</f>
        <v>0</v>
      </c>
      <c r="DJ19" s="0" t="n">
        <f aca="false">DI19</f>
        <v>0</v>
      </c>
      <c r="DK19" s="0" t="n">
        <v>0</v>
      </c>
      <c r="DM19" s="0" t="n">
        <v>0</v>
      </c>
      <c r="DO19" s="0" t="n">
        <v>0</v>
      </c>
      <c r="DP19" s="0" t="s">
        <v>76</v>
      </c>
    </row>
    <row r="20" customFormat="false" ht="12.75" hidden="false" customHeight="false" outlineLevel="0" collapsed="false">
      <c r="A20" s="0" t="n">
        <f aca="false">ROW(Source!A34)</f>
        <v>34</v>
      </c>
      <c r="B20" s="0" t="n">
        <v>86511347</v>
      </c>
      <c r="C20" s="0" t="n">
        <v>86511370</v>
      </c>
      <c r="D20" s="0" t="n">
        <v>0</v>
      </c>
      <c r="E20" s="0" t="n">
        <v>1</v>
      </c>
      <c r="F20" s="0" t="n">
        <v>1</v>
      </c>
      <c r="G20" s="0" t="n">
        <v>30515945</v>
      </c>
      <c r="H20" s="0" t="n">
        <v>3</v>
      </c>
      <c r="I20" s="0" t="s">
        <v>189</v>
      </c>
      <c r="K20" s="0" t="s">
        <v>190</v>
      </c>
      <c r="L20" s="0" t="n">
        <v>1354</v>
      </c>
      <c r="N20" s="0" t="n">
        <v>1010</v>
      </c>
      <c r="O20" s="0" t="s">
        <v>181</v>
      </c>
      <c r="P20" s="0" t="s">
        <v>181</v>
      </c>
      <c r="Q20" s="0" t="n">
        <v>1</v>
      </c>
      <c r="W20" s="0" t="n">
        <v>0</v>
      </c>
      <c r="X20" s="0" t="n">
        <v>-527920806</v>
      </c>
      <c r="Y20" s="0" t="n">
        <f aca="false">AT20</f>
        <v>0</v>
      </c>
      <c r="AA20" s="0" t="n">
        <v>47.28</v>
      </c>
      <c r="AB20" s="0" t="n">
        <v>0</v>
      </c>
      <c r="AC20" s="0" t="n">
        <v>0</v>
      </c>
      <c r="AD20" s="0" t="n">
        <v>0</v>
      </c>
      <c r="AE20" s="0" t="n">
        <v>47.28</v>
      </c>
      <c r="AF20" s="0" t="n">
        <v>0</v>
      </c>
      <c r="AG20" s="0" t="n">
        <v>0</v>
      </c>
      <c r="AH20" s="0" t="n">
        <v>0</v>
      </c>
      <c r="AI20" s="0" t="n">
        <v>1</v>
      </c>
      <c r="AJ20" s="0" t="n">
        <v>1</v>
      </c>
      <c r="AK20" s="0" t="n">
        <v>1</v>
      </c>
      <c r="AL20" s="0" t="n">
        <v>1</v>
      </c>
      <c r="AM20" s="0" t="n">
        <v>0</v>
      </c>
      <c r="AN20" s="0" t="n">
        <v>0</v>
      </c>
      <c r="AO20" s="0" t="n">
        <v>1</v>
      </c>
      <c r="AP20" s="0" t="n">
        <v>0</v>
      </c>
      <c r="AQ20" s="0" t="n">
        <v>0</v>
      </c>
      <c r="AR20" s="0" t="n">
        <v>0</v>
      </c>
      <c r="AT20" s="0" t="n">
        <v>0</v>
      </c>
      <c r="AV20" s="0" t="n">
        <v>0</v>
      </c>
      <c r="AW20" s="0" t="n">
        <v>2</v>
      </c>
      <c r="AX20" s="0" t="n">
        <v>86511375</v>
      </c>
      <c r="AY20" s="0" t="n">
        <v>1</v>
      </c>
      <c r="AZ20" s="0" t="n">
        <v>0</v>
      </c>
      <c r="BA20" s="0" t="n">
        <v>20</v>
      </c>
      <c r="BB20" s="0" t="n">
        <v>0</v>
      </c>
      <c r="BC20" s="0" t="n">
        <v>0</v>
      </c>
      <c r="BD20" s="0" t="n">
        <v>0</v>
      </c>
      <c r="BE20" s="0" t="n">
        <v>0</v>
      </c>
      <c r="BF20" s="0" t="n">
        <v>0</v>
      </c>
      <c r="BG20" s="0" t="n">
        <v>0</v>
      </c>
      <c r="BH20" s="0" t="n">
        <v>0</v>
      </c>
      <c r="BI20" s="0" t="n">
        <v>0</v>
      </c>
      <c r="BJ20" s="0" t="n">
        <v>0</v>
      </c>
      <c r="BK20" s="0" t="n">
        <v>0</v>
      </c>
      <c r="BL20" s="0" t="n">
        <v>0</v>
      </c>
      <c r="BM20" s="0" t="n">
        <v>0</v>
      </c>
      <c r="BN20" s="0" t="n">
        <v>0</v>
      </c>
      <c r="BO20" s="0" t="n">
        <v>0</v>
      </c>
      <c r="BP20" s="0" t="n">
        <v>0</v>
      </c>
      <c r="BQ20" s="0" t="n">
        <v>0</v>
      </c>
      <c r="BR20" s="0" t="n">
        <v>0</v>
      </c>
      <c r="BS20" s="0" t="n">
        <v>0</v>
      </c>
      <c r="BT20" s="0" t="n">
        <v>0</v>
      </c>
      <c r="BU20" s="0" t="n">
        <v>0</v>
      </c>
      <c r="BV20" s="0" t="n">
        <v>0</v>
      </c>
      <c r="BW20" s="0" t="n">
        <v>0</v>
      </c>
      <c r="CV20" s="0" t="n">
        <v>0</v>
      </c>
      <c r="CW20" s="0" t="n">
        <v>0</v>
      </c>
      <c r="CX20" s="0" t="n">
        <f aca="false">ROUND(Y20*Source!I34,9)</f>
        <v>0</v>
      </c>
      <c r="CY20" s="0" t="n">
        <f aca="false">AA20</f>
        <v>47.28</v>
      </c>
      <c r="CZ20" s="0" t="n">
        <f aca="false">AE20</f>
        <v>47.28</v>
      </c>
      <c r="DA20" s="0" t="n">
        <f aca="false">AI20</f>
        <v>1</v>
      </c>
      <c r="DB20" s="0" t="n">
        <f aca="false">ROUND(AT20*CZ20,2)</f>
        <v>0</v>
      </c>
      <c r="DC20" s="0" t="n">
        <f aca="false">ROUND(AT20*AG20,2)</f>
        <v>0</v>
      </c>
      <c r="DF20" s="0" t="n">
        <f aca="false">ROUND(ROUND(AE20,2)*CX20,2)</f>
        <v>0</v>
      </c>
      <c r="DG20" s="0" t="n">
        <f aca="false">ROUND(ROUND(AF20,2)*CX20,2)</f>
        <v>0</v>
      </c>
      <c r="DH20" s="0" t="n">
        <f aca="false">ROUND(ROUND(AG20,2)*ROUND(AT20*Source!I34,9),2)</f>
        <v>0</v>
      </c>
      <c r="DI20" s="0" t="n">
        <f aca="false">ROUND(ROUND(AH20,2)*CX20,2)</f>
        <v>0</v>
      </c>
      <c r="DJ20" s="0" t="n">
        <f aca="false">DF20</f>
        <v>0</v>
      </c>
      <c r="DK20" s="0" t="n">
        <v>0</v>
      </c>
      <c r="DM20" s="0" t="n">
        <v>0</v>
      </c>
      <c r="DO20" s="0" t="n">
        <v>0</v>
      </c>
    </row>
    <row r="21" customFormat="false" ht="12.75" hidden="false" customHeight="false" outlineLevel="0" collapsed="false">
      <c r="A21" s="0" t="n">
        <f aca="false">ROW(Source!A34)</f>
        <v>34</v>
      </c>
      <c r="B21" s="0" t="n">
        <v>86511347</v>
      </c>
      <c r="C21" s="0" t="n">
        <v>86511370</v>
      </c>
      <c r="D21" s="0" t="n">
        <v>46341682</v>
      </c>
      <c r="E21" s="0" t="n">
        <v>1</v>
      </c>
      <c r="F21" s="0" t="n">
        <v>1</v>
      </c>
      <c r="G21" s="0" t="n">
        <v>30515945</v>
      </c>
      <c r="H21" s="0" t="n">
        <v>3</v>
      </c>
      <c r="I21" s="0" t="s">
        <v>191</v>
      </c>
      <c r="K21" s="0" t="s">
        <v>192</v>
      </c>
      <c r="L21" s="0" t="n">
        <v>1354</v>
      </c>
      <c r="N21" s="0" t="n">
        <v>1010</v>
      </c>
      <c r="O21" s="0" t="s">
        <v>181</v>
      </c>
      <c r="P21" s="0" t="s">
        <v>181</v>
      </c>
      <c r="Q21" s="0" t="n">
        <v>1</v>
      </c>
      <c r="W21" s="0" t="n">
        <v>0</v>
      </c>
      <c r="X21" s="0" t="n">
        <v>-384883469</v>
      </c>
      <c r="Y21" s="0" t="n">
        <f aca="false">AT21</f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F21" s="0" t="n">
        <v>0</v>
      </c>
      <c r="AG21" s="0" t="n">
        <v>0</v>
      </c>
      <c r="AH21" s="0" t="n">
        <v>0</v>
      </c>
      <c r="AI21" s="0" t="n">
        <v>1</v>
      </c>
      <c r="AJ21" s="0" t="n">
        <v>1</v>
      </c>
      <c r="AK21" s="0" t="n">
        <v>1</v>
      </c>
      <c r="AL21" s="0" t="n">
        <v>1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  <c r="AT21" s="0" t="n">
        <v>0</v>
      </c>
      <c r="AV21" s="0" t="n">
        <v>0</v>
      </c>
      <c r="AW21" s="0" t="n">
        <v>2</v>
      </c>
      <c r="AX21" s="0" t="n">
        <v>86511376</v>
      </c>
      <c r="AY21" s="0" t="n">
        <v>1</v>
      </c>
      <c r="AZ21" s="0" t="n">
        <v>0</v>
      </c>
      <c r="BA21" s="0" t="n">
        <v>21</v>
      </c>
      <c r="BB21" s="0" t="n">
        <v>0</v>
      </c>
      <c r="BC21" s="0" t="n">
        <v>0</v>
      </c>
      <c r="BD21" s="0" t="n">
        <v>0</v>
      </c>
      <c r="BE21" s="0" t="n">
        <v>0</v>
      </c>
      <c r="BF21" s="0" t="n">
        <v>0</v>
      </c>
      <c r="BG21" s="0" t="n">
        <v>0</v>
      </c>
      <c r="BH21" s="0" t="n">
        <v>0</v>
      </c>
      <c r="BI21" s="0" t="n">
        <v>0</v>
      </c>
      <c r="BJ21" s="0" t="n">
        <v>0</v>
      </c>
      <c r="BK21" s="0" t="n">
        <v>0</v>
      </c>
      <c r="BL21" s="0" t="n">
        <v>0</v>
      </c>
      <c r="BM21" s="0" t="n">
        <v>0</v>
      </c>
      <c r="BN21" s="0" t="n">
        <v>0</v>
      </c>
      <c r="BO21" s="0" t="n">
        <v>0</v>
      </c>
      <c r="BP21" s="0" t="n">
        <v>0</v>
      </c>
      <c r="BQ21" s="0" t="n">
        <v>0</v>
      </c>
      <c r="BR21" s="0" t="n">
        <v>0</v>
      </c>
      <c r="BS21" s="0" t="n">
        <v>0</v>
      </c>
      <c r="BT21" s="0" t="n">
        <v>0</v>
      </c>
      <c r="BU21" s="0" t="n">
        <v>0</v>
      </c>
      <c r="BV21" s="0" t="n">
        <v>0</v>
      </c>
      <c r="BW21" s="0" t="n">
        <v>0</v>
      </c>
      <c r="CV21" s="0" t="n">
        <v>0</v>
      </c>
      <c r="CW21" s="0" t="n">
        <v>0</v>
      </c>
      <c r="CX21" s="0" t="n">
        <f aca="false">ROUND(Y21*Source!I34,9)</f>
        <v>0</v>
      </c>
      <c r="CY21" s="0" t="n">
        <f aca="false">AA21</f>
        <v>0</v>
      </c>
      <c r="CZ21" s="0" t="n">
        <f aca="false">AE21</f>
        <v>0</v>
      </c>
      <c r="DA21" s="0" t="n">
        <f aca="false">AI21</f>
        <v>1</v>
      </c>
      <c r="DB21" s="0" t="n">
        <f aca="false">ROUND(AT21*CZ21,2)</f>
        <v>0</v>
      </c>
      <c r="DC21" s="0" t="n">
        <f aca="false">ROUND(AT21*AG21,2)</f>
        <v>0</v>
      </c>
      <c r="DF21" s="0" t="n">
        <f aca="false">ROUND(ROUND(AE21,2)*CX21,2)</f>
        <v>0</v>
      </c>
      <c r="DG21" s="0" t="n">
        <f aca="false">ROUND(ROUND(AF21,2)*CX21,2)</f>
        <v>0</v>
      </c>
      <c r="DH21" s="0" t="n">
        <f aca="false">ROUND(ROUND(AG21,2)*ROUND(AT21*Source!I34,9),2)</f>
        <v>0</v>
      </c>
      <c r="DI21" s="0" t="n">
        <f aca="false">ROUND(ROUND(AH21,2)*CX21,2)</f>
        <v>0</v>
      </c>
      <c r="DJ21" s="0" t="n">
        <f aca="false">DF21</f>
        <v>0</v>
      </c>
      <c r="DK21" s="0" t="n">
        <v>0</v>
      </c>
      <c r="DM21" s="0" t="n">
        <v>0</v>
      </c>
      <c r="DO21" s="0" t="n">
        <v>0</v>
      </c>
    </row>
    <row r="22" customFormat="false" ht="12.75" hidden="false" customHeight="false" outlineLevel="0" collapsed="false">
      <c r="A22" s="0" t="n">
        <f aca="false">ROW(Source!A35)</f>
        <v>35</v>
      </c>
      <c r="B22" s="0" t="n">
        <v>86511348</v>
      </c>
      <c r="C22" s="0" t="n">
        <v>86511370</v>
      </c>
      <c r="D22" s="0" t="n">
        <v>0</v>
      </c>
      <c r="E22" s="0" t="n">
        <v>1</v>
      </c>
      <c r="F22" s="0" t="n">
        <v>1</v>
      </c>
      <c r="G22" s="0" t="n">
        <v>30515945</v>
      </c>
      <c r="H22" s="0" t="n">
        <v>1</v>
      </c>
      <c r="I22" s="0" t="s">
        <v>70</v>
      </c>
      <c r="K22" s="0" t="s">
        <v>187</v>
      </c>
      <c r="L22" s="0" t="n">
        <v>1369</v>
      </c>
      <c r="N22" s="0" t="n">
        <v>1013</v>
      </c>
      <c r="O22" s="0" t="s">
        <v>188</v>
      </c>
      <c r="P22" s="0" t="s">
        <v>188</v>
      </c>
      <c r="Q22" s="0" t="n">
        <v>1</v>
      </c>
      <c r="W22" s="0" t="n">
        <v>0</v>
      </c>
      <c r="X22" s="0" t="n">
        <v>-2001970737</v>
      </c>
      <c r="Y22" s="0" t="n">
        <f aca="false">(AT22*1.1)</f>
        <v>75.9</v>
      </c>
      <c r="AA22" s="0" t="n">
        <v>0</v>
      </c>
      <c r="AB22" s="0" t="n">
        <v>0</v>
      </c>
      <c r="AC22" s="0" t="n">
        <v>0</v>
      </c>
      <c r="AD22" s="0" t="n">
        <v>0</v>
      </c>
      <c r="AE22" s="0" t="n">
        <v>0</v>
      </c>
      <c r="AF22" s="0" t="n">
        <v>0</v>
      </c>
      <c r="AG22" s="0" t="n">
        <v>0</v>
      </c>
      <c r="AH22" s="0" t="n">
        <v>0</v>
      </c>
      <c r="AI22" s="0" t="n">
        <v>1</v>
      </c>
      <c r="AJ22" s="0" t="n">
        <v>1</v>
      </c>
      <c r="AK22" s="0" t="n">
        <v>1</v>
      </c>
      <c r="AL22" s="0" t="n">
        <v>1</v>
      </c>
      <c r="AM22" s="0" t="n">
        <v>0</v>
      </c>
      <c r="AN22" s="0" t="n">
        <v>0</v>
      </c>
      <c r="AO22" s="0" t="n">
        <v>1</v>
      </c>
      <c r="AP22" s="0" t="n">
        <v>0</v>
      </c>
      <c r="AQ22" s="0" t="n">
        <v>0</v>
      </c>
      <c r="AR22" s="0" t="n">
        <v>0</v>
      </c>
      <c r="AT22" s="0" t="n">
        <v>69</v>
      </c>
      <c r="AU22" s="0" t="s">
        <v>76</v>
      </c>
      <c r="AV22" s="0" t="n">
        <v>1</v>
      </c>
      <c r="AW22" s="0" t="n">
        <v>2</v>
      </c>
      <c r="AX22" s="0" t="n">
        <v>86511374</v>
      </c>
      <c r="AY22" s="0" t="n">
        <v>1</v>
      </c>
      <c r="AZ22" s="0" t="n">
        <v>6144</v>
      </c>
      <c r="BA22" s="0" t="n">
        <v>22</v>
      </c>
      <c r="BB22" s="0" t="n">
        <v>0</v>
      </c>
      <c r="BC22" s="0" t="n">
        <v>0</v>
      </c>
      <c r="BD22" s="0" t="n">
        <v>0</v>
      </c>
      <c r="BE22" s="0" t="n">
        <v>0</v>
      </c>
      <c r="BF22" s="0" t="n">
        <v>0</v>
      </c>
      <c r="BG22" s="0" t="n">
        <v>0</v>
      </c>
      <c r="BH22" s="0" t="n">
        <v>0</v>
      </c>
      <c r="BI22" s="0" t="n">
        <v>0</v>
      </c>
      <c r="BJ22" s="0" t="n">
        <v>0</v>
      </c>
      <c r="BK22" s="0" t="n">
        <v>0</v>
      </c>
      <c r="BL22" s="0" t="n">
        <v>0</v>
      </c>
      <c r="BM22" s="0" t="n">
        <v>0</v>
      </c>
      <c r="BN22" s="0" t="n">
        <v>0</v>
      </c>
      <c r="BO22" s="0" t="n">
        <v>0</v>
      </c>
      <c r="BP22" s="0" t="n">
        <v>0</v>
      </c>
      <c r="BQ22" s="0" t="n">
        <v>0</v>
      </c>
      <c r="BR22" s="0" t="n">
        <v>0</v>
      </c>
      <c r="BS22" s="0" t="n">
        <v>0</v>
      </c>
      <c r="BT22" s="0" t="n">
        <v>0</v>
      </c>
      <c r="BU22" s="0" t="n">
        <v>0</v>
      </c>
      <c r="BV22" s="0" t="n">
        <v>0</v>
      </c>
      <c r="BW22" s="0" t="n">
        <v>0</v>
      </c>
      <c r="CU22" s="0" t="n">
        <f aca="false">ROUND(AT22*Source!I35*AH22*AL22,2)</f>
        <v>0</v>
      </c>
      <c r="CV22" s="0" t="n">
        <f aca="false">ROUND(Y22*Source!I35,9)</f>
        <v>3.036</v>
      </c>
      <c r="CW22" s="0" t="n">
        <v>0</v>
      </c>
      <c r="CX22" s="0" t="n">
        <f aca="false">ROUND(Y22*Source!I35,9)</f>
        <v>3.036</v>
      </c>
      <c r="CY22" s="0" t="n">
        <f aca="false">AD22</f>
        <v>0</v>
      </c>
      <c r="CZ22" s="0" t="n">
        <f aca="false">AH22</f>
        <v>0</v>
      </c>
      <c r="DA22" s="0" t="n">
        <f aca="false">AL22</f>
        <v>1</v>
      </c>
      <c r="DB22" s="0" t="n">
        <f aca="false">(ROUND(AT22*CZ22,2)*1.1)</f>
        <v>0</v>
      </c>
      <c r="DC22" s="0" t="n">
        <f aca="false">(ROUND(AT22*AG22,2)*1.1)</f>
        <v>0</v>
      </c>
      <c r="DF22" s="0" t="n">
        <f aca="false">ROUND(ROUND(AE22,2)*CX22,2)</f>
        <v>0</v>
      </c>
      <c r="DG22" s="0" t="n">
        <f aca="false">ROUND(ROUND(AF22,2)*CX22,2)</f>
        <v>0</v>
      </c>
      <c r="DH22" s="0" t="n">
        <f aca="false">ROUND(ROUND(AG22,2)*ROUND((AT22*Source!I35*1.1),9),2)</f>
        <v>0</v>
      </c>
      <c r="DI22" s="0" t="n">
        <f aca="false">ROUND(ROUND(AH22,2)*CX22,2)</f>
        <v>0</v>
      </c>
      <c r="DJ22" s="0" t="n">
        <f aca="false">DI22</f>
        <v>0</v>
      </c>
      <c r="DK22" s="0" t="n">
        <v>0</v>
      </c>
      <c r="DM22" s="0" t="n">
        <v>0</v>
      </c>
      <c r="DO22" s="0" t="n">
        <v>0</v>
      </c>
      <c r="DP22" s="0" t="s">
        <v>76</v>
      </c>
    </row>
    <row r="23" customFormat="false" ht="12.75" hidden="false" customHeight="false" outlineLevel="0" collapsed="false">
      <c r="A23" s="0" t="n">
        <f aca="false">ROW(Source!A35)</f>
        <v>35</v>
      </c>
      <c r="B23" s="0" t="n">
        <v>86511348</v>
      </c>
      <c r="C23" s="0" t="n">
        <v>86511370</v>
      </c>
      <c r="D23" s="0" t="n">
        <v>0</v>
      </c>
      <c r="E23" s="0" t="n">
        <v>1</v>
      </c>
      <c r="F23" s="0" t="n">
        <v>1</v>
      </c>
      <c r="G23" s="0" t="n">
        <v>30515945</v>
      </c>
      <c r="H23" s="0" t="n">
        <v>3</v>
      </c>
      <c r="I23" s="0" t="s">
        <v>189</v>
      </c>
      <c r="K23" s="0" t="s">
        <v>190</v>
      </c>
      <c r="L23" s="0" t="n">
        <v>1354</v>
      </c>
      <c r="N23" s="0" t="n">
        <v>1010</v>
      </c>
      <c r="O23" s="0" t="s">
        <v>181</v>
      </c>
      <c r="P23" s="0" t="s">
        <v>181</v>
      </c>
      <c r="Q23" s="0" t="n">
        <v>1</v>
      </c>
      <c r="W23" s="0" t="n">
        <v>0</v>
      </c>
      <c r="X23" s="0" t="n">
        <v>-527920806</v>
      </c>
      <c r="Y23" s="0" t="n">
        <f aca="false">AT23</f>
        <v>0</v>
      </c>
      <c r="AA23" s="0" t="n">
        <v>47.28</v>
      </c>
      <c r="AB23" s="0" t="n">
        <v>0</v>
      </c>
      <c r="AC23" s="0" t="n">
        <v>0</v>
      </c>
      <c r="AD23" s="0" t="n">
        <v>0</v>
      </c>
      <c r="AE23" s="0" t="n">
        <v>47.28</v>
      </c>
      <c r="AF23" s="0" t="n">
        <v>0</v>
      </c>
      <c r="AG23" s="0" t="n">
        <v>0</v>
      </c>
      <c r="AH23" s="0" t="n">
        <v>0</v>
      </c>
      <c r="AI23" s="0" t="n">
        <v>1</v>
      </c>
      <c r="AJ23" s="0" t="n">
        <v>1</v>
      </c>
      <c r="AK23" s="0" t="n">
        <v>1</v>
      </c>
      <c r="AL23" s="0" t="n">
        <v>1</v>
      </c>
      <c r="AM23" s="0" t="n">
        <v>0</v>
      </c>
      <c r="AN23" s="0" t="n">
        <v>0</v>
      </c>
      <c r="AO23" s="0" t="n">
        <v>1</v>
      </c>
      <c r="AP23" s="0" t="n">
        <v>0</v>
      </c>
      <c r="AQ23" s="0" t="n">
        <v>0</v>
      </c>
      <c r="AR23" s="0" t="n">
        <v>0</v>
      </c>
      <c r="AT23" s="0" t="n">
        <v>0</v>
      </c>
      <c r="AV23" s="0" t="n">
        <v>0</v>
      </c>
      <c r="AW23" s="0" t="n">
        <v>2</v>
      </c>
      <c r="AX23" s="0" t="n">
        <v>86511375</v>
      </c>
      <c r="AY23" s="0" t="n">
        <v>1</v>
      </c>
      <c r="AZ23" s="0" t="n">
        <v>0</v>
      </c>
      <c r="BA23" s="0" t="n">
        <v>23</v>
      </c>
      <c r="BB23" s="0" t="n">
        <v>0</v>
      </c>
      <c r="BC23" s="0" t="n">
        <v>0</v>
      </c>
      <c r="BD23" s="0" t="n">
        <v>0</v>
      </c>
      <c r="BE23" s="0" t="n">
        <v>0</v>
      </c>
      <c r="BF23" s="0" t="n">
        <v>0</v>
      </c>
      <c r="BG23" s="0" t="n">
        <v>0</v>
      </c>
      <c r="BH23" s="0" t="n">
        <v>0</v>
      </c>
      <c r="BI23" s="0" t="n">
        <v>0</v>
      </c>
      <c r="BJ23" s="0" t="n">
        <v>0</v>
      </c>
      <c r="BK23" s="0" t="n">
        <v>0</v>
      </c>
      <c r="BL23" s="0" t="n">
        <v>0</v>
      </c>
      <c r="BM23" s="0" t="n">
        <v>0</v>
      </c>
      <c r="BN23" s="0" t="n">
        <v>0</v>
      </c>
      <c r="BO23" s="0" t="n">
        <v>0</v>
      </c>
      <c r="BP23" s="0" t="n">
        <v>0</v>
      </c>
      <c r="BQ23" s="0" t="n">
        <v>0</v>
      </c>
      <c r="BR23" s="0" t="n">
        <v>0</v>
      </c>
      <c r="BS23" s="0" t="n">
        <v>0</v>
      </c>
      <c r="BT23" s="0" t="n">
        <v>0</v>
      </c>
      <c r="BU23" s="0" t="n">
        <v>0</v>
      </c>
      <c r="BV23" s="0" t="n">
        <v>0</v>
      </c>
      <c r="BW23" s="0" t="n">
        <v>0</v>
      </c>
      <c r="CV23" s="0" t="n">
        <v>0</v>
      </c>
      <c r="CW23" s="0" t="n">
        <v>0</v>
      </c>
      <c r="CX23" s="0" t="n">
        <f aca="false">ROUND(Y23*Source!I35,9)</f>
        <v>0</v>
      </c>
      <c r="CY23" s="0" t="n">
        <f aca="false">AA23</f>
        <v>47.28</v>
      </c>
      <c r="CZ23" s="0" t="n">
        <f aca="false">AE23</f>
        <v>47.28</v>
      </c>
      <c r="DA23" s="0" t="n">
        <f aca="false">AI23</f>
        <v>1</v>
      </c>
      <c r="DB23" s="0" t="n">
        <f aca="false">ROUND(AT23*CZ23,2)</f>
        <v>0</v>
      </c>
      <c r="DC23" s="0" t="n">
        <f aca="false">ROUND(AT23*AG23,2)</f>
        <v>0</v>
      </c>
      <c r="DF23" s="0" t="n">
        <f aca="false">ROUND(ROUND(AE23,2)*CX23,2)</f>
        <v>0</v>
      </c>
      <c r="DG23" s="0" t="n">
        <f aca="false">ROUND(ROUND(AF23,2)*CX23,2)</f>
        <v>0</v>
      </c>
      <c r="DH23" s="0" t="n">
        <f aca="false">ROUND(ROUND(AG23,2)*ROUND(AT23*Source!I35,9),2)</f>
        <v>0</v>
      </c>
      <c r="DI23" s="0" t="n">
        <f aca="false">ROUND(ROUND(AH23,2)*CX23,2)</f>
        <v>0</v>
      </c>
      <c r="DJ23" s="0" t="n">
        <f aca="false">DF23</f>
        <v>0</v>
      </c>
      <c r="DK23" s="0" t="n">
        <v>0</v>
      </c>
      <c r="DM23" s="0" t="n">
        <v>0</v>
      </c>
      <c r="DO23" s="0" t="n">
        <v>0</v>
      </c>
    </row>
    <row r="24" customFormat="false" ht="12.75" hidden="false" customHeight="false" outlineLevel="0" collapsed="false">
      <c r="A24" s="0" t="n">
        <f aca="false">ROW(Source!A35)</f>
        <v>35</v>
      </c>
      <c r="B24" s="0" t="n">
        <v>86511348</v>
      </c>
      <c r="C24" s="0" t="n">
        <v>86511370</v>
      </c>
      <c r="D24" s="0" t="n">
        <v>46341682</v>
      </c>
      <c r="E24" s="0" t="n">
        <v>1</v>
      </c>
      <c r="F24" s="0" t="n">
        <v>1</v>
      </c>
      <c r="G24" s="0" t="n">
        <v>30515945</v>
      </c>
      <c r="H24" s="0" t="n">
        <v>3</v>
      </c>
      <c r="I24" s="0" t="s">
        <v>191</v>
      </c>
      <c r="K24" s="0" t="s">
        <v>192</v>
      </c>
      <c r="L24" s="0" t="n">
        <v>1354</v>
      </c>
      <c r="N24" s="0" t="n">
        <v>1010</v>
      </c>
      <c r="O24" s="0" t="s">
        <v>181</v>
      </c>
      <c r="P24" s="0" t="s">
        <v>181</v>
      </c>
      <c r="Q24" s="0" t="n">
        <v>1</v>
      </c>
      <c r="W24" s="0" t="n">
        <v>0</v>
      </c>
      <c r="X24" s="0" t="n">
        <v>-384883469</v>
      </c>
      <c r="Y24" s="0" t="n">
        <f aca="false">AT24</f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F24" s="0" t="n">
        <v>0</v>
      </c>
      <c r="AG24" s="0" t="n">
        <v>0</v>
      </c>
      <c r="AH24" s="0" t="n">
        <v>0</v>
      </c>
      <c r="AI24" s="0" t="n">
        <v>1</v>
      </c>
      <c r="AJ24" s="0" t="n">
        <v>1</v>
      </c>
      <c r="AK24" s="0" t="n">
        <v>1</v>
      </c>
      <c r="AL24" s="0" t="n">
        <v>1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  <c r="AT24" s="0" t="n">
        <v>0</v>
      </c>
      <c r="AV24" s="0" t="n">
        <v>0</v>
      </c>
      <c r="AW24" s="0" t="n">
        <v>2</v>
      </c>
      <c r="AX24" s="0" t="n">
        <v>86511376</v>
      </c>
      <c r="AY24" s="0" t="n">
        <v>1</v>
      </c>
      <c r="AZ24" s="0" t="n">
        <v>0</v>
      </c>
      <c r="BA24" s="0" t="n">
        <v>24</v>
      </c>
      <c r="BB24" s="0" t="n">
        <v>0</v>
      </c>
      <c r="BC24" s="0" t="n">
        <v>0</v>
      </c>
      <c r="BD24" s="0" t="n">
        <v>0</v>
      </c>
      <c r="BE24" s="0" t="n">
        <v>0</v>
      </c>
      <c r="BF24" s="0" t="n">
        <v>0</v>
      </c>
      <c r="BG24" s="0" t="n">
        <v>0</v>
      </c>
      <c r="BH24" s="0" t="n">
        <v>0</v>
      </c>
      <c r="BI24" s="0" t="n">
        <v>0</v>
      </c>
      <c r="BJ24" s="0" t="n">
        <v>0</v>
      </c>
      <c r="BK24" s="0" t="n">
        <v>0</v>
      </c>
      <c r="BL24" s="0" t="n">
        <v>0</v>
      </c>
      <c r="BM24" s="0" t="n">
        <v>0</v>
      </c>
      <c r="BN24" s="0" t="n">
        <v>0</v>
      </c>
      <c r="BO24" s="0" t="n">
        <v>0</v>
      </c>
      <c r="BP24" s="0" t="n">
        <v>0</v>
      </c>
      <c r="BQ24" s="0" t="n">
        <v>0</v>
      </c>
      <c r="BR24" s="0" t="n">
        <v>0</v>
      </c>
      <c r="BS24" s="0" t="n">
        <v>0</v>
      </c>
      <c r="BT24" s="0" t="n">
        <v>0</v>
      </c>
      <c r="BU24" s="0" t="n">
        <v>0</v>
      </c>
      <c r="BV24" s="0" t="n">
        <v>0</v>
      </c>
      <c r="BW24" s="0" t="n">
        <v>0</v>
      </c>
      <c r="CV24" s="0" t="n">
        <v>0</v>
      </c>
      <c r="CW24" s="0" t="n">
        <v>0</v>
      </c>
      <c r="CX24" s="0" t="n">
        <f aca="false">ROUND(Y24*Source!I35,9)</f>
        <v>0</v>
      </c>
      <c r="CY24" s="0" t="n">
        <f aca="false">AA24</f>
        <v>0</v>
      </c>
      <c r="CZ24" s="0" t="n">
        <f aca="false">AE24</f>
        <v>0</v>
      </c>
      <c r="DA24" s="0" t="n">
        <f aca="false">AI24</f>
        <v>1</v>
      </c>
      <c r="DB24" s="0" t="n">
        <f aca="false">ROUND(AT24*CZ24,2)</f>
        <v>0</v>
      </c>
      <c r="DC24" s="0" t="n">
        <f aca="false">ROUND(AT24*AG24,2)</f>
        <v>0</v>
      </c>
      <c r="DF24" s="0" t="n">
        <f aca="false">ROUND(ROUND(AE24,2)*CX24,2)</f>
        <v>0</v>
      </c>
      <c r="DG24" s="0" t="n">
        <f aca="false">ROUND(ROUND(AF24,2)*CX24,2)</f>
        <v>0</v>
      </c>
      <c r="DH24" s="0" t="n">
        <f aca="false">ROUND(ROUND(AG24,2)*ROUND(AT24*Source!I35,9),2)</f>
        <v>0</v>
      </c>
      <c r="DI24" s="0" t="n">
        <f aca="false">ROUND(ROUND(AH24,2)*CX24,2)</f>
        <v>0</v>
      </c>
      <c r="DJ24" s="0" t="n">
        <f aca="false">DF24</f>
        <v>0</v>
      </c>
      <c r="DK24" s="0" t="n">
        <v>0</v>
      </c>
      <c r="DM24" s="0" t="n">
        <v>0</v>
      </c>
      <c r="DO24" s="0" t="n">
        <v>0</v>
      </c>
    </row>
    <row r="25" customFormat="false" ht="12.75" hidden="false" customHeight="false" outlineLevel="0" collapsed="false">
      <c r="A25" s="0" t="n">
        <f aca="false">ROW(Source!A36)</f>
        <v>36</v>
      </c>
      <c r="B25" s="0" t="n">
        <v>86511347</v>
      </c>
      <c r="C25" s="0" t="n">
        <v>86511377</v>
      </c>
      <c r="D25" s="0" t="n">
        <v>0</v>
      </c>
      <c r="E25" s="0" t="n">
        <v>1</v>
      </c>
      <c r="F25" s="0" t="n">
        <v>1</v>
      </c>
      <c r="G25" s="0" t="n">
        <v>30515945</v>
      </c>
      <c r="H25" s="0" t="n">
        <v>1</v>
      </c>
      <c r="I25" s="0" t="s">
        <v>70</v>
      </c>
      <c r="K25" s="0" t="s">
        <v>187</v>
      </c>
      <c r="L25" s="0" t="n">
        <v>1369</v>
      </c>
      <c r="N25" s="0" t="n">
        <v>1013</v>
      </c>
      <c r="O25" s="0" t="s">
        <v>188</v>
      </c>
      <c r="P25" s="0" t="s">
        <v>188</v>
      </c>
      <c r="Q25" s="0" t="n">
        <v>1</v>
      </c>
      <c r="W25" s="0" t="n">
        <v>0</v>
      </c>
      <c r="X25" s="0" t="n">
        <v>-2001970737</v>
      </c>
      <c r="Y25" s="0" t="n">
        <f aca="false">(AT25*1.1)</f>
        <v>75.9</v>
      </c>
      <c r="AA25" s="0" t="n">
        <v>0</v>
      </c>
      <c r="AB25" s="0" t="n">
        <v>0</v>
      </c>
      <c r="AC25" s="0" t="n">
        <v>0</v>
      </c>
      <c r="AD25" s="0" t="n">
        <v>0</v>
      </c>
      <c r="AE25" s="0" t="n">
        <v>0</v>
      </c>
      <c r="AF25" s="0" t="n">
        <v>0</v>
      </c>
      <c r="AG25" s="0" t="n">
        <v>0</v>
      </c>
      <c r="AH25" s="0" t="n">
        <v>0</v>
      </c>
      <c r="AI25" s="0" t="n">
        <v>1</v>
      </c>
      <c r="AJ25" s="0" t="n">
        <v>1</v>
      </c>
      <c r="AK25" s="0" t="n">
        <v>1</v>
      </c>
      <c r="AL25" s="0" t="n">
        <v>1</v>
      </c>
      <c r="AM25" s="0" t="n">
        <v>0</v>
      </c>
      <c r="AN25" s="0" t="n">
        <v>0</v>
      </c>
      <c r="AO25" s="0" t="n">
        <v>1</v>
      </c>
      <c r="AP25" s="0" t="n">
        <v>0</v>
      </c>
      <c r="AQ25" s="0" t="n">
        <v>0</v>
      </c>
      <c r="AR25" s="0" t="n">
        <v>0</v>
      </c>
      <c r="AT25" s="0" t="n">
        <v>69</v>
      </c>
      <c r="AU25" s="0" t="s">
        <v>76</v>
      </c>
      <c r="AV25" s="0" t="n">
        <v>1</v>
      </c>
      <c r="AW25" s="0" t="n">
        <v>2</v>
      </c>
      <c r="AX25" s="0" t="n">
        <v>86511381</v>
      </c>
      <c r="AY25" s="0" t="n">
        <v>1</v>
      </c>
      <c r="AZ25" s="0" t="n">
        <v>6144</v>
      </c>
      <c r="BA25" s="0" t="n">
        <v>25</v>
      </c>
      <c r="BB25" s="0" t="n">
        <v>0</v>
      </c>
      <c r="BC25" s="0" t="n">
        <v>0</v>
      </c>
      <c r="BD25" s="0" t="n">
        <v>0</v>
      </c>
      <c r="BE25" s="0" t="n">
        <v>0</v>
      </c>
      <c r="BF25" s="0" t="n">
        <v>0</v>
      </c>
      <c r="BG25" s="0" t="n">
        <v>0</v>
      </c>
      <c r="BH25" s="0" t="n">
        <v>0</v>
      </c>
      <c r="BI25" s="0" t="n">
        <v>0</v>
      </c>
      <c r="BJ25" s="0" t="n">
        <v>0</v>
      </c>
      <c r="BK25" s="0" t="n">
        <v>0</v>
      </c>
      <c r="BL25" s="0" t="n">
        <v>0</v>
      </c>
      <c r="BM25" s="0" t="n">
        <v>0</v>
      </c>
      <c r="BN25" s="0" t="n">
        <v>0</v>
      </c>
      <c r="BO25" s="0" t="n">
        <v>0</v>
      </c>
      <c r="BP25" s="0" t="n">
        <v>0</v>
      </c>
      <c r="BQ25" s="0" t="n">
        <v>0</v>
      </c>
      <c r="BR25" s="0" t="n">
        <v>0</v>
      </c>
      <c r="BS25" s="0" t="n">
        <v>0</v>
      </c>
      <c r="BT25" s="0" t="n">
        <v>0</v>
      </c>
      <c r="BU25" s="0" t="n">
        <v>0</v>
      </c>
      <c r="BV25" s="0" t="n">
        <v>0</v>
      </c>
      <c r="BW25" s="0" t="n">
        <v>0</v>
      </c>
      <c r="CU25" s="0" t="n">
        <f aca="false">ROUND(AT25*Source!I36*AH25*AL25,2)</f>
        <v>0</v>
      </c>
      <c r="CV25" s="0" t="n">
        <f aca="false">ROUND(Y25*Source!I36,9)</f>
        <v>14.421</v>
      </c>
      <c r="CW25" s="0" t="n">
        <v>0</v>
      </c>
      <c r="CX25" s="0" t="n">
        <f aca="false">ROUND(Y25*Source!I36,9)</f>
        <v>14.421</v>
      </c>
      <c r="CY25" s="0" t="n">
        <f aca="false">AD25</f>
        <v>0</v>
      </c>
      <c r="CZ25" s="0" t="n">
        <f aca="false">AH25</f>
        <v>0</v>
      </c>
      <c r="DA25" s="0" t="n">
        <f aca="false">AL25</f>
        <v>1</v>
      </c>
      <c r="DB25" s="0" t="n">
        <f aca="false">(ROUND(AT25*CZ25,2)*1.1)</f>
        <v>0</v>
      </c>
      <c r="DC25" s="0" t="n">
        <f aca="false">(ROUND(AT25*AG25,2)*1.1)</f>
        <v>0</v>
      </c>
      <c r="DF25" s="0" t="n">
        <f aca="false">ROUND(ROUND(AE25,2)*CX25,2)</f>
        <v>0</v>
      </c>
      <c r="DG25" s="0" t="n">
        <f aca="false">ROUND(ROUND(AF25,2)*CX25,2)</f>
        <v>0</v>
      </c>
      <c r="DH25" s="0" t="n">
        <f aca="false">ROUND(ROUND(AG25,2)*ROUND((AT25*Source!I36*1.1),9),2)</f>
        <v>0</v>
      </c>
      <c r="DI25" s="0" t="n">
        <f aca="false">ROUND(ROUND(AH25,2)*CX25,2)</f>
        <v>0</v>
      </c>
      <c r="DJ25" s="0" t="n">
        <f aca="false">DI25</f>
        <v>0</v>
      </c>
      <c r="DK25" s="0" t="n">
        <v>0</v>
      </c>
      <c r="DM25" s="0" t="n">
        <v>0</v>
      </c>
      <c r="DO25" s="0" t="n">
        <v>0</v>
      </c>
      <c r="DP25" s="0" t="s">
        <v>76</v>
      </c>
    </row>
    <row r="26" customFormat="false" ht="12.75" hidden="false" customHeight="false" outlineLevel="0" collapsed="false">
      <c r="A26" s="0" t="n">
        <f aca="false">ROW(Source!A36)</f>
        <v>36</v>
      </c>
      <c r="B26" s="0" t="n">
        <v>86511347</v>
      </c>
      <c r="C26" s="0" t="n">
        <v>86511377</v>
      </c>
      <c r="D26" s="0" t="n">
        <v>0</v>
      </c>
      <c r="E26" s="0" t="n">
        <v>1</v>
      </c>
      <c r="F26" s="0" t="n">
        <v>1</v>
      </c>
      <c r="G26" s="0" t="n">
        <v>30515945</v>
      </c>
      <c r="H26" s="0" t="n">
        <v>3</v>
      </c>
      <c r="I26" s="0" t="s">
        <v>189</v>
      </c>
      <c r="K26" s="0" t="s">
        <v>190</v>
      </c>
      <c r="L26" s="0" t="n">
        <v>1354</v>
      </c>
      <c r="N26" s="0" t="n">
        <v>1010</v>
      </c>
      <c r="O26" s="0" t="s">
        <v>181</v>
      </c>
      <c r="P26" s="0" t="s">
        <v>181</v>
      </c>
      <c r="Q26" s="0" t="n">
        <v>1</v>
      </c>
      <c r="W26" s="0" t="n">
        <v>0</v>
      </c>
      <c r="X26" s="0" t="n">
        <v>-527920806</v>
      </c>
      <c r="Y26" s="0" t="n">
        <f aca="false">AT26</f>
        <v>0</v>
      </c>
      <c r="AA26" s="0" t="n">
        <v>47.28</v>
      </c>
      <c r="AB26" s="0" t="n">
        <v>0</v>
      </c>
      <c r="AC26" s="0" t="n">
        <v>0</v>
      </c>
      <c r="AD26" s="0" t="n">
        <v>0</v>
      </c>
      <c r="AE26" s="0" t="n">
        <v>47.28</v>
      </c>
      <c r="AF26" s="0" t="n">
        <v>0</v>
      </c>
      <c r="AG26" s="0" t="n">
        <v>0</v>
      </c>
      <c r="AH26" s="0" t="n">
        <v>0</v>
      </c>
      <c r="AI26" s="0" t="n">
        <v>1</v>
      </c>
      <c r="AJ26" s="0" t="n">
        <v>1</v>
      </c>
      <c r="AK26" s="0" t="n">
        <v>1</v>
      </c>
      <c r="AL26" s="0" t="n">
        <v>1</v>
      </c>
      <c r="AM26" s="0" t="n">
        <v>0</v>
      </c>
      <c r="AN26" s="0" t="n">
        <v>0</v>
      </c>
      <c r="AO26" s="0" t="n">
        <v>1</v>
      </c>
      <c r="AP26" s="0" t="n">
        <v>0</v>
      </c>
      <c r="AQ26" s="0" t="n">
        <v>0</v>
      </c>
      <c r="AR26" s="0" t="n">
        <v>0</v>
      </c>
      <c r="AT26" s="0" t="n">
        <v>0</v>
      </c>
      <c r="AV26" s="0" t="n">
        <v>0</v>
      </c>
      <c r="AW26" s="0" t="n">
        <v>2</v>
      </c>
      <c r="AX26" s="0" t="n">
        <v>86511382</v>
      </c>
      <c r="AY26" s="0" t="n">
        <v>1</v>
      </c>
      <c r="AZ26" s="0" t="n">
        <v>0</v>
      </c>
      <c r="BA26" s="0" t="n">
        <v>26</v>
      </c>
      <c r="BB26" s="0" t="n">
        <v>0</v>
      </c>
      <c r="BC26" s="0" t="n">
        <v>0</v>
      </c>
      <c r="BD26" s="0" t="n">
        <v>0</v>
      </c>
      <c r="BE26" s="0" t="n">
        <v>0</v>
      </c>
      <c r="BF26" s="0" t="n">
        <v>0</v>
      </c>
      <c r="BG26" s="0" t="n">
        <v>0</v>
      </c>
      <c r="BH26" s="0" t="n">
        <v>0</v>
      </c>
      <c r="BI26" s="0" t="n">
        <v>0</v>
      </c>
      <c r="BJ26" s="0" t="n">
        <v>0</v>
      </c>
      <c r="BK26" s="0" t="n">
        <v>0</v>
      </c>
      <c r="BL26" s="0" t="n">
        <v>0</v>
      </c>
      <c r="BM26" s="0" t="n">
        <v>0</v>
      </c>
      <c r="BN26" s="0" t="n">
        <v>0</v>
      </c>
      <c r="BO26" s="0" t="n">
        <v>0</v>
      </c>
      <c r="BP26" s="0" t="n">
        <v>0</v>
      </c>
      <c r="BQ26" s="0" t="n">
        <v>0</v>
      </c>
      <c r="BR26" s="0" t="n">
        <v>0</v>
      </c>
      <c r="BS26" s="0" t="n">
        <v>0</v>
      </c>
      <c r="BT26" s="0" t="n">
        <v>0</v>
      </c>
      <c r="BU26" s="0" t="n">
        <v>0</v>
      </c>
      <c r="BV26" s="0" t="n">
        <v>0</v>
      </c>
      <c r="BW26" s="0" t="n">
        <v>0</v>
      </c>
      <c r="CV26" s="0" t="n">
        <v>0</v>
      </c>
      <c r="CW26" s="0" t="n">
        <v>0</v>
      </c>
      <c r="CX26" s="0" t="n">
        <f aca="false">ROUND(Y26*Source!I36,9)</f>
        <v>0</v>
      </c>
      <c r="CY26" s="0" t="n">
        <f aca="false">AA26</f>
        <v>47.28</v>
      </c>
      <c r="CZ26" s="0" t="n">
        <f aca="false">AE26</f>
        <v>47.28</v>
      </c>
      <c r="DA26" s="0" t="n">
        <f aca="false">AI26</f>
        <v>1</v>
      </c>
      <c r="DB26" s="0" t="n">
        <f aca="false">ROUND(AT26*CZ26,2)</f>
        <v>0</v>
      </c>
      <c r="DC26" s="0" t="n">
        <f aca="false">ROUND(AT26*AG26,2)</f>
        <v>0</v>
      </c>
      <c r="DF26" s="0" t="n">
        <f aca="false">ROUND(ROUND(AE26,2)*CX26,2)</f>
        <v>0</v>
      </c>
      <c r="DG26" s="0" t="n">
        <f aca="false">ROUND(ROUND(AF26,2)*CX26,2)</f>
        <v>0</v>
      </c>
      <c r="DH26" s="0" t="n">
        <f aca="false">ROUND(ROUND(AG26,2)*ROUND(AT26*Source!I36,9),2)</f>
        <v>0</v>
      </c>
      <c r="DI26" s="0" t="n">
        <f aca="false">ROUND(ROUND(AH26,2)*CX26,2)</f>
        <v>0</v>
      </c>
      <c r="DJ26" s="0" t="n">
        <f aca="false">DF26</f>
        <v>0</v>
      </c>
      <c r="DK26" s="0" t="n">
        <v>0</v>
      </c>
      <c r="DM26" s="0" t="n">
        <v>0</v>
      </c>
      <c r="DO26" s="0" t="n">
        <v>0</v>
      </c>
    </row>
    <row r="27" customFormat="false" ht="12.75" hidden="false" customHeight="false" outlineLevel="0" collapsed="false">
      <c r="A27" s="0" t="n">
        <f aca="false">ROW(Source!A36)</f>
        <v>36</v>
      </c>
      <c r="B27" s="0" t="n">
        <v>86511347</v>
      </c>
      <c r="C27" s="0" t="n">
        <v>86511377</v>
      </c>
      <c r="D27" s="0" t="n">
        <v>46341682</v>
      </c>
      <c r="E27" s="0" t="n">
        <v>1</v>
      </c>
      <c r="F27" s="0" t="n">
        <v>1</v>
      </c>
      <c r="G27" s="0" t="n">
        <v>30515945</v>
      </c>
      <c r="H27" s="0" t="n">
        <v>3</v>
      </c>
      <c r="I27" s="0" t="s">
        <v>191</v>
      </c>
      <c r="K27" s="0" t="s">
        <v>192</v>
      </c>
      <c r="L27" s="0" t="n">
        <v>1354</v>
      </c>
      <c r="N27" s="0" t="n">
        <v>1010</v>
      </c>
      <c r="O27" s="0" t="s">
        <v>181</v>
      </c>
      <c r="P27" s="0" t="s">
        <v>181</v>
      </c>
      <c r="Q27" s="0" t="n">
        <v>1</v>
      </c>
      <c r="W27" s="0" t="n">
        <v>0</v>
      </c>
      <c r="X27" s="0" t="n">
        <v>-384883469</v>
      </c>
      <c r="Y27" s="0" t="n">
        <f aca="false">AT27</f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F27" s="0" t="n">
        <v>0</v>
      </c>
      <c r="AG27" s="0" t="n">
        <v>0</v>
      </c>
      <c r="AH27" s="0" t="n">
        <v>0</v>
      </c>
      <c r="AI27" s="0" t="n">
        <v>1</v>
      </c>
      <c r="AJ27" s="0" t="n">
        <v>1</v>
      </c>
      <c r="AK27" s="0" t="n">
        <v>1</v>
      </c>
      <c r="AL27" s="0" t="n">
        <v>1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  <c r="AT27" s="0" t="n">
        <v>0</v>
      </c>
      <c r="AV27" s="0" t="n">
        <v>0</v>
      </c>
      <c r="AW27" s="0" t="n">
        <v>2</v>
      </c>
      <c r="AX27" s="0" t="n">
        <v>86511383</v>
      </c>
      <c r="AY27" s="0" t="n">
        <v>1</v>
      </c>
      <c r="AZ27" s="0" t="n">
        <v>0</v>
      </c>
      <c r="BA27" s="0" t="n">
        <v>27</v>
      </c>
      <c r="BB27" s="0" t="n">
        <v>0</v>
      </c>
      <c r="BC27" s="0" t="n">
        <v>0</v>
      </c>
      <c r="BD27" s="0" t="n">
        <v>0</v>
      </c>
      <c r="BE27" s="0" t="n">
        <v>0</v>
      </c>
      <c r="BF27" s="0" t="n">
        <v>0</v>
      </c>
      <c r="BG27" s="0" t="n">
        <v>0</v>
      </c>
      <c r="BH27" s="0" t="n">
        <v>0</v>
      </c>
      <c r="BI27" s="0" t="n">
        <v>0</v>
      </c>
      <c r="BJ27" s="0" t="n">
        <v>0</v>
      </c>
      <c r="BK27" s="0" t="n">
        <v>0</v>
      </c>
      <c r="BL27" s="0" t="n">
        <v>0</v>
      </c>
      <c r="BM27" s="0" t="n">
        <v>0</v>
      </c>
      <c r="BN27" s="0" t="n">
        <v>0</v>
      </c>
      <c r="BO27" s="0" t="n">
        <v>0</v>
      </c>
      <c r="BP27" s="0" t="n">
        <v>0</v>
      </c>
      <c r="BQ27" s="0" t="n">
        <v>0</v>
      </c>
      <c r="BR27" s="0" t="n">
        <v>0</v>
      </c>
      <c r="BS27" s="0" t="n">
        <v>0</v>
      </c>
      <c r="BT27" s="0" t="n">
        <v>0</v>
      </c>
      <c r="BU27" s="0" t="n">
        <v>0</v>
      </c>
      <c r="BV27" s="0" t="n">
        <v>0</v>
      </c>
      <c r="BW27" s="0" t="n">
        <v>0</v>
      </c>
      <c r="CV27" s="0" t="n">
        <v>0</v>
      </c>
      <c r="CW27" s="0" t="n">
        <v>0</v>
      </c>
      <c r="CX27" s="0" t="n">
        <f aca="false">ROUND(Y27*Source!I36,9)</f>
        <v>0</v>
      </c>
      <c r="CY27" s="0" t="n">
        <f aca="false">AA27</f>
        <v>0</v>
      </c>
      <c r="CZ27" s="0" t="n">
        <f aca="false">AE27</f>
        <v>0</v>
      </c>
      <c r="DA27" s="0" t="n">
        <f aca="false">AI27</f>
        <v>1</v>
      </c>
      <c r="DB27" s="0" t="n">
        <f aca="false">ROUND(AT27*CZ27,2)</f>
        <v>0</v>
      </c>
      <c r="DC27" s="0" t="n">
        <f aca="false">ROUND(AT27*AG27,2)</f>
        <v>0</v>
      </c>
      <c r="DF27" s="0" t="n">
        <f aca="false">ROUND(ROUND(AE27,2)*CX27,2)</f>
        <v>0</v>
      </c>
      <c r="DG27" s="0" t="n">
        <f aca="false">ROUND(ROUND(AF27,2)*CX27,2)</f>
        <v>0</v>
      </c>
      <c r="DH27" s="0" t="n">
        <f aca="false">ROUND(ROUND(AG27,2)*ROUND(AT27*Source!I36,9),2)</f>
        <v>0</v>
      </c>
      <c r="DI27" s="0" t="n">
        <f aca="false">ROUND(ROUND(AH27,2)*CX27,2)</f>
        <v>0</v>
      </c>
      <c r="DJ27" s="0" t="n">
        <f aca="false">DF27</f>
        <v>0</v>
      </c>
      <c r="DK27" s="0" t="n">
        <v>0</v>
      </c>
      <c r="DM27" s="0" t="n">
        <v>0</v>
      </c>
      <c r="DO27" s="0" t="n">
        <v>0</v>
      </c>
    </row>
    <row r="28" customFormat="false" ht="12.75" hidden="false" customHeight="false" outlineLevel="0" collapsed="false">
      <c r="A28" s="0" t="n">
        <f aca="false">ROW(Source!A37)</f>
        <v>37</v>
      </c>
      <c r="B28" s="0" t="n">
        <v>86511348</v>
      </c>
      <c r="C28" s="0" t="n">
        <v>86511377</v>
      </c>
      <c r="D28" s="0" t="n">
        <v>0</v>
      </c>
      <c r="E28" s="0" t="n">
        <v>1</v>
      </c>
      <c r="F28" s="0" t="n">
        <v>1</v>
      </c>
      <c r="G28" s="0" t="n">
        <v>30515945</v>
      </c>
      <c r="H28" s="0" t="n">
        <v>1</v>
      </c>
      <c r="I28" s="0" t="s">
        <v>70</v>
      </c>
      <c r="K28" s="0" t="s">
        <v>187</v>
      </c>
      <c r="L28" s="0" t="n">
        <v>1369</v>
      </c>
      <c r="N28" s="0" t="n">
        <v>1013</v>
      </c>
      <c r="O28" s="0" t="s">
        <v>188</v>
      </c>
      <c r="P28" s="0" t="s">
        <v>188</v>
      </c>
      <c r="Q28" s="0" t="n">
        <v>1</v>
      </c>
      <c r="W28" s="0" t="n">
        <v>0</v>
      </c>
      <c r="X28" s="0" t="n">
        <v>-2001970737</v>
      </c>
      <c r="Y28" s="0" t="n">
        <f aca="false">(AT28*1.1)</f>
        <v>75.9</v>
      </c>
      <c r="AA28" s="0" t="n">
        <v>0</v>
      </c>
      <c r="AB28" s="0" t="n">
        <v>0</v>
      </c>
      <c r="AC28" s="0" t="n">
        <v>0</v>
      </c>
      <c r="AD28" s="0" t="n">
        <v>0</v>
      </c>
      <c r="AE28" s="0" t="n">
        <v>0</v>
      </c>
      <c r="AF28" s="0" t="n">
        <v>0</v>
      </c>
      <c r="AG28" s="0" t="n">
        <v>0</v>
      </c>
      <c r="AH28" s="0" t="n">
        <v>0</v>
      </c>
      <c r="AI28" s="0" t="n">
        <v>1</v>
      </c>
      <c r="AJ28" s="0" t="n">
        <v>1</v>
      </c>
      <c r="AK28" s="0" t="n">
        <v>1</v>
      </c>
      <c r="AL28" s="0" t="n">
        <v>1</v>
      </c>
      <c r="AM28" s="0" t="n">
        <v>0</v>
      </c>
      <c r="AN28" s="0" t="n">
        <v>0</v>
      </c>
      <c r="AO28" s="0" t="n">
        <v>1</v>
      </c>
      <c r="AP28" s="0" t="n">
        <v>0</v>
      </c>
      <c r="AQ28" s="0" t="n">
        <v>0</v>
      </c>
      <c r="AR28" s="0" t="n">
        <v>0</v>
      </c>
      <c r="AT28" s="0" t="n">
        <v>69</v>
      </c>
      <c r="AU28" s="0" t="s">
        <v>76</v>
      </c>
      <c r="AV28" s="0" t="n">
        <v>1</v>
      </c>
      <c r="AW28" s="0" t="n">
        <v>2</v>
      </c>
      <c r="AX28" s="0" t="n">
        <v>86511381</v>
      </c>
      <c r="AY28" s="0" t="n">
        <v>1</v>
      </c>
      <c r="AZ28" s="0" t="n">
        <v>6144</v>
      </c>
      <c r="BA28" s="0" t="n">
        <v>28</v>
      </c>
      <c r="BB28" s="0" t="n">
        <v>0</v>
      </c>
      <c r="BC28" s="0" t="n">
        <v>0</v>
      </c>
      <c r="BD28" s="0" t="n">
        <v>0</v>
      </c>
      <c r="BE28" s="0" t="n">
        <v>0</v>
      </c>
      <c r="BF28" s="0" t="n">
        <v>0</v>
      </c>
      <c r="BG28" s="0" t="n">
        <v>0</v>
      </c>
      <c r="BH28" s="0" t="n">
        <v>0</v>
      </c>
      <c r="BI28" s="0" t="n">
        <v>0</v>
      </c>
      <c r="BJ28" s="0" t="n">
        <v>0</v>
      </c>
      <c r="BK28" s="0" t="n">
        <v>0</v>
      </c>
      <c r="BL28" s="0" t="n">
        <v>0</v>
      </c>
      <c r="BM28" s="0" t="n">
        <v>0</v>
      </c>
      <c r="BN28" s="0" t="n">
        <v>0</v>
      </c>
      <c r="BO28" s="0" t="n">
        <v>0</v>
      </c>
      <c r="BP28" s="0" t="n">
        <v>0</v>
      </c>
      <c r="BQ28" s="0" t="n">
        <v>0</v>
      </c>
      <c r="BR28" s="0" t="n">
        <v>0</v>
      </c>
      <c r="BS28" s="0" t="n">
        <v>0</v>
      </c>
      <c r="BT28" s="0" t="n">
        <v>0</v>
      </c>
      <c r="BU28" s="0" t="n">
        <v>0</v>
      </c>
      <c r="BV28" s="0" t="n">
        <v>0</v>
      </c>
      <c r="BW28" s="0" t="n">
        <v>0</v>
      </c>
      <c r="CU28" s="0" t="n">
        <f aca="false">ROUND(AT28*Source!I37*AH28*AL28,2)</f>
        <v>0</v>
      </c>
      <c r="CV28" s="0" t="n">
        <f aca="false">ROUND(Y28*Source!I37,9)</f>
        <v>14.421</v>
      </c>
      <c r="CW28" s="0" t="n">
        <v>0</v>
      </c>
      <c r="CX28" s="0" t="n">
        <f aca="false">ROUND(Y28*Source!I37,9)</f>
        <v>14.421</v>
      </c>
      <c r="CY28" s="0" t="n">
        <f aca="false">AD28</f>
        <v>0</v>
      </c>
      <c r="CZ28" s="0" t="n">
        <f aca="false">AH28</f>
        <v>0</v>
      </c>
      <c r="DA28" s="0" t="n">
        <f aca="false">AL28</f>
        <v>1</v>
      </c>
      <c r="DB28" s="0" t="n">
        <f aca="false">(ROUND(AT28*CZ28,2)*1.1)</f>
        <v>0</v>
      </c>
      <c r="DC28" s="0" t="n">
        <f aca="false">(ROUND(AT28*AG28,2)*1.1)</f>
        <v>0</v>
      </c>
      <c r="DF28" s="0" t="n">
        <f aca="false">ROUND(ROUND(AE28,2)*CX28,2)</f>
        <v>0</v>
      </c>
      <c r="DG28" s="0" t="n">
        <f aca="false">ROUND(ROUND(AF28,2)*CX28,2)</f>
        <v>0</v>
      </c>
      <c r="DH28" s="0" t="n">
        <f aca="false">ROUND(ROUND(AG28,2)*ROUND((AT28*Source!I37*1.1),9),2)</f>
        <v>0</v>
      </c>
      <c r="DI28" s="0" t="n">
        <f aca="false">ROUND(ROUND(AH28,2)*CX28,2)</f>
        <v>0</v>
      </c>
      <c r="DJ28" s="0" t="n">
        <f aca="false">DI28</f>
        <v>0</v>
      </c>
      <c r="DK28" s="0" t="n">
        <v>0</v>
      </c>
      <c r="DM28" s="0" t="n">
        <v>0</v>
      </c>
      <c r="DO28" s="0" t="n">
        <v>0</v>
      </c>
      <c r="DP28" s="0" t="s">
        <v>76</v>
      </c>
    </row>
    <row r="29" customFormat="false" ht="12.75" hidden="false" customHeight="false" outlineLevel="0" collapsed="false">
      <c r="A29" s="0" t="n">
        <f aca="false">ROW(Source!A37)</f>
        <v>37</v>
      </c>
      <c r="B29" s="0" t="n">
        <v>86511348</v>
      </c>
      <c r="C29" s="0" t="n">
        <v>86511377</v>
      </c>
      <c r="D29" s="0" t="n">
        <v>0</v>
      </c>
      <c r="E29" s="0" t="n">
        <v>1</v>
      </c>
      <c r="F29" s="0" t="n">
        <v>1</v>
      </c>
      <c r="G29" s="0" t="n">
        <v>30515945</v>
      </c>
      <c r="H29" s="0" t="n">
        <v>3</v>
      </c>
      <c r="I29" s="0" t="s">
        <v>189</v>
      </c>
      <c r="K29" s="0" t="s">
        <v>190</v>
      </c>
      <c r="L29" s="0" t="n">
        <v>1354</v>
      </c>
      <c r="N29" s="0" t="n">
        <v>1010</v>
      </c>
      <c r="O29" s="0" t="s">
        <v>181</v>
      </c>
      <c r="P29" s="0" t="s">
        <v>181</v>
      </c>
      <c r="Q29" s="0" t="n">
        <v>1</v>
      </c>
      <c r="W29" s="0" t="n">
        <v>0</v>
      </c>
      <c r="X29" s="0" t="n">
        <v>-527920806</v>
      </c>
      <c r="Y29" s="0" t="n">
        <f aca="false">AT29</f>
        <v>0</v>
      </c>
      <c r="AA29" s="0" t="n">
        <v>47.28</v>
      </c>
      <c r="AB29" s="0" t="n">
        <v>0</v>
      </c>
      <c r="AC29" s="0" t="n">
        <v>0</v>
      </c>
      <c r="AD29" s="0" t="n">
        <v>0</v>
      </c>
      <c r="AE29" s="0" t="n">
        <v>47.28</v>
      </c>
      <c r="AF29" s="0" t="n">
        <v>0</v>
      </c>
      <c r="AG29" s="0" t="n">
        <v>0</v>
      </c>
      <c r="AH29" s="0" t="n">
        <v>0</v>
      </c>
      <c r="AI29" s="0" t="n">
        <v>1</v>
      </c>
      <c r="AJ29" s="0" t="n">
        <v>1</v>
      </c>
      <c r="AK29" s="0" t="n">
        <v>1</v>
      </c>
      <c r="AL29" s="0" t="n">
        <v>1</v>
      </c>
      <c r="AM29" s="0" t="n">
        <v>0</v>
      </c>
      <c r="AN29" s="0" t="n">
        <v>0</v>
      </c>
      <c r="AO29" s="0" t="n">
        <v>1</v>
      </c>
      <c r="AP29" s="0" t="n">
        <v>0</v>
      </c>
      <c r="AQ29" s="0" t="n">
        <v>0</v>
      </c>
      <c r="AR29" s="0" t="n">
        <v>0</v>
      </c>
      <c r="AT29" s="0" t="n">
        <v>0</v>
      </c>
      <c r="AV29" s="0" t="n">
        <v>0</v>
      </c>
      <c r="AW29" s="0" t="n">
        <v>2</v>
      </c>
      <c r="AX29" s="0" t="n">
        <v>86511382</v>
      </c>
      <c r="AY29" s="0" t="n">
        <v>1</v>
      </c>
      <c r="AZ29" s="0" t="n">
        <v>0</v>
      </c>
      <c r="BA29" s="0" t="n">
        <v>29</v>
      </c>
      <c r="BB29" s="0" t="n">
        <v>0</v>
      </c>
      <c r="BC29" s="0" t="n">
        <v>0</v>
      </c>
      <c r="BD29" s="0" t="n">
        <v>0</v>
      </c>
      <c r="BE29" s="0" t="n">
        <v>0</v>
      </c>
      <c r="BF29" s="0" t="n">
        <v>0</v>
      </c>
      <c r="BG29" s="0" t="n">
        <v>0</v>
      </c>
      <c r="BH29" s="0" t="n">
        <v>0</v>
      </c>
      <c r="BI29" s="0" t="n">
        <v>0</v>
      </c>
      <c r="BJ29" s="0" t="n">
        <v>0</v>
      </c>
      <c r="BK29" s="0" t="n">
        <v>0</v>
      </c>
      <c r="BL29" s="0" t="n">
        <v>0</v>
      </c>
      <c r="BM29" s="0" t="n">
        <v>0</v>
      </c>
      <c r="BN29" s="0" t="n">
        <v>0</v>
      </c>
      <c r="BO29" s="0" t="n">
        <v>0</v>
      </c>
      <c r="BP29" s="0" t="n">
        <v>0</v>
      </c>
      <c r="BQ29" s="0" t="n">
        <v>0</v>
      </c>
      <c r="BR29" s="0" t="n">
        <v>0</v>
      </c>
      <c r="BS29" s="0" t="n">
        <v>0</v>
      </c>
      <c r="BT29" s="0" t="n">
        <v>0</v>
      </c>
      <c r="BU29" s="0" t="n">
        <v>0</v>
      </c>
      <c r="BV29" s="0" t="n">
        <v>0</v>
      </c>
      <c r="BW29" s="0" t="n">
        <v>0</v>
      </c>
      <c r="CV29" s="0" t="n">
        <v>0</v>
      </c>
      <c r="CW29" s="0" t="n">
        <v>0</v>
      </c>
      <c r="CX29" s="0" t="n">
        <f aca="false">ROUND(Y29*Source!I37,9)</f>
        <v>0</v>
      </c>
      <c r="CY29" s="0" t="n">
        <f aca="false">AA29</f>
        <v>47.28</v>
      </c>
      <c r="CZ29" s="0" t="n">
        <f aca="false">AE29</f>
        <v>47.28</v>
      </c>
      <c r="DA29" s="0" t="n">
        <f aca="false">AI29</f>
        <v>1</v>
      </c>
      <c r="DB29" s="0" t="n">
        <f aca="false">ROUND(AT29*CZ29,2)</f>
        <v>0</v>
      </c>
      <c r="DC29" s="0" t="n">
        <f aca="false">ROUND(AT29*AG29,2)</f>
        <v>0</v>
      </c>
      <c r="DF29" s="0" t="n">
        <f aca="false">ROUND(ROUND(AE29,2)*CX29,2)</f>
        <v>0</v>
      </c>
      <c r="DG29" s="0" t="n">
        <f aca="false">ROUND(ROUND(AF29,2)*CX29,2)</f>
        <v>0</v>
      </c>
      <c r="DH29" s="0" t="n">
        <f aca="false">ROUND(ROUND(AG29,2)*ROUND(AT29*Source!I37,9),2)</f>
        <v>0</v>
      </c>
      <c r="DI29" s="0" t="n">
        <f aca="false">ROUND(ROUND(AH29,2)*CX29,2)</f>
        <v>0</v>
      </c>
      <c r="DJ29" s="0" t="n">
        <f aca="false">DF29</f>
        <v>0</v>
      </c>
      <c r="DK29" s="0" t="n">
        <v>0</v>
      </c>
      <c r="DM29" s="0" t="n">
        <v>0</v>
      </c>
      <c r="DO29" s="0" t="n">
        <v>0</v>
      </c>
    </row>
    <row r="30" customFormat="false" ht="12.75" hidden="false" customHeight="false" outlineLevel="0" collapsed="false">
      <c r="A30" s="0" t="n">
        <f aca="false">ROW(Source!A37)</f>
        <v>37</v>
      </c>
      <c r="B30" s="0" t="n">
        <v>86511348</v>
      </c>
      <c r="C30" s="0" t="n">
        <v>86511377</v>
      </c>
      <c r="D30" s="0" t="n">
        <v>46341682</v>
      </c>
      <c r="E30" s="0" t="n">
        <v>1</v>
      </c>
      <c r="F30" s="0" t="n">
        <v>1</v>
      </c>
      <c r="G30" s="0" t="n">
        <v>30515945</v>
      </c>
      <c r="H30" s="0" t="n">
        <v>3</v>
      </c>
      <c r="I30" s="0" t="s">
        <v>191</v>
      </c>
      <c r="K30" s="0" t="s">
        <v>192</v>
      </c>
      <c r="L30" s="0" t="n">
        <v>1354</v>
      </c>
      <c r="N30" s="0" t="n">
        <v>1010</v>
      </c>
      <c r="O30" s="0" t="s">
        <v>181</v>
      </c>
      <c r="P30" s="0" t="s">
        <v>181</v>
      </c>
      <c r="Q30" s="0" t="n">
        <v>1</v>
      </c>
      <c r="W30" s="0" t="n">
        <v>0</v>
      </c>
      <c r="X30" s="0" t="n">
        <v>-384883469</v>
      </c>
      <c r="Y30" s="0" t="n">
        <f aca="false">AT30</f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F30" s="0" t="n">
        <v>0</v>
      </c>
      <c r="AG30" s="0" t="n">
        <v>0</v>
      </c>
      <c r="AH30" s="0" t="n">
        <v>0</v>
      </c>
      <c r="AI30" s="0" t="n">
        <v>1</v>
      </c>
      <c r="AJ30" s="0" t="n">
        <v>1</v>
      </c>
      <c r="AK30" s="0" t="n">
        <v>1</v>
      </c>
      <c r="AL30" s="0" t="n">
        <v>1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  <c r="AT30" s="0" t="n">
        <v>0</v>
      </c>
      <c r="AV30" s="0" t="n">
        <v>0</v>
      </c>
      <c r="AW30" s="0" t="n">
        <v>2</v>
      </c>
      <c r="AX30" s="0" t="n">
        <v>86511383</v>
      </c>
      <c r="AY30" s="0" t="n">
        <v>1</v>
      </c>
      <c r="AZ30" s="0" t="n">
        <v>0</v>
      </c>
      <c r="BA30" s="0" t="n">
        <v>30</v>
      </c>
      <c r="BB30" s="0" t="n">
        <v>0</v>
      </c>
      <c r="BC30" s="0" t="n">
        <v>0</v>
      </c>
      <c r="BD30" s="0" t="n">
        <v>0</v>
      </c>
      <c r="BE30" s="0" t="n">
        <v>0</v>
      </c>
      <c r="BF30" s="0" t="n">
        <v>0</v>
      </c>
      <c r="BG30" s="0" t="n">
        <v>0</v>
      </c>
      <c r="BH30" s="0" t="n">
        <v>0</v>
      </c>
      <c r="BI30" s="0" t="n">
        <v>0</v>
      </c>
      <c r="BJ30" s="0" t="n">
        <v>0</v>
      </c>
      <c r="BK30" s="0" t="n">
        <v>0</v>
      </c>
      <c r="BL30" s="0" t="n">
        <v>0</v>
      </c>
      <c r="BM30" s="0" t="n">
        <v>0</v>
      </c>
      <c r="BN30" s="0" t="n">
        <v>0</v>
      </c>
      <c r="BO30" s="0" t="n">
        <v>0</v>
      </c>
      <c r="BP30" s="0" t="n">
        <v>0</v>
      </c>
      <c r="BQ30" s="0" t="n">
        <v>0</v>
      </c>
      <c r="BR30" s="0" t="n">
        <v>0</v>
      </c>
      <c r="BS30" s="0" t="n">
        <v>0</v>
      </c>
      <c r="BT30" s="0" t="n">
        <v>0</v>
      </c>
      <c r="BU30" s="0" t="n">
        <v>0</v>
      </c>
      <c r="BV30" s="0" t="n">
        <v>0</v>
      </c>
      <c r="BW30" s="0" t="n">
        <v>0</v>
      </c>
      <c r="CV30" s="0" t="n">
        <v>0</v>
      </c>
      <c r="CW30" s="0" t="n">
        <v>0</v>
      </c>
      <c r="CX30" s="0" t="n">
        <f aca="false">ROUND(Y30*Source!I37,9)</f>
        <v>0</v>
      </c>
      <c r="CY30" s="0" t="n">
        <f aca="false">AA30</f>
        <v>0</v>
      </c>
      <c r="CZ30" s="0" t="n">
        <f aca="false">AE30</f>
        <v>0</v>
      </c>
      <c r="DA30" s="0" t="n">
        <f aca="false">AI30</f>
        <v>1</v>
      </c>
      <c r="DB30" s="0" t="n">
        <f aca="false">ROUND(AT30*CZ30,2)</f>
        <v>0</v>
      </c>
      <c r="DC30" s="0" t="n">
        <f aca="false">ROUND(AT30*AG30,2)</f>
        <v>0</v>
      </c>
      <c r="DF30" s="0" t="n">
        <f aca="false">ROUND(ROUND(AE30,2)*CX30,2)</f>
        <v>0</v>
      </c>
      <c r="DG30" s="0" t="n">
        <f aca="false">ROUND(ROUND(AF30,2)*CX30,2)</f>
        <v>0</v>
      </c>
      <c r="DH30" s="0" t="n">
        <f aca="false">ROUND(ROUND(AG30,2)*ROUND(AT30*Source!I37,9),2)</f>
        <v>0</v>
      </c>
      <c r="DI30" s="0" t="n">
        <f aca="false">ROUND(ROUND(AH30,2)*CX30,2)</f>
        <v>0</v>
      </c>
      <c r="DJ30" s="0" t="n">
        <f aca="false">DF30</f>
        <v>0</v>
      </c>
      <c r="DK30" s="0" t="n">
        <v>0</v>
      </c>
      <c r="DM30" s="0" t="n">
        <v>0</v>
      </c>
      <c r="DO30" s="0" t="n">
        <v>0</v>
      </c>
    </row>
    <row r="31" customFormat="false" ht="12.75" hidden="false" customHeight="false" outlineLevel="0" collapsed="false">
      <c r="A31" s="0" t="n">
        <f aca="false">ROW(Source!A38)</f>
        <v>38</v>
      </c>
      <c r="B31" s="0" t="n">
        <v>86511347</v>
      </c>
      <c r="C31" s="0" t="n">
        <v>86511384</v>
      </c>
      <c r="D31" s="0" t="n">
        <v>0</v>
      </c>
      <c r="E31" s="0" t="n">
        <v>1</v>
      </c>
      <c r="F31" s="0" t="n">
        <v>1</v>
      </c>
      <c r="G31" s="0" t="n">
        <v>30515945</v>
      </c>
      <c r="H31" s="0" t="n">
        <v>1</v>
      </c>
      <c r="I31" s="0" t="s">
        <v>70</v>
      </c>
      <c r="K31" s="0" t="s">
        <v>187</v>
      </c>
      <c r="L31" s="0" t="n">
        <v>1369</v>
      </c>
      <c r="N31" s="0" t="n">
        <v>1013</v>
      </c>
      <c r="O31" s="0" t="s">
        <v>188</v>
      </c>
      <c r="P31" s="0" t="s">
        <v>188</v>
      </c>
      <c r="Q31" s="0" t="n">
        <v>1</v>
      </c>
      <c r="W31" s="0" t="n">
        <v>0</v>
      </c>
      <c r="X31" s="0" t="n">
        <v>-2001970737</v>
      </c>
      <c r="Y31" s="0" t="n">
        <f aca="false">(AT31*1.1)</f>
        <v>75.9</v>
      </c>
      <c r="AA31" s="0" t="n">
        <v>0</v>
      </c>
      <c r="AB31" s="0" t="n">
        <v>0</v>
      </c>
      <c r="AC31" s="0" t="n">
        <v>0</v>
      </c>
      <c r="AD31" s="0" t="n">
        <v>0</v>
      </c>
      <c r="AE31" s="0" t="n">
        <v>0</v>
      </c>
      <c r="AF31" s="0" t="n">
        <v>0</v>
      </c>
      <c r="AG31" s="0" t="n">
        <v>0</v>
      </c>
      <c r="AH31" s="0" t="n">
        <v>0</v>
      </c>
      <c r="AI31" s="0" t="n">
        <v>1</v>
      </c>
      <c r="AJ31" s="0" t="n">
        <v>1</v>
      </c>
      <c r="AK31" s="0" t="n">
        <v>1</v>
      </c>
      <c r="AL31" s="0" t="n">
        <v>1</v>
      </c>
      <c r="AM31" s="0" t="n">
        <v>0</v>
      </c>
      <c r="AN31" s="0" t="n">
        <v>0</v>
      </c>
      <c r="AO31" s="0" t="n">
        <v>1</v>
      </c>
      <c r="AP31" s="0" t="n">
        <v>0</v>
      </c>
      <c r="AQ31" s="0" t="n">
        <v>0</v>
      </c>
      <c r="AR31" s="0" t="n">
        <v>0</v>
      </c>
      <c r="AT31" s="0" t="n">
        <v>69</v>
      </c>
      <c r="AU31" s="0" t="s">
        <v>76</v>
      </c>
      <c r="AV31" s="0" t="n">
        <v>1</v>
      </c>
      <c r="AW31" s="0" t="n">
        <v>2</v>
      </c>
      <c r="AX31" s="0" t="n">
        <v>86511388</v>
      </c>
      <c r="AY31" s="0" t="n">
        <v>1</v>
      </c>
      <c r="AZ31" s="0" t="n">
        <v>6144</v>
      </c>
      <c r="BA31" s="0" t="n">
        <v>31</v>
      </c>
      <c r="BB31" s="0" t="n">
        <v>0</v>
      </c>
      <c r="BC31" s="0" t="n">
        <v>0</v>
      </c>
      <c r="BD31" s="0" t="n">
        <v>0</v>
      </c>
      <c r="BE31" s="0" t="n">
        <v>0</v>
      </c>
      <c r="BF31" s="0" t="n">
        <v>0</v>
      </c>
      <c r="BG31" s="0" t="n">
        <v>0</v>
      </c>
      <c r="BH31" s="0" t="n">
        <v>0</v>
      </c>
      <c r="BI31" s="0" t="n">
        <v>0</v>
      </c>
      <c r="BJ31" s="0" t="n">
        <v>0</v>
      </c>
      <c r="BK31" s="0" t="n">
        <v>0</v>
      </c>
      <c r="BL31" s="0" t="n">
        <v>0</v>
      </c>
      <c r="BM31" s="0" t="n">
        <v>0</v>
      </c>
      <c r="BN31" s="0" t="n">
        <v>0</v>
      </c>
      <c r="BO31" s="0" t="n">
        <v>0</v>
      </c>
      <c r="BP31" s="0" t="n">
        <v>0</v>
      </c>
      <c r="BQ31" s="0" t="n">
        <v>0</v>
      </c>
      <c r="BR31" s="0" t="n">
        <v>0</v>
      </c>
      <c r="BS31" s="0" t="n">
        <v>0</v>
      </c>
      <c r="BT31" s="0" t="n">
        <v>0</v>
      </c>
      <c r="BU31" s="0" t="n">
        <v>0</v>
      </c>
      <c r="BV31" s="0" t="n">
        <v>0</v>
      </c>
      <c r="BW31" s="0" t="n">
        <v>0</v>
      </c>
      <c r="CU31" s="0" t="n">
        <f aca="false">ROUND(AT31*Source!I38*AH31*AL31,2)</f>
        <v>0</v>
      </c>
      <c r="CV31" s="0" t="n">
        <f aca="false">ROUND(Y31*Source!I38,9)</f>
        <v>36.432</v>
      </c>
      <c r="CW31" s="0" t="n">
        <v>0</v>
      </c>
      <c r="CX31" s="0" t="n">
        <f aca="false">ROUND(Y31*Source!I38,9)</f>
        <v>36.432</v>
      </c>
      <c r="CY31" s="0" t="n">
        <f aca="false">AD31</f>
        <v>0</v>
      </c>
      <c r="CZ31" s="0" t="n">
        <f aca="false">AH31</f>
        <v>0</v>
      </c>
      <c r="DA31" s="0" t="n">
        <f aca="false">AL31</f>
        <v>1</v>
      </c>
      <c r="DB31" s="0" t="n">
        <f aca="false">(ROUND(AT31*CZ31,2)*1.1)</f>
        <v>0</v>
      </c>
      <c r="DC31" s="0" t="n">
        <f aca="false">(ROUND(AT31*AG31,2)*1.1)</f>
        <v>0</v>
      </c>
      <c r="DF31" s="0" t="n">
        <f aca="false">ROUND(ROUND(AE31,2)*CX31,2)</f>
        <v>0</v>
      </c>
      <c r="DG31" s="0" t="n">
        <f aca="false">ROUND(ROUND(AF31,2)*CX31,2)</f>
        <v>0</v>
      </c>
      <c r="DH31" s="0" t="n">
        <f aca="false">ROUND(ROUND(AG31,2)*ROUND((AT31*Source!I38*1.1),9),2)</f>
        <v>0</v>
      </c>
      <c r="DI31" s="0" t="n">
        <f aca="false">ROUND(ROUND(AH31,2)*CX31,2)</f>
        <v>0</v>
      </c>
      <c r="DJ31" s="0" t="n">
        <f aca="false">DI31</f>
        <v>0</v>
      </c>
      <c r="DK31" s="0" t="n">
        <v>0</v>
      </c>
      <c r="DM31" s="0" t="n">
        <v>0</v>
      </c>
      <c r="DO31" s="0" t="n">
        <v>0</v>
      </c>
      <c r="DP31" s="0" t="s">
        <v>76</v>
      </c>
    </row>
    <row r="32" customFormat="false" ht="12.75" hidden="false" customHeight="false" outlineLevel="0" collapsed="false">
      <c r="A32" s="0" t="n">
        <f aca="false">ROW(Source!A38)</f>
        <v>38</v>
      </c>
      <c r="B32" s="0" t="n">
        <v>86511347</v>
      </c>
      <c r="C32" s="0" t="n">
        <v>86511384</v>
      </c>
      <c r="D32" s="0" t="n">
        <v>0</v>
      </c>
      <c r="E32" s="0" t="n">
        <v>1</v>
      </c>
      <c r="F32" s="0" t="n">
        <v>1</v>
      </c>
      <c r="G32" s="0" t="n">
        <v>30515945</v>
      </c>
      <c r="H32" s="0" t="n">
        <v>3</v>
      </c>
      <c r="I32" s="0" t="s">
        <v>189</v>
      </c>
      <c r="K32" s="0" t="s">
        <v>190</v>
      </c>
      <c r="L32" s="0" t="n">
        <v>1354</v>
      </c>
      <c r="N32" s="0" t="n">
        <v>1010</v>
      </c>
      <c r="O32" s="0" t="s">
        <v>181</v>
      </c>
      <c r="P32" s="0" t="s">
        <v>181</v>
      </c>
      <c r="Q32" s="0" t="n">
        <v>1</v>
      </c>
      <c r="W32" s="0" t="n">
        <v>0</v>
      </c>
      <c r="X32" s="0" t="n">
        <v>-527920806</v>
      </c>
      <c r="Y32" s="0" t="n">
        <f aca="false">AT32</f>
        <v>0</v>
      </c>
      <c r="AA32" s="0" t="n">
        <v>47.28</v>
      </c>
      <c r="AB32" s="0" t="n">
        <v>0</v>
      </c>
      <c r="AC32" s="0" t="n">
        <v>0</v>
      </c>
      <c r="AD32" s="0" t="n">
        <v>0</v>
      </c>
      <c r="AE32" s="0" t="n">
        <v>47.28</v>
      </c>
      <c r="AF32" s="0" t="n">
        <v>0</v>
      </c>
      <c r="AG32" s="0" t="n">
        <v>0</v>
      </c>
      <c r="AH32" s="0" t="n">
        <v>0</v>
      </c>
      <c r="AI32" s="0" t="n">
        <v>1</v>
      </c>
      <c r="AJ32" s="0" t="n">
        <v>1</v>
      </c>
      <c r="AK32" s="0" t="n">
        <v>1</v>
      </c>
      <c r="AL32" s="0" t="n">
        <v>1</v>
      </c>
      <c r="AM32" s="0" t="n">
        <v>0</v>
      </c>
      <c r="AN32" s="0" t="n">
        <v>0</v>
      </c>
      <c r="AO32" s="0" t="n">
        <v>1</v>
      </c>
      <c r="AP32" s="0" t="n">
        <v>0</v>
      </c>
      <c r="AQ32" s="0" t="n">
        <v>0</v>
      </c>
      <c r="AR32" s="0" t="n">
        <v>0</v>
      </c>
      <c r="AT32" s="0" t="n">
        <v>0</v>
      </c>
      <c r="AV32" s="0" t="n">
        <v>0</v>
      </c>
      <c r="AW32" s="0" t="n">
        <v>2</v>
      </c>
      <c r="AX32" s="0" t="n">
        <v>86511389</v>
      </c>
      <c r="AY32" s="0" t="n">
        <v>1</v>
      </c>
      <c r="AZ32" s="0" t="n">
        <v>0</v>
      </c>
      <c r="BA32" s="0" t="n">
        <v>32</v>
      </c>
      <c r="BB32" s="0" t="n">
        <v>0</v>
      </c>
      <c r="BC32" s="0" t="n">
        <v>0</v>
      </c>
      <c r="BD32" s="0" t="n">
        <v>0</v>
      </c>
      <c r="BE32" s="0" t="n">
        <v>0</v>
      </c>
      <c r="BF32" s="0" t="n">
        <v>0</v>
      </c>
      <c r="BG32" s="0" t="n">
        <v>0</v>
      </c>
      <c r="BH32" s="0" t="n">
        <v>0</v>
      </c>
      <c r="BI32" s="0" t="n">
        <v>0</v>
      </c>
      <c r="BJ32" s="0" t="n">
        <v>0</v>
      </c>
      <c r="BK32" s="0" t="n">
        <v>0</v>
      </c>
      <c r="BL32" s="0" t="n">
        <v>0</v>
      </c>
      <c r="BM32" s="0" t="n">
        <v>0</v>
      </c>
      <c r="BN32" s="0" t="n">
        <v>0</v>
      </c>
      <c r="BO32" s="0" t="n">
        <v>0</v>
      </c>
      <c r="BP32" s="0" t="n">
        <v>0</v>
      </c>
      <c r="BQ32" s="0" t="n">
        <v>0</v>
      </c>
      <c r="BR32" s="0" t="n">
        <v>0</v>
      </c>
      <c r="BS32" s="0" t="n">
        <v>0</v>
      </c>
      <c r="BT32" s="0" t="n">
        <v>0</v>
      </c>
      <c r="BU32" s="0" t="n">
        <v>0</v>
      </c>
      <c r="BV32" s="0" t="n">
        <v>0</v>
      </c>
      <c r="BW32" s="0" t="n">
        <v>0</v>
      </c>
      <c r="CV32" s="0" t="n">
        <v>0</v>
      </c>
      <c r="CW32" s="0" t="n">
        <v>0</v>
      </c>
      <c r="CX32" s="0" t="n">
        <f aca="false">ROUND(Y32*Source!I38,9)</f>
        <v>0</v>
      </c>
      <c r="CY32" s="0" t="n">
        <f aca="false">AA32</f>
        <v>47.28</v>
      </c>
      <c r="CZ32" s="0" t="n">
        <f aca="false">AE32</f>
        <v>47.28</v>
      </c>
      <c r="DA32" s="0" t="n">
        <f aca="false">AI32</f>
        <v>1</v>
      </c>
      <c r="DB32" s="0" t="n">
        <f aca="false">ROUND(AT32*CZ32,2)</f>
        <v>0</v>
      </c>
      <c r="DC32" s="0" t="n">
        <f aca="false">ROUND(AT32*AG32,2)</f>
        <v>0</v>
      </c>
      <c r="DF32" s="0" t="n">
        <f aca="false">ROUND(ROUND(AE32,2)*CX32,2)</f>
        <v>0</v>
      </c>
      <c r="DG32" s="0" t="n">
        <f aca="false">ROUND(ROUND(AF32,2)*CX32,2)</f>
        <v>0</v>
      </c>
      <c r="DH32" s="0" t="n">
        <f aca="false">ROUND(ROUND(AG32,2)*ROUND(AT32*Source!I38,9),2)</f>
        <v>0</v>
      </c>
      <c r="DI32" s="0" t="n">
        <f aca="false">ROUND(ROUND(AH32,2)*CX32,2)</f>
        <v>0</v>
      </c>
      <c r="DJ32" s="0" t="n">
        <f aca="false">DF32</f>
        <v>0</v>
      </c>
      <c r="DK32" s="0" t="n">
        <v>0</v>
      </c>
      <c r="DM32" s="0" t="n">
        <v>0</v>
      </c>
      <c r="DO32" s="0" t="n">
        <v>0</v>
      </c>
    </row>
    <row r="33" customFormat="false" ht="12.75" hidden="false" customHeight="false" outlineLevel="0" collapsed="false">
      <c r="A33" s="0" t="n">
        <f aca="false">ROW(Source!A38)</f>
        <v>38</v>
      </c>
      <c r="B33" s="0" t="n">
        <v>86511347</v>
      </c>
      <c r="C33" s="0" t="n">
        <v>86511384</v>
      </c>
      <c r="D33" s="0" t="n">
        <v>46341682</v>
      </c>
      <c r="E33" s="0" t="n">
        <v>1</v>
      </c>
      <c r="F33" s="0" t="n">
        <v>1</v>
      </c>
      <c r="G33" s="0" t="n">
        <v>30515945</v>
      </c>
      <c r="H33" s="0" t="n">
        <v>3</v>
      </c>
      <c r="I33" s="0" t="s">
        <v>191</v>
      </c>
      <c r="K33" s="0" t="s">
        <v>192</v>
      </c>
      <c r="L33" s="0" t="n">
        <v>1354</v>
      </c>
      <c r="N33" s="0" t="n">
        <v>1010</v>
      </c>
      <c r="O33" s="0" t="s">
        <v>181</v>
      </c>
      <c r="P33" s="0" t="s">
        <v>181</v>
      </c>
      <c r="Q33" s="0" t="n">
        <v>1</v>
      </c>
      <c r="W33" s="0" t="n">
        <v>0</v>
      </c>
      <c r="X33" s="0" t="n">
        <v>-384883469</v>
      </c>
      <c r="Y33" s="0" t="n">
        <f aca="false">AT33</f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F33" s="0" t="n">
        <v>0</v>
      </c>
      <c r="AG33" s="0" t="n">
        <v>0</v>
      </c>
      <c r="AH33" s="0" t="n">
        <v>0</v>
      </c>
      <c r="AI33" s="0" t="n">
        <v>1</v>
      </c>
      <c r="AJ33" s="0" t="n">
        <v>1</v>
      </c>
      <c r="AK33" s="0" t="n">
        <v>1</v>
      </c>
      <c r="AL33" s="0" t="n">
        <v>1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  <c r="AT33" s="0" t="n">
        <v>0</v>
      </c>
      <c r="AV33" s="0" t="n">
        <v>0</v>
      </c>
      <c r="AW33" s="0" t="n">
        <v>2</v>
      </c>
      <c r="AX33" s="0" t="n">
        <v>86511390</v>
      </c>
      <c r="AY33" s="0" t="n">
        <v>1</v>
      </c>
      <c r="AZ33" s="0" t="n">
        <v>0</v>
      </c>
      <c r="BA33" s="0" t="n">
        <v>33</v>
      </c>
      <c r="BB33" s="0" t="n">
        <v>0</v>
      </c>
      <c r="BC33" s="0" t="n">
        <v>0</v>
      </c>
      <c r="BD33" s="0" t="n">
        <v>0</v>
      </c>
      <c r="BE33" s="0" t="n">
        <v>0</v>
      </c>
      <c r="BF33" s="0" t="n">
        <v>0</v>
      </c>
      <c r="BG33" s="0" t="n">
        <v>0</v>
      </c>
      <c r="BH33" s="0" t="n">
        <v>0</v>
      </c>
      <c r="BI33" s="0" t="n">
        <v>0</v>
      </c>
      <c r="BJ33" s="0" t="n">
        <v>0</v>
      </c>
      <c r="BK33" s="0" t="n">
        <v>0</v>
      </c>
      <c r="BL33" s="0" t="n">
        <v>0</v>
      </c>
      <c r="BM33" s="0" t="n">
        <v>0</v>
      </c>
      <c r="BN33" s="0" t="n">
        <v>0</v>
      </c>
      <c r="BO33" s="0" t="n">
        <v>0</v>
      </c>
      <c r="BP33" s="0" t="n">
        <v>0</v>
      </c>
      <c r="BQ33" s="0" t="n">
        <v>0</v>
      </c>
      <c r="BR33" s="0" t="n">
        <v>0</v>
      </c>
      <c r="BS33" s="0" t="n">
        <v>0</v>
      </c>
      <c r="BT33" s="0" t="n">
        <v>0</v>
      </c>
      <c r="BU33" s="0" t="n">
        <v>0</v>
      </c>
      <c r="BV33" s="0" t="n">
        <v>0</v>
      </c>
      <c r="BW33" s="0" t="n">
        <v>0</v>
      </c>
      <c r="CV33" s="0" t="n">
        <v>0</v>
      </c>
      <c r="CW33" s="0" t="n">
        <v>0</v>
      </c>
      <c r="CX33" s="0" t="n">
        <f aca="false">ROUND(Y33*Source!I38,9)</f>
        <v>0</v>
      </c>
      <c r="CY33" s="0" t="n">
        <f aca="false">AA33</f>
        <v>0</v>
      </c>
      <c r="CZ33" s="0" t="n">
        <f aca="false">AE33</f>
        <v>0</v>
      </c>
      <c r="DA33" s="0" t="n">
        <f aca="false">AI33</f>
        <v>1</v>
      </c>
      <c r="DB33" s="0" t="n">
        <f aca="false">ROUND(AT33*CZ33,2)</f>
        <v>0</v>
      </c>
      <c r="DC33" s="0" t="n">
        <f aca="false">ROUND(AT33*AG33,2)</f>
        <v>0</v>
      </c>
      <c r="DF33" s="0" t="n">
        <f aca="false">ROUND(ROUND(AE33,2)*CX33,2)</f>
        <v>0</v>
      </c>
      <c r="DG33" s="0" t="n">
        <f aca="false">ROUND(ROUND(AF33,2)*CX33,2)</f>
        <v>0</v>
      </c>
      <c r="DH33" s="0" t="n">
        <f aca="false">ROUND(ROUND(AG33,2)*ROUND(AT33*Source!I38,9),2)</f>
        <v>0</v>
      </c>
      <c r="DI33" s="0" t="n">
        <f aca="false">ROUND(ROUND(AH33,2)*CX33,2)</f>
        <v>0</v>
      </c>
      <c r="DJ33" s="0" t="n">
        <f aca="false">DF33</f>
        <v>0</v>
      </c>
      <c r="DK33" s="0" t="n">
        <v>0</v>
      </c>
      <c r="DM33" s="0" t="n">
        <v>0</v>
      </c>
      <c r="DO33" s="0" t="n">
        <v>0</v>
      </c>
    </row>
    <row r="34" customFormat="false" ht="12.75" hidden="false" customHeight="false" outlineLevel="0" collapsed="false">
      <c r="A34" s="0" t="n">
        <f aca="false">ROW(Source!A39)</f>
        <v>39</v>
      </c>
      <c r="B34" s="0" t="n">
        <v>86511348</v>
      </c>
      <c r="C34" s="0" t="n">
        <v>86511384</v>
      </c>
      <c r="D34" s="0" t="n">
        <v>0</v>
      </c>
      <c r="E34" s="0" t="n">
        <v>1</v>
      </c>
      <c r="F34" s="0" t="n">
        <v>1</v>
      </c>
      <c r="G34" s="0" t="n">
        <v>30515945</v>
      </c>
      <c r="H34" s="0" t="n">
        <v>1</v>
      </c>
      <c r="I34" s="0" t="s">
        <v>70</v>
      </c>
      <c r="K34" s="0" t="s">
        <v>187</v>
      </c>
      <c r="L34" s="0" t="n">
        <v>1369</v>
      </c>
      <c r="N34" s="0" t="n">
        <v>1013</v>
      </c>
      <c r="O34" s="0" t="s">
        <v>188</v>
      </c>
      <c r="P34" s="0" t="s">
        <v>188</v>
      </c>
      <c r="Q34" s="0" t="n">
        <v>1</v>
      </c>
      <c r="W34" s="0" t="n">
        <v>0</v>
      </c>
      <c r="X34" s="0" t="n">
        <v>-2001970737</v>
      </c>
      <c r="Y34" s="0" t="n">
        <f aca="false">(AT34*1.1)</f>
        <v>75.9</v>
      </c>
      <c r="AA34" s="0" t="n">
        <v>0</v>
      </c>
      <c r="AB34" s="0" t="n">
        <v>0</v>
      </c>
      <c r="AC34" s="0" t="n">
        <v>0</v>
      </c>
      <c r="AD34" s="0" t="n">
        <v>0</v>
      </c>
      <c r="AE34" s="0" t="n">
        <v>0</v>
      </c>
      <c r="AF34" s="0" t="n">
        <v>0</v>
      </c>
      <c r="AG34" s="0" t="n">
        <v>0</v>
      </c>
      <c r="AH34" s="0" t="n">
        <v>0</v>
      </c>
      <c r="AI34" s="0" t="n">
        <v>1</v>
      </c>
      <c r="AJ34" s="0" t="n">
        <v>1</v>
      </c>
      <c r="AK34" s="0" t="n">
        <v>1</v>
      </c>
      <c r="AL34" s="0" t="n">
        <v>1</v>
      </c>
      <c r="AM34" s="0" t="n">
        <v>0</v>
      </c>
      <c r="AN34" s="0" t="n">
        <v>0</v>
      </c>
      <c r="AO34" s="0" t="n">
        <v>1</v>
      </c>
      <c r="AP34" s="0" t="n">
        <v>0</v>
      </c>
      <c r="AQ34" s="0" t="n">
        <v>0</v>
      </c>
      <c r="AR34" s="0" t="n">
        <v>0</v>
      </c>
      <c r="AT34" s="0" t="n">
        <v>69</v>
      </c>
      <c r="AU34" s="0" t="s">
        <v>76</v>
      </c>
      <c r="AV34" s="0" t="n">
        <v>1</v>
      </c>
      <c r="AW34" s="0" t="n">
        <v>2</v>
      </c>
      <c r="AX34" s="0" t="n">
        <v>86511388</v>
      </c>
      <c r="AY34" s="0" t="n">
        <v>1</v>
      </c>
      <c r="AZ34" s="0" t="n">
        <v>6144</v>
      </c>
      <c r="BA34" s="0" t="n">
        <v>34</v>
      </c>
      <c r="BB34" s="0" t="n">
        <v>0</v>
      </c>
      <c r="BC34" s="0" t="n">
        <v>0</v>
      </c>
      <c r="BD34" s="0" t="n">
        <v>0</v>
      </c>
      <c r="BE34" s="0" t="n">
        <v>0</v>
      </c>
      <c r="BF34" s="0" t="n">
        <v>0</v>
      </c>
      <c r="BG34" s="0" t="n">
        <v>0</v>
      </c>
      <c r="BH34" s="0" t="n">
        <v>0</v>
      </c>
      <c r="BI34" s="0" t="n">
        <v>0</v>
      </c>
      <c r="BJ34" s="0" t="n">
        <v>0</v>
      </c>
      <c r="BK34" s="0" t="n">
        <v>0</v>
      </c>
      <c r="BL34" s="0" t="n">
        <v>0</v>
      </c>
      <c r="BM34" s="0" t="n">
        <v>0</v>
      </c>
      <c r="BN34" s="0" t="n">
        <v>0</v>
      </c>
      <c r="BO34" s="0" t="n">
        <v>0</v>
      </c>
      <c r="BP34" s="0" t="n">
        <v>0</v>
      </c>
      <c r="BQ34" s="0" t="n">
        <v>0</v>
      </c>
      <c r="BR34" s="0" t="n">
        <v>0</v>
      </c>
      <c r="BS34" s="0" t="n">
        <v>0</v>
      </c>
      <c r="BT34" s="0" t="n">
        <v>0</v>
      </c>
      <c r="BU34" s="0" t="n">
        <v>0</v>
      </c>
      <c r="BV34" s="0" t="n">
        <v>0</v>
      </c>
      <c r="BW34" s="0" t="n">
        <v>0</v>
      </c>
      <c r="CU34" s="0" t="n">
        <f aca="false">ROUND(AT34*Source!I39*AH34*AL34,2)</f>
        <v>0</v>
      </c>
      <c r="CV34" s="0" t="n">
        <f aca="false">ROUND(Y34*Source!I39,9)</f>
        <v>36.432</v>
      </c>
      <c r="CW34" s="0" t="n">
        <v>0</v>
      </c>
      <c r="CX34" s="0" t="n">
        <f aca="false">ROUND(Y34*Source!I39,9)</f>
        <v>36.432</v>
      </c>
      <c r="CY34" s="0" t="n">
        <f aca="false">AD34</f>
        <v>0</v>
      </c>
      <c r="CZ34" s="0" t="n">
        <f aca="false">AH34</f>
        <v>0</v>
      </c>
      <c r="DA34" s="0" t="n">
        <f aca="false">AL34</f>
        <v>1</v>
      </c>
      <c r="DB34" s="0" t="n">
        <f aca="false">(ROUND(AT34*CZ34,2)*1.1)</f>
        <v>0</v>
      </c>
      <c r="DC34" s="0" t="n">
        <f aca="false">(ROUND(AT34*AG34,2)*1.1)</f>
        <v>0</v>
      </c>
      <c r="DF34" s="0" t="n">
        <f aca="false">ROUND(ROUND(AE34,2)*CX34,2)</f>
        <v>0</v>
      </c>
      <c r="DG34" s="0" t="n">
        <f aca="false">ROUND(ROUND(AF34,2)*CX34,2)</f>
        <v>0</v>
      </c>
      <c r="DH34" s="0" t="n">
        <f aca="false">ROUND(ROUND(AG34,2)*ROUND((AT34*Source!I39*1.1),9),2)</f>
        <v>0</v>
      </c>
      <c r="DI34" s="0" t="n">
        <f aca="false">ROUND(ROUND(AH34,2)*CX34,2)</f>
        <v>0</v>
      </c>
      <c r="DJ34" s="0" t="n">
        <f aca="false">DI34</f>
        <v>0</v>
      </c>
      <c r="DK34" s="0" t="n">
        <v>0</v>
      </c>
      <c r="DM34" s="0" t="n">
        <v>0</v>
      </c>
      <c r="DO34" s="0" t="n">
        <v>0</v>
      </c>
      <c r="DP34" s="0" t="s">
        <v>76</v>
      </c>
    </row>
    <row r="35" customFormat="false" ht="12.75" hidden="false" customHeight="false" outlineLevel="0" collapsed="false">
      <c r="A35" s="0" t="n">
        <f aca="false">ROW(Source!A39)</f>
        <v>39</v>
      </c>
      <c r="B35" s="0" t="n">
        <v>86511348</v>
      </c>
      <c r="C35" s="0" t="n">
        <v>86511384</v>
      </c>
      <c r="D35" s="0" t="n">
        <v>0</v>
      </c>
      <c r="E35" s="0" t="n">
        <v>1</v>
      </c>
      <c r="F35" s="0" t="n">
        <v>1</v>
      </c>
      <c r="G35" s="0" t="n">
        <v>30515945</v>
      </c>
      <c r="H35" s="0" t="n">
        <v>3</v>
      </c>
      <c r="I35" s="0" t="s">
        <v>189</v>
      </c>
      <c r="K35" s="0" t="s">
        <v>190</v>
      </c>
      <c r="L35" s="0" t="n">
        <v>1354</v>
      </c>
      <c r="N35" s="0" t="n">
        <v>1010</v>
      </c>
      <c r="O35" s="0" t="s">
        <v>181</v>
      </c>
      <c r="P35" s="0" t="s">
        <v>181</v>
      </c>
      <c r="Q35" s="0" t="n">
        <v>1</v>
      </c>
      <c r="W35" s="0" t="n">
        <v>0</v>
      </c>
      <c r="X35" s="0" t="n">
        <v>-527920806</v>
      </c>
      <c r="Y35" s="0" t="n">
        <f aca="false">AT35</f>
        <v>0</v>
      </c>
      <c r="AA35" s="0" t="n">
        <v>47.28</v>
      </c>
      <c r="AB35" s="0" t="n">
        <v>0</v>
      </c>
      <c r="AC35" s="0" t="n">
        <v>0</v>
      </c>
      <c r="AD35" s="0" t="n">
        <v>0</v>
      </c>
      <c r="AE35" s="0" t="n">
        <v>47.28</v>
      </c>
      <c r="AF35" s="0" t="n">
        <v>0</v>
      </c>
      <c r="AG35" s="0" t="n">
        <v>0</v>
      </c>
      <c r="AH35" s="0" t="n">
        <v>0</v>
      </c>
      <c r="AI35" s="0" t="n">
        <v>1</v>
      </c>
      <c r="AJ35" s="0" t="n">
        <v>1</v>
      </c>
      <c r="AK35" s="0" t="n">
        <v>1</v>
      </c>
      <c r="AL35" s="0" t="n">
        <v>1</v>
      </c>
      <c r="AM35" s="0" t="n">
        <v>0</v>
      </c>
      <c r="AN35" s="0" t="n">
        <v>0</v>
      </c>
      <c r="AO35" s="0" t="n">
        <v>1</v>
      </c>
      <c r="AP35" s="0" t="n">
        <v>0</v>
      </c>
      <c r="AQ35" s="0" t="n">
        <v>0</v>
      </c>
      <c r="AR35" s="0" t="n">
        <v>0</v>
      </c>
      <c r="AT35" s="0" t="n">
        <v>0</v>
      </c>
      <c r="AV35" s="0" t="n">
        <v>0</v>
      </c>
      <c r="AW35" s="0" t="n">
        <v>2</v>
      </c>
      <c r="AX35" s="0" t="n">
        <v>86511389</v>
      </c>
      <c r="AY35" s="0" t="n">
        <v>1</v>
      </c>
      <c r="AZ35" s="0" t="n">
        <v>0</v>
      </c>
      <c r="BA35" s="0" t="n">
        <v>35</v>
      </c>
      <c r="BB35" s="0" t="n">
        <v>0</v>
      </c>
      <c r="BC35" s="0" t="n">
        <v>0</v>
      </c>
      <c r="BD35" s="0" t="n">
        <v>0</v>
      </c>
      <c r="BE35" s="0" t="n">
        <v>0</v>
      </c>
      <c r="BF35" s="0" t="n">
        <v>0</v>
      </c>
      <c r="BG35" s="0" t="n">
        <v>0</v>
      </c>
      <c r="BH35" s="0" t="n">
        <v>0</v>
      </c>
      <c r="BI35" s="0" t="n">
        <v>0</v>
      </c>
      <c r="BJ35" s="0" t="n">
        <v>0</v>
      </c>
      <c r="BK35" s="0" t="n">
        <v>0</v>
      </c>
      <c r="BL35" s="0" t="n">
        <v>0</v>
      </c>
      <c r="BM35" s="0" t="n">
        <v>0</v>
      </c>
      <c r="BN35" s="0" t="n">
        <v>0</v>
      </c>
      <c r="BO35" s="0" t="n">
        <v>0</v>
      </c>
      <c r="BP35" s="0" t="n">
        <v>0</v>
      </c>
      <c r="BQ35" s="0" t="n">
        <v>0</v>
      </c>
      <c r="BR35" s="0" t="n">
        <v>0</v>
      </c>
      <c r="BS35" s="0" t="n">
        <v>0</v>
      </c>
      <c r="BT35" s="0" t="n">
        <v>0</v>
      </c>
      <c r="BU35" s="0" t="n">
        <v>0</v>
      </c>
      <c r="BV35" s="0" t="n">
        <v>0</v>
      </c>
      <c r="BW35" s="0" t="n">
        <v>0</v>
      </c>
      <c r="CV35" s="0" t="n">
        <v>0</v>
      </c>
      <c r="CW35" s="0" t="n">
        <v>0</v>
      </c>
      <c r="CX35" s="0" t="n">
        <f aca="false">ROUND(Y35*Source!I39,9)</f>
        <v>0</v>
      </c>
      <c r="CY35" s="0" t="n">
        <f aca="false">AA35</f>
        <v>47.28</v>
      </c>
      <c r="CZ35" s="0" t="n">
        <f aca="false">AE35</f>
        <v>47.28</v>
      </c>
      <c r="DA35" s="0" t="n">
        <f aca="false">AI35</f>
        <v>1</v>
      </c>
      <c r="DB35" s="0" t="n">
        <f aca="false">ROUND(AT35*CZ35,2)</f>
        <v>0</v>
      </c>
      <c r="DC35" s="0" t="n">
        <f aca="false">ROUND(AT35*AG35,2)</f>
        <v>0</v>
      </c>
      <c r="DF35" s="0" t="n">
        <f aca="false">ROUND(ROUND(AE35,2)*CX35,2)</f>
        <v>0</v>
      </c>
      <c r="DG35" s="0" t="n">
        <f aca="false">ROUND(ROUND(AF35,2)*CX35,2)</f>
        <v>0</v>
      </c>
      <c r="DH35" s="0" t="n">
        <f aca="false">ROUND(ROUND(AG35,2)*ROUND(AT35*Source!I39,9),2)</f>
        <v>0</v>
      </c>
      <c r="DI35" s="0" t="n">
        <f aca="false">ROUND(ROUND(AH35,2)*CX35,2)</f>
        <v>0</v>
      </c>
      <c r="DJ35" s="0" t="n">
        <f aca="false">DF35</f>
        <v>0</v>
      </c>
      <c r="DK35" s="0" t="n">
        <v>0</v>
      </c>
      <c r="DM35" s="0" t="n">
        <v>0</v>
      </c>
      <c r="DO35" s="0" t="n">
        <v>0</v>
      </c>
    </row>
    <row r="36" customFormat="false" ht="12.75" hidden="false" customHeight="false" outlineLevel="0" collapsed="false">
      <c r="A36" s="0" t="n">
        <f aca="false">ROW(Source!A39)</f>
        <v>39</v>
      </c>
      <c r="B36" s="0" t="n">
        <v>86511348</v>
      </c>
      <c r="C36" s="0" t="n">
        <v>86511384</v>
      </c>
      <c r="D36" s="0" t="n">
        <v>46341682</v>
      </c>
      <c r="E36" s="0" t="n">
        <v>1</v>
      </c>
      <c r="F36" s="0" t="n">
        <v>1</v>
      </c>
      <c r="G36" s="0" t="n">
        <v>30515945</v>
      </c>
      <c r="H36" s="0" t="n">
        <v>3</v>
      </c>
      <c r="I36" s="0" t="s">
        <v>191</v>
      </c>
      <c r="K36" s="0" t="s">
        <v>192</v>
      </c>
      <c r="L36" s="0" t="n">
        <v>1354</v>
      </c>
      <c r="N36" s="0" t="n">
        <v>1010</v>
      </c>
      <c r="O36" s="0" t="s">
        <v>181</v>
      </c>
      <c r="P36" s="0" t="s">
        <v>181</v>
      </c>
      <c r="Q36" s="0" t="n">
        <v>1</v>
      </c>
      <c r="W36" s="0" t="n">
        <v>0</v>
      </c>
      <c r="X36" s="0" t="n">
        <v>-384883469</v>
      </c>
      <c r="Y36" s="0" t="n">
        <f aca="false">AT36</f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F36" s="0" t="n">
        <v>0</v>
      </c>
      <c r="AG36" s="0" t="n">
        <v>0</v>
      </c>
      <c r="AH36" s="0" t="n">
        <v>0</v>
      </c>
      <c r="AI36" s="0" t="n">
        <v>1</v>
      </c>
      <c r="AJ36" s="0" t="n">
        <v>1</v>
      </c>
      <c r="AK36" s="0" t="n">
        <v>1</v>
      </c>
      <c r="AL36" s="0" t="n">
        <v>1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  <c r="AT36" s="0" t="n">
        <v>0</v>
      </c>
      <c r="AV36" s="0" t="n">
        <v>0</v>
      </c>
      <c r="AW36" s="0" t="n">
        <v>2</v>
      </c>
      <c r="AX36" s="0" t="n">
        <v>86511390</v>
      </c>
      <c r="AY36" s="0" t="n">
        <v>1</v>
      </c>
      <c r="AZ36" s="0" t="n">
        <v>0</v>
      </c>
      <c r="BA36" s="0" t="n">
        <v>36</v>
      </c>
      <c r="BB36" s="0" t="n">
        <v>0</v>
      </c>
      <c r="BC36" s="0" t="n">
        <v>0</v>
      </c>
      <c r="BD36" s="0" t="n">
        <v>0</v>
      </c>
      <c r="BE36" s="0" t="n">
        <v>0</v>
      </c>
      <c r="BF36" s="0" t="n">
        <v>0</v>
      </c>
      <c r="BG36" s="0" t="n">
        <v>0</v>
      </c>
      <c r="BH36" s="0" t="n">
        <v>0</v>
      </c>
      <c r="BI36" s="0" t="n">
        <v>0</v>
      </c>
      <c r="BJ36" s="0" t="n">
        <v>0</v>
      </c>
      <c r="BK36" s="0" t="n">
        <v>0</v>
      </c>
      <c r="BL36" s="0" t="n">
        <v>0</v>
      </c>
      <c r="BM36" s="0" t="n">
        <v>0</v>
      </c>
      <c r="BN36" s="0" t="n">
        <v>0</v>
      </c>
      <c r="BO36" s="0" t="n">
        <v>0</v>
      </c>
      <c r="BP36" s="0" t="n">
        <v>0</v>
      </c>
      <c r="BQ36" s="0" t="n">
        <v>0</v>
      </c>
      <c r="BR36" s="0" t="n">
        <v>0</v>
      </c>
      <c r="BS36" s="0" t="n">
        <v>0</v>
      </c>
      <c r="BT36" s="0" t="n">
        <v>0</v>
      </c>
      <c r="BU36" s="0" t="n">
        <v>0</v>
      </c>
      <c r="BV36" s="0" t="n">
        <v>0</v>
      </c>
      <c r="BW36" s="0" t="n">
        <v>0</v>
      </c>
      <c r="CV36" s="0" t="n">
        <v>0</v>
      </c>
      <c r="CW36" s="0" t="n">
        <v>0</v>
      </c>
      <c r="CX36" s="0" t="n">
        <f aca="false">ROUND(Y36*Source!I39,9)</f>
        <v>0</v>
      </c>
      <c r="CY36" s="0" t="n">
        <f aca="false">AA36</f>
        <v>0</v>
      </c>
      <c r="CZ36" s="0" t="n">
        <f aca="false">AE36</f>
        <v>0</v>
      </c>
      <c r="DA36" s="0" t="n">
        <f aca="false">AI36</f>
        <v>1</v>
      </c>
      <c r="DB36" s="0" t="n">
        <f aca="false">ROUND(AT36*CZ36,2)</f>
        <v>0</v>
      </c>
      <c r="DC36" s="0" t="n">
        <f aca="false">ROUND(AT36*AG36,2)</f>
        <v>0</v>
      </c>
      <c r="DF36" s="0" t="n">
        <f aca="false">ROUND(ROUND(AE36,2)*CX36,2)</f>
        <v>0</v>
      </c>
      <c r="DG36" s="0" t="n">
        <f aca="false">ROUND(ROUND(AF36,2)*CX36,2)</f>
        <v>0</v>
      </c>
      <c r="DH36" s="0" t="n">
        <f aca="false">ROUND(ROUND(AG36,2)*ROUND(AT36*Source!I39,9),2)</f>
        <v>0</v>
      </c>
      <c r="DI36" s="0" t="n">
        <f aca="false">ROUND(ROUND(AH36,2)*CX36,2)</f>
        <v>0</v>
      </c>
      <c r="DJ36" s="0" t="n">
        <f aca="false">DF36</f>
        <v>0</v>
      </c>
      <c r="DK36" s="0" t="n">
        <v>0</v>
      </c>
      <c r="DM36" s="0" t="n">
        <v>0</v>
      </c>
      <c r="DO36" s="0" t="n">
        <v>0</v>
      </c>
    </row>
    <row r="37" customFormat="false" ht="12.75" hidden="false" customHeight="false" outlineLevel="0" collapsed="false">
      <c r="A37" s="0" t="n">
        <f aca="false">ROW(Source!A40)</f>
        <v>40</v>
      </c>
      <c r="B37" s="0" t="n">
        <v>86511347</v>
      </c>
      <c r="C37" s="0" t="n">
        <v>86511391</v>
      </c>
      <c r="D37" s="0" t="n">
        <v>0</v>
      </c>
      <c r="E37" s="0" t="n">
        <v>1</v>
      </c>
      <c r="F37" s="0" t="n">
        <v>1</v>
      </c>
      <c r="G37" s="0" t="n">
        <v>30515945</v>
      </c>
      <c r="H37" s="0" t="n">
        <v>1</v>
      </c>
      <c r="I37" s="0" t="s">
        <v>70</v>
      </c>
      <c r="K37" s="0" t="s">
        <v>187</v>
      </c>
      <c r="L37" s="0" t="n">
        <v>1369</v>
      </c>
      <c r="N37" s="0" t="n">
        <v>1013</v>
      </c>
      <c r="O37" s="0" t="s">
        <v>188</v>
      </c>
      <c r="P37" s="0" t="s">
        <v>188</v>
      </c>
      <c r="Q37" s="0" t="n">
        <v>1</v>
      </c>
      <c r="W37" s="0" t="n">
        <v>0</v>
      </c>
      <c r="X37" s="0" t="n">
        <v>-2001970737</v>
      </c>
      <c r="Y37" s="0" t="n">
        <f aca="false">(AT37*1.1)</f>
        <v>75.9</v>
      </c>
      <c r="AA37" s="0" t="n">
        <v>0</v>
      </c>
      <c r="AB37" s="0" t="n">
        <v>0</v>
      </c>
      <c r="AC37" s="0" t="n">
        <v>0</v>
      </c>
      <c r="AD37" s="0" t="n">
        <v>0</v>
      </c>
      <c r="AE37" s="0" t="n">
        <v>0</v>
      </c>
      <c r="AF37" s="0" t="n">
        <v>0</v>
      </c>
      <c r="AG37" s="0" t="n">
        <v>0</v>
      </c>
      <c r="AH37" s="0" t="n">
        <v>0</v>
      </c>
      <c r="AI37" s="0" t="n">
        <v>1</v>
      </c>
      <c r="AJ37" s="0" t="n">
        <v>1</v>
      </c>
      <c r="AK37" s="0" t="n">
        <v>1</v>
      </c>
      <c r="AL37" s="0" t="n">
        <v>1</v>
      </c>
      <c r="AM37" s="0" t="n">
        <v>0</v>
      </c>
      <c r="AN37" s="0" t="n">
        <v>0</v>
      </c>
      <c r="AO37" s="0" t="n">
        <v>1</v>
      </c>
      <c r="AP37" s="0" t="n">
        <v>0</v>
      </c>
      <c r="AQ37" s="0" t="n">
        <v>0</v>
      </c>
      <c r="AR37" s="0" t="n">
        <v>0</v>
      </c>
      <c r="AT37" s="0" t="n">
        <v>69</v>
      </c>
      <c r="AU37" s="0" t="s">
        <v>76</v>
      </c>
      <c r="AV37" s="0" t="n">
        <v>1</v>
      </c>
      <c r="AW37" s="0" t="n">
        <v>2</v>
      </c>
      <c r="AX37" s="0" t="n">
        <v>86511395</v>
      </c>
      <c r="AY37" s="0" t="n">
        <v>1</v>
      </c>
      <c r="AZ37" s="0" t="n">
        <v>6144</v>
      </c>
      <c r="BA37" s="0" t="n">
        <v>37</v>
      </c>
      <c r="BB37" s="0" t="n">
        <v>0</v>
      </c>
      <c r="BC37" s="0" t="n">
        <v>0</v>
      </c>
      <c r="BD37" s="0" t="n">
        <v>0</v>
      </c>
      <c r="BE37" s="0" t="n">
        <v>0</v>
      </c>
      <c r="BF37" s="0" t="n">
        <v>0</v>
      </c>
      <c r="BG37" s="0" t="n">
        <v>0</v>
      </c>
      <c r="BH37" s="0" t="n">
        <v>0</v>
      </c>
      <c r="BI37" s="0" t="n">
        <v>0</v>
      </c>
      <c r="BJ37" s="0" t="n">
        <v>0</v>
      </c>
      <c r="BK37" s="0" t="n">
        <v>0</v>
      </c>
      <c r="BL37" s="0" t="n">
        <v>0</v>
      </c>
      <c r="BM37" s="0" t="n">
        <v>0</v>
      </c>
      <c r="BN37" s="0" t="n">
        <v>0</v>
      </c>
      <c r="BO37" s="0" t="n">
        <v>0</v>
      </c>
      <c r="BP37" s="0" t="n">
        <v>0</v>
      </c>
      <c r="BQ37" s="0" t="n">
        <v>0</v>
      </c>
      <c r="BR37" s="0" t="n">
        <v>0</v>
      </c>
      <c r="BS37" s="0" t="n">
        <v>0</v>
      </c>
      <c r="BT37" s="0" t="n">
        <v>0</v>
      </c>
      <c r="BU37" s="0" t="n">
        <v>0</v>
      </c>
      <c r="BV37" s="0" t="n">
        <v>0</v>
      </c>
      <c r="BW37" s="0" t="n">
        <v>0</v>
      </c>
      <c r="CU37" s="0" t="n">
        <f aca="false">ROUND(AT37*Source!I40*AH37*AL37,2)</f>
        <v>0</v>
      </c>
      <c r="CV37" s="0" t="n">
        <f aca="false">ROUND(Y37*Source!I40,9)</f>
        <v>5.313</v>
      </c>
      <c r="CW37" s="0" t="n">
        <v>0</v>
      </c>
      <c r="CX37" s="0" t="n">
        <f aca="false">ROUND(Y37*Source!I40,9)</f>
        <v>5.313</v>
      </c>
      <c r="CY37" s="0" t="n">
        <f aca="false">AD37</f>
        <v>0</v>
      </c>
      <c r="CZ37" s="0" t="n">
        <f aca="false">AH37</f>
        <v>0</v>
      </c>
      <c r="DA37" s="0" t="n">
        <f aca="false">AL37</f>
        <v>1</v>
      </c>
      <c r="DB37" s="0" t="n">
        <f aca="false">(ROUND(AT37*CZ37,2)*1.1)</f>
        <v>0</v>
      </c>
      <c r="DC37" s="0" t="n">
        <f aca="false">(ROUND(AT37*AG37,2)*1.1)</f>
        <v>0</v>
      </c>
      <c r="DF37" s="0" t="n">
        <f aca="false">ROUND(ROUND(AE37,2)*CX37,2)</f>
        <v>0</v>
      </c>
      <c r="DG37" s="0" t="n">
        <f aca="false">ROUND(ROUND(AF37,2)*CX37,2)</f>
        <v>0</v>
      </c>
      <c r="DH37" s="0" t="n">
        <f aca="false">ROUND(ROUND(AG37,2)*ROUND((AT37*Source!I40*1.1),9),2)</f>
        <v>0</v>
      </c>
      <c r="DI37" s="0" t="n">
        <f aca="false">ROUND(ROUND(AH37,2)*CX37,2)</f>
        <v>0</v>
      </c>
      <c r="DJ37" s="0" t="n">
        <f aca="false">DI37</f>
        <v>0</v>
      </c>
      <c r="DK37" s="0" t="n">
        <v>0</v>
      </c>
      <c r="DM37" s="0" t="n">
        <v>0</v>
      </c>
      <c r="DO37" s="0" t="n">
        <v>0</v>
      </c>
      <c r="DP37" s="0" t="s">
        <v>76</v>
      </c>
    </row>
    <row r="38" customFormat="false" ht="12.75" hidden="false" customHeight="false" outlineLevel="0" collapsed="false">
      <c r="A38" s="0" t="n">
        <f aca="false">ROW(Source!A40)</f>
        <v>40</v>
      </c>
      <c r="B38" s="0" t="n">
        <v>86511347</v>
      </c>
      <c r="C38" s="0" t="n">
        <v>86511391</v>
      </c>
      <c r="D38" s="0" t="n">
        <v>0</v>
      </c>
      <c r="E38" s="0" t="n">
        <v>1</v>
      </c>
      <c r="F38" s="0" t="n">
        <v>1</v>
      </c>
      <c r="G38" s="0" t="n">
        <v>30515945</v>
      </c>
      <c r="H38" s="0" t="n">
        <v>3</v>
      </c>
      <c r="I38" s="0" t="s">
        <v>189</v>
      </c>
      <c r="K38" s="0" t="s">
        <v>190</v>
      </c>
      <c r="L38" s="0" t="n">
        <v>1354</v>
      </c>
      <c r="N38" s="0" t="n">
        <v>1010</v>
      </c>
      <c r="O38" s="0" t="s">
        <v>181</v>
      </c>
      <c r="P38" s="0" t="s">
        <v>181</v>
      </c>
      <c r="Q38" s="0" t="n">
        <v>1</v>
      </c>
      <c r="W38" s="0" t="n">
        <v>0</v>
      </c>
      <c r="X38" s="0" t="n">
        <v>-527920806</v>
      </c>
      <c r="Y38" s="0" t="n">
        <f aca="false">AT38</f>
        <v>0</v>
      </c>
      <c r="AA38" s="0" t="n">
        <v>47.28</v>
      </c>
      <c r="AB38" s="0" t="n">
        <v>0</v>
      </c>
      <c r="AC38" s="0" t="n">
        <v>0</v>
      </c>
      <c r="AD38" s="0" t="n">
        <v>0</v>
      </c>
      <c r="AE38" s="0" t="n">
        <v>47.28</v>
      </c>
      <c r="AF38" s="0" t="n">
        <v>0</v>
      </c>
      <c r="AG38" s="0" t="n">
        <v>0</v>
      </c>
      <c r="AH38" s="0" t="n">
        <v>0</v>
      </c>
      <c r="AI38" s="0" t="n">
        <v>1</v>
      </c>
      <c r="AJ38" s="0" t="n">
        <v>1</v>
      </c>
      <c r="AK38" s="0" t="n">
        <v>1</v>
      </c>
      <c r="AL38" s="0" t="n">
        <v>1</v>
      </c>
      <c r="AM38" s="0" t="n">
        <v>0</v>
      </c>
      <c r="AN38" s="0" t="n">
        <v>0</v>
      </c>
      <c r="AO38" s="0" t="n">
        <v>1</v>
      </c>
      <c r="AP38" s="0" t="n">
        <v>0</v>
      </c>
      <c r="AQ38" s="0" t="n">
        <v>0</v>
      </c>
      <c r="AR38" s="0" t="n">
        <v>0</v>
      </c>
      <c r="AT38" s="0" t="n">
        <v>0</v>
      </c>
      <c r="AV38" s="0" t="n">
        <v>0</v>
      </c>
      <c r="AW38" s="0" t="n">
        <v>2</v>
      </c>
      <c r="AX38" s="0" t="n">
        <v>86511396</v>
      </c>
      <c r="AY38" s="0" t="n">
        <v>1</v>
      </c>
      <c r="AZ38" s="0" t="n">
        <v>0</v>
      </c>
      <c r="BA38" s="0" t="n">
        <v>38</v>
      </c>
      <c r="BB38" s="0" t="n">
        <v>0</v>
      </c>
      <c r="BC38" s="0" t="n">
        <v>0</v>
      </c>
      <c r="BD38" s="0" t="n">
        <v>0</v>
      </c>
      <c r="BE38" s="0" t="n">
        <v>0</v>
      </c>
      <c r="BF38" s="0" t="n">
        <v>0</v>
      </c>
      <c r="BG38" s="0" t="n">
        <v>0</v>
      </c>
      <c r="BH38" s="0" t="n">
        <v>0</v>
      </c>
      <c r="BI38" s="0" t="n">
        <v>0</v>
      </c>
      <c r="BJ38" s="0" t="n">
        <v>0</v>
      </c>
      <c r="BK38" s="0" t="n">
        <v>0</v>
      </c>
      <c r="BL38" s="0" t="n">
        <v>0</v>
      </c>
      <c r="BM38" s="0" t="n">
        <v>0</v>
      </c>
      <c r="BN38" s="0" t="n">
        <v>0</v>
      </c>
      <c r="BO38" s="0" t="n">
        <v>0</v>
      </c>
      <c r="BP38" s="0" t="n">
        <v>0</v>
      </c>
      <c r="BQ38" s="0" t="n">
        <v>0</v>
      </c>
      <c r="BR38" s="0" t="n">
        <v>0</v>
      </c>
      <c r="BS38" s="0" t="n">
        <v>0</v>
      </c>
      <c r="BT38" s="0" t="n">
        <v>0</v>
      </c>
      <c r="BU38" s="0" t="n">
        <v>0</v>
      </c>
      <c r="BV38" s="0" t="n">
        <v>0</v>
      </c>
      <c r="BW38" s="0" t="n">
        <v>0</v>
      </c>
      <c r="CV38" s="0" t="n">
        <v>0</v>
      </c>
      <c r="CW38" s="0" t="n">
        <v>0</v>
      </c>
      <c r="CX38" s="0" t="n">
        <f aca="false">ROUND(Y38*Source!I40,9)</f>
        <v>0</v>
      </c>
      <c r="CY38" s="0" t="n">
        <f aca="false">AA38</f>
        <v>47.28</v>
      </c>
      <c r="CZ38" s="0" t="n">
        <f aca="false">AE38</f>
        <v>47.28</v>
      </c>
      <c r="DA38" s="0" t="n">
        <f aca="false">AI38</f>
        <v>1</v>
      </c>
      <c r="DB38" s="0" t="n">
        <f aca="false">ROUND(AT38*CZ38,2)</f>
        <v>0</v>
      </c>
      <c r="DC38" s="0" t="n">
        <f aca="false">ROUND(AT38*AG38,2)</f>
        <v>0</v>
      </c>
      <c r="DF38" s="0" t="n">
        <f aca="false">ROUND(ROUND(AE38,2)*CX38,2)</f>
        <v>0</v>
      </c>
      <c r="DG38" s="0" t="n">
        <f aca="false">ROUND(ROUND(AF38,2)*CX38,2)</f>
        <v>0</v>
      </c>
      <c r="DH38" s="0" t="n">
        <f aca="false">ROUND(ROUND(AG38,2)*ROUND(AT38*Source!I40,9),2)</f>
        <v>0</v>
      </c>
      <c r="DI38" s="0" t="n">
        <f aca="false">ROUND(ROUND(AH38,2)*CX38,2)</f>
        <v>0</v>
      </c>
      <c r="DJ38" s="0" t="n">
        <f aca="false">DF38</f>
        <v>0</v>
      </c>
      <c r="DK38" s="0" t="n">
        <v>0</v>
      </c>
      <c r="DM38" s="0" t="n">
        <v>0</v>
      </c>
      <c r="DO38" s="0" t="n">
        <v>0</v>
      </c>
    </row>
    <row r="39" customFormat="false" ht="12.75" hidden="false" customHeight="false" outlineLevel="0" collapsed="false">
      <c r="A39" s="0" t="n">
        <f aca="false">ROW(Source!A40)</f>
        <v>40</v>
      </c>
      <c r="B39" s="0" t="n">
        <v>86511347</v>
      </c>
      <c r="C39" s="0" t="n">
        <v>86511391</v>
      </c>
      <c r="D39" s="0" t="n">
        <v>46341682</v>
      </c>
      <c r="E39" s="0" t="n">
        <v>1</v>
      </c>
      <c r="F39" s="0" t="n">
        <v>1</v>
      </c>
      <c r="G39" s="0" t="n">
        <v>30515945</v>
      </c>
      <c r="H39" s="0" t="n">
        <v>3</v>
      </c>
      <c r="I39" s="0" t="s">
        <v>191</v>
      </c>
      <c r="K39" s="0" t="s">
        <v>192</v>
      </c>
      <c r="L39" s="0" t="n">
        <v>1354</v>
      </c>
      <c r="N39" s="0" t="n">
        <v>1010</v>
      </c>
      <c r="O39" s="0" t="s">
        <v>181</v>
      </c>
      <c r="P39" s="0" t="s">
        <v>181</v>
      </c>
      <c r="Q39" s="0" t="n">
        <v>1</v>
      </c>
      <c r="W39" s="0" t="n">
        <v>0</v>
      </c>
      <c r="X39" s="0" t="n">
        <v>-384883469</v>
      </c>
      <c r="Y39" s="0" t="n">
        <f aca="false">AT39</f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F39" s="0" t="n">
        <v>0</v>
      </c>
      <c r="AG39" s="0" t="n">
        <v>0</v>
      </c>
      <c r="AH39" s="0" t="n">
        <v>0</v>
      </c>
      <c r="AI39" s="0" t="n">
        <v>1</v>
      </c>
      <c r="AJ39" s="0" t="n">
        <v>1</v>
      </c>
      <c r="AK39" s="0" t="n">
        <v>1</v>
      </c>
      <c r="AL39" s="0" t="n">
        <v>1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  <c r="AT39" s="0" t="n">
        <v>0</v>
      </c>
      <c r="AV39" s="0" t="n">
        <v>0</v>
      </c>
      <c r="AW39" s="0" t="n">
        <v>2</v>
      </c>
      <c r="AX39" s="0" t="n">
        <v>86511397</v>
      </c>
      <c r="AY39" s="0" t="n">
        <v>1</v>
      </c>
      <c r="AZ39" s="0" t="n">
        <v>0</v>
      </c>
      <c r="BA39" s="0" t="n">
        <v>39</v>
      </c>
      <c r="BB39" s="0" t="n">
        <v>0</v>
      </c>
      <c r="BC39" s="0" t="n">
        <v>0</v>
      </c>
      <c r="BD39" s="0" t="n">
        <v>0</v>
      </c>
      <c r="BE39" s="0" t="n">
        <v>0</v>
      </c>
      <c r="BF39" s="0" t="n">
        <v>0</v>
      </c>
      <c r="BG39" s="0" t="n">
        <v>0</v>
      </c>
      <c r="BH39" s="0" t="n">
        <v>0</v>
      </c>
      <c r="BI39" s="0" t="n">
        <v>0</v>
      </c>
      <c r="BJ39" s="0" t="n">
        <v>0</v>
      </c>
      <c r="BK39" s="0" t="n">
        <v>0</v>
      </c>
      <c r="BL39" s="0" t="n">
        <v>0</v>
      </c>
      <c r="BM39" s="0" t="n">
        <v>0</v>
      </c>
      <c r="BN39" s="0" t="n">
        <v>0</v>
      </c>
      <c r="BO39" s="0" t="n">
        <v>0</v>
      </c>
      <c r="BP39" s="0" t="n">
        <v>0</v>
      </c>
      <c r="BQ39" s="0" t="n">
        <v>0</v>
      </c>
      <c r="BR39" s="0" t="n">
        <v>0</v>
      </c>
      <c r="BS39" s="0" t="n">
        <v>0</v>
      </c>
      <c r="BT39" s="0" t="n">
        <v>0</v>
      </c>
      <c r="BU39" s="0" t="n">
        <v>0</v>
      </c>
      <c r="BV39" s="0" t="n">
        <v>0</v>
      </c>
      <c r="BW39" s="0" t="n">
        <v>0</v>
      </c>
      <c r="CV39" s="0" t="n">
        <v>0</v>
      </c>
      <c r="CW39" s="0" t="n">
        <v>0</v>
      </c>
      <c r="CX39" s="0" t="n">
        <f aca="false">ROUND(Y39*Source!I40,9)</f>
        <v>0</v>
      </c>
      <c r="CY39" s="0" t="n">
        <f aca="false">AA39</f>
        <v>0</v>
      </c>
      <c r="CZ39" s="0" t="n">
        <f aca="false">AE39</f>
        <v>0</v>
      </c>
      <c r="DA39" s="0" t="n">
        <f aca="false">AI39</f>
        <v>1</v>
      </c>
      <c r="DB39" s="0" t="n">
        <f aca="false">ROUND(AT39*CZ39,2)</f>
        <v>0</v>
      </c>
      <c r="DC39" s="0" t="n">
        <f aca="false">ROUND(AT39*AG39,2)</f>
        <v>0</v>
      </c>
      <c r="DF39" s="0" t="n">
        <f aca="false">ROUND(ROUND(AE39,2)*CX39,2)</f>
        <v>0</v>
      </c>
      <c r="DG39" s="0" t="n">
        <f aca="false">ROUND(ROUND(AF39,2)*CX39,2)</f>
        <v>0</v>
      </c>
      <c r="DH39" s="0" t="n">
        <f aca="false">ROUND(ROUND(AG39,2)*ROUND(AT39*Source!I40,9),2)</f>
        <v>0</v>
      </c>
      <c r="DI39" s="0" t="n">
        <f aca="false">ROUND(ROUND(AH39,2)*CX39,2)</f>
        <v>0</v>
      </c>
      <c r="DJ39" s="0" t="n">
        <f aca="false">DF39</f>
        <v>0</v>
      </c>
      <c r="DK39" s="0" t="n">
        <v>0</v>
      </c>
      <c r="DM39" s="0" t="n">
        <v>0</v>
      </c>
      <c r="DO39" s="0" t="n">
        <v>0</v>
      </c>
    </row>
    <row r="40" customFormat="false" ht="12.75" hidden="false" customHeight="false" outlineLevel="0" collapsed="false">
      <c r="A40" s="0" t="n">
        <f aca="false">ROW(Source!A41)</f>
        <v>41</v>
      </c>
      <c r="B40" s="0" t="n">
        <v>86511348</v>
      </c>
      <c r="C40" s="0" t="n">
        <v>86511391</v>
      </c>
      <c r="D40" s="0" t="n">
        <v>0</v>
      </c>
      <c r="E40" s="0" t="n">
        <v>1</v>
      </c>
      <c r="F40" s="0" t="n">
        <v>1</v>
      </c>
      <c r="G40" s="0" t="n">
        <v>30515945</v>
      </c>
      <c r="H40" s="0" t="n">
        <v>1</v>
      </c>
      <c r="I40" s="0" t="s">
        <v>70</v>
      </c>
      <c r="K40" s="0" t="s">
        <v>187</v>
      </c>
      <c r="L40" s="0" t="n">
        <v>1369</v>
      </c>
      <c r="N40" s="0" t="n">
        <v>1013</v>
      </c>
      <c r="O40" s="0" t="s">
        <v>188</v>
      </c>
      <c r="P40" s="0" t="s">
        <v>188</v>
      </c>
      <c r="Q40" s="0" t="n">
        <v>1</v>
      </c>
      <c r="W40" s="0" t="n">
        <v>0</v>
      </c>
      <c r="X40" s="0" t="n">
        <v>-2001970737</v>
      </c>
      <c r="Y40" s="0" t="n">
        <f aca="false">(AT40*1.1)</f>
        <v>75.9</v>
      </c>
      <c r="AA40" s="0" t="n">
        <v>0</v>
      </c>
      <c r="AB40" s="0" t="n">
        <v>0</v>
      </c>
      <c r="AC40" s="0" t="n">
        <v>0</v>
      </c>
      <c r="AD40" s="0" t="n">
        <v>0</v>
      </c>
      <c r="AE40" s="0" t="n">
        <v>0</v>
      </c>
      <c r="AF40" s="0" t="n">
        <v>0</v>
      </c>
      <c r="AG40" s="0" t="n">
        <v>0</v>
      </c>
      <c r="AH40" s="0" t="n">
        <v>0</v>
      </c>
      <c r="AI40" s="0" t="n">
        <v>1</v>
      </c>
      <c r="AJ40" s="0" t="n">
        <v>1</v>
      </c>
      <c r="AK40" s="0" t="n">
        <v>1</v>
      </c>
      <c r="AL40" s="0" t="n">
        <v>1</v>
      </c>
      <c r="AM40" s="0" t="n">
        <v>0</v>
      </c>
      <c r="AN40" s="0" t="n">
        <v>0</v>
      </c>
      <c r="AO40" s="0" t="n">
        <v>1</v>
      </c>
      <c r="AP40" s="0" t="n">
        <v>0</v>
      </c>
      <c r="AQ40" s="0" t="n">
        <v>0</v>
      </c>
      <c r="AR40" s="0" t="n">
        <v>0</v>
      </c>
      <c r="AT40" s="0" t="n">
        <v>69</v>
      </c>
      <c r="AU40" s="0" t="s">
        <v>76</v>
      </c>
      <c r="AV40" s="0" t="n">
        <v>1</v>
      </c>
      <c r="AW40" s="0" t="n">
        <v>2</v>
      </c>
      <c r="AX40" s="0" t="n">
        <v>86511395</v>
      </c>
      <c r="AY40" s="0" t="n">
        <v>1</v>
      </c>
      <c r="AZ40" s="0" t="n">
        <v>6144</v>
      </c>
      <c r="BA40" s="0" t="n">
        <v>40</v>
      </c>
      <c r="BB40" s="0" t="n">
        <v>0</v>
      </c>
      <c r="BC40" s="0" t="n">
        <v>0</v>
      </c>
      <c r="BD40" s="0" t="n">
        <v>0</v>
      </c>
      <c r="BE40" s="0" t="n">
        <v>0</v>
      </c>
      <c r="BF40" s="0" t="n">
        <v>0</v>
      </c>
      <c r="BG40" s="0" t="n">
        <v>0</v>
      </c>
      <c r="BH40" s="0" t="n">
        <v>0</v>
      </c>
      <c r="BI40" s="0" t="n">
        <v>0</v>
      </c>
      <c r="BJ40" s="0" t="n">
        <v>0</v>
      </c>
      <c r="BK40" s="0" t="n">
        <v>0</v>
      </c>
      <c r="BL40" s="0" t="n">
        <v>0</v>
      </c>
      <c r="BM40" s="0" t="n">
        <v>0</v>
      </c>
      <c r="BN40" s="0" t="n">
        <v>0</v>
      </c>
      <c r="BO40" s="0" t="n">
        <v>0</v>
      </c>
      <c r="BP40" s="0" t="n">
        <v>0</v>
      </c>
      <c r="BQ40" s="0" t="n">
        <v>0</v>
      </c>
      <c r="BR40" s="0" t="n">
        <v>0</v>
      </c>
      <c r="BS40" s="0" t="n">
        <v>0</v>
      </c>
      <c r="BT40" s="0" t="n">
        <v>0</v>
      </c>
      <c r="BU40" s="0" t="n">
        <v>0</v>
      </c>
      <c r="BV40" s="0" t="n">
        <v>0</v>
      </c>
      <c r="BW40" s="0" t="n">
        <v>0</v>
      </c>
      <c r="CU40" s="0" t="n">
        <f aca="false">ROUND(AT40*Source!I41*AH40*AL40,2)</f>
        <v>0</v>
      </c>
      <c r="CV40" s="0" t="n">
        <f aca="false">ROUND(Y40*Source!I41,9)</f>
        <v>5.313</v>
      </c>
      <c r="CW40" s="0" t="n">
        <v>0</v>
      </c>
      <c r="CX40" s="0" t="n">
        <f aca="false">ROUND(Y40*Source!I41,9)</f>
        <v>5.313</v>
      </c>
      <c r="CY40" s="0" t="n">
        <f aca="false">AD40</f>
        <v>0</v>
      </c>
      <c r="CZ40" s="0" t="n">
        <f aca="false">AH40</f>
        <v>0</v>
      </c>
      <c r="DA40" s="0" t="n">
        <f aca="false">AL40</f>
        <v>1</v>
      </c>
      <c r="DB40" s="0" t="n">
        <f aca="false">(ROUND(AT40*CZ40,2)*1.1)</f>
        <v>0</v>
      </c>
      <c r="DC40" s="0" t="n">
        <f aca="false">(ROUND(AT40*AG40,2)*1.1)</f>
        <v>0</v>
      </c>
      <c r="DF40" s="0" t="n">
        <f aca="false">ROUND(ROUND(AE40,2)*CX40,2)</f>
        <v>0</v>
      </c>
      <c r="DG40" s="0" t="n">
        <f aca="false">ROUND(ROUND(AF40,2)*CX40,2)</f>
        <v>0</v>
      </c>
      <c r="DH40" s="0" t="n">
        <f aca="false">ROUND(ROUND(AG40,2)*ROUND((AT40*Source!I41*1.1),9),2)</f>
        <v>0</v>
      </c>
      <c r="DI40" s="0" t="n">
        <f aca="false">ROUND(ROUND(AH40,2)*CX40,2)</f>
        <v>0</v>
      </c>
      <c r="DJ40" s="0" t="n">
        <f aca="false">DI40</f>
        <v>0</v>
      </c>
      <c r="DK40" s="0" t="n">
        <v>0</v>
      </c>
      <c r="DM40" s="0" t="n">
        <v>0</v>
      </c>
      <c r="DO40" s="0" t="n">
        <v>0</v>
      </c>
      <c r="DP40" s="0" t="s">
        <v>76</v>
      </c>
    </row>
    <row r="41" customFormat="false" ht="12.75" hidden="false" customHeight="false" outlineLevel="0" collapsed="false">
      <c r="A41" s="0" t="n">
        <f aca="false">ROW(Source!A41)</f>
        <v>41</v>
      </c>
      <c r="B41" s="0" t="n">
        <v>86511348</v>
      </c>
      <c r="C41" s="0" t="n">
        <v>86511391</v>
      </c>
      <c r="D41" s="0" t="n">
        <v>0</v>
      </c>
      <c r="E41" s="0" t="n">
        <v>1</v>
      </c>
      <c r="F41" s="0" t="n">
        <v>1</v>
      </c>
      <c r="G41" s="0" t="n">
        <v>30515945</v>
      </c>
      <c r="H41" s="0" t="n">
        <v>3</v>
      </c>
      <c r="I41" s="0" t="s">
        <v>189</v>
      </c>
      <c r="K41" s="0" t="s">
        <v>190</v>
      </c>
      <c r="L41" s="0" t="n">
        <v>1354</v>
      </c>
      <c r="N41" s="0" t="n">
        <v>1010</v>
      </c>
      <c r="O41" s="0" t="s">
        <v>181</v>
      </c>
      <c r="P41" s="0" t="s">
        <v>181</v>
      </c>
      <c r="Q41" s="0" t="n">
        <v>1</v>
      </c>
      <c r="W41" s="0" t="n">
        <v>0</v>
      </c>
      <c r="X41" s="0" t="n">
        <v>-527920806</v>
      </c>
      <c r="Y41" s="0" t="n">
        <f aca="false">AT41</f>
        <v>0</v>
      </c>
      <c r="AA41" s="0" t="n">
        <v>47.28</v>
      </c>
      <c r="AB41" s="0" t="n">
        <v>0</v>
      </c>
      <c r="AC41" s="0" t="n">
        <v>0</v>
      </c>
      <c r="AD41" s="0" t="n">
        <v>0</v>
      </c>
      <c r="AE41" s="0" t="n">
        <v>47.28</v>
      </c>
      <c r="AF41" s="0" t="n">
        <v>0</v>
      </c>
      <c r="AG41" s="0" t="n">
        <v>0</v>
      </c>
      <c r="AH41" s="0" t="n">
        <v>0</v>
      </c>
      <c r="AI41" s="0" t="n">
        <v>1</v>
      </c>
      <c r="AJ41" s="0" t="n">
        <v>1</v>
      </c>
      <c r="AK41" s="0" t="n">
        <v>1</v>
      </c>
      <c r="AL41" s="0" t="n">
        <v>1</v>
      </c>
      <c r="AM41" s="0" t="n">
        <v>0</v>
      </c>
      <c r="AN41" s="0" t="n">
        <v>0</v>
      </c>
      <c r="AO41" s="0" t="n">
        <v>1</v>
      </c>
      <c r="AP41" s="0" t="n">
        <v>0</v>
      </c>
      <c r="AQ41" s="0" t="n">
        <v>0</v>
      </c>
      <c r="AR41" s="0" t="n">
        <v>0</v>
      </c>
      <c r="AT41" s="0" t="n">
        <v>0</v>
      </c>
      <c r="AV41" s="0" t="n">
        <v>0</v>
      </c>
      <c r="AW41" s="0" t="n">
        <v>2</v>
      </c>
      <c r="AX41" s="0" t="n">
        <v>86511396</v>
      </c>
      <c r="AY41" s="0" t="n">
        <v>1</v>
      </c>
      <c r="AZ41" s="0" t="n">
        <v>0</v>
      </c>
      <c r="BA41" s="0" t="n">
        <v>41</v>
      </c>
      <c r="BB41" s="0" t="n">
        <v>0</v>
      </c>
      <c r="BC41" s="0" t="n">
        <v>0</v>
      </c>
      <c r="BD41" s="0" t="n">
        <v>0</v>
      </c>
      <c r="BE41" s="0" t="n">
        <v>0</v>
      </c>
      <c r="BF41" s="0" t="n">
        <v>0</v>
      </c>
      <c r="BG41" s="0" t="n">
        <v>0</v>
      </c>
      <c r="BH41" s="0" t="n">
        <v>0</v>
      </c>
      <c r="BI41" s="0" t="n">
        <v>0</v>
      </c>
      <c r="BJ41" s="0" t="n">
        <v>0</v>
      </c>
      <c r="BK41" s="0" t="n">
        <v>0</v>
      </c>
      <c r="BL41" s="0" t="n">
        <v>0</v>
      </c>
      <c r="BM41" s="0" t="n">
        <v>0</v>
      </c>
      <c r="BN41" s="0" t="n">
        <v>0</v>
      </c>
      <c r="BO41" s="0" t="n">
        <v>0</v>
      </c>
      <c r="BP41" s="0" t="n">
        <v>0</v>
      </c>
      <c r="BQ41" s="0" t="n">
        <v>0</v>
      </c>
      <c r="BR41" s="0" t="n">
        <v>0</v>
      </c>
      <c r="BS41" s="0" t="n">
        <v>0</v>
      </c>
      <c r="BT41" s="0" t="n">
        <v>0</v>
      </c>
      <c r="BU41" s="0" t="n">
        <v>0</v>
      </c>
      <c r="BV41" s="0" t="n">
        <v>0</v>
      </c>
      <c r="BW41" s="0" t="n">
        <v>0</v>
      </c>
      <c r="CV41" s="0" t="n">
        <v>0</v>
      </c>
      <c r="CW41" s="0" t="n">
        <v>0</v>
      </c>
      <c r="CX41" s="0" t="n">
        <f aca="false">ROUND(Y41*Source!I41,9)</f>
        <v>0</v>
      </c>
      <c r="CY41" s="0" t="n">
        <f aca="false">AA41</f>
        <v>47.28</v>
      </c>
      <c r="CZ41" s="0" t="n">
        <f aca="false">AE41</f>
        <v>47.28</v>
      </c>
      <c r="DA41" s="0" t="n">
        <f aca="false">AI41</f>
        <v>1</v>
      </c>
      <c r="DB41" s="0" t="n">
        <f aca="false">ROUND(AT41*CZ41,2)</f>
        <v>0</v>
      </c>
      <c r="DC41" s="0" t="n">
        <f aca="false">ROUND(AT41*AG41,2)</f>
        <v>0</v>
      </c>
      <c r="DF41" s="0" t="n">
        <f aca="false">ROUND(ROUND(AE41,2)*CX41,2)</f>
        <v>0</v>
      </c>
      <c r="DG41" s="0" t="n">
        <f aca="false">ROUND(ROUND(AF41,2)*CX41,2)</f>
        <v>0</v>
      </c>
      <c r="DH41" s="0" t="n">
        <f aca="false">ROUND(ROUND(AG41,2)*ROUND(AT41*Source!I41,9),2)</f>
        <v>0</v>
      </c>
      <c r="DI41" s="0" t="n">
        <f aca="false">ROUND(ROUND(AH41,2)*CX41,2)</f>
        <v>0</v>
      </c>
      <c r="DJ41" s="0" t="n">
        <f aca="false">DF41</f>
        <v>0</v>
      </c>
      <c r="DK41" s="0" t="n">
        <v>0</v>
      </c>
      <c r="DM41" s="0" t="n">
        <v>0</v>
      </c>
      <c r="DO41" s="0" t="n">
        <v>0</v>
      </c>
    </row>
    <row r="42" customFormat="false" ht="12.75" hidden="false" customHeight="false" outlineLevel="0" collapsed="false">
      <c r="A42" s="0" t="n">
        <f aca="false">ROW(Source!A41)</f>
        <v>41</v>
      </c>
      <c r="B42" s="0" t="n">
        <v>86511348</v>
      </c>
      <c r="C42" s="0" t="n">
        <v>86511391</v>
      </c>
      <c r="D42" s="0" t="n">
        <v>46341682</v>
      </c>
      <c r="E42" s="0" t="n">
        <v>1</v>
      </c>
      <c r="F42" s="0" t="n">
        <v>1</v>
      </c>
      <c r="G42" s="0" t="n">
        <v>30515945</v>
      </c>
      <c r="H42" s="0" t="n">
        <v>3</v>
      </c>
      <c r="I42" s="0" t="s">
        <v>191</v>
      </c>
      <c r="K42" s="0" t="s">
        <v>192</v>
      </c>
      <c r="L42" s="0" t="n">
        <v>1354</v>
      </c>
      <c r="N42" s="0" t="n">
        <v>1010</v>
      </c>
      <c r="O42" s="0" t="s">
        <v>181</v>
      </c>
      <c r="P42" s="0" t="s">
        <v>181</v>
      </c>
      <c r="Q42" s="0" t="n">
        <v>1</v>
      </c>
      <c r="W42" s="0" t="n">
        <v>0</v>
      </c>
      <c r="X42" s="0" t="n">
        <v>-384883469</v>
      </c>
      <c r="Y42" s="0" t="n">
        <f aca="false">AT42</f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F42" s="0" t="n">
        <v>0</v>
      </c>
      <c r="AG42" s="0" t="n">
        <v>0</v>
      </c>
      <c r="AH42" s="0" t="n">
        <v>0</v>
      </c>
      <c r="AI42" s="0" t="n">
        <v>1</v>
      </c>
      <c r="AJ42" s="0" t="n">
        <v>1</v>
      </c>
      <c r="AK42" s="0" t="n">
        <v>1</v>
      </c>
      <c r="AL42" s="0" t="n">
        <v>1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  <c r="AT42" s="0" t="n">
        <v>0</v>
      </c>
      <c r="AV42" s="0" t="n">
        <v>0</v>
      </c>
      <c r="AW42" s="0" t="n">
        <v>2</v>
      </c>
      <c r="AX42" s="0" t="n">
        <v>86511397</v>
      </c>
      <c r="AY42" s="0" t="n">
        <v>1</v>
      </c>
      <c r="AZ42" s="0" t="n">
        <v>0</v>
      </c>
      <c r="BA42" s="0" t="n">
        <v>42</v>
      </c>
      <c r="BB42" s="0" t="n">
        <v>0</v>
      </c>
      <c r="BC42" s="0" t="n">
        <v>0</v>
      </c>
      <c r="BD42" s="0" t="n">
        <v>0</v>
      </c>
      <c r="BE42" s="0" t="n">
        <v>0</v>
      </c>
      <c r="BF42" s="0" t="n">
        <v>0</v>
      </c>
      <c r="BG42" s="0" t="n">
        <v>0</v>
      </c>
      <c r="BH42" s="0" t="n">
        <v>0</v>
      </c>
      <c r="BI42" s="0" t="n">
        <v>0</v>
      </c>
      <c r="BJ42" s="0" t="n">
        <v>0</v>
      </c>
      <c r="BK42" s="0" t="n">
        <v>0</v>
      </c>
      <c r="BL42" s="0" t="n">
        <v>0</v>
      </c>
      <c r="BM42" s="0" t="n">
        <v>0</v>
      </c>
      <c r="BN42" s="0" t="n">
        <v>0</v>
      </c>
      <c r="BO42" s="0" t="n">
        <v>0</v>
      </c>
      <c r="BP42" s="0" t="n">
        <v>0</v>
      </c>
      <c r="BQ42" s="0" t="n">
        <v>0</v>
      </c>
      <c r="BR42" s="0" t="n">
        <v>0</v>
      </c>
      <c r="BS42" s="0" t="n">
        <v>0</v>
      </c>
      <c r="BT42" s="0" t="n">
        <v>0</v>
      </c>
      <c r="BU42" s="0" t="n">
        <v>0</v>
      </c>
      <c r="BV42" s="0" t="n">
        <v>0</v>
      </c>
      <c r="BW42" s="0" t="n">
        <v>0</v>
      </c>
      <c r="CV42" s="0" t="n">
        <v>0</v>
      </c>
      <c r="CW42" s="0" t="n">
        <v>0</v>
      </c>
      <c r="CX42" s="0" t="n">
        <f aca="false">ROUND(Y42*Source!I41,9)</f>
        <v>0</v>
      </c>
      <c r="CY42" s="0" t="n">
        <f aca="false">AA42</f>
        <v>0</v>
      </c>
      <c r="CZ42" s="0" t="n">
        <f aca="false">AE42</f>
        <v>0</v>
      </c>
      <c r="DA42" s="0" t="n">
        <f aca="false">AI42</f>
        <v>1</v>
      </c>
      <c r="DB42" s="0" t="n">
        <f aca="false">ROUND(AT42*CZ42,2)</f>
        <v>0</v>
      </c>
      <c r="DC42" s="0" t="n">
        <f aca="false">ROUND(AT42*AG42,2)</f>
        <v>0</v>
      </c>
      <c r="DF42" s="0" t="n">
        <f aca="false">ROUND(ROUND(AE42,2)*CX42,2)</f>
        <v>0</v>
      </c>
      <c r="DG42" s="0" t="n">
        <f aca="false">ROUND(ROUND(AF42,2)*CX42,2)</f>
        <v>0</v>
      </c>
      <c r="DH42" s="0" t="n">
        <f aca="false">ROUND(ROUND(AG42,2)*ROUND(AT42*Source!I41,9),2)</f>
        <v>0</v>
      </c>
      <c r="DI42" s="0" t="n">
        <f aca="false">ROUND(ROUND(AH42,2)*CX42,2)</f>
        <v>0</v>
      </c>
      <c r="DJ42" s="0" t="n">
        <f aca="false">DF42</f>
        <v>0</v>
      </c>
      <c r="DK42" s="0" t="n">
        <v>0</v>
      </c>
      <c r="DM42" s="0" t="n">
        <v>0</v>
      </c>
      <c r="DO42" s="0" t="n">
        <v>0</v>
      </c>
    </row>
    <row r="43" customFormat="false" ht="12.75" hidden="false" customHeight="false" outlineLevel="0" collapsed="false">
      <c r="A43" s="0" t="n">
        <f aca="false">ROW(Source!A42)</f>
        <v>42</v>
      </c>
      <c r="B43" s="0" t="n">
        <v>86511347</v>
      </c>
      <c r="C43" s="0" t="n">
        <v>86511398</v>
      </c>
      <c r="D43" s="0" t="n">
        <v>0</v>
      </c>
      <c r="E43" s="0" t="n">
        <v>1</v>
      </c>
      <c r="F43" s="0" t="n">
        <v>1</v>
      </c>
      <c r="G43" s="0" t="n">
        <v>30515945</v>
      </c>
      <c r="H43" s="0" t="n">
        <v>1</v>
      </c>
      <c r="I43" s="0" t="s">
        <v>70</v>
      </c>
      <c r="K43" s="0" t="s">
        <v>187</v>
      </c>
      <c r="L43" s="0" t="n">
        <v>1369</v>
      </c>
      <c r="N43" s="0" t="n">
        <v>1013</v>
      </c>
      <c r="O43" s="0" t="s">
        <v>188</v>
      </c>
      <c r="P43" s="0" t="s">
        <v>188</v>
      </c>
      <c r="Q43" s="0" t="n">
        <v>1</v>
      </c>
      <c r="W43" s="0" t="n">
        <v>0</v>
      </c>
      <c r="X43" s="0" t="n">
        <v>-2001970737</v>
      </c>
      <c r="Y43" s="0" t="n">
        <f aca="false">(AT43*1.1)</f>
        <v>75.9</v>
      </c>
      <c r="AA43" s="0" t="n">
        <v>0</v>
      </c>
      <c r="AB43" s="0" t="n">
        <v>0</v>
      </c>
      <c r="AC43" s="0" t="n">
        <v>0</v>
      </c>
      <c r="AD43" s="0" t="n">
        <v>0</v>
      </c>
      <c r="AE43" s="0" t="n">
        <v>0</v>
      </c>
      <c r="AF43" s="0" t="n">
        <v>0</v>
      </c>
      <c r="AG43" s="0" t="n">
        <v>0</v>
      </c>
      <c r="AH43" s="0" t="n">
        <v>0</v>
      </c>
      <c r="AI43" s="0" t="n">
        <v>1</v>
      </c>
      <c r="AJ43" s="0" t="n">
        <v>1</v>
      </c>
      <c r="AK43" s="0" t="n">
        <v>1</v>
      </c>
      <c r="AL43" s="0" t="n">
        <v>1</v>
      </c>
      <c r="AM43" s="0" t="n">
        <v>0</v>
      </c>
      <c r="AN43" s="0" t="n">
        <v>0</v>
      </c>
      <c r="AO43" s="0" t="n">
        <v>1</v>
      </c>
      <c r="AP43" s="0" t="n">
        <v>0</v>
      </c>
      <c r="AQ43" s="0" t="n">
        <v>0</v>
      </c>
      <c r="AR43" s="0" t="n">
        <v>0</v>
      </c>
      <c r="AT43" s="0" t="n">
        <v>69</v>
      </c>
      <c r="AU43" s="0" t="s">
        <v>76</v>
      </c>
      <c r="AV43" s="0" t="n">
        <v>1</v>
      </c>
      <c r="AW43" s="0" t="n">
        <v>2</v>
      </c>
      <c r="AX43" s="0" t="n">
        <v>86511402</v>
      </c>
      <c r="AY43" s="0" t="n">
        <v>1</v>
      </c>
      <c r="AZ43" s="0" t="n">
        <v>6144</v>
      </c>
      <c r="BA43" s="0" t="n">
        <v>43</v>
      </c>
      <c r="BB43" s="0" t="n">
        <v>0</v>
      </c>
      <c r="BC43" s="0" t="n">
        <v>0</v>
      </c>
      <c r="BD43" s="0" t="n">
        <v>0</v>
      </c>
      <c r="BE43" s="0" t="n">
        <v>0</v>
      </c>
      <c r="BF43" s="0" t="n">
        <v>0</v>
      </c>
      <c r="BG43" s="0" t="n">
        <v>0</v>
      </c>
      <c r="BH43" s="0" t="n">
        <v>0</v>
      </c>
      <c r="BI43" s="0" t="n">
        <v>0</v>
      </c>
      <c r="BJ43" s="0" t="n">
        <v>0</v>
      </c>
      <c r="BK43" s="0" t="n">
        <v>0</v>
      </c>
      <c r="BL43" s="0" t="n">
        <v>0</v>
      </c>
      <c r="BM43" s="0" t="n">
        <v>0</v>
      </c>
      <c r="BN43" s="0" t="n">
        <v>0</v>
      </c>
      <c r="BO43" s="0" t="n">
        <v>0</v>
      </c>
      <c r="BP43" s="0" t="n">
        <v>0</v>
      </c>
      <c r="BQ43" s="0" t="n">
        <v>0</v>
      </c>
      <c r="BR43" s="0" t="n">
        <v>0</v>
      </c>
      <c r="BS43" s="0" t="n">
        <v>0</v>
      </c>
      <c r="BT43" s="0" t="n">
        <v>0</v>
      </c>
      <c r="BU43" s="0" t="n">
        <v>0</v>
      </c>
      <c r="BV43" s="0" t="n">
        <v>0</v>
      </c>
      <c r="BW43" s="0" t="n">
        <v>0</v>
      </c>
      <c r="CU43" s="0" t="n">
        <f aca="false">ROUND(AT43*Source!I42*AH43*AL43,2)</f>
        <v>0</v>
      </c>
      <c r="CV43" s="0" t="n">
        <f aca="false">ROUND(Y43*Source!I42,9)</f>
        <v>1.518</v>
      </c>
      <c r="CW43" s="0" t="n">
        <v>0</v>
      </c>
      <c r="CX43" s="0" t="n">
        <f aca="false">ROUND(Y43*Source!I42,9)</f>
        <v>1.518</v>
      </c>
      <c r="CY43" s="0" t="n">
        <f aca="false">AD43</f>
        <v>0</v>
      </c>
      <c r="CZ43" s="0" t="n">
        <f aca="false">AH43</f>
        <v>0</v>
      </c>
      <c r="DA43" s="0" t="n">
        <f aca="false">AL43</f>
        <v>1</v>
      </c>
      <c r="DB43" s="0" t="n">
        <f aca="false">(ROUND(AT43*CZ43,2)*1.1)</f>
        <v>0</v>
      </c>
      <c r="DC43" s="0" t="n">
        <f aca="false">(ROUND(AT43*AG43,2)*1.1)</f>
        <v>0</v>
      </c>
      <c r="DF43" s="0" t="n">
        <f aca="false">ROUND(ROUND(AE43,2)*CX43,2)</f>
        <v>0</v>
      </c>
      <c r="DG43" s="0" t="n">
        <f aca="false">ROUND(ROUND(AF43,2)*CX43,2)</f>
        <v>0</v>
      </c>
      <c r="DH43" s="0" t="n">
        <f aca="false">ROUND(ROUND(AG43,2)*ROUND((AT43*Source!I42*1.1),9),2)</f>
        <v>0</v>
      </c>
      <c r="DI43" s="0" t="n">
        <f aca="false">ROUND(ROUND(AH43,2)*CX43,2)</f>
        <v>0</v>
      </c>
      <c r="DJ43" s="0" t="n">
        <f aca="false">DI43</f>
        <v>0</v>
      </c>
      <c r="DK43" s="0" t="n">
        <v>0</v>
      </c>
      <c r="DM43" s="0" t="n">
        <v>0</v>
      </c>
      <c r="DO43" s="0" t="n">
        <v>0</v>
      </c>
      <c r="DP43" s="0" t="s">
        <v>76</v>
      </c>
    </row>
    <row r="44" customFormat="false" ht="12.75" hidden="false" customHeight="false" outlineLevel="0" collapsed="false">
      <c r="A44" s="0" t="n">
        <f aca="false">ROW(Source!A42)</f>
        <v>42</v>
      </c>
      <c r="B44" s="0" t="n">
        <v>86511347</v>
      </c>
      <c r="C44" s="0" t="n">
        <v>86511398</v>
      </c>
      <c r="D44" s="0" t="n">
        <v>0</v>
      </c>
      <c r="E44" s="0" t="n">
        <v>1</v>
      </c>
      <c r="F44" s="0" t="n">
        <v>1</v>
      </c>
      <c r="G44" s="0" t="n">
        <v>30515945</v>
      </c>
      <c r="H44" s="0" t="n">
        <v>3</v>
      </c>
      <c r="I44" s="0" t="s">
        <v>189</v>
      </c>
      <c r="K44" s="0" t="s">
        <v>190</v>
      </c>
      <c r="L44" s="0" t="n">
        <v>1354</v>
      </c>
      <c r="N44" s="0" t="n">
        <v>1010</v>
      </c>
      <c r="O44" s="0" t="s">
        <v>181</v>
      </c>
      <c r="P44" s="0" t="s">
        <v>181</v>
      </c>
      <c r="Q44" s="0" t="n">
        <v>1</v>
      </c>
      <c r="W44" s="0" t="n">
        <v>0</v>
      </c>
      <c r="X44" s="0" t="n">
        <v>-527920806</v>
      </c>
      <c r="Y44" s="0" t="n">
        <f aca="false">AT44</f>
        <v>0</v>
      </c>
      <c r="AA44" s="0" t="n">
        <v>47.28</v>
      </c>
      <c r="AB44" s="0" t="n">
        <v>0</v>
      </c>
      <c r="AC44" s="0" t="n">
        <v>0</v>
      </c>
      <c r="AD44" s="0" t="n">
        <v>0</v>
      </c>
      <c r="AE44" s="0" t="n">
        <v>47.28</v>
      </c>
      <c r="AF44" s="0" t="n">
        <v>0</v>
      </c>
      <c r="AG44" s="0" t="n">
        <v>0</v>
      </c>
      <c r="AH44" s="0" t="n">
        <v>0</v>
      </c>
      <c r="AI44" s="0" t="n">
        <v>1</v>
      </c>
      <c r="AJ44" s="0" t="n">
        <v>1</v>
      </c>
      <c r="AK44" s="0" t="n">
        <v>1</v>
      </c>
      <c r="AL44" s="0" t="n">
        <v>1</v>
      </c>
      <c r="AM44" s="0" t="n">
        <v>0</v>
      </c>
      <c r="AN44" s="0" t="n">
        <v>0</v>
      </c>
      <c r="AO44" s="0" t="n">
        <v>1</v>
      </c>
      <c r="AP44" s="0" t="n">
        <v>0</v>
      </c>
      <c r="AQ44" s="0" t="n">
        <v>0</v>
      </c>
      <c r="AR44" s="0" t="n">
        <v>0</v>
      </c>
      <c r="AT44" s="0" t="n">
        <v>0</v>
      </c>
      <c r="AV44" s="0" t="n">
        <v>0</v>
      </c>
      <c r="AW44" s="0" t="n">
        <v>2</v>
      </c>
      <c r="AX44" s="0" t="n">
        <v>86511403</v>
      </c>
      <c r="AY44" s="0" t="n">
        <v>1</v>
      </c>
      <c r="AZ44" s="0" t="n">
        <v>0</v>
      </c>
      <c r="BA44" s="0" t="n">
        <v>44</v>
      </c>
      <c r="BB44" s="0" t="n">
        <v>0</v>
      </c>
      <c r="BC44" s="0" t="n">
        <v>0</v>
      </c>
      <c r="BD44" s="0" t="n">
        <v>0</v>
      </c>
      <c r="BE44" s="0" t="n">
        <v>0</v>
      </c>
      <c r="BF44" s="0" t="n">
        <v>0</v>
      </c>
      <c r="BG44" s="0" t="n">
        <v>0</v>
      </c>
      <c r="BH44" s="0" t="n">
        <v>0</v>
      </c>
      <c r="BI44" s="0" t="n">
        <v>0</v>
      </c>
      <c r="BJ44" s="0" t="n">
        <v>0</v>
      </c>
      <c r="BK44" s="0" t="n">
        <v>0</v>
      </c>
      <c r="BL44" s="0" t="n">
        <v>0</v>
      </c>
      <c r="BM44" s="0" t="n">
        <v>0</v>
      </c>
      <c r="BN44" s="0" t="n">
        <v>0</v>
      </c>
      <c r="BO44" s="0" t="n">
        <v>0</v>
      </c>
      <c r="BP44" s="0" t="n">
        <v>0</v>
      </c>
      <c r="BQ44" s="0" t="n">
        <v>0</v>
      </c>
      <c r="BR44" s="0" t="n">
        <v>0</v>
      </c>
      <c r="BS44" s="0" t="n">
        <v>0</v>
      </c>
      <c r="BT44" s="0" t="n">
        <v>0</v>
      </c>
      <c r="BU44" s="0" t="n">
        <v>0</v>
      </c>
      <c r="BV44" s="0" t="n">
        <v>0</v>
      </c>
      <c r="BW44" s="0" t="n">
        <v>0</v>
      </c>
      <c r="CV44" s="0" t="n">
        <v>0</v>
      </c>
      <c r="CW44" s="0" t="n">
        <v>0</v>
      </c>
      <c r="CX44" s="0" t="n">
        <f aca="false">ROUND(Y44*Source!I42,9)</f>
        <v>0</v>
      </c>
      <c r="CY44" s="0" t="n">
        <f aca="false">AA44</f>
        <v>47.28</v>
      </c>
      <c r="CZ44" s="0" t="n">
        <f aca="false">AE44</f>
        <v>47.28</v>
      </c>
      <c r="DA44" s="0" t="n">
        <f aca="false">AI44</f>
        <v>1</v>
      </c>
      <c r="DB44" s="0" t="n">
        <f aca="false">ROUND(AT44*CZ44,2)</f>
        <v>0</v>
      </c>
      <c r="DC44" s="0" t="n">
        <f aca="false">ROUND(AT44*AG44,2)</f>
        <v>0</v>
      </c>
      <c r="DF44" s="0" t="n">
        <f aca="false">ROUND(ROUND(AE44,2)*CX44,2)</f>
        <v>0</v>
      </c>
      <c r="DG44" s="0" t="n">
        <f aca="false">ROUND(ROUND(AF44,2)*CX44,2)</f>
        <v>0</v>
      </c>
      <c r="DH44" s="0" t="n">
        <f aca="false">ROUND(ROUND(AG44,2)*ROUND(AT44*Source!I42,9),2)</f>
        <v>0</v>
      </c>
      <c r="DI44" s="0" t="n">
        <f aca="false">ROUND(ROUND(AH44,2)*CX44,2)</f>
        <v>0</v>
      </c>
      <c r="DJ44" s="0" t="n">
        <f aca="false">DF44</f>
        <v>0</v>
      </c>
      <c r="DK44" s="0" t="n">
        <v>0</v>
      </c>
      <c r="DM44" s="0" t="n">
        <v>0</v>
      </c>
      <c r="DO44" s="0" t="n">
        <v>0</v>
      </c>
    </row>
    <row r="45" customFormat="false" ht="12.75" hidden="false" customHeight="false" outlineLevel="0" collapsed="false">
      <c r="A45" s="0" t="n">
        <f aca="false">ROW(Source!A42)</f>
        <v>42</v>
      </c>
      <c r="B45" s="0" t="n">
        <v>86511347</v>
      </c>
      <c r="C45" s="0" t="n">
        <v>86511398</v>
      </c>
      <c r="D45" s="0" t="n">
        <v>46341682</v>
      </c>
      <c r="E45" s="0" t="n">
        <v>1</v>
      </c>
      <c r="F45" s="0" t="n">
        <v>1</v>
      </c>
      <c r="G45" s="0" t="n">
        <v>30515945</v>
      </c>
      <c r="H45" s="0" t="n">
        <v>3</v>
      </c>
      <c r="I45" s="0" t="s">
        <v>191</v>
      </c>
      <c r="K45" s="0" t="s">
        <v>192</v>
      </c>
      <c r="L45" s="0" t="n">
        <v>1354</v>
      </c>
      <c r="N45" s="0" t="n">
        <v>1010</v>
      </c>
      <c r="O45" s="0" t="s">
        <v>181</v>
      </c>
      <c r="P45" s="0" t="s">
        <v>181</v>
      </c>
      <c r="Q45" s="0" t="n">
        <v>1</v>
      </c>
      <c r="W45" s="0" t="n">
        <v>0</v>
      </c>
      <c r="X45" s="0" t="n">
        <v>-384883469</v>
      </c>
      <c r="Y45" s="0" t="n">
        <f aca="false">AT45</f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F45" s="0" t="n">
        <v>0</v>
      </c>
      <c r="AG45" s="0" t="n">
        <v>0</v>
      </c>
      <c r="AH45" s="0" t="n">
        <v>0</v>
      </c>
      <c r="AI45" s="0" t="n">
        <v>1</v>
      </c>
      <c r="AJ45" s="0" t="n">
        <v>1</v>
      </c>
      <c r="AK45" s="0" t="n">
        <v>1</v>
      </c>
      <c r="AL45" s="0" t="n">
        <v>1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  <c r="AT45" s="0" t="n">
        <v>0</v>
      </c>
      <c r="AV45" s="0" t="n">
        <v>0</v>
      </c>
      <c r="AW45" s="0" t="n">
        <v>2</v>
      </c>
      <c r="AX45" s="0" t="n">
        <v>86511404</v>
      </c>
      <c r="AY45" s="0" t="n">
        <v>1</v>
      </c>
      <c r="AZ45" s="0" t="n">
        <v>0</v>
      </c>
      <c r="BA45" s="0" t="n">
        <v>45</v>
      </c>
      <c r="BB45" s="0" t="n">
        <v>0</v>
      </c>
      <c r="BC45" s="0" t="n">
        <v>0</v>
      </c>
      <c r="BD45" s="0" t="n">
        <v>0</v>
      </c>
      <c r="BE45" s="0" t="n">
        <v>0</v>
      </c>
      <c r="BF45" s="0" t="n">
        <v>0</v>
      </c>
      <c r="BG45" s="0" t="n">
        <v>0</v>
      </c>
      <c r="BH45" s="0" t="n">
        <v>0</v>
      </c>
      <c r="BI45" s="0" t="n">
        <v>0</v>
      </c>
      <c r="BJ45" s="0" t="n">
        <v>0</v>
      </c>
      <c r="BK45" s="0" t="n">
        <v>0</v>
      </c>
      <c r="BL45" s="0" t="n">
        <v>0</v>
      </c>
      <c r="BM45" s="0" t="n">
        <v>0</v>
      </c>
      <c r="BN45" s="0" t="n">
        <v>0</v>
      </c>
      <c r="BO45" s="0" t="n">
        <v>0</v>
      </c>
      <c r="BP45" s="0" t="n">
        <v>0</v>
      </c>
      <c r="BQ45" s="0" t="n">
        <v>0</v>
      </c>
      <c r="BR45" s="0" t="n">
        <v>0</v>
      </c>
      <c r="BS45" s="0" t="n">
        <v>0</v>
      </c>
      <c r="BT45" s="0" t="n">
        <v>0</v>
      </c>
      <c r="BU45" s="0" t="n">
        <v>0</v>
      </c>
      <c r="BV45" s="0" t="n">
        <v>0</v>
      </c>
      <c r="BW45" s="0" t="n">
        <v>0</v>
      </c>
      <c r="CV45" s="0" t="n">
        <v>0</v>
      </c>
      <c r="CW45" s="0" t="n">
        <v>0</v>
      </c>
      <c r="CX45" s="0" t="n">
        <f aca="false">ROUND(Y45*Source!I42,9)</f>
        <v>0</v>
      </c>
      <c r="CY45" s="0" t="n">
        <f aca="false">AA45</f>
        <v>0</v>
      </c>
      <c r="CZ45" s="0" t="n">
        <f aca="false">AE45</f>
        <v>0</v>
      </c>
      <c r="DA45" s="0" t="n">
        <f aca="false">AI45</f>
        <v>1</v>
      </c>
      <c r="DB45" s="0" t="n">
        <f aca="false">ROUND(AT45*CZ45,2)</f>
        <v>0</v>
      </c>
      <c r="DC45" s="0" t="n">
        <f aca="false">ROUND(AT45*AG45,2)</f>
        <v>0</v>
      </c>
      <c r="DF45" s="0" t="n">
        <f aca="false">ROUND(ROUND(AE45,2)*CX45,2)</f>
        <v>0</v>
      </c>
      <c r="DG45" s="0" t="n">
        <f aca="false">ROUND(ROUND(AF45,2)*CX45,2)</f>
        <v>0</v>
      </c>
      <c r="DH45" s="0" t="n">
        <f aca="false">ROUND(ROUND(AG45,2)*ROUND(AT45*Source!I42,9),2)</f>
        <v>0</v>
      </c>
      <c r="DI45" s="0" t="n">
        <f aca="false">ROUND(ROUND(AH45,2)*CX45,2)</f>
        <v>0</v>
      </c>
      <c r="DJ45" s="0" t="n">
        <f aca="false">DF45</f>
        <v>0</v>
      </c>
      <c r="DK45" s="0" t="n">
        <v>0</v>
      </c>
      <c r="DM45" s="0" t="n">
        <v>0</v>
      </c>
      <c r="DO45" s="0" t="n">
        <v>0</v>
      </c>
    </row>
    <row r="46" customFormat="false" ht="12.75" hidden="false" customHeight="false" outlineLevel="0" collapsed="false">
      <c r="A46" s="0" t="n">
        <f aca="false">ROW(Source!A43)</f>
        <v>43</v>
      </c>
      <c r="B46" s="0" t="n">
        <v>86511348</v>
      </c>
      <c r="C46" s="0" t="n">
        <v>86511398</v>
      </c>
      <c r="D46" s="0" t="n">
        <v>0</v>
      </c>
      <c r="E46" s="0" t="n">
        <v>1</v>
      </c>
      <c r="F46" s="0" t="n">
        <v>1</v>
      </c>
      <c r="G46" s="0" t="n">
        <v>30515945</v>
      </c>
      <c r="H46" s="0" t="n">
        <v>1</v>
      </c>
      <c r="I46" s="0" t="s">
        <v>70</v>
      </c>
      <c r="K46" s="0" t="s">
        <v>187</v>
      </c>
      <c r="L46" s="0" t="n">
        <v>1369</v>
      </c>
      <c r="N46" s="0" t="n">
        <v>1013</v>
      </c>
      <c r="O46" s="0" t="s">
        <v>188</v>
      </c>
      <c r="P46" s="0" t="s">
        <v>188</v>
      </c>
      <c r="Q46" s="0" t="n">
        <v>1</v>
      </c>
      <c r="W46" s="0" t="n">
        <v>0</v>
      </c>
      <c r="X46" s="0" t="n">
        <v>-2001970737</v>
      </c>
      <c r="Y46" s="0" t="n">
        <f aca="false">(AT46*1.1)</f>
        <v>75.9</v>
      </c>
      <c r="AA46" s="0" t="n">
        <v>0</v>
      </c>
      <c r="AB46" s="0" t="n">
        <v>0</v>
      </c>
      <c r="AC46" s="0" t="n">
        <v>0</v>
      </c>
      <c r="AD46" s="0" t="n">
        <v>0</v>
      </c>
      <c r="AE46" s="0" t="n">
        <v>0</v>
      </c>
      <c r="AF46" s="0" t="n">
        <v>0</v>
      </c>
      <c r="AG46" s="0" t="n">
        <v>0</v>
      </c>
      <c r="AH46" s="0" t="n">
        <v>0</v>
      </c>
      <c r="AI46" s="0" t="n">
        <v>1</v>
      </c>
      <c r="AJ46" s="0" t="n">
        <v>1</v>
      </c>
      <c r="AK46" s="0" t="n">
        <v>1</v>
      </c>
      <c r="AL46" s="0" t="n">
        <v>1</v>
      </c>
      <c r="AM46" s="0" t="n">
        <v>0</v>
      </c>
      <c r="AN46" s="0" t="n">
        <v>0</v>
      </c>
      <c r="AO46" s="0" t="n">
        <v>1</v>
      </c>
      <c r="AP46" s="0" t="n">
        <v>0</v>
      </c>
      <c r="AQ46" s="0" t="n">
        <v>0</v>
      </c>
      <c r="AR46" s="0" t="n">
        <v>0</v>
      </c>
      <c r="AT46" s="0" t="n">
        <v>69</v>
      </c>
      <c r="AU46" s="0" t="s">
        <v>76</v>
      </c>
      <c r="AV46" s="0" t="n">
        <v>1</v>
      </c>
      <c r="AW46" s="0" t="n">
        <v>2</v>
      </c>
      <c r="AX46" s="0" t="n">
        <v>86511402</v>
      </c>
      <c r="AY46" s="0" t="n">
        <v>1</v>
      </c>
      <c r="AZ46" s="0" t="n">
        <v>6144</v>
      </c>
      <c r="BA46" s="0" t="n">
        <v>46</v>
      </c>
      <c r="BB46" s="0" t="n">
        <v>0</v>
      </c>
      <c r="BC46" s="0" t="n">
        <v>0</v>
      </c>
      <c r="BD46" s="0" t="n">
        <v>0</v>
      </c>
      <c r="BE46" s="0" t="n">
        <v>0</v>
      </c>
      <c r="BF46" s="0" t="n">
        <v>0</v>
      </c>
      <c r="BG46" s="0" t="n">
        <v>0</v>
      </c>
      <c r="BH46" s="0" t="n">
        <v>0</v>
      </c>
      <c r="BI46" s="0" t="n">
        <v>0</v>
      </c>
      <c r="BJ46" s="0" t="n">
        <v>0</v>
      </c>
      <c r="BK46" s="0" t="n">
        <v>0</v>
      </c>
      <c r="BL46" s="0" t="n">
        <v>0</v>
      </c>
      <c r="BM46" s="0" t="n">
        <v>0</v>
      </c>
      <c r="BN46" s="0" t="n">
        <v>0</v>
      </c>
      <c r="BO46" s="0" t="n">
        <v>0</v>
      </c>
      <c r="BP46" s="0" t="n">
        <v>0</v>
      </c>
      <c r="BQ46" s="0" t="n">
        <v>0</v>
      </c>
      <c r="BR46" s="0" t="n">
        <v>0</v>
      </c>
      <c r="BS46" s="0" t="n">
        <v>0</v>
      </c>
      <c r="BT46" s="0" t="n">
        <v>0</v>
      </c>
      <c r="BU46" s="0" t="n">
        <v>0</v>
      </c>
      <c r="BV46" s="0" t="n">
        <v>0</v>
      </c>
      <c r="BW46" s="0" t="n">
        <v>0</v>
      </c>
      <c r="CU46" s="0" t="n">
        <f aca="false">ROUND(AT46*Source!I43*AH46*AL46,2)</f>
        <v>0</v>
      </c>
      <c r="CV46" s="0" t="n">
        <f aca="false">ROUND(Y46*Source!I43,9)</f>
        <v>1.518</v>
      </c>
      <c r="CW46" s="0" t="n">
        <v>0</v>
      </c>
      <c r="CX46" s="0" t="n">
        <f aca="false">ROUND(Y46*Source!I43,9)</f>
        <v>1.518</v>
      </c>
      <c r="CY46" s="0" t="n">
        <f aca="false">AD46</f>
        <v>0</v>
      </c>
      <c r="CZ46" s="0" t="n">
        <f aca="false">AH46</f>
        <v>0</v>
      </c>
      <c r="DA46" s="0" t="n">
        <f aca="false">AL46</f>
        <v>1</v>
      </c>
      <c r="DB46" s="0" t="n">
        <f aca="false">(ROUND(AT46*CZ46,2)*1.1)</f>
        <v>0</v>
      </c>
      <c r="DC46" s="0" t="n">
        <f aca="false">(ROUND(AT46*AG46,2)*1.1)</f>
        <v>0</v>
      </c>
      <c r="DF46" s="0" t="n">
        <f aca="false">ROUND(ROUND(AE46,2)*CX46,2)</f>
        <v>0</v>
      </c>
      <c r="DG46" s="0" t="n">
        <f aca="false">ROUND(ROUND(AF46,2)*CX46,2)</f>
        <v>0</v>
      </c>
      <c r="DH46" s="0" t="n">
        <f aca="false">ROUND(ROUND(AG46,2)*ROUND((AT46*Source!I43*1.1),9),2)</f>
        <v>0</v>
      </c>
      <c r="DI46" s="0" t="n">
        <f aca="false">ROUND(ROUND(AH46,2)*CX46,2)</f>
        <v>0</v>
      </c>
      <c r="DJ46" s="0" t="n">
        <f aca="false">DI46</f>
        <v>0</v>
      </c>
      <c r="DK46" s="0" t="n">
        <v>0</v>
      </c>
      <c r="DM46" s="0" t="n">
        <v>0</v>
      </c>
      <c r="DO46" s="0" t="n">
        <v>0</v>
      </c>
      <c r="DP46" s="0" t="s">
        <v>76</v>
      </c>
    </row>
    <row r="47" customFormat="false" ht="12.75" hidden="false" customHeight="false" outlineLevel="0" collapsed="false">
      <c r="A47" s="0" t="n">
        <f aca="false">ROW(Source!A43)</f>
        <v>43</v>
      </c>
      <c r="B47" s="0" t="n">
        <v>86511348</v>
      </c>
      <c r="C47" s="0" t="n">
        <v>86511398</v>
      </c>
      <c r="D47" s="0" t="n">
        <v>0</v>
      </c>
      <c r="E47" s="0" t="n">
        <v>1</v>
      </c>
      <c r="F47" s="0" t="n">
        <v>1</v>
      </c>
      <c r="G47" s="0" t="n">
        <v>30515945</v>
      </c>
      <c r="H47" s="0" t="n">
        <v>3</v>
      </c>
      <c r="I47" s="0" t="s">
        <v>189</v>
      </c>
      <c r="K47" s="0" t="s">
        <v>190</v>
      </c>
      <c r="L47" s="0" t="n">
        <v>1354</v>
      </c>
      <c r="N47" s="0" t="n">
        <v>1010</v>
      </c>
      <c r="O47" s="0" t="s">
        <v>181</v>
      </c>
      <c r="P47" s="0" t="s">
        <v>181</v>
      </c>
      <c r="Q47" s="0" t="n">
        <v>1</v>
      </c>
      <c r="W47" s="0" t="n">
        <v>0</v>
      </c>
      <c r="X47" s="0" t="n">
        <v>-527920806</v>
      </c>
      <c r="Y47" s="0" t="n">
        <f aca="false">AT47</f>
        <v>0</v>
      </c>
      <c r="AA47" s="0" t="n">
        <v>47.28</v>
      </c>
      <c r="AB47" s="0" t="n">
        <v>0</v>
      </c>
      <c r="AC47" s="0" t="n">
        <v>0</v>
      </c>
      <c r="AD47" s="0" t="n">
        <v>0</v>
      </c>
      <c r="AE47" s="0" t="n">
        <v>47.28</v>
      </c>
      <c r="AF47" s="0" t="n">
        <v>0</v>
      </c>
      <c r="AG47" s="0" t="n">
        <v>0</v>
      </c>
      <c r="AH47" s="0" t="n">
        <v>0</v>
      </c>
      <c r="AI47" s="0" t="n">
        <v>1</v>
      </c>
      <c r="AJ47" s="0" t="n">
        <v>1</v>
      </c>
      <c r="AK47" s="0" t="n">
        <v>1</v>
      </c>
      <c r="AL47" s="0" t="n">
        <v>1</v>
      </c>
      <c r="AM47" s="0" t="n">
        <v>0</v>
      </c>
      <c r="AN47" s="0" t="n">
        <v>0</v>
      </c>
      <c r="AO47" s="0" t="n">
        <v>1</v>
      </c>
      <c r="AP47" s="0" t="n">
        <v>0</v>
      </c>
      <c r="AQ47" s="0" t="n">
        <v>0</v>
      </c>
      <c r="AR47" s="0" t="n">
        <v>0</v>
      </c>
      <c r="AT47" s="0" t="n">
        <v>0</v>
      </c>
      <c r="AV47" s="0" t="n">
        <v>0</v>
      </c>
      <c r="AW47" s="0" t="n">
        <v>2</v>
      </c>
      <c r="AX47" s="0" t="n">
        <v>86511403</v>
      </c>
      <c r="AY47" s="0" t="n">
        <v>1</v>
      </c>
      <c r="AZ47" s="0" t="n">
        <v>0</v>
      </c>
      <c r="BA47" s="0" t="n">
        <v>47</v>
      </c>
      <c r="BB47" s="0" t="n">
        <v>0</v>
      </c>
      <c r="BC47" s="0" t="n">
        <v>0</v>
      </c>
      <c r="BD47" s="0" t="n">
        <v>0</v>
      </c>
      <c r="BE47" s="0" t="n">
        <v>0</v>
      </c>
      <c r="BF47" s="0" t="n">
        <v>0</v>
      </c>
      <c r="BG47" s="0" t="n">
        <v>0</v>
      </c>
      <c r="BH47" s="0" t="n">
        <v>0</v>
      </c>
      <c r="BI47" s="0" t="n">
        <v>0</v>
      </c>
      <c r="BJ47" s="0" t="n">
        <v>0</v>
      </c>
      <c r="BK47" s="0" t="n">
        <v>0</v>
      </c>
      <c r="BL47" s="0" t="n">
        <v>0</v>
      </c>
      <c r="BM47" s="0" t="n">
        <v>0</v>
      </c>
      <c r="BN47" s="0" t="n">
        <v>0</v>
      </c>
      <c r="BO47" s="0" t="n">
        <v>0</v>
      </c>
      <c r="BP47" s="0" t="n">
        <v>0</v>
      </c>
      <c r="BQ47" s="0" t="n">
        <v>0</v>
      </c>
      <c r="BR47" s="0" t="n">
        <v>0</v>
      </c>
      <c r="BS47" s="0" t="n">
        <v>0</v>
      </c>
      <c r="BT47" s="0" t="n">
        <v>0</v>
      </c>
      <c r="BU47" s="0" t="n">
        <v>0</v>
      </c>
      <c r="BV47" s="0" t="n">
        <v>0</v>
      </c>
      <c r="BW47" s="0" t="n">
        <v>0</v>
      </c>
      <c r="CV47" s="0" t="n">
        <v>0</v>
      </c>
      <c r="CW47" s="0" t="n">
        <v>0</v>
      </c>
      <c r="CX47" s="0" t="n">
        <f aca="false">ROUND(Y47*Source!I43,9)</f>
        <v>0</v>
      </c>
      <c r="CY47" s="0" t="n">
        <f aca="false">AA47</f>
        <v>47.28</v>
      </c>
      <c r="CZ47" s="0" t="n">
        <f aca="false">AE47</f>
        <v>47.28</v>
      </c>
      <c r="DA47" s="0" t="n">
        <f aca="false">AI47</f>
        <v>1</v>
      </c>
      <c r="DB47" s="0" t="n">
        <f aca="false">ROUND(AT47*CZ47,2)</f>
        <v>0</v>
      </c>
      <c r="DC47" s="0" t="n">
        <f aca="false">ROUND(AT47*AG47,2)</f>
        <v>0</v>
      </c>
      <c r="DF47" s="0" t="n">
        <f aca="false">ROUND(ROUND(AE47,2)*CX47,2)</f>
        <v>0</v>
      </c>
      <c r="DG47" s="0" t="n">
        <f aca="false">ROUND(ROUND(AF47,2)*CX47,2)</f>
        <v>0</v>
      </c>
      <c r="DH47" s="0" t="n">
        <f aca="false">ROUND(ROUND(AG47,2)*ROUND(AT47*Source!I43,9),2)</f>
        <v>0</v>
      </c>
      <c r="DI47" s="0" t="n">
        <f aca="false">ROUND(ROUND(AH47,2)*CX47,2)</f>
        <v>0</v>
      </c>
      <c r="DJ47" s="0" t="n">
        <f aca="false">DF47</f>
        <v>0</v>
      </c>
      <c r="DK47" s="0" t="n">
        <v>0</v>
      </c>
      <c r="DM47" s="0" t="n">
        <v>0</v>
      </c>
      <c r="DO47" s="0" t="n">
        <v>0</v>
      </c>
    </row>
    <row r="48" customFormat="false" ht="12.75" hidden="false" customHeight="false" outlineLevel="0" collapsed="false">
      <c r="A48" s="0" t="n">
        <f aca="false">ROW(Source!A43)</f>
        <v>43</v>
      </c>
      <c r="B48" s="0" t="n">
        <v>86511348</v>
      </c>
      <c r="C48" s="0" t="n">
        <v>86511398</v>
      </c>
      <c r="D48" s="0" t="n">
        <v>46341682</v>
      </c>
      <c r="E48" s="0" t="n">
        <v>1</v>
      </c>
      <c r="F48" s="0" t="n">
        <v>1</v>
      </c>
      <c r="G48" s="0" t="n">
        <v>30515945</v>
      </c>
      <c r="H48" s="0" t="n">
        <v>3</v>
      </c>
      <c r="I48" s="0" t="s">
        <v>191</v>
      </c>
      <c r="K48" s="0" t="s">
        <v>192</v>
      </c>
      <c r="L48" s="0" t="n">
        <v>1354</v>
      </c>
      <c r="N48" s="0" t="n">
        <v>1010</v>
      </c>
      <c r="O48" s="0" t="s">
        <v>181</v>
      </c>
      <c r="P48" s="0" t="s">
        <v>181</v>
      </c>
      <c r="Q48" s="0" t="n">
        <v>1</v>
      </c>
      <c r="W48" s="0" t="n">
        <v>0</v>
      </c>
      <c r="X48" s="0" t="n">
        <v>-384883469</v>
      </c>
      <c r="Y48" s="0" t="n">
        <f aca="false">AT48</f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F48" s="0" t="n">
        <v>0</v>
      </c>
      <c r="AG48" s="0" t="n">
        <v>0</v>
      </c>
      <c r="AH48" s="0" t="n">
        <v>0</v>
      </c>
      <c r="AI48" s="0" t="n">
        <v>1</v>
      </c>
      <c r="AJ48" s="0" t="n">
        <v>1</v>
      </c>
      <c r="AK48" s="0" t="n">
        <v>1</v>
      </c>
      <c r="AL48" s="0" t="n">
        <v>1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  <c r="AT48" s="0" t="n">
        <v>0</v>
      </c>
      <c r="AV48" s="0" t="n">
        <v>0</v>
      </c>
      <c r="AW48" s="0" t="n">
        <v>2</v>
      </c>
      <c r="AX48" s="0" t="n">
        <v>86511404</v>
      </c>
      <c r="AY48" s="0" t="n">
        <v>1</v>
      </c>
      <c r="AZ48" s="0" t="n">
        <v>0</v>
      </c>
      <c r="BA48" s="0" t="n">
        <v>48</v>
      </c>
      <c r="BB48" s="0" t="n">
        <v>0</v>
      </c>
      <c r="BC48" s="0" t="n">
        <v>0</v>
      </c>
      <c r="BD48" s="0" t="n">
        <v>0</v>
      </c>
      <c r="BE48" s="0" t="n">
        <v>0</v>
      </c>
      <c r="BF48" s="0" t="n">
        <v>0</v>
      </c>
      <c r="BG48" s="0" t="n">
        <v>0</v>
      </c>
      <c r="BH48" s="0" t="n">
        <v>0</v>
      </c>
      <c r="BI48" s="0" t="n">
        <v>0</v>
      </c>
      <c r="BJ48" s="0" t="n">
        <v>0</v>
      </c>
      <c r="BK48" s="0" t="n">
        <v>0</v>
      </c>
      <c r="BL48" s="0" t="n">
        <v>0</v>
      </c>
      <c r="BM48" s="0" t="n">
        <v>0</v>
      </c>
      <c r="BN48" s="0" t="n">
        <v>0</v>
      </c>
      <c r="BO48" s="0" t="n">
        <v>0</v>
      </c>
      <c r="BP48" s="0" t="n">
        <v>0</v>
      </c>
      <c r="BQ48" s="0" t="n">
        <v>0</v>
      </c>
      <c r="BR48" s="0" t="n">
        <v>0</v>
      </c>
      <c r="BS48" s="0" t="n">
        <v>0</v>
      </c>
      <c r="BT48" s="0" t="n">
        <v>0</v>
      </c>
      <c r="BU48" s="0" t="n">
        <v>0</v>
      </c>
      <c r="BV48" s="0" t="n">
        <v>0</v>
      </c>
      <c r="BW48" s="0" t="n">
        <v>0</v>
      </c>
      <c r="CV48" s="0" t="n">
        <v>0</v>
      </c>
      <c r="CW48" s="0" t="n">
        <v>0</v>
      </c>
      <c r="CX48" s="0" t="n">
        <f aca="false">ROUND(Y48*Source!I43,9)</f>
        <v>0</v>
      </c>
      <c r="CY48" s="0" t="n">
        <f aca="false">AA48</f>
        <v>0</v>
      </c>
      <c r="CZ48" s="0" t="n">
        <f aca="false">AE48</f>
        <v>0</v>
      </c>
      <c r="DA48" s="0" t="n">
        <f aca="false">AI48</f>
        <v>1</v>
      </c>
      <c r="DB48" s="0" t="n">
        <f aca="false">ROUND(AT48*CZ48,2)</f>
        <v>0</v>
      </c>
      <c r="DC48" s="0" t="n">
        <f aca="false">ROUND(AT48*AG48,2)</f>
        <v>0</v>
      </c>
      <c r="DF48" s="0" t="n">
        <f aca="false">ROUND(ROUND(AE48,2)*CX48,2)</f>
        <v>0</v>
      </c>
      <c r="DG48" s="0" t="n">
        <f aca="false">ROUND(ROUND(AF48,2)*CX48,2)</f>
        <v>0</v>
      </c>
      <c r="DH48" s="0" t="n">
        <f aca="false">ROUND(ROUND(AG48,2)*ROUND(AT48*Source!I43,9),2)</f>
        <v>0</v>
      </c>
      <c r="DI48" s="0" t="n">
        <f aca="false">ROUND(ROUND(AH48,2)*CX48,2)</f>
        <v>0</v>
      </c>
      <c r="DJ48" s="0" t="n">
        <f aca="false">DF48</f>
        <v>0</v>
      </c>
      <c r="DK48" s="0" t="n">
        <v>0</v>
      </c>
      <c r="DM48" s="0" t="n">
        <v>0</v>
      </c>
      <c r="DO48" s="0" t="n">
        <v>0</v>
      </c>
    </row>
    <row r="49" customFormat="false" ht="12.75" hidden="false" customHeight="false" outlineLevel="0" collapsed="false">
      <c r="A49" s="0" t="n">
        <f aca="false">ROW(Source!A44)</f>
        <v>44</v>
      </c>
      <c r="B49" s="0" t="n">
        <v>86511347</v>
      </c>
      <c r="C49" s="0" t="n">
        <v>86511405</v>
      </c>
      <c r="D49" s="0" t="n">
        <v>0</v>
      </c>
      <c r="E49" s="0" t="n">
        <v>1</v>
      </c>
      <c r="F49" s="0" t="n">
        <v>1</v>
      </c>
      <c r="G49" s="0" t="n">
        <v>30515945</v>
      </c>
      <c r="H49" s="0" t="n">
        <v>1</v>
      </c>
      <c r="I49" s="0" t="s">
        <v>70</v>
      </c>
      <c r="K49" s="0" t="s">
        <v>187</v>
      </c>
      <c r="L49" s="0" t="n">
        <v>1369</v>
      </c>
      <c r="N49" s="0" t="n">
        <v>1013</v>
      </c>
      <c r="O49" s="0" t="s">
        <v>188</v>
      </c>
      <c r="P49" s="0" t="s">
        <v>188</v>
      </c>
      <c r="Q49" s="0" t="n">
        <v>1</v>
      </c>
      <c r="W49" s="0" t="n">
        <v>0</v>
      </c>
      <c r="X49" s="0" t="n">
        <v>-2001970737</v>
      </c>
      <c r="Y49" s="0" t="n">
        <f aca="false">(AT49*1.1)</f>
        <v>75.9</v>
      </c>
      <c r="AA49" s="0" t="n">
        <v>0</v>
      </c>
      <c r="AB49" s="0" t="n">
        <v>0</v>
      </c>
      <c r="AC49" s="0" t="n">
        <v>0</v>
      </c>
      <c r="AD49" s="0" t="n">
        <v>0</v>
      </c>
      <c r="AE49" s="0" t="n">
        <v>0</v>
      </c>
      <c r="AF49" s="0" t="n">
        <v>0</v>
      </c>
      <c r="AG49" s="0" t="n">
        <v>0</v>
      </c>
      <c r="AH49" s="0" t="n">
        <v>0</v>
      </c>
      <c r="AI49" s="0" t="n">
        <v>1</v>
      </c>
      <c r="AJ49" s="0" t="n">
        <v>1</v>
      </c>
      <c r="AK49" s="0" t="n">
        <v>1</v>
      </c>
      <c r="AL49" s="0" t="n">
        <v>1</v>
      </c>
      <c r="AM49" s="0" t="n">
        <v>0</v>
      </c>
      <c r="AN49" s="0" t="n">
        <v>0</v>
      </c>
      <c r="AO49" s="0" t="n">
        <v>1</v>
      </c>
      <c r="AP49" s="0" t="n">
        <v>0</v>
      </c>
      <c r="AQ49" s="0" t="n">
        <v>0</v>
      </c>
      <c r="AR49" s="0" t="n">
        <v>0</v>
      </c>
      <c r="AT49" s="0" t="n">
        <v>69</v>
      </c>
      <c r="AU49" s="0" t="s">
        <v>76</v>
      </c>
      <c r="AV49" s="0" t="n">
        <v>1</v>
      </c>
      <c r="AW49" s="0" t="n">
        <v>2</v>
      </c>
      <c r="AX49" s="0" t="n">
        <v>86511409</v>
      </c>
      <c r="AY49" s="0" t="n">
        <v>1</v>
      </c>
      <c r="AZ49" s="0" t="n">
        <v>6144</v>
      </c>
      <c r="BA49" s="0" t="n">
        <v>49</v>
      </c>
      <c r="BB49" s="0" t="n">
        <v>0</v>
      </c>
      <c r="BC49" s="0" t="n">
        <v>0</v>
      </c>
      <c r="BD49" s="0" t="n">
        <v>0</v>
      </c>
      <c r="BE49" s="0" t="n">
        <v>0</v>
      </c>
      <c r="BF49" s="0" t="n">
        <v>0</v>
      </c>
      <c r="BG49" s="0" t="n">
        <v>0</v>
      </c>
      <c r="BH49" s="0" t="n">
        <v>0</v>
      </c>
      <c r="BI49" s="0" t="n">
        <v>0</v>
      </c>
      <c r="BJ49" s="0" t="n">
        <v>0</v>
      </c>
      <c r="BK49" s="0" t="n">
        <v>0</v>
      </c>
      <c r="BL49" s="0" t="n">
        <v>0</v>
      </c>
      <c r="BM49" s="0" t="n">
        <v>0</v>
      </c>
      <c r="BN49" s="0" t="n">
        <v>0</v>
      </c>
      <c r="BO49" s="0" t="n">
        <v>0</v>
      </c>
      <c r="BP49" s="0" t="n">
        <v>0</v>
      </c>
      <c r="BQ49" s="0" t="n">
        <v>0</v>
      </c>
      <c r="BR49" s="0" t="n">
        <v>0</v>
      </c>
      <c r="BS49" s="0" t="n">
        <v>0</v>
      </c>
      <c r="BT49" s="0" t="n">
        <v>0</v>
      </c>
      <c r="BU49" s="0" t="n">
        <v>0</v>
      </c>
      <c r="BV49" s="0" t="n">
        <v>0</v>
      </c>
      <c r="BW49" s="0" t="n">
        <v>0</v>
      </c>
      <c r="CU49" s="0" t="n">
        <f aca="false">ROUND(AT49*Source!I44*AH49*AL49,2)</f>
        <v>0</v>
      </c>
      <c r="CV49" s="0" t="n">
        <f aca="false">ROUND(Y49*Source!I44,9)</f>
        <v>0.759</v>
      </c>
      <c r="CW49" s="0" t="n">
        <v>0</v>
      </c>
      <c r="CX49" s="0" t="n">
        <f aca="false">ROUND(Y49*Source!I44,9)</f>
        <v>0.759</v>
      </c>
      <c r="CY49" s="0" t="n">
        <f aca="false">AD49</f>
        <v>0</v>
      </c>
      <c r="CZ49" s="0" t="n">
        <f aca="false">AH49</f>
        <v>0</v>
      </c>
      <c r="DA49" s="0" t="n">
        <f aca="false">AL49</f>
        <v>1</v>
      </c>
      <c r="DB49" s="0" t="n">
        <f aca="false">(ROUND(AT49*CZ49,2)*1.1)</f>
        <v>0</v>
      </c>
      <c r="DC49" s="0" t="n">
        <f aca="false">(ROUND(AT49*AG49,2)*1.1)</f>
        <v>0</v>
      </c>
      <c r="DF49" s="0" t="n">
        <f aca="false">ROUND(ROUND(AE49,2)*CX49,2)</f>
        <v>0</v>
      </c>
      <c r="DG49" s="0" t="n">
        <f aca="false">ROUND(ROUND(AF49,2)*CX49,2)</f>
        <v>0</v>
      </c>
      <c r="DH49" s="0" t="n">
        <f aca="false">ROUND(ROUND(AG49,2)*ROUND((AT49*Source!I44*1.1),9),2)</f>
        <v>0</v>
      </c>
      <c r="DI49" s="0" t="n">
        <f aca="false">ROUND(ROUND(AH49,2)*CX49,2)</f>
        <v>0</v>
      </c>
      <c r="DJ49" s="0" t="n">
        <f aca="false">DI49</f>
        <v>0</v>
      </c>
      <c r="DK49" s="0" t="n">
        <v>0</v>
      </c>
      <c r="DM49" s="0" t="n">
        <v>0</v>
      </c>
      <c r="DO49" s="0" t="n">
        <v>0</v>
      </c>
      <c r="DP49" s="0" t="s">
        <v>76</v>
      </c>
    </row>
    <row r="50" customFormat="false" ht="12.75" hidden="false" customHeight="false" outlineLevel="0" collapsed="false">
      <c r="A50" s="0" t="n">
        <f aca="false">ROW(Source!A44)</f>
        <v>44</v>
      </c>
      <c r="B50" s="0" t="n">
        <v>86511347</v>
      </c>
      <c r="C50" s="0" t="n">
        <v>86511405</v>
      </c>
      <c r="D50" s="0" t="n">
        <v>0</v>
      </c>
      <c r="E50" s="0" t="n">
        <v>1</v>
      </c>
      <c r="F50" s="0" t="n">
        <v>1</v>
      </c>
      <c r="G50" s="0" t="n">
        <v>30515945</v>
      </c>
      <c r="H50" s="0" t="n">
        <v>3</v>
      </c>
      <c r="I50" s="0" t="s">
        <v>189</v>
      </c>
      <c r="K50" s="0" t="s">
        <v>190</v>
      </c>
      <c r="L50" s="0" t="n">
        <v>1354</v>
      </c>
      <c r="N50" s="0" t="n">
        <v>1010</v>
      </c>
      <c r="O50" s="0" t="s">
        <v>181</v>
      </c>
      <c r="P50" s="0" t="s">
        <v>181</v>
      </c>
      <c r="Q50" s="0" t="n">
        <v>1</v>
      </c>
      <c r="W50" s="0" t="n">
        <v>0</v>
      </c>
      <c r="X50" s="0" t="n">
        <v>-527920806</v>
      </c>
      <c r="Y50" s="0" t="n">
        <f aca="false">AT50</f>
        <v>0</v>
      </c>
      <c r="AA50" s="0" t="n">
        <v>47.28</v>
      </c>
      <c r="AB50" s="0" t="n">
        <v>0</v>
      </c>
      <c r="AC50" s="0" t="n">
        <v>0</v>
      </c>
      <c r="AD50" s="0" t="n">
        <v>0</v>
      </c>
      <c r="AE50" s="0" t="n">
        <v>47.28</v>
      </c>
      <c r="AF50" s="0" t="n">
        <v>0</v>
      </c>
      <c r="AG50" s="0" t="n">
        <v>0</v>
      </c>
      <c r="AH50" s="0" t="n">
        <v>0</v>
      </c>
      <c r="AI50" s="0" t="n">
        <v>1</v>
      </c>
      <c r="AJ50" s="0" t="n">
        <v>1</v>
      </c>
      <c r="AK50" s="0" t="n">
        <v>1</v>
      </c>
      <c r="AL50" s="0" t="n">
        <v>1</v>
      </c>
      <c r="AM50" s="0" t="n">
        <v>0</v>
      </c>
      <c r="AN50" s="0" t="n">
        <v>0</v>
      </c>
      <c r="AO50" s="0" t="n">
        <v>1</v>
      </c>
      <c r="AP50" s="0" t="n">
        <v>0</v>
      </c>
      <c r="AQ50" s="0" t="n">
        <v>0</v>
      </c>
      <c r="AR50" s="0" t="n">
        <v>0</v>
      </c>
      <c r="AT50" s="0" t="n">
        <v>0</v>
      </c>
      <c r="AV50" s="0" t="n">
        <v>0</v>
      </c>
      <c r="AW50" s="0" t="n">
        <v>2</v>
      </c>
      <c r="AX50" s="0" t="n">
        <v>86511410</v>
      </c>
      <c r="AY50" s="0" t="n">
        <v>1</v>
      </c>
      <c r="AZ50" s="0" t="n">
        <v>0</v>
      </c>
      <c r="BA50" s="0" t="n">
        <v>50</v>
      </c>
      <c r="BB50" s="0" t="n">
        <v>0</v>
      </c>
      <c r="BC50" s="0" t="n">
        <v>0</v>
      </c>
      <c r="BD50" s="0" t="n">
        <v>0</v>
      </c>
      <c r="BE50" s="0" t="n">
        <v>0</v>
      </c>
      <c r="BF50" s="0" t="n">
        <v>0</v>
      </c>
      <c r="BG50" s="0" t="n">
        <v>0</v>
      </c>
      <c r="BH50" s="0" t="n">
        <v>0</v>
      </c>
      <c r="BI50" s="0" t="n">
        <v>0</v>
      </c>
      <c r="BJ50" s="0" t="n">
        <v>0</v>
      </c>
      <c r="BK50" s="0" t="n">
        <v>0</v>
      </c>
      <c r="BL50" s="0" t="n">
        <v>0</v>
      </c>
      <c r="BM50" s="0" t="n">
        <v>0</v>
      </c>
      <c r="BN50" s="0" t="n">
        <v>0</v>
      </c>
      <c r="BO50" s="0" t="n">
        <v>0</v>
      </c>
      <c r="BP50" s="0" t="n">
        <v>0</v>
      </c>
      <c r="BQ50" s="0" t="n">
        <v>0</v>
      </c>
      <c r="BR50" s="0" t="n">
        <v>0</v>
      </c>
      <c r="BS50" s="0" t="n">
        <v>0</v>
      </c>
      <c r="BT50" s="0" t="n">
        <v>0</v>
      </c>
      <c r="BU50" s="0" t="n">
        <v>0</v>
      </c>
      <c r="BV50" s="0" t="n">
        <v>0</v>
      </c>
      <c r="BW50" s="0" t="n">
        <v>0</v>
      </c>
      <c r="CV50" s="0" t="n">
        <v>0</v>
      </c>
      <c r="CW50" s="0" t="n">
        <v>0</v>
      </c>
      <c r="CX50" s="0" t="n">
        <f aca="false">ROUND(Y50*Source!I44,9)</f>
        <v>0</v>
      </c>
      <c r="CY50" s="0" t="n">
        <f aca="false">AA50</f>
        <v>47.28</v>
      </c>
      <c r="CZ50" s="0" t="n">
        <f aca="false">AE50</f>
        <v>47.28</v>
      </c>
      <c r="DA50" s="0" t="n">
        <f aca="false">AI50</f>
        <v>1</v>
      </c>
      <c r="DB50" s="0" t="n">
        <f aca="false">ROUND(AT50*CZ50,2)</f>
        <v>0</v>
      </c>
      <c r="DC50" s="0" t="n">
        <f aca="false">ROUND(AT50*AG50,2)</f>
        <v>0</v>
      </c>
      <c r="DF50" s="0" t="n">
        <f aca="false">ROUND(ROUND(AE50,2)*CX50,2)</f>
        <v>0</v>
      </c>
      <c r="DG50" s="0" t="n">
        <f aca="false">ROUND(ROUND(AF50,2)*CX50,2)</f>
        <v>0</v>
      </c>
      <c r="DH50" s="0" t="n">
        <f aca="false">ROUND(ROUND(AG50,2)*ROUND(AT50*Source!I44,9),2)</f>
        <v>0</v>
      </c>
      <c r="DI50" s="0" t="n">
        <f aca="false">ROUND(ROUND(AH50,2)*CX50,2)</f>
        <v>0</v>
      </c>
      <c r="DJ50" s="0" t="n">
        <f aca="false">DF50</f>
        <v>0</v>
      </c>
      <c r="DK50" s="0" t="n">
        <v>0</v>
      </c>
      <c r="DM50" s="0" t="n">
        <v>0</v>
      </c>
      <c r="DO50" s="0" t="n">
        <v>0</v>
      </c>
    </row>
    <row r="51" customFormat="false" ht="12.75" hidden="false" customHeight="false" outlineLevel="0" collapsed="false">
      <c r="A51" s="0" t="n">
        <f aca="false">ROW(Source!A44)</f>
        <v>44</v>
      </c>
      <c r="B51" s="0" t="n">
        <v>86511347</v>
      </c>
      <c r="C51" s="0" t="n">
        <v>86511405</v>
      </c>
      <c r="D51" s="0" t="n">
        <v>46341682</v>
      </c>
      <c r="E51" s="0" t="n">
        <v>1</v>
      </c>
      <c r="F51" s="0" t="n">
        <v>1</v>
      </c>
      <c r="G51" s="0" t="n">
        <v>30515945</v>
      </c>
      <c r="H51" s="0" t="n">
        <v>3</v>
      </c>
      <c r="I51" s="0" t="s">
        <v>191</v>
      </c>
      <c r="K51" s="0" t="s">
        <v>192</v>
      </c>
      <c r="L51" s="0" t="n">
        <v>1354</v>
      </c>
      <c r="N51" s="0" t="n">
        <v>1010</v>
      </c>
      <c r="O51" s="0" t="s">
        <v>181</v>
      </c>
      <c r="P51" s="0" t="s">
        <v>181</v>
      </c>
      <c r="Q51" s="0" t="n">
        <v>1</v>
      </c>
      <c r="W51" s="0" t="n">
        <v>0</v>
      </c>
      <c r="X51" s="0" t="n">
        <v>-384883469</v>
      </c>
      <c r="Y51" s="0" t="n">
        <f aca="false">AT51</f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F51" s="0" t="n">
        <v>0</v>
      </c>
      <c r="AG51" s="0" t="n">
        <v>0</v>
      </c>
      <c r="AH51" s="0" t="n">
        <v>0</v>
      </c>
      <c r="AI51" s="0" t="n">
        <v>1</v>
      </c>
      <c r="AJ51" s="0" t="n">
        <v>1</v>
      </c>
      <c r="AK51" s="0" t="n">
        <v>1</v>
      </c>
      <c r="AL51" s="0" t="n">
        <v>1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  <c r="AT51" s="0" t="n">
        <v>0</v>
      </c>
      <c r="AV51" s="0" t="n">
        <v>0</v>
      </c>
      <c r="AW51" s="0" t="n">
        <v>2</v>
      </c>
      <c r="AX51" s="0" t="n">
        <v>86511411</v>
      </c>
      <c r="AY51" s="0" t="n">
        <v>1</v>
      </c>
      <c r="AZ51" s="0" t="n">
        <v>0</v>
      </c>
      <c r="BA51" s="0" t="n">
        <v>51</v>
      </c>
      <c r="BB51" s="0" t="n">
        <v>0</v>
      </c>
      <c r="BC51" s="0" t="n">
        <v>0</v>
      </c>
      <c r="BD51" s="0" t="n">
        <v>0</v>
      </c>
      <c r="BE51" s="0" t="n">
        <v>0</v>
      </c>
      <c r="BF51" s="0" t="n">
        <v>0</v>
      </c>
      <c r="BG51" s="0" t="n">
        <v>0</v>
      </c>
      <c r="BH51" s="0" t="n">
        <v>0</v>
      </c>
      <c r="BI51" s="0" t="n">
        <v>0</v>
      </c>
      <c r="BJ51" s="0" t="n">
        <v>0</v>
      </c>
      <c r="BK51" s="0" t="n">
        <v>0</v>
      </c>
      <c r="BL51" s="0" t="n">
        <v>0</v>
      </c>
      <c r="BM51" s="0" t="n">
        <v>0</v>
      </c>
      <c r="BN51" s="0" t="n">
        <v>0</v>
      </c>
      <c r="BO51" s="0" t="n">
        <v>0</v>
      </c>
      <c r="BP51" s="0" t="n">
        <v>0</v>
      </c>
      <c r="BQ51" s="0" t="n">
        <v>0</v>
      </c>
      <c r="BR51" s="0" t="n">
        <v>0</v>
      </c>
      <c r="BS51" s="0" t="n">
        <v>0</v>
      </c>
      <c r="BT51" s="0" t="n">
        <v>0</v>
      </c>
      <c r="BU51" s="0" t="n">
        <v>0</v>
      </c>
      <c r="BV51" s="0" t="n">
        <v>0</v>
      </c>
      <c r="BW51" s="0" t="n">
        <v>0</v>
      </c>
      <c r="CV51" s="0" t="n">
        <v>0</v>
      </c>
      <c r="CW51" s="0" t="n">
        <v>0</v>
      </c>
      <c r="CX51" s="0" t="n">
        <f aca="false">ROUND(Y51*Source!I44,9)</f>
        <v>0</v>
      </c>
      <c r="CY51" s="0" t="n">
        <f aca="false">AA51</f>
        <v>0</v>
      </c>
      <c r="CZ51" s="0" t="n">
        <f aca="false">AE51</f>
        <v>0</v>
      </c>
      <c r="DA51" s="0" t="n">
        <f aca="false">AI51</f>
        <v>1</v>
      </c>
      <c r="DB51" s="0" t="n">
        <f aca="false">ROUND(AT51*CZ51,2)</f>
        <v>0</v>
      </c>
      <c r="DC51" s="0" t="n">
        <f aca="false">ROUND(AT51*AG51,2)</f>
        <v>0</v>
      </c>
      <c r="DF51" s="0" t="n">
        <f aca="false">ROUND(ROUND(AE51,2)*CX51,2)</f>
        <v>0</v>
      </c>
      <c r="DG51" s="0" t="n">
        <f aca="false">ROUND(ROUND(AF51,2)*CX51,2)</f>
        <v>0</v>
      </c>
      <c r="DH51" s="0" t="n">
        <f aca="false">ROUND(ROUND(AG51,2)*ROUND(AT51*Source!I44,9),2)</f>
        <v>0</v>
      </c>
      <c r="DI51" s="0" t="n">
        <f aca="false">ROUND(ROUND(AH51,2)*CX51,2)</f>
        <v>0</v>
      </c>
      <c r="DJ51" s="0" t="n">
        <f aca="false">DF51</f>
        <v>0</v>
      </c>
      <c r="DK51" s="0" t="n">
        <v>0</v>
      </c>
      <c r="DM51" s="0" t="n">
        <v>0</v>
      </c>
      <c r="DO51" s="0" t="n">
        <v>0</v>
      </c>
    </row>
    <row r="52" customFormat="false" ht="12.75" hidden="false" customHeight="false" outlineLevel="0" collapsed="false">
      <c r="A52" s="0" t="n">
        <f aca="false">ROW(Source!A45)</f>
        <v>45</v>
      </c>
      <c r="B52" s="0" t="n">
        <v>86511348</v>
      </c>
      <c r="C52" s="0" t="n">
        <v>86511405</v>
      </c>
      <c r="D52" s="0" t="n">
        <v>0</v>
      </c>
      <c r="E52" s="0" t="n">
        <v>1</v>
      </c>
      <c r="F52" s="0" t="n">
        <v>1</v>
      </c>
      <c r="G52" s="0" t="n">
        <v>30515945</v>
      </c>
      <c r="H52" s="0" t="n">
        <v>1</v>
      </c>
      <c r="I52" s="0" t="s">
        <v>70</v>
      </c>
      <c r="K52" s="0" t="s">
        <v>187</v>
      </c>
      <c r="L52" s="0" t="n">
        <v>1369</v>
      </c>
      <c r="N52" s="0" t="n">
        <v>1013</v>
      </c>
      <c r="O52" s="0" t="s">
        <v>188</v>
      </c>
      <c r="P52" s="0" t="s">
        <v>188</v>
      </c>
      <c r="Q52" s="0" t="n">
        <v>1</v>
      </c>
      <c r="W52" s="0" t="n">
        <v>0</v>
      </c>
      <c r="X52" s="0" t="n">
        <v>-2001970737</v>
      </c>
      <c r="Y52" s="0" t="n">
        <f aca="false">(AT52*1.1)</f>
        <v>75.9</v>
      </c>
      <c r="AA52" s="0" t="n">
        <v>0</v>
      </c>
      <c r="AB52" s="0" t="n">
        <v>0</v>
      </c>
      <c r="AC52" s="0" t="n">
        <v>0</v>
      </c>
      <c r="AD52" s="0" t="n">
        <v>0</v>
      </c>
      <c r="AE52" s="0" t="n">
        <v>0</v>
      </c>
      <c r="AF52" s="0" t="n">
        <v>0</v>
      </c>
      <c r="AG52" s="0" t="n">
        <v>0</v>
      </c>
      <c r="AH52" s="0" t="n">
        <v>0</v>
      </c>
      <c r="AI52" s="0" t="n">
        <v>1</v>
      </c>
      <c r="AJ52" s="0" t="n">
        <v>1</v>
      </c>
      <c r="AK52" s="0" t="n">
        <v>1</v>
      </c>
      <c r="AL52" s="0" t="n">
        <v>1</v>
      </c>
      <c r="AM52" s="0" t="n">
        <v>0</v>
      </c>
      <c r="AN52" s="0" t="n">
        <v>0</v>
      </c>
      <c r="AO52" s="0" t="n">
        <v>1</v>
      </c>
      <c r="AP52" s="0" t="n">
        <v>0</v>
      </c>
      <c r="AQ52" s="0" t="n">
        <v>0</v>
      </c>
      <c r="AR52" s="0" t="n">
        <v>0</v>
      </c>
      <c r="AT52" s="0" t="n">
        <v>69</v>
      </c>
      <c r="AU52" s="0" t="s">
        <v>76</v>
      </c>
      <c r="AV52" s="0" t="n">
        <v>1</v>
      </c>
      <c r="AW52" s="0" t="n">
        <v>2</v>
      </c>
      <c r="AX52" s="0" t="n">
        <v>86511409</v>
      </c>
      <c r="AY52" s="0" t="n">
        <v>1</v>
      </c>
      <c r="AZ52" s="0" t="n">
        <v>6144</v>
      </c>
      <c r="BA52" s="0" t="n">
        <v>52</v>
      </c>
      <c r="BB52" s="0" t="n">
        <v>0</v>
      </c>
      <c r="BC52" s="0" t="n">
        <v>0</v>
      </c>
      <c r="BD52" s="0" t="n">
        <v>0</v>
      </c>
      <c r="BE52" s="0" t="n">
        <v>0</v>
      </c>
      <c r="BF52" s="0" t="n">
        <v>0</v>
      </c>
      <c r="BG52" s="0" t="n">
        <v>0</v>
      </c>
      <c r="BH52" s="0" t="n">
        <v>0</v>
      </c>
      <c r="BI52" s="0" t="n">
        <v>0</v>
      </c>
      <c r="BJ52" s="0" t="n">
        <v>0</v>
      </c>
      <c r="BK52" s="0" t="n">
        <v>0</v>
      </c>
      <c r="BL52" s="0" t="n">
        <v>0</v>
      </c>
      <c r="BM52" s="0" t="n">
        <v>0</v>
      </c>
      <c r="BN52" s="0" t="n">
        <v>0</v>
      </c>
      <c r="BO52" s="0" t="n">
        <v>0</v>
      </c>
      <c r="BP52" s="0" t="n">
        <v>0</v>
      </c>
      <c r="BQ52" s="0" t="n">
        <v>0</v>
      </c>
      <c r="BR52" s="0" t="n">
        <v>0</v>
      </c>
      <c r="BS52" s="0" t="n">
        <v>0</v>
      </c>
      <c r="BT52" s="0" t="n">
        <v>0</v>
      </c>
      <c r="BU52" s="0" t="n">
        <v>0</v>
      </c>
      <c r="BV52" s="0" t="n">
        <v>0</v>
      </c>
      <c r="BW52" s="0" t="n">
        <v>0</v>
      </c>
      <c r="CU52" s="0" t="n">
        <f aca="false">ROUND(AT52*Source!I45*AH52*AL52,2)</f>
        <v>0</v>
      </c>
      <c r="CV52" s="0" t="n">
        <f aca="false">ROUND(Y52*Source!I45,9)</f>
        <v>0.759</v>
      </c>
      <c r="CW52" s="0" t="n">
        <v>0</v>
      </c>
      <c r="CX52" s="0" t="n">
        <f aca="false">ROUND(Y52*Source!I45,9)</f>
        <v>0.759</v>
      </c>
      <c r="CY52" s="0" t="n">
        <f aca="false">AD52</f>
        <v>0</v>
      </c>
      <c r="CZ52" s="0" t="n">
        <f aca="false">AH52</f>
        <v>0</v>
      </c>
      <c r="DA52" s="0" t="n">
        <f aca="false">AL52</f>
        <v>1</v>
      </c>
      <c r="DB52" s="0" t="n">
        <f aca="false">(ROUND(AT52*CZ52,2)*1.1)</f>
        <v>0</v>
      </c>
      <c r="DC52" s="0" t="n">
        <f aca="false">(ROUND(AT52*AG52,2)*1.1)</f>
        <v>0</v>
      </c>
      <c r="DF52" s="0" t="n">
        <f aca="false">ROUND(ROUND(AE52,2)*CX52,2)</f>
        <v>0</v>
      </c>
      <c r="DG52" s="0" t="n">
        <f aca="false">ROUND(ROUND(AF52,2)*CX52,2)</f>
        <v>0</v>
      </c>
      <c r="DH52" s="0" t="n">
        <f aca="false">ROUND(ROUND(AG52,2)*ROUND((AT52*Source!I45*1.1),9),2)</f>
        <v>0</v>
      </c>
      <c r="DI52" s="0" t="n">
        <f aca="false">ROUND(ROUND(AH52,2)*CX52,2)</f>
        <v>0</v>
      </c>
      <c r="DJ52" s="0" t="n">
        <f aca="false">DI52</f>
        <v>0</v>
      </c>
      <c r="DK52" s="0" t="n">
        <v>0</v>
      </c>
      <c r="DM52" s="0" t="n">
        <v>0</v>
      </c>
      <c r="DO52" s="0" t="n">
        <v>0</v>
      </c>
      <c r="DP52" s="0" t="s">
        <v>76</v>
      </c>
    </row>
    <row r="53" customFormat="false" ht="12.75" hidden="false" customHeight="false" outlineLevel="0" collapsed="false">
      <c r="A53" s="0" t="n">
        <f aca="false">ROW(Source!A45)</f>
        <v>45</v>
      </c>
      <c r="B53" s="0" t="n">
        <v>86511348</v>
      </c>
      <c r="C53" s="0" t="n">
        <v>86511405</v>
      </c>
      <c r="D53" s="0" t="n">
        <v>0</v>
      </c>
      <c r="E53" s="0" t="n">
        <v>1</v>
      </c>
      <c r="F53" s="0" t="n">
        <v>1</v>
      </c>
      <c r="G53" s="0" t="n">
        <v>30515945</v>
      </c>
      <c r="H53" s="0" t="n">
        <v>3</v>
      </c>
      <c r="I53" s="0" t="s">
        <v>189</v>
      </c>
      <c r="K53" s="0" t="s">
        <v>190</v>
      </c>
      <c r="L53" s="0" t="n">
        <v>1354</v>
      </c>
      <c r="N53" s="0" t="n">
        <v>1010</v>
      </c>
      <c r="O53" s="0" t="s">
        <v>181</v>
      </c>
      <c r="P53" s="0" t="s">
        <v>181</v>
      </c>
      <c r="Q53" s="0" t="n">
        <v>1</v>
      </c>
      <c r="W53" s="0" t="n">
        <v>0</v>
      </c>
      <c r="X53" s="0" t="n">
        <v>-527920806</v>
      </c>
      <c r="Y53" s="0" t="n">
        <f aca="false">AT53</f>
        <v>0</v>
      </c>
      <c r="AA53" s="0" t="n">
        <v>47.28</v>
      </c>
      <c r="AB53" s="0" t="n">
        <v>0</v>
      </c>
      <c r="AC53" s="0" t="n">
        <v>0</v>
      </c>
      <c r="AD53" s="0" t="n">
        <v>0</v>
      </c>
      <c r="AE53" s="0" t="n">
        <v>47.28</v>
      </c>
      <c r="AF53" s="0" t="n">
        <v>0</v>
      </c>
      <c r="AG53" s="0" t="n">
        <v>0</v>
      </c>
      <c r="AH53" s="0" t="n">
        <v>0</v>
      </c>
      <c r="AI53" s="0" t="n">
        <v>1</v>
      </c>
      <c r="AJ53" s="0" t="n">
        <v>1</v>
      </c>
      <c r="AK53" s="0" t="n">
        <v>1</v>
      </c>
      <c r="AL53" s="0" t="n">
        <v>1</v>
      </c>
      <c r="AM53" s="0" t="n">
        <v>0</v>
      </c>
      <c r="AN53" s="0" t="n">
        <v>0</v>
      </c>
      <c r="AO53" s="0" t="n">
        <v>1</v>
      </c>
      <c r="AP53" s="0" t="n">
        <v>0</v>
      </c>
      <c r="AQ53" s="0" t="n">
        <v>0</v>
      </c>
      <c r="AR53" s="0" t="n">
        <v>0</v>
      </c>
      <c r="AT53" s="0" t="n">
        <v>0</v>
      </c>
      <c r="AV53" s="0" t="n">
        <v>0</v>
      </c>
      <c r="AW53" s="0" t="n">
        <v>2</v>
      </c>
      <c r="AX53" s="0" t="n">
        <v>86511410</v>
      </c>
      <c r="AY53" s="0" t="n">
        <v>1</v>
      </c>
      <c r="AZ53" s="0" t="n">
        <v>0</v>
      </c>
      <c r="BA53" s="0" t="n">
        <v>53</v>
      </c>
      <c r="BB53" s="0" t="n">
        <v>0</v>
      </c>
      <c r="BC53" s="0" t="n">
        <v>0</v>
      </c>
      <c r="BD53" s="0" t="n">
        <v>0</v>
      </c>
      <c r="BE53" s="0" t="n">
        <v>0</v>
      </c>
      <c r="BF53" s="0" t="n">
        <v>0</v>
      </c>
      <c r="BG53" s="0" t="n">
        <v>0</v>
      </c>
      <c r="BH53" s="0" t="n">
        <v>0</v>
      </c>
      <c r="BI53" s="0" t="n">
        <v>0</v>
      </c>
      <c r="BJ53" s="0" t="n">
        <v>0</v>
      </c>
      <c r="BK53" s="0" t="n">
        <v>0</v>
      </c>
      <c r="BL53" s="0" t="n">
        <v>0</v>
      </c>
      <c r="BM53" s="0" t="n">
        <v>0</v>
      </c>
      <c r="BN53" s="0" t="n">
        <v>0</v>
      </c>
      <c r="BO53" s="0" t="n">
        <v>0</v>
      </c>
      <c r="BP53" s="0" t="n">
        <v>0</v>
      </c>
      <c r="BQ53" s="0" t="n">
        <v>0</v>
      </c>
      <c r="BR53" s="0" t="n">
        <v>0</v>
      </c>
      <c r="BS53" s="0" t="n">
        <v>0</v>
      </c>
      <c r="BT53" s="0" t="n">
        <v>0</v>
      </c>
      <c r="BU53" s="0" t="n">
        <v>0</v>
      </c>
      <c r="BV53" s="0" t="n">
        <v>0</v>
      </c>
      <c r="BW53" s="0" t="n">
        <v>0</v>
      </c>
      <c r="CV53" s="0" t="n">
        <v>0</v>
      </c>
      <c r="CW53" s="0" t="n">
        <v>0</v>
      </c>
      <c r="CX53" s="0" t="n">
        <f aca="false">ROUND(Y53*Source!I45,9)</f>
        <v>0</v>
      </c>
      <c r="CY53" s="0" t="n">
        <f aca="false">AA53</f>
        <v>47.28</v>
      </c>
      <c r="CZ53" s="0" t="n">
        <f aca="false">AE53</f>
        <v>47.28</v>
      </c>
      <c r="DA53" s="0" t="n">
        <f aca="false">AI53</f>
        <v>1</v>
      </c>
      <c r="DB53" s="0" t="n">
        <f aca="false">ROUND(AT53*CZ53,2)</f>
        <v>0</v>
      </c>
      <c r="DC53" s="0" t="n">
        <f aca="false">ROUND(AT53*AG53,2)</f>
        <v>0</v>
      </c>
      <c r="DF53" s="0" t="n">
        <f aca="false">ROUND(ROUND(AE53,2)*CX53,2)</f>
        <v>0</v>
      </c>
      <c r="DG53" s="0" t="n">
        <f aca="false">ROUND(ROUND(AF53,2)*CX53,2)</f>
        <v>0</v>
      </c>
      <c r="DH53" s="0" t="n">
        <f aca="false">ROUND(ROUND(AG53,2)*ROUND(AT53*Source!I45,9),2)</f>
        <v>0</v>
      </c>
      <c r="DI53" s="0" t="n">
        <f aca="false">ROUND(ROUND(AH53,2)*CX53,2)</f>
        <v>0</v>
      </c>
      <c r="DJ53" s="0" t="n">
        <f aca="false">DF53</f>
        <v>0</v>
      </c>
      <c r="DK53" s="0" t="n">
        <v>0</v>
      </c>
      <c r="DM53" s="0" t="n">
        <v>0</v>
      </c>
      <c r="DO53" s="0" t="n">
        <v>0</v>
      </c>
    </row>
    <row r="54" customFormat="false" ht="12.75" hidden="false" customHeight="false" outlineLevel="0" collapsed="false">
      <c r="A54" s="0" t="n">
        <f aca="false">ROW(Source!A45)</f>
        <v>45</v>
      </c>
      <c r="B54" s="0" t="n">
        <v>86511348</v>
      </c>
      <c r="C54" s="0" t="n">
        <v>86511405</v>
      </c>
      <c r="D54" s="0" t="n">
        <v>46341682</v>
      </c>
      <c r="E54" s="0" t="n">
        <v>1</v>
      </c>
      <c r="F54" s="0" t="n">
        <v>1</v>
      </c>
      <c r="G54" s="0" t="n">
        <v>30515945</v>
      </c>
      <c r="H54" s="0" t="n">
        <v>3</v>
      </c>
      <c r="I54" s="0" t="s">
        <v>191</v>
      </c>
      <c r="K54" s="0" t="s">
        <v>192</v>
      </c>
      <c r="L54" s="0" t="n">
        <v>1354</v>
      </c>
      <c r="N54" s="0" t="n">
        <v>1010</v>
      </c>
      <c r="O54" s="0" t="s">
        <v>181</v>
      </c>
      <c r="P54" s="0" t="s">
        <v>181</v>
      </c>
      <c r="Q54" s="0" t="n">
        <v>1</v>
      </c>
      <c r="W54" s="0" t="n">
        <v>0</v>
      </c>
      <c r="X54" s="0" t="n">
        <v>-384883469</v>
      </c>
      <c r="Y54" s="0" t="n">
        <f aca="false">AT54</f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F54" s="0" t="n">
        <v>0</v>
      </c>
      <c r="AG54" s="0" t="n">
        <v>0</v>
      </c>
      <c r="AH54" s="0" t="n">
        <v>0</v>
      </c>
      <c r="AI54" s="0" t="n">
        <v>1</v>
      </c>
      <c r="AJ54" s="0" t="n">
        <v>1</v>
      </c>
      <c r="AK54" s="0" t="n">
        <v>1</v>
      </c>
      <c r="AL54" s="0" t="n">
        <v>1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  <c r="AT54" s="0" t="n">
        <v>0</v>
      </c>
      <c r="AV54" s="0" t="n">
        <v>0</v>
      </c>
      <c r="AW54" s="0" t="n">
        <v>2</v>
      </c>
      <c r="AX54" s="0" t="n">
        <v>86511411</v>
      </c>
      <c r="AY54" s="0" t="n">
        <v>1</v>
      </c>
      <c r="AZ54" s="0" t="n">
        <v>0</v>
      </c>
      <c r="BA54" s="0" t="n">
        <v>54</v>
      </c>
      <c r="BB54" s="0" t="n">
        <v>0</v>
      </c>
      <c r="BC54" s="0" t="n">
        <v>0</v>
      </c>
      <c r="BD54" s="0" t="n">
        <v>0</v>
      </c>
      <c r="BE54" s="0" t="n">
        <v>0</v>
      </c>
      <c r="BF54" s="0" t="n">
        <v>0</v>
      </c>
      <c r="BG54" s="0" t="n">
        <v>0</v>
      </c>
      <c r="BH54" s="0" t="n">
        <v>0</v>
      </c>
      <c r="BI54" s="0" t="n">
        <v>0</v>
      </c>
      <c r="BJ54" s="0" t="n">
        <v>0</v>
      </c>
      <c r="BK54" s="0" t="n">
        <v>0</v>
      </c>
      <c r="BL54" s="0" t="n">
        <v>0</v>
      </c>
      <c r="BM54" s="0" t="n">
        <v>0</v>
      </c>
      <c r="BN54" s="0" t="n">
        <v>0</v>
      </c>
      <c r="BO54" s="0" t="n">
        <v>0</v>
      </c>
      <c r="BP54" s="0" t="n">
        <v>0</v>
      </c>
      <c r="BQ54" s="0" t="n">
        <v>0</v>
      </c>
      <c r="BR54" s="0" t="n">
        <v>0</v>
      </c>
      <c r="BS54" s="0" t="n">
        <v>0</v>
      </c>
      <c r="BT54" s="0" t="n">
        <v>0</v>
      </c>
      <c r="BU54" s="0" t="n">
        <v>0</v>
      </c>
      <c r="BV54" s="0" t="n">
        <v>0</v>
      </c>
      <c r="BW54" s="0" t="n">
        <v>0</v>
      </c>
      <c r="CV54" s="0" t="n">
        <v>0</v>
      </c>
      <c r="CW54" s="0" t="n">
        <v>0</v>
      </c>
      <c r="CX54" s="0" t="n">
        <f aca="false">ROUND(Y54*Source!I45,9)</f>
        <v>0</v>
      </c>
      <c r="CY54" s="0" t="n">
        <f aca="false">AA54</f>
        <v>0</v>
      </c>
      <c r="CZ54" s="0" t="n">
        <f aca="false">AE54</f>
        <v>0</v>
      </c>
      <c r="DA54" s="0" t="n">
        <f aca="false">AI54</f>
        <v>1</v>
      </c>
      <c r="DB54" s="0" t="n">
        <f aca="false">ROUND(AT54*CZ54,2)</f>
        <v>0</v>
      </c>
      <c r="DC54" s="0" t="n">
        <f aca="false">ROUND(AT54*AG54,2)</f>
        <v>0</v>
      </c>
      <c r="DF54" s="0" t="n">
        <f aca="false">ROUND(ROUND(AE54,2)*CX54,2)</f>
        <v>0</v>
      </c>
      <c r="DG54" s="0" t="n">
        <f aca="false">ROUND(ROUND(AF54,2)*CX54,2)</f>
        <v>0</v>
      </c>
      <c r="DH54" s="0" t="n">
        <f aca="false">ROUND(ROUND(AG54,2)*ROUND(AT54*Source!I45,9),2)</f>
        <v>0</v>
      </c>
      <c r="DI54" s="0" t="n">
        <f aca="false">ROUND(ROUND(AH54,2)*CX54,2)</f>
        <v>0</v>
      </c>
      <c r="DJ54" s="0" t="n">
        <f aca="false">DF54</f>
        <v>0</v>
      </c>
      <c r="DK54" s="0" t="n">
        <v>0</v>
      </c>
      <c r="DM54" s="0" t="n">
        <v>0</v>
      </c>
      <c r="DO54" s="0" t="n">
        <v>0</v>
      </c>
    </row>
    <row r="55" customFormat="false" ht="12.75" hidden="false" customHeight="false" outlineLevel="0" collapsed="false">
      <c r="A55" s="0" t="n">
        <f aca="false">ROW(Source!A46)</f>
        <v>46</v>
      </c>
      <c r="B55" s="0" t="n">
        <v>86511347</v>
      </c>
      <c r="C55" s="0" t="n">
        <v>86511412</v>
      </c>
      <c r="D55" s="0" t="n">
        <v>0</v>
      </c>
      <c r="E55" s="0" t="n">
        <v>1</v>
      </c>
      <c r="F55" s="0" t="n">
        <v>1</v>
      </c>
      <c r="G55" s="0" t="n">
        <v>30515945</v>
      </c>
      <c r="H55" s="0" t="n">
        <v>1</v>
      </c>
      <c r="I55" s="0" t="s">
        <v>70</v>
      </c>
      <c r="K55" s="0" t="s">
        <v>187</v>
      </c>
      <c r="L55" s="0" t="n">
        <v>1369</v>
      </c>
      <c r="N55" s="0" t="n">
        <v>1013</v>
      </c>
      <c r="O55" s="0" t="s">
        <v>188</v>
      </c>
      <c r="P55" s="0" t="s">
        <v>188</v>
      </c>
      <c r="Q55" s="0" t="n">
        <v>1</v>
      </c>
      <c r="W55" s="0" t="n">
        <v>0</v>
      </c>
      <c r="X55" s="0" t="n">
        <v>-2001970737</v>
      </c>
      <c r="Y55" s="0" t="n">
        <f aca="false">(AT55*1.1)</f>
        <v>75.9</v>
      </c>
      <c r="AA55" s="0" t="n">
        <v>0</v>
      </c>
      <c r="AB55" s="0" t="n">
        <v>0</v>
      </c>
      <c r="AC55" s="0" t="n">
        <v>0</v>
      </c>
      <c r="AD55" s="0" t="n">
        <v>0</v>
      </c>
      <c r="AE55" s="0" t="n">
        <v>0</v>
      </c>
      <c r="AF55" s="0" t="n">
        <v>0</v>
      </c>
      <c r="AG55" s="0" t="n">
        <v>0</v>
      </c>
      <c r="AH55" s="0" t="n">
        <v>0</v>
      </c>
      <c r="AI55" s="0" t="n">
        <v>1</v>
      </c>
      <c r="AJ55" s="0" t="n">
        <v>1</v>
      </c>
      <c r="AK55" s="0" t="n">
        <v>1</v>
      </c>
      <c r="AL55" s="0" t="n">
        <v>1</v>
      </c>
      <c r="AM55" s="0" t="n">
        <v>0</v>
      </c>
      <c r="AN55" s="0" t="n">
        <v>0</v>
      </c>
      <c r="AO55" s="0" t="n">
        <v>1</v>
      </c>
      <c r="AP55" s="0" t="n">
        <v>0</v>
      </c>
      <c r="AQ55" s="0" t="n">
        <v>0</v>
      </c>
      <c r="AR55" s="0" t="n">
        <v>0</v>
      </c>
      <c r="AT55" s="0" t="n">
        <v>69</v>
      </c>
      <c r="AU55" s="0" t="s">
        <v>76</v>
      </c>
      <c r="AV55" s="0" t="n">
        <v>1</v>
      </c>
      <c r="AW55" s="0" t="n">
        <v>2</v>
      </c>
      <c r="AX55" s="0" t="n">
        <v>86511416</v>
      </c>
      <c r="AY55" s="0" t="n">
        <v>1</v>
      </c>
      <c r="AZ55" s="0" t="n">
        <v>6144</v>
      </c>
      <c r="BA55" s="0" t="n">
        <v>55</v>
      </c>
      <c r="BB55" s="0" t="n">
        <v>0</v>
      </c>
      <c r="BC55" s="0" t="n">
        <v>0</v>
      </c>
      <c r="BD55" s="0" t="n">
        <v>0</v>
      </c>
      <c r="BE55" s="0" t="n">
        <v>0</v>
      </c>
      <c r="BF55" s="0" t="n">
        <v>0</v>
      </c>
      <c r="BG55" s="0" t="n">
        <v>0</v>
      </c>
      <c r="BH55" s="0" t="n">
        <v>0</v>
      </c>
      <c r="BI55" s="0" t="n">
        <v>0</v>
      </c>
      <c r="BJ55" s="0" t="n">
        <v>0</v>
      </c>
      <c r="BK55" s="0" t="n">
        <v>0</v>
      </c>
      <c r="BL55" s="0" t="n">
        <v>0</v>
      </c>
      <c r="BM55" s="0" t="n">
        <v>0</v>
      </c>
      <c r="BN55" s="0" t="n">
        <v>0</v>
      </c>
      <c r="BO55" s="0" t="n">
        <v>0</v>
      </c>
      <c r="BP55" s="0" t="n">
        <v>0</v>
      </c>
      <c r="BQ55" s="0" t="n">
        <v>0</v>
      </c>
      <c r="BR55" s="0" t="n">
        <v>0</v>
      </c>
      <c r="BS55" s="0" t="n">
        <v>0</v>
      </c>
      <c r="BT55" s="0" t="n">
        <v>0</v>
      </c>
      <c r="BU55" s="0" t="n">
        <v>0</v>
      </c>
      <c r="BV55" s="0" t="n">
        <v>0</v>
      </c>
      <c r="BW55" s="0" t="n">
        <v>0</v>
      </c>
      <c r="CU55" s="0" t="n">
        <f aca="false">ROUND(AT55*Source!I46*AH55*AL55,2)</f>
        <v>0</v>
      </c>
      <c r="CV55" s="0" t="n">
        <f aca="false">ROUND(Y55*Source!I46,9)</f>
        <v>6.831</v>
      </c>
      <c r="CW55" s="0" t="n">
        <v>0</v>
      </c>
      <c r="CX55" s="0" t="n">
        <f aca="false">ROUND(Y55*Source!I46,9)</f>
        <v>6.831</v>
      </c>
      <c r="CY55" s="0" t="n">
        <f aca="false">AD55</f>
        <v>0</v>
      </c>
      <c r="CZ55" s="0" t="n">
        <f aca="false">AH55</f>
        <v>0</v>
      </c>
      <c r="DA55" s="0" t="n">
        <f aca="false">AL55</f>
        <v>1</v>
      </c>
      <c r="DB55" s="0" t="n">
        <f aca="false">(ROUND(AT55*CZ55,2)*1.1)</f>
        <v>0</v>
      </c>
      <c r="DC55" s="0" t="n">
        <f aca="false">(ROUND(AT55*AG55,2)*1.1)</f>
        <v>0</v>
      </c>
      <c r="DF55" s="0" t="n">
        <f aca="false">ROUND(ROUND(AE55,2)*CX55,2)</f>
        <v>0</v>
      </c>
      <c r="DG55" s="0" t="n">
        <f aca="false">ROUND(ROUND(AF55,2)*CX55,2)</f>
        <v>0</v>
      </c>
      <c r="DH55" s="0" t="n">
        <f aca="false">ROUND(ROUND(AG55,2)*ROUND((AT55*Source!I46*1.1),9),2)</f>
        <v>0</v>
      </c>
      <c r="DI55" s="0" t="n">
        <f aca="false">ROUND(ROUND(AH55,2)*CX55,2)</f>
        <v>0</v>
      </c>
      <c r="DJ55" s="0" t="n">
        <f aca="false">DI55</f>
        <v>0</v>
      </c>
      <c r="DK55" s="0" t="n">
        <v>0</v>
      </c>
      <c r="DM55" s="0" t="n">
        <v>0</v>
      </c>
      <c r="DO55" s="0" t="n">
        <v>0</v>
      </c>
      <c r="DP55" s="0" t="s">
        <v>76</v>
      </c>
    </row>
    <row r="56" customFormat="false" ht="12.75" hidden="false" customHeight="false" outlineLevel="0" collapsed="false">
      <c r="A56" s="0" t="n">
        <f aca="false">ROW(Source!A46)</f>
        <v>46</v>
      </c>
      <c r="B56" s="0" t="n">
        <v>86511347</v>
      </c>
      <c r="C56" s="0" t="n">
        <v>86511412</v>
      </c>
      <c r="D56" s="0" t="n">
        <v>0</v>
      </c>
      <c r="E56" s="0" t="n">
        <v>1</v>
      </c>
      <c r="F56" s="0" t="n">
        <v>1</v>
      </c>
      <c r="G56" s="0" t="n">
        <v>30515945</v>
      </c>
      <c r="H56" s="0" t="n">
        <v>3</v>
      </c>
      <c r="I56" s="0" t="s">
        <v>189</v>
      </c>
      <c r="K56" s="0" t="s">
        <v>190</v>
      </c>
      <c r="L56" s="0" t="n">
        <v>1354</v>
      </c>
      <c r="N56" s="0" t="n">
        <v>1010</v>
      </c>
      <c r="O56" s="0" t="s">
        <v>181</v>
      </c>
      <c r="P56" s="0" t="s">
        <v>181</v>
      </c>
      <c r="Q56" s="0" t="n">
        <v>1</v>
      </c>
      <c r="W56" s="0" t="n">
        <v>0</v>
      </c>
      <c r="X56" s="0" t="n">
        <v>-527920806</v>
      </c>
      <c r="Y56" s="0" t="n">
        <f aca="false">AT56</f>
        <v>0</v>
      </c>
      <c r="AA56" s="0" t="n">
        <v>47.28</v>
      </c>
      <c r="AB56" s="0" t="n">
        <v>0</v>
      </c>
      <c r="AC56" s="0" t="n">
        <v>0</v>
      </c>
      <c r="AD56" s="0" t="n">
        <v>0</v>
      </c>
      <c r="AE56" s="0" t="n">
        <v>47.28</v>
      </c>
      <c r="AF56" s="0" t="n">
        <v>0</v>
      </c>
      <c r="AG56" s="0" t="n">
        <v>0</v>
      </c>
      <c r="AH56" s="0" t="n">
        <v>0</v>
      </c>
      <c r="AI56" s="0" t="n">
        <v>1</v>
      </c>
      <c r="AJ56" s="0" t="n">
        <v>1</v>
      </c>
      <c r="AK56" s="0" t="n">
        <v>1</v>
      </c>
      <c r="AL56" s="0" t="n">
        <v>1</v>
      </c>
      <c r="AM56" s="0" t="n">
        <v>0</v>
      </c>
      <c r="AN56" s="0" t="n">
        <v>0</v>
      </c>
      <c r="AO56" s="0" t="n">
        <v>1</v>
      </c>
      <c r="AP56" s="0" t="n">
        <v>0</v>
      </c>
      <c r="AQ56" s="0" t="n">
        <v>0</v>
      </c>
      <c r="AR56" s="0" t="n">
        <v>0</v>
      </c>
      <c r="AT56" s="0" t="n">
        <v>0</v>
      </c>
      <c r="AV56" s="0" t="n">
        <v>0</v>
      </c>
      <c r="AW56" s="0" t="n">
        <v>2</v>
      </c>
      <c r="AX56" s="0" t="n">
        <v>86511417</v>
      </c>
      <c r="AY56" s="0" t="n">
        <v>1</v>
      </c>
      <c r="AZ56" s="0" t="n">
        <v>0</v>
      </c>
      <c r="BA56" s="0" t="n">
        <v>56</v>
      </c>
      <c r="BB56" s="0" t="n">
        <v>0</v>
      </c>
      <c r="BC56" s="0" t="n">
        <v>0</v>
      </c>
      <c r="BD56" s="0" t="n">
        <v>0</v>
      </c>
      <c r="BE56" s="0" t="n">
        <v>0</v>
      </c>
      <c r="BF56" s="0" t="n">
        <v>0</v>
      </c>
      <c r="BG56" s="0" t="n">
        <v>0</v>
      </c>
      <c r="BH56" s="0" t="n">
        <v>0</v>
      </c>
      <c r="BI56" s="0" t="n">
        <v>0</v>
      </c>
      <c r="BJ56" s="0" t="n">
        <v>0</v>
      </c>
      <c r="BK56" s="0" t="n">
        <v>0</v>
      </c>
      <c r="BL56" s="0" t="n">
        <v>0</v>
      </c>
      <c r="BM56" s="0" t="n">
        <v>0</v>
      </c>
      <c r="BN56" s="0" t="n">
        <v>0</v>
      </c>
      <c r="BO56" s="0" t="n">
        <v>0</v>
      </c>
      <c r="BP56" s="0" t="n">
        <v>0</v>
      </c>
      <c r="BQ56" s="0" t="n">
        <v>0</v>
      </c>
      <c r="BR56" s="0" t="n">
        <v>0</v>
      </c>
      <c r="BS56" s="0" t="n">
        <v>0</v>
      </c>
      <c r="BT56" s="0" t="n">
        <v>0</v>
      </c>
      <c r="BU56" s="0" t="n">
        <v>0</v>
      </c>
      <c r="BV56" s="0" t="n">
        <v>0</v>
      </c>
      <c r="BW56" s="0" t="n">
        <v>0</v>
      </c>
      <c r="CV56" s="0" t="n">
        <v>0</v>
      </c>
      <c r="CW56" s="0" t="n">
        <v>0</v>
      </c>
      <c r="CX56" s="0" t="n">
        <f aca="false">ROUND(Y56*Source!I46,9)</f>
        <v>0</v>
      </c>
      <c r="CY56" s="0" t="n">
        <f aca="false">AA56</f>
        <v>47.28</v>
      </c>
      <c r="CZ56" s="0" t="n">
        <f aca="false">AE56</f>
        <v>47.28</v>
      </c>
      <c r="DA56" s="0" t="n">
        <f aca="false">AI56</f>
        <v>1</v>
      </c>
      <c r="DB56" s="0" t="n">
        <f aca="false">ROUND(AT56*CZ56,2)</f>
        <v>0</v>
      </c>
      <c r="DC56" s="0" t="n">
        <f aca="false">ROUND(AT56*AG56,2)</f>
        <v>0</v>
      </c>
      <c r="DF56" s="0" t="n">
        <f aca="false">ROUND(ROUND(AE56,2)*CX56,2)</f>
        <v>0</v>
      </c>
      <c r="DG56" s="0" t="n">
        <f aca="false">ROUND(ROUND(AF56,2)*CX56,2)</f>
        <v>0</v>
      </c>
      <c r="DH56" s="0" t="n">
        <f aca="false">ROUND(ROUND(AG56,2)*ROUND(AT56*Source!I46,9),2)</f>
        <v>0</v>
      </c>
      <c r="DI56" s="0" t="n">
        <f aca="false">ROUND(ROUND(AH56,2)*CX56,2)</f>
        <v>0</v>
      </c>
      <c r="DJ56" s="0" t="n">
        <f aca="false">DF56</f>
        <v>0</v>
      </c>
      <c r="DK56" s="0" t="n">
        <v>0</v>
      </c>
      <c r="DM56" s="0" t="n">
        <v>0</v>
      </c>
      <c r="DO56" s="0" t="n">
        <v>0</v>
      </c>
    </row>
    <row r="57" customFormat="false" ht="12.75" hidden="false" customHeight="false" outlineLevel="0" collapsed="false">
      <c r="A57" s="0" t="n">
        <f aca="false">ROW(Source!A46)</f>
        <v>46</v>
      </c>
      <c r="B57" s="0" t="n">
        <v>86511347</v>
      </c>
      <c r="C57" s="0" t="n">
        <v>86511412</v>
      </c>
      <c r="D57" s="0" t="n">
        <v>46341682</v>
      </c>
      <c r="E57" s="0" t="n">
        <v>1</v>
      </c>
      <c r="F57" s="0" t="n">
        <v>1</v>
      </c>
      <c r="G57" s="0" t="n">
        <v>30515945</v>
      </c>
      <c r="H57" s="0" t="n">
        <v>3</v>
      </c>
      <c r="I57" s="0" t="s">
        <v>191</v>
      </c>
      <c r="K57" s="0" t="s">
        <v>192</v>
      </c>
      <c r="L57" s="0" t="n">
        <v>1354</v>
      </c>
      <c r="N57" s="0" t="n">
        <v>1010</v>
      </c>
      <c r="O57" s="0" t="s">
        <v>181</v>
      </c>
      <c r="P57" s="0" t="s">
        <v>181</v>
      </c>
      <c r="Q57" s="0" t="n">
        <v>1</v>
      </c>
      <c r="W57" s="0" t="n">
        <v>0</v>
      </c>
      <c r="X57" s="0" t="n">
        <v>-384883469</v>
      </c>
      <c r="Y57" s="0" t="n">
        <f aca="false">AT57</f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F57" s="0" t="n">
        <v>0</v>
      </c>
      <c r="AG57" s="0" t="n">
        <v>0</v>
      </c>
      <c r="AH57" s="0" t="n">
        <v>0</v>
      </c>
      <c r="AI57" s="0" t="n">
        <v>1</v>
      </c>
      <c r="AJ57" s="0" t="n">
        <v>1</v>
      </c>
      <c r="AK57" s="0" t="n">
        <v>1</v>
      </c>
      <c r="AL57" s="0" t="n">
        <v>1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  <c r="AT57" s="0" t="n">
        <v>0</v>
      </c>
      <c r="AV57" s="0" t="n">
        <v>0</v>
      </c>
      <c r="AW57" s="0" t="n">
        <v>2</v>
      </c>
      <c r="AX57" s="0" t="n">
        <v>86511418</v>
      </c>
      <c r="AY57" s="0" t="n">
        <v>1</v>
      </c>
      <c r="AZ57" s="0" t="n">
        <v>0</v>
      </c>
      <c r="BA57" s="0" t="n">
        <v>57</v>
      </c>
      <c r="BB57" s="0" t="n">
        <v>0</v>
      </c>
      <c r="BC57" s="0" t="n">
        <v>0</v>
      </c>
      <c r="BD57" s="0" t="n">
        <v>0</v>
      </c>
      <c r="BE57" s="0" t="n">
        <v>0</v>
      </c>
      <c r="BF57" s="0" t="n">
        <v>0</v>
      </c>
      <c r="BG57" s="0" t="n">
        <v>0</v>
      </c>
      <c r="BH57" s="0" t="n">
        <v>0</v>
      </c>
      <c r="BI57" s="0" t="n">
        <v>0</v>
      </c>
      <c r="BJ57" s="0" t="n">
        <v>0</v>
      </c>
      <c r="BK57" s="0" t="n">
        <v>0</v>
      </c>
      <c r="BL57" s="0" t="n">
        <v>0</v>
      </c>
      <c r="BM57" s="0" t="n">
        <v>0</v>
      </c>
      <c r="BN57" s="0" t="n">
        <v>0</v>
      </c>
      <c r="BO57" s="0" t="n">
        <v>0</v>
      </c>
      <c r="BP57" s="0" t="n">
        <v>0</v>
      </c>
      <c r="BQ57" s="0" t="n">
        <v>0</v>
      </c>
      <c r="BR57" s="0" t="n">
        <v>0</v>
      </c>
      <c r="BS57" s="0" t="n">
        <v>0</v>
      </c>
      <c r="BT57" s="0" t="n">
        <v>0</v>
      </c>
      <c r="BU57" s="0" t="n">
        <v>0</v>
      </c>
      <c r="BV57" s="0" t="n">
        <v>0</v>
      </c>
      <c r="BW57" s="0" t="n">
        <v>0</v>
      </c>
      <c r="CV57" s="0" t="n">
        <v>0</v>
      </c>
      <c r="CW57" s="0" t="n">
        <v>0</v>
      </c>
      <c r="CX57" s="0" t="n">
        <f aca="false">ROUND(Y57*Source!I46,9)</f>
        <v>0</v>
      </c>
      <c r="CY57" s="0" t="n">
        <f aca="false">AA57</f>
        <v>0</v>
      </c>
      <c r="CZ57" s="0" t="n">
        <f aca="false">AE57</f>
        <v>0</v>
      </c>
      <c r="DA57" s="0" t="n">
        <f aca="false">AI57</f>
        <v>1</v>
      </c>
      <c r="DB57" s="0" t="n">
        <f aca="false">ROUND(AT57*CZ57,2)</f>
        <v>0</v>
      </c>
      <c r="DC57" s="0" t="n">
        <f aca="false">ROUND(AT57*AG57,2)</f>
        <v>0</v>
      </c>
      <c r="DF57" s="0" t="n">
        <f aca="false">ROUND(ROUND(AE57,2)*CX57,2)</f>
        <v>0</v>
      </c>
      <c r="DG57" s="0" t="n">
        <f aca="false">ROUND(ROUND(AF57,2)*CX57,2)</f>
        <v>0</v>
      </c>
      <c r="DH57" s="0" t="n">
        <f aca="false">ROUND(ROUND(AG57,2)*ROUND(AT57*Source!I46,9),2)</f>
        <v>0</v>
      </c>
      <c r="DI57" s="0" t="n">
        <f aca="false">ROUND(ROUND(AH57,2)*CX57,2)</f>
        <v>0</v>
      </c>
      <c r="DJ57" s="0" t="n">
        <f aca="false">DF57</f>
        <v>0</v>
      </c>
      <c r="DK57" s="0" t="n">
        <v>0</v>
      </c>
      <c r="DM57" s="0" t="n">
        <v>0</v>
      </c>
      <c r="DO57" s="0" t="n">
        <v>0</v>
      </c>
    </row>
    <row r="58" customFormat="false" ht="12.75" hidden="false" customHeight="false" outlineLevel="0" collapsed="false">
      <c r="A58" s="0" t="n">
        <f aca="false">ROW(Source!A47)</f>
        <v>47</v>
      </c>
      <c r="B58" s="0" t="n">
        <v>86511348</v>
      </c>
      <c r="C58" s="0" t="n">
        <v>86511412</v>
      </c>
      <c r="D58" s="0" t="n">
        <v>0</v>
      </c>
      <c r="E58" s="0" t="n">
        <v>1</v>
      </c>
      <c r="F58" s="0" t="n">
        <v>1</v>
      </c>
      <c r="G58" s="0" t="n">
        <v>30515945</v>
      </c>
      <c r="H58" s="0" t="n">
        <v>1</v>
      </c>
      <c r="I58" s="0" t="s">
        <v>70</v>
      </c>
      <c r="K58" s="0" t="s">
        <v>187</v>
      </c>
      <c r="L58" s="0" t="n">
        <v>1369</v>
      </c>
      <c r="N58" s="0" t="n">
        <v>1013</v>
      </c>
      <c r="O58" s="0" t="s">
        <v>188</v>
      </c>
      <c r="P58" s="0" t="s">
        <v>188</v>
      </c>
      <c r="Q58" s="0" t="n">
        <v>1</v>
      </c>
      <c r="W58" s="0" t="n">
        <v>0</v>
      </c>
      <c r="X58" s="0" t="n">
        <v>-2001970737</v>
      </c>
      <c r="Y58" s="0" t="n">
        <f aca="false">(AT58*1.1)</f>
        <v>75.9</v>
      </c>
      <c r="AA58" s="0" t="n">
        <v>0</v>
      </c>
      <c r="AB58" s="0" t="n">
        <v>0</v>
      </c>
      <c r="AC58" s="0" t="n">
        <v>0</v>
      </c>
      <c r="AD58" s="0" t="n">
        <v>0</v>
      </c>
      <c r="AE58" s="0" t="n">
        <v>0</v>
      </c>
      <c r="AF58" s="0" t="n">
        <v>0</v>
      </c>
      <c r="AG58" s="0" t="n">
        <v>0</v>
      </c>
      <c r="AH58" s="0" t="n">
        <v>0</v>
      </c>
      <c r="AI58" s="0" t="n">
        <v>1</v>
      </c>
      <c r="AJ58" s="0" t="n">
        <v>1</v>
      </c>
      <c r="AK58" s="0" t="n">
        <v>1</v>
      </c>
      <c r="AL58" s="0" t="n">
        <v>1</v>
      </c>
      <c r="AM58" s="0" t="n">
        <v>0</v>
      </c>
      <c r="AN58" s="0" t="n">
        <v>0</v>
      </c>
      <c r="AO58" s="0" t="n">
        <v>1</v>
      </c>
      <c r="AP58" s="0" t="n">
        <v>0</v>
      </c>
      <c r="AQ58" s="0" t="n">
        <v>0</v>
      </c>
      <c r="AR58" s="0" t="n">
        <v>0</v>
      </c>
      <c r="AT58" s="0" t="n">
        <v>69</v>
      </c>
      <c r="AU58" s="0" t="s">
        <v>76</v>
      </c>
      <c r="AV58" s="0" t="n">
        <v>1</v>
      </c>
      <c r="AW58" s="0" t="n">
        <v>2</v>
      </c>
      <c r="AX58" s="0" t="n">
        <v>86511416</v>
      </c>
      <c r="AY58" s="0" t="n">
        <v>1</v>
      </c>
      <c r="AZ58" s="0" t="n">
        <v>6144</v>
      </c>
      <c r="BA58" s="0" t="n">
        <v>58</v>
      </c>
      <c r="BB58" s="0" t="n">
        <v>0</v>
      </c>
      <c r="BC58" s="0" t="n">
        <v>0</v>
      </c>
      <c r="BD58" s="0" t="n">
        <v>0</v>
      </c>
      <c r="BE58" s="0" t="n">
        <v>0</v>
      </c>
      <c r="BF58" s="0" t="n">
        <v>0</v>
      </c>
      <c r="BG58" s="0" t="n">
        <v>0</v>
      </c>
      <c r="BH58" s="0" t="n">
        <v>0</v>
      </c>
      <c r="BI58" s="0" t="n">
        <v>0</v>
      </c>
      <c r="BJ58" s="0" t="n">
        <v>0</v>
      </c>
      <c r="BK58" s="0" t="n">
        <v>0</v>
      </c>
      <c r="BL58" s="0" t="n">
        <v>0</v>
      </c>
      <c r="BM58" s="0" t="n">
        <v>0</v>
      </c>
      <c r="BN58" s="0" t="n">
        <v>0</v>
      </c>
      <c r="BO58" s="0" t="n">
        <v>0</v>
      </c>
      <c r="BP58" s="0" t="n">
        <v>0</v>
      </c>
      <c r="BQ58" s="0" t="n">
        <v>0</v>
      </c>
      <c r="BR58" s="0" t="n">
        <v>0</v>
      </c>
      <c r="BS58" s="0" t="n">
        <v>0</v>
      </c>
      <c r="BT58" s="0" t="n">
        <v>0</v>
      </c>
      <c r="BU58" s="0" t="n">
        <v>0</v>
      </c>
      <c r="BV58" s="0" t="n">
        <v>0</v>
      </c>
      <c r="BW58" s="0" t="n">
        <v>0</v>
      </c>
      <c r="CU58" s="0" t="n">
        <f aca="false">ROUND(AT58*Source!I47*AH58*AL58,2)</f>
        <v>0</v>
      </c>
      <c r="CV58" s="0" t="n">
        <f aca="false">ROUND(Y58*Source!I47,9)</f>
        <v>6.831</v>
      </c>
      <c r="CW58" s="0" t="n">
        <v>0</v>
      </c>
      <c r="CX58" s="0" t="n">
        <f aca="false">ROUND(Y58*Source!I47,9)</f>
        <v>6.831</v>
      </c>
      <c r="CY58" s="0" t="n">
        <f aca="false">AD58</f>
        <v>0</v>
      </c>
      <c r="CZ58" s="0" t="n">
        <f aca="false">AH58</f>
        <v>0</v>
      </c>
      <c r="DA58" s="0" t="n">
        <f aca="false">AL58</f>
        <v>1</v>
      </c>
      <c r="DB58" s="0" t="n">
        <f aca="false">(ROUND(AT58*CZ58,2)*1.1)</f>
        <v>0</v>
      </c>
      <c r="DC58" s="0" t="n">
        <f aca="false">(ROUND(AT58*AG58,2)*1.1)</f>
        <v>0</v>
      </c>
      <c r="DF58" s="0" t="n">
        <f aca="false">ROUND(ROUND(AE58,2)*CX58,2)</f>
        <v>0</v>
      </c>
      <c r="DG58" s="0" t="n">
        <f aca="false">ROUND(ROUND(AF58,2)*CX58,2)</f>
        <v>0</v>
      </c>
      <c r="DH58" s="0" t="n">
        <f aca="false">ROUND(ROUND(AG58,2)*ROUND((AT58*Source!I47*1.1),9),2)</f>
        <v>0</v>
      </c>
      <c r="DI58" s="0" t="n">
        <f aca="false">ROUND(ROUND(AH58,2)*CX58,2)</f>
        <v>0</v>
      </c>
      <c r="DJ58" s="0" t="n">
        <f aca="false">DI58</f>
        <v>0</v>
      </c>
      <c r="DK58" s="0" t="n">
        <v>0</v>
      </c>
      <c r="DM58" s="0" t="n">
        <v>0</v>
      </c>
      <c r="DO58" s="0" t="n">
        <v>0</v>
      </c>
      <c r="DP58" s="0" t="s">
        <v>76</v>
      </c>
    </row>
    <row r="59" customFormat="false" ht="12.75" hidden="false" customHeight="false" outlineLevel="0" collapsed="false">
      <c r="A59" s="0" t="n">
        <f aca="false">ROW(Source!A47)</f>
        <v>47</v>
      </c>
      <c r="B59" s="0" t="n">
        <v>86511348</v>
      </c>
      <c r="C59" s="0" t="n">
        <v>86511412</v>
      </c>
      <c r="D59" s="0" t="n">
        <v>0</v>
      </c>
      <c r="E59" s="0" t="n">
        <v>1</v>
      </c>
      <c r="F59" s="0" t="n">
        <v>1</v>
      </c>
      <c r="G59" s="0" t="n">
        <v>30515945</v>
      </c>
      <c r="H59" s="0" t="n">
        <v>3</v>
      </c>
      <c r="I59" s="0" t="s">
        <v>189</v>
      </c>
      <c r="K59" s="0" t="s">
        <v>190</v>
      </c>
      <c r="L59" s="0" t="n">
        <v>1354</v>
      </c>
      <c r="N59" s="0" t="n">
        <v>1010</v>
      </c>
      <c r="O59" s="0" t="s">
        <v>181</v>
      </c>
      <c r="P59" s="0" t="s">
        <v>181</v>
      </c>
      <c r="Q59" s="0" t="n">
        <v>1</v>
      </c>
      <c r="W59" s="0" t="n">
        <v>0</v>
      </c>
      <c r="X59" s="0" t="n">
        <v>-527920806</v>
      </c>
      <c r="Y59" s="0" t="n">
        <f aca="false">AT59</f>
        <v>0</v>
      </c>
      <c r="AA59" s="0" t="n">
        <v>47.28</v>
      </c>
      <c r="AB59" s="0" t="n">
        <v>0</v>
      </c>
      <c r="AC59" s="0" t="n">
        <v>0</v>
      </c>
      <c r="AD59" s="0" t="n">
        <v>0</v>
      </c>
      <c r="AE59" s="0" t="n">
        <v>47.28</v>
      </c>
      <c r="AF59" s="0" t="n">
        <v>0</v>
      </c>
      <c r="AG59" s="0" t="n">
        <v>0</v>
      </c>
      <c r="AH59" s="0" t="n">
        <v>0</v>
      </c>
      <c r="AI59" s="0" t="n">
        <v>1</v>
      </c>
      <c r="AJ59" s="0" t="n">
        <v>1</v>
      </c>
      <c r="AK59" s="0" t="n">
        <v>1</v>
      </c>
      <c r="AL59" s="0" t="n">
        <v>1</v>
      </c>
      <c r="AM59" s="0" t="n">
        <v>0</v>
      </c>
      <c r="AN59" s="0" t="n">
        <v>0</v>
      </c>
      <c r="AO59" s="0" t="n">
        <v>1</v>
      </c>
      <c r="AP59" s="0" t="n">
        <v>0</v>
      </c>
      <c r="AQ59" s="0" t="n">
        <v>0</v>
      </c>
      <c r="AR59" s="0" t="n">
        <v>0</v>
      </c>
      <c r="AT59" s="0" t="n">
        <v>0</v>
      </c>
      <c r="AV59" s="0" t="n">
        <v>0</v>
      </c>
      <c r="AW59" s="0" t="n">
        <v>2</v>
      </c>
      <c r="AX59" s="0" t="n">
        <v>86511417</v>
      </c>
      <c r="AY59" s="0" t="n">
        <v>1</v>
      </c>
      <c r="AZ59" s="0" t="n">
        <v>0</v>
      </c>
      <c r="BA59" s="0" t="n">
        <v>59</v>
      </c>
      <c r="BB59" s="0" t="n">
        <v>0</v>
      </c>
      <c r="BC59" s="0" t="n">
        <v>0</v>
      </c>
      <c r="BD59" s="0" t="n">
        <v>0</v>
      </c>
      <c r="BE59" s="0" t="n">
        <v>0</v>
      </c>
      <c r="BF59" s="0" t="n">
        <v>0</v>
      </c>
      <c r="BG59" s="0" t="n">
        <v>0</v>
      </c>
      <c r="BH59" s="0" t="n">
        <v>0</v>
      </c>
      <c r="BI59" s="0" t="n">
        <v>0</v>
      </c>
      <c r="BJ59" s="0" t="n">
        <v>0</v>
      </c>
      <c r="BK59" s="0" t="n">
        <v>0</v>
      </c>
      <c r="BL59" s="0" t="n">
        <v>0</v>
      </c>
      <c r="BM59" s="0" t="n">
        <v>0</v>
      </c>
      <c r="BN59" s="0" t="n">
        <v>0</v>
      </c>
      <c r="BO59" s="0" t="n">
        <v>0</v>
      </c>
      <c r="BP59" s="0" t="n">
        <v>0</v>
      </c>
      <c r="BQ59" s="0" t="n">
        <v>0</v>
      </c>
      <c r="BR59" s="0" t="n">
        <v>0</v>
      </c>
      <c r="BS59" s="0" t="n">
        <v>0</v>
      </c>
      <c r="BT59" s="0" t="n">
        <v>0</v>
      </c>
      <c r="BU59" s="0" t="n">
        <v>0</v>
      </c>
      <c r="BV59" s="0" t="n">
        <v>0</v>
      </c>
      <c r="BW59" s="0" t="n">
        <v>0</v>
      </c>
      <c r="CV59" s="0" t="n">
        <v>0</v>
      </c>
      <c r="CW59" s="0" t="n">
        <v>0</v>
      </c>
      <c r="CX59" s="0" t="n">
        <f aca="false">ROUND(Y59*Source!I47,9)</f>
        <v>0</v>
      </c>
      <c r="CY59" s="0" t="n">
        <f aca="false">AA59</f>
        <v>47.28</v>
      </c>
      <c r="CZ59" s="0" t="n">
        <f aca="false">AE59</f>
        <v>47.28</v>
      </c>
      <c r="DA59" s="0" t="n">
        <f aca="false">AI59</f>
        <v>1</v>
      </c>
      <c r="DB59" s="0" t="n">
        <f aca="false">ROUND(AT59*CZ59,2)</f>
        <v>0</v>
      </c>
      <c r="DC59" s="0" t="n">
        <f aca="false">ROUND(AT59*AG59,2)</f>
        <v>0</v>
      </c>
      <c r="DF59" s="0" t="n">
        <f aca="false">ROUND(ROUND(AE59,2)*CX59,2)</f>
        <v>0</v>
      </c>
      <c r="DG59" s="0" t="n">
        <f aca="false">ROUND(ROUND(AF59,2)*CX59,2)</f>
        <v>0</v>
      </c>
      <c r="DH59" s="0" t="n">
        <f aca="false">ROUND(ROUND(AG59,2)*ROUND(AT59*Source!I47,9),2)</f>
        <v>0</v>
      </c>
      <c r="DI59" s="0" t="n">
        <f aca="false">ROUND(ROUND(AH59,2)*CX59,2)</f>
        <v>0</v>
      </c>
      <c r="DJ59" s="0" t="n">
        <f aca="false">DF59</f>
        <v>0</v>
      </c>
      <c r="DK59" s="0" t="n">
        <v>0</v>
      </c>
      <c r="DM59" s="0" t="n">
        <v>0</v>
      </c>
      <c r="DO59" s="0" t="n">
        <v>0</v>
      </c>
    </row>
    <row r="60" customFormat="false" ht="12.75" hidden="false" customHeight="false" outlineLevel="0" collapsed="false">
      <c r="A60" s="0" t="n">
        <f aca="false">ROW(Source!A47)</f>
        <v>47</v>
      </c>
      <c r="B60" s="0" t="n">
        <v>86511348</v>
      </c>
      <c r="C60" s="0" t="n">
        <v>86511412</v>
      </c>
      <c r="D60" s="0" t="n">
        <v>46341682</v>
      </c>
      <c r="E60" s="0" t="n">
        <v>1</v>
      </c>
      <c r="F60" s="0" t="n">
        <v>1</v>
      </c>
      <c r="G60" s="0" t="n">
        <v>30515945</v>
      </c>
      <c r="H60" s="0" t="n">
        <v>3</v>
      </c>
      <c r="I60" s="0" t="s">
        <v>191</v>
      </c>
      <c r="K60" s="0" t="s">
        <v>192</v>
      </c>
      <c r="L60" s="0" t="n">
        <v>1354</v>
      </c>
      <c r="N60" s="0" t="n">
        <v>1010</v>
      </c>
      <c r="O60" s="0" t="s">
        <v>181</v>
      </c>
      <c r="P60" s="0" t="s">
        <v>181</v>
      </c>
      <c r="Q60" s="0" t="n">
        <v>1</v>
      </c>
      <c r="W60" s="0" t="n">
        <v>0</v>
      </c>
      <c r="X60" s="0" t="n">
        <v>-384883469</v>
      </c>
      <c r="Y60" s="0" t="n">
        <f aca="false">AT60</f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F60" s="0" t="n">
        <v>0</v>
      </c>
      <c r="AG60" s="0" t="n">
        <v>0</v>
      </c>
      <c r="AH60" s="0" t="n">
        <v>0</v>
      </c>
      <c r="AI60" s="0" t="n">
        <v>1</v>
      </c>
      <c r="AJ60" s="0" t="n">
        <v>1</v>
      </c>
      <c r="AK60" s="0" t="n">
        <v>1</v>
      </c>
      <c r="AL60" s="0" t="n">
        <v>1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  <c r="AT60" s="0" t="n">
        <v>0</v>
      </c>
      <c r="AV60" s="0" t="n">
        <v>0</v>
      </c>
      <c r="AW60" s="0" t="n">
        <v>2</v>
      </c>
      <c r="AX60" s="0" t="n">
        <v>86511418</v>
      </c>
      <c r="AY60" s="0" t="n">
        <v>1</v>
      </c>
      <c r="AZ60" s="0" t="n">
        <v>0</v>
      </c>
      <c r="BA60" s="0" t="n">
        <v>60</v>
      </c>
      <c r="BB60" s="0" t="n">
        <v>0</v>
      </c>
      <c r="BC60" s="0" t="n">
        <v>0</v>
      </c>
      <c r="BD60" s="0" t="n">
        <v>0</v>
      </c>
      <c r="BE60" s="0" t="n">
        <v>0</v>
      </c>
      <c r="BF60" s="0" t="n">
        <v>0</v>
      </c>
      <c r="BG60" s="0" t="n">
        <v>0</v>
      </c>
      <c r="BH60" s="0" t="n">
        <v>0</v>
      </c>
      <c r="BI60" s="0" t="n">
        <v>0</v>
      </c>
      <c r="BJ60" s="0" t="n">
        <v>0</v>
      </c>
      <c r="BK60" s="0" t="n">
        <v>0</v>
      </c>
      <c r="BL60" s="0" t="n">
        <v>0</v>
      </c>
      <c r="BM60" s="0" t="n">
        <v>0</v>
      </c>
      <c r="BN60" s="0" t="n">
        <v>0</v>
      </c>
      <c r="BO60" s="0" t="n">
        <v>0</v>
      </c>
      <c r="BP60" s="0" t="n">
        <v>0</v>
      </c>
      <c r="BQ60" s="0" t="n">
        <v>0</v>
      </c>
      <c r="BR60" s="0" t="n">
        <v>0</v>
      </c>
      <c r="BS60" s="0" t="n">
        <v>0</v>
      </c>
      <c r="BT60" s="0" t="n">
        <v>0</v>
      </c>
      <c r="BU60" s="0" t="n">
        <v>0</v>
      </c>
      <c r="BV60" s="0" t="n">
        <v>0</v>
      </c>
      <c r="BW60" s="0" t="n">
        <v>0</v>
      </c>
      <c r="CV60" s="0" t="n">
        <v>0</v>
      </c>
      <c r="CW60" s="0" t="n">
        <v>0</v>
      </c>
      <c r="CX60" s="0" t="n">
        <f aca="false">ROUND(Y60*Source!I47,9)</f>
        <v>0</v>
      </c>
      <c r="CY60" s="0" t="n">
        <f aca="false">AA60</f>
        <v>0</v>
      </c>
      <c r="CZ60" s="0" t="n">
        <f aca="false">AE60</f>
        <v>0</v>
      </c>
      <c r="DA60" s="0" t="n">
        <f aca="false">AI60</f>
        <v>1</v>
      </c>
      <c r="DB60" s="0" t="n">
        <f aca="false">ROUND(AT60*CZ60,2)</f>
        <v>0</v>
      </c>
      <c r="DC60" s="0" t="n">
        <f aca="false">ROUND(AT60*AG60,2)</f>
        <v>0</v>
      </c>
      <c r="DF60" s="0" t="n">
        <f aca="false">ROUND(ROUND(AE60,2)*CX60,2)</f>
        <v>0</v>
      </c>
      <c r="DG60" s="0" t="n">
        <f aca="false">ROUND(ROUND(AF60,2)*CX60,2)</f>
        <v>0</v>
      </c>
      <c r="DH60" s="0" t="n">
        <f aca="false">ROUND(ROUND(AG60,2)*ROUND(AT60*Source!I47,9),2)</f>
        <v>0</v>
      </c>
      <c r="DI60" s="0" t="n">
        <f aca="false">ROUND(ROUND(AH60,2)*CX60,2)</f>
        <v>0</v>
      </c>
      <c r="DJ60" s="0" t="n">
        <f aca="false">DF60</f>
        <v>0</v>
      </c>
      <c r="DK60" s="0" t="n">
        <v>0</v>
      </c>
      <c r="DM60" s="0" t="n">
        <v>0</v>
      </c>
      <c r="DO60" s="0" t="n">
        <v>0</v>
      </c>
    </row>
    <row r="61" customFormat="false" ht="12.75" hidden="false" customHeight="false" outlineLevel="0" collapsed="false">
      <c r="A61" s="0" t="n">
        <f aca="false">ROW(Source!A48)</f>
        <v>48</v>
      </c>
      <c r="B61" s="0" t="n">
        <v>86511347</v>
      </c>
      <c r="C61" s="0" t="n">
        <v>86511419</v>
      </c>
      <c r="D61" s="0" t="n">
        <v>0</v>
      </c>
      <c r="E61" s="0" t="n">
        <v>1</v>
      </c>
      <c r="F61" s="0" t="n">
        <v>1</v>
      </c>
      <c r="G61" s="0" t="n">
        <v>30515945</v>
      </c>
      <c r="H61" s="0" t="n">
        <v>1</v>
      </c>
      <c r="I61" s="0" t="s">
        <v>70</v>
      </c>
      <c r="K61" s="0" t="s">
        <v>187</v>
      </c>
      <c r="L61" s="0" t="n">
        <v>1369</v>
      </c>
      <c r="N61" s="0" t="n">
        <v>1013</v>
      </c>
      <c r="O61" s="0" t="s">
        <v>188</v>
      </c>
      <c r="P61" s="0" t="s">
        <v>188</v>
      </c>
      <c r="Q61" s="0" t="n">
        <v>1</v>
      </c>
      <c r="W61" s="0" t="n">
        <v>0</v>
      </c>
      <c r="X61" s="0" t="n">
        <v>-2001970737</v>
      </c>
      <c r="Y61" s="0" t="n">
        <f aca="false">(AT61*1.1)</f>
        <v>75.9</v>
      </c>
      <c r="AA61" s="0" t="n">
        <v>0</v>
      </c>
      <c r="AB61" s="0" t="n">
        <v>0</v>
      </c>
      <c r="AC61" s="0" t="n">
        <v>0</v>
      </c>
      <c r="AD61" s="0" t="n">
        <v>0</v>
      </c>
      <c r="AE61" s="0" t="n">
        <v>0</v>
      </c>
      <c r="AF61" s="0" t="n">
        <v>0</v>
      </c>
      <c r="AG61" s="0" t="n">
        <v>0</v>
      </c>
      <c r="AH61" s="0" t="n">
        <v>0</v>
      </c>
      <c r="AI61" s="0" t="n">
        <v>1</v>
      </c>
      <c r="AJ61" s="0" t="n">
        <v>1</v>
      </c>
      <c r="AK61" s="0" t="n">
        <v>1</v>
      </c>
      <c r="AL61" s="0" t="n">
        <v>1</v>
      </c>
      <c r="AM61" s="0" t="n">
        <v>0</v>
      </c>
      <c r="AN61" s="0" t="n">
        <v>0</v>
      </c>
      <c r="AO61" s="0" t="n">
        <v>1</v>
      </c>
      <c r="AP61" s="0" t="n">
        <v>0</v>
      </c>
      <c r="AQ61" s="0" t="n">
        <v>0</v>
      </c>
      <c r="AR61" s="0" t="n">
        <v>0</v>
      </c>
      <c r="AT61" s="0" t="n">
        <v>69</v>
      </c>
      <c r="AU61" s="0" t="s">
        <v>76</v>
      </c>
      <c r="AV61" s="0" t="n">
        <v>1</v>
      </c>
      <c r="AW61" s="0" t="n">
        <v>2</v>
      </c>
      <c r="AX61" s="0" t="n">
        <v>86511423</v>
      </c>
      <c r="AY61" s="0" t="n">
        <v>1</v>
      </c>
      <c r="AZ61" s="0" t="n">
        <v>6144</v>
      </c>
      <c r="BA61" s="0" t="n">
        <v>61</v>
      </c>
      <c r="BB61" s="0" t="n">
        <v>0</v>
      </c>
      <c r="BC61" s="0" t="n">
        <v>0</v>
      </c>
      <c r="BD61" s="0" t="n">
        <v>0</v>
      </c>
      <c r="BE61" s="0" t="n">
        <v>0</v>
      </c>
      <c r="BF61" s="0" t="n">
        <v>0</v>
      </c>
      <c r="BG61" s="0" t="n">
        <v>0</v>
      </c>
      <c r="BH61" s="0" t="n">
        <v>0</v>
      </c>
      <c r="BI61" s="0" t="n">
        <v>0</v>
      </c>
      <c r="BJ61" s="0" t="n">
        <v>0</v>
      </c>
      <c r="BK61" s="0" t="n">
        <v>0</v>
      </c>
      <c r="BL61" s="0" t="n">
        <v>0</v>
      </c>
      <c r="BM61" s="0" t="n">
        <v>0</v>
      </c>
      <c r="BN61" s="0" t="n">
        <v>0</v>
      </c>
      <c r="BO61" s="0" t="n">
        <v>0</v>
      </c>
      <c r="BP61" s="0" t="n">
        <v>0</v>
      </c>
      <c r="BQ61" s="0" t="n">
        <v>0</v>
      </c>
      <c r="BR61" s="0" t="n">
        <v>0</v>
      </c>
      <c r="BS61" s="0" t="n">
        <v>0</v>
      </c>
      <c r="BT61" s="0" t="n">
        <v>0</v>
      </c>
      <c r="BU61" s="0" t="n">
        <v>0</v>
      </c>
      <c r="BV61" s="0" t="n">
        <v>0</v>
      </c>
      <c r="BW61" s="0" t="n">
        <v>0</v>
      </c>
      <c r="CU61" s="0" t="n">
        <f aca="false">ROUND(AT61*Source!I48*AH61*AL61,2)</f>
        <v>0</v>
      </c>
      <c r="CV61" s="0" t="n">
        <f aca="false">ROUND(Y61*Source!I48,9)</f>
        <v>6.831</v>
      </c>
      <c r="CW61" s="0" t="n">
        <v>0</v>
      </c>
      <c r="CX61" s="0" t="n">
        <f aca="false">ROUND(Y61*Source!I48,9)</f>
        <v>6.831</v>
      </c>
      <c r="CY61" s="0" t="n">
        <f aca="false">AD61</f>
        <v>0</v>
      </c>
      <c r="CZ61" s="0" t="n">
        <f aca="false">AH61</f>
        <v>0</v>
      </c>
      <c r="DA61" s="0" t="n">
        <f aca="false">AL61</f>
        <v>1</v>
      </c>
      <c r="DB61" s="0" t="n">
        <f aca="false">(ROUND(AT61*CZ61,2)*1.1)</f>
        <v>0</v>
      </c>
      <c r="DC61" s="0" t="n">
        <f aca="false">(ROUND(AT61*AG61,2)*1.1)</f>
        <v>0</v>
      </c>
      <c r="DF61" s="0" t="n">
        <f aca="false">ROUND(ROUND(AE61,2)*CX61,2)</f>
        <v>0</v>
      </c>
      <c r="DG61" s="0" t="n">
        <f aca="false">ROUND(ROUND(AF61,2)*CX61,2)</f>
        <v>0</v>
      </c>
      <c r="DH61" s="0" t="n">
        <f aca="false">ROUND(ROUND(AG61,2)*ROUND((AT61*Source!I48*1.1),9),2)</f>
        <v>0</v>
      </c>
      <c r="DI61" s="0" t="n">
        <f aca="false">ROUND(ROUND(AH61,2)*CX61,2)</f>
        <v>0</v>
      </c>
      <c r="DJ61" s="0" t="n">
        <f aca="false">DI61</f>
        <v>0</v>
      </c>
      <c r="DK61" s="0" t="n">
        <v>0</v>
      </c>
      <c r="DM61" s="0" t="n">
        <v>0</v>
      </c>
      <c r="DO61" s="0" t="n">
        <v>0</v>
      </c>
      <c r="DP61" s="0" t="s">
        <v>76</v>
      </c>
    </row>
    <row r="62" customFormat="false" ht="12.75" hidden="false" customHeight="false" outlineLevel="0" collapsed="false">
      <c r="A62" s="0" t="n">
        <f aca="false">ROW(Source!A48)</f>
        <v>48</v>
      </c>
      <c r="B62" s="0" t="n">
        <v>86511347</v>
      </c>
      <c r="C62" s="0" t="n">
        <v>86511419</v>
      </c>
      <c r="D62" s="0" t="n">
        <v>0</v>
      </c>
      <c r="E62" s="0" t="n">
        <v>1</v>
      </c>
      <c r="F62" s="0" t="n">
        <v>1</v>
      </c>
      <c r="G62" s="0" t="n">
        <v>30515945</v>
      </c>
      <c r="H62" s="0" t="n">
        <v>3</v>
      </c>
      <c r="I62" s="0" t="s">
        <v>189</v>
      </c>
      <c r="K62" s="0" t="s">
        <v>190</v>
      </c>
      <c r="L62" s="0" t="n">
        <v>1354</v>
      </c>
      <c r="N62" s="0" t="n">
        <v>1010</v>
      </c>
      <c r="O62" s="0" t="s">
        <v>181</v>
      </c>
      <c r="P62" s="0" t="s">
        <v>181</v>
      </c>
      <c r="Q62" s="0" t="n">
        <v>1</v>
      </c>
      <c r="W62" s="0" t="n">
        <v>0</v>
      </c>
      <c r="X62" s="0" t="n">
        <v>-527920806</v>
      </c>
      <c r="Y62" s="0" t="n">
        <f aca="false">AT62</f>
        <v>0</v>
      </c>
      <c r="AA62" s="0" t="n">
        <v>47.28</v>
      </c>
      <c r="AB62" s="0" t="n">
        <v>0</v>
      </c>
      <c r="AC62" s="0" t="n">
        <v>0</v>
      </c>
      <c r="AD62" s="0" t="n">
        <v>0</v>
      </c>
      <c r="AE62" s="0" t="n">
        <v>47.28</v>
      </c>
      <c r="AF62" s="0" t="n">
        <v>0</v>
      </c>
      <c r="AG62" s="0" t="n">
        <v>0</v>
      </c>
      <c r="AH62" s="0" t="n">
        <v>0</v>
      </c>
      <c r="AI62" s="0" t="n">
        <v>1</v>
      </c>
      <c r="AJ62" s="0" t="n">
        <v>1</v>
      </c>
      <c r="AK62" s="0" t="n">
        <v>1</v>
      </c>
      <c r="AL62" s="0" t="n">
        <v>1</v>
      </c>
      <c r="AM62" s="0" t="n">
        <v>0</v>
      </c>
      <c r="AN62" s="0" t="n">
        <v>0</v>
      </c>
      <c r="AO62" s="0" t="n">
        <v>1</v>
      </c>
      <c r="AP62" s="0" t="n">
        <v>0</v>
      </c>
      <c r="AQ62" s="0" t="n">
        <v>0</v>
      </c>
      <c r="AR62" s="0" t="n">
        <v>0</v>
      </c>
      <c r="AT62" s="0" t="n">
        <v>0</v>
      </c>
      <c r="AV62" s="0" t="n">
        <v>0</v>
      </c>
      <c r="AW62" s="0" t="n">
        <v>2</v>
      </c>
      <c r="AX62" s="0" t="n">
        <v>86511424</v>
      </c>
      <c r="AY62" s="0" t="n">
        <v>1</v>
      </c>
      <c r="AZ62" s="0" t="n">
        <v>0</v>
      </c>
      <c r="BA62" s="0" t="n">
        <v>62</v>
      </c>
      <c r="BB62" s="0" t="n">
        <v>0</v>
      </c>
      <c r="BC62" s="0" t="n">
        <v>0</v>
      </c>
      <c r="BD62" s="0" t="n">
        <v>0</v>
      </c>
      <c r="BE62" s="0" t="n">
        <v>0</v>
      </c>
      <c r="BF62" s="0" t="n">
        <v>0</v>
      </c>
      <c r="BG62" s="0" t="n">
        <v>0</v>
      </c>
      <c r="BH62" s="0" t="n">
        <v>0</v>
      </c>
      <c r="BI62" s="0" t="n">
        <v>0</v>
      </c>
      <c r="BJ62" s="0" t="n">
        <v>0</v>
      </c>
      <c r="BK62" s="0" t="n">
        <v>0</v>
      </c>
      <c r="BL62" s="0" t="n">
        <v>0</v>
      </c>
      <c r="BM62" s="0" t="n">
        <v>0</v>
      </c>
      <c r="BN62" s="0" t="n">
        <v>0</v>
      </c>
      <c r="BO62" s="0" t="n">
        <v>0</v>
      </c>
      <c r="BP62" s="0" t="n">
        <v>0</v>
      </c>
      <c r="BQ62" s="0" t="n">
        <v>0</v>
      </c>
      <c r="BR62" s="0" t="n">
        <v>0</v>
      </c>
      <c r="BS62" s="0" t="n">
        <v>0</v>
      </c>
      <c r="BT62" s="0" t="n">
        <v>0</v>
      </c>
      <c r="BU62" s="0" t="n">
        <v>0</v>
      </c>
      <c r="BV62" s="0" t="n">
        <v>0</v>
      </c>
      <c r="BW62" s="0" t="n">
        <v>0</v>
      </c>
      <c r="CV62" s="0" t="n">
        <v>0</v>
      </c>
      <c r="CW62" s="0" t="n">
        <v>0</v>
      </c>
      <c r="CX62" s="0" t="n">
        <f aca="false">ROUND(Y62*Source!I48,9)</f>
        <v>0</v>
      </c>
      <c r="CY62" s="0" t="n">
        <f aca="false">AA62</f>
        <v>47.28</v>
      </c>
      <c r="CZ62" s="0" t="n">
        <f aca="false">AE62</f>
        <v>47.28</v>
      </c>
      <c r="DA62" s="0" t="n">
        <f aca="false">AI62</f>
        <v>1</v>
      </c>
      <c r="DB62" s="0" t="n">
        <f aca="false">ROUND(AT62*CZ62,2)</f>
        <v>0</v>
      </c>
      <c r="DC62" s="0" t="n">
        <f aca="false">ROUND(AT62*AG62,2)</f>
        <v>0</v>
      </c>
      <c r="DF62" s="0" t="n">
        <f aca="false">ROUND(ROUND(AE62,2)*CX62,2)</f>
        <v>0</v>
      </c>
      <c r="DG62" s="0" t="n">
        <f aca="false">ROUND(ROUND(AF62,2)*CX62,2)</f>
        <v>0</v>
      </c>
      <c r="DH62" s="0" t="n">
        <f aca="false">ROUND(ROUND(AG62,2)*ROUND(AT62*Source!I48,9),2)</f>
        <v>0</v>
      </c>
      <c r="DI62" s="0" t="n">
        <f aca="false">ROUND(ROUND(AH62,2)*CX62,2)</f>
        <v>0</v>
      </c>
      <c r="DJ62" s="0" t="n">
        <f aca="false">DF62</f>
        <v>0</v>
      </c>
      <c r="DK62" s="0" t="n">
        <v>0</v>
      </c>
      <c r="DM62" s="0" t="n">
        <v>0</v>
      </c>
      <c r="DO62" s="0" t="n">
        <v>0</v>
      </c>
    </row>
    <row r="63" customFormat="false" ht="12.75" hidden="false" customHeight="false" outlineLevel="0" collapsed="false">
      <c r="A63" s="0" t="n">
        <f aca="false">ROW(Source!A48)</f>
        <v>48</v>
      </c>
      <c r="B63" s="0" t="n">
        <v>86511347</v>
      </c>
      <c r="C63" s="0" t="n">
        <v>86511419</v>
      </c>
      <c r="D63" s="0" t="n">
        <v>46341682</v>
      </c>
      <c r="E63" s="0" t="n">
        <v>1</v>
      </c>
      <c r="F63" s="0" t="n">
        <v>1</v>
      </c>
      <c r="G63" s="0" t="n">
        <v>30515945</v>
      </c>
      <c r="H63" s="0" t="n">
        <v>3</v>
      </c>
      <c r="I63" s="0" t="s">
        <v>191</v>
      </c>
      <c r="K63" s="0" t="s">
        <v>192</v>
      </c>
      <c r="L63" s="0" t="n">
        <v>1354</v>
      </c>
      <c r="N63" s="0" t="n">
        <v>1010</v>
      </c>
      <c r="O63" s="0" t="s">
        <v>181</v>
      </c>
      <c r="P63" s="0" t="s">
        <v>181</v>
      </c>
      <c r="Q63" s="0" t="n">
        <v>1</v>
      </c>
      <c r="W63" s="0" t="n">
        <v>0</v>
      </c>
      <c r="X63" s="0" t="n">
        <v>-384883469</v>
      </c>
      <c r="Y63" s="0" t="n">
        <f aca="false">AT63</f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F63" s="0" t="n">
        <v>0</v>
      </c>
      <c r="AG63" s="0" t="n">
        <v>0</v>
      </c>
      <c r="AH63" s="0" t="n">
        <v>0</v>
      </c>
      <c r="AI63" s="0" t="n">
        <v>1</v>
      </c>
      <c r="AJ63" s="0" t="n">
        <v>1</v>
      </c>
      <c r="AK63" s="0" t="n">
        <v>1</v>
      </c>
      <c r="AL63" s="0" t="n">
        <v>1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  <c r="AT63" s="0" t="n">
        <v>0</v>
      </c>
      <c r="AV63" s="0" t="n">
        <v>0</v>
      </c>
      <c r="AW63" s="0" t="n">
        <v>2</v>
      </c>
      <c r="AX63" s="0" t="n">
        <v>86511425</v>
      </c>
      <c r="AY63" s="0" t="n">
        <v>1</v>
      </c>
      <c r="AZ63" s="0" t="n">
        <v>0</v>
      </c>
      <c r="BA63" s="0" t="n">
        <v>63</v>
      </c>
      <c r="BB63" s="0" t="n">
        <v>0</v>
      </c>
      <c r="BC63" s="0" t="n">
        <v>0</v>
      </c>
      <c r="BD63" s="0" t="n">
        <v>0</v>
      </c>
      <c r="BE63" s="0" t="n">
        <v>0</v>
      </c>
      <c r="BF63" s="0" t="n">
        <v>0</v>
      </c>
      <c r="BG63" s="0" t="n">
        <v>0</v>
      </c>
      <c r="BH63" s="0" t="n">
        <v>0</v>
      </c>
      <c r="BI63" s="0" t="n">
        <v>0</v>
      </c>
      <c r="BJ63" s="0" t="n">
        <v>0</v>
      </c>
      <c r="BK63" s="0" t="n">
        <v>0</v>
      </c>
      <c r="BL63" s="0" t="n">
        <v>0</v>
      </c>
      <c r="BM63" s="0" t="n">
        <v>0</v>
      </c>
      <c r="BN63" s="0" t="n">
        <v>0</v>
      </c>
      <c r="BO63" s="0" t="n">
        <v>0</v>
      </c>
      <c r="BP63" s="0" t="n">
        <v>0</v>
      </c>
      <c r="BQ63" s="0" t="n">
        <v>0</v>
      </c>
      <c r="BR63" s="0" t="n">
        <v>0</v>
      </c>
      <c r="BS63" s="0" t="n">
        <v>0</v>
      </c>
      <c r="BT63" s="0" t="n">
        <v>0</v>
      </c>
      <c r="BU63" s="0" t="n">
        <v>0</v>
      </c>
      <c r="BV63" s="0" t="n">
        <v>0</v>
      </c>
      <c r="BW63" s="0" t="n">
        <v>0</v>
      </c>
      <c r="CV63" s="0" t="n">
        <v>0</v>
      </c>
      <c r="CW63" s="0" t="n">
        <v>0</v>
      </c>
      <c r="CX63" s="0" t="n">
        <f aca="false">ROUND(Y63*Source!I48,9)</f>
        <v>0</v>
      </c>
      <c r="CY63" s="0" t="n">
        <f aca="false">AA63</f>
        <v>0</v>
      </c>
      <c r="CZ63" s="0" t="n">
        <f aca="false">AE63</f>
        <v>0</v>
      </c>
      <c r="DA63" s="0" t="n">
        <f aca="false">AI63</f>
        <v>1</v>
      </c>
      <c r="DB63" s="0" t="n">
        <f aca="false">ROUND(AT63*CZ63,2)</f>
        <v>0</v>
      </c>
      <c r="DC63" s="0" t="n">
        <f aca="false">ROUND(AT63*AG63,2)</f>
        <v>0</v>
      </c>
      <c r="DF63" s="0" t="n">
        <f aca="false">ROUND(ROUND(AE63,2)*CX63,2)</f>
        <v>0</v>
      </c>
      <c r="DG63" s="0" t="n">
        <f aca="false">ROUND(ROUND(AF63,2)*CX63,2)</f>
        <v>0</v>
      </c>
      <c r="DH63" s="0" t="n">
        <f aca="false">ROUND(ROUND(AG63,2)*ROUND(AT63*Source!I48,9),2)</f>
        <v>0</v>
      </c>
      <c r="DI63" s="0" t="n">
        <f aca="false">ROUND(ROUND(AH63,2)*CX63,2)</f>
        <v>0</v>
      </c>
      <c r="DJ63" s="0" t="n">
        <f aca="false">DF63</f>
        <v>0</v>
      </c>
      <c r="DK63" s="0" t="n">
        <v>0</v>
      </c>
      <c r="DM63" s="0" t="n">
        <v>0</v>
      </c>
      <c r="DO63" s="0" t="n">
        <v>0</v>
      </c>
    </row>
    <row r="64" customFormat="false" ht="12.75" hidden="false" customHeight="false" outlineLevel="0" collapsed="false">
      <c r="A64" s="0" t="n">
        <f aca="false">ROW(Source!A49)</f>
        <v>49</v>
      </c>
      <c r="B64" s="0" t="n">
        <v>86511348</v>
      </c>
      <c r="C64" s="0" t="n">
        <v>86511419</v>
      </c>
      <c r="D64" s="0" t="n">
        <v>0</v>
      </c>
      <c r="E64" s="0" t="n">
        <v>1</v>
      </c>
      <c r="F64" s="0" t="n">
        <v>1</v>
      </c>
      <c r="G64" s="0" t="n">
        <v>30515945</v>
      </c>
      <c r="H64" s="0" t="n">
        <v>1</v>
      </c>
      <c r="I64" s="0" t="s">
        <v>70</v>
      </c>
      <c r="K64" s="0" t="s">
        <v>187</v>
      </c>
      <c r="L64" s="0" t="n">
        <v>1369</v>
      </c>
      <c r="N64" s="0" t="n">
        <v>1013</v>
      </c>
      <c r="O64" s="0" t="s">
        <v>188</v>
      </c>
      <c r="P64" s="0" t="s">
        <v>188</v>
      </c>
      <c r="Q64" s="0" t="n">
        <v>1</v>
      </c>
      <c r="W64" s="0" t="n">
        <v>0</v>
      </c>
      <c r="X64" s="0" t="n">
        <v>-2001970737</v>
      </c>
      <c r="Y64" s="0" t="n">
        <f aca="false">(AT64*1.1)</f>
        <v>75.9</v>
      </c>
      <c r="AA64" s="0" t="n">
        <v>0</v>
      </c>
      <c r="AB64" s="0" t="n">
        <v>0</v>
      </c>
      <c r="AC64" s="0" t="n">
        <v>0</v>
      </c>
      <c r="AD64" s="0" t="n">
        <v>0</v>
      </c>
      <c r="AE64" s="0" t="n">
        <v>0</v>
      </c>
      <c r="AF64" s="0" t="n">
        <v>0</v>
      </c>
      <c r="AG64" s="0" t="n">
        <v>0</v>
      </c>
      <c r="AH64" s="0" t="n">
        <v>0</v>
      </c>
      <c r="AI64" s="0" t="n">
        <v>1</v>
      </c>
      <c r="AJ64" s="0" t="n">
        <v>1</v>
      </c>
      <c r="AK64" s="0" t="n">
        <v>1</v>
      </c>
      <c r="AL64" s="0" t="n">
        <v>1</v>
      </c>
      <c r="AM64" s="0" t="n">
        <v>0</v>
      </c>
      <c r="AN64" s="0" t="n">
        <v>0</v>
      </c>
      <c r="AO64" s="0" t="n">
        <v>1</v>
      </c>
      <c r="AP64" s="0" t="n">
        <v>0</v>
      </c>
      <c r="AQ64" s="0" t="n">
        <v>0</v>
      </c>
      <c r="AR64" s="0" t="n">
        <v>0</v>
      </c>
      <c r="AT64" s="0" t="n">
        <v>69</v>
      </c>
      <c r="AU64" s="0" t="s">
        <v>76</v>
      </c>
      <c r="AV64" s="0" t="n">
        <v>1</v>
      </c>
      <c r="AW64" s="0" t="n">
        <v>2</v>
      </c>
      <c r="AX64" s="0" t="n">
        <v>86511423</v>
      </c>
      <c r="AY64" s="0" t="n">
        <v>1</v>
      </c>
      <c r="AZ64" s="0" t="n">
        <v>6144</v>
      </c>
      <c r="BA64" s="0" t="n">
        <v>64</v>
      </c>
      <c r="BB64" s="0" t="n">
        <v>0</v>
      </c>
      <c r="BC64" s="0" t="n">
        <v>0</v>
      </c>
      <c r="BD64" s="0" t="n">
        <v>0</v>
      </c>
      <c r="BE64" s="0" t="n">
        <v>0</v>
      </c>
      <c r="BF64" s="0" t="n">
        <v>0</v>
      </c>
      <c r="BG64" s="0" t="n">
        <v>0</v>
      </c>
      <c r="BH64" s="0" t="n">
        <v>0</v>
      </c>
      <c r="BI64" s="0" t="n">
        <v>0</v>
      </c>
      <c r="BJ64" s="0" t="n">
        <v>0</v>
      </c>
      <c r="BK64" s="0" t="n">
        <v>0</v>
      </c>
      <c r="BL64" s="0" t="n">
        <v>0</v>
      </c>
      <c r="BM64" s="0" t="n">
        <v>0</v>
      </c>
      <c r="BN64" s="0" t="n">
        <v>0</v>
      </c>
      <c r="BO64" s="0" t="n">
        <v>0</v>
      </c>
      <c r="BP64" s="0" t="n">
        <v>0</v>
      </c>
      <c r="BQ64" s="0" t="n">
        <v>0</v>
      </c>
      <c r="BR64" s="0" t="n">
        <v>0</v>
      </c>
      <c r="BS64" s="0" t="n">
        <v>0</v>
      </c>
      <c r="BT64" s="0" t="n">
        <v>0</v>
      </c>
      <c r="BU64" s="0" t="n">
        <v>0</v>
      </c>
      <c r="BV64" s="0" t="n">
        <v>0</v>
      </c>
      <c r="BW64" s="0" t="n">
        <v>0</v>
      </c>
      <c r="CU64" s="0" t="n">
        <f aca="false">ROUND(AT64*Source!I49*AH64*AL64,2)</f>
        <v>0</v>
      </c>
      <c r="CV64" s="0" t="n">
        <f aca="false">ROUND(Y64*Source!I49,9)</f>
        <v>6.831</v>
      </c>
      <c r="CW64" s="0" t="n">
        <v>0</v>
      </c>
      <c r="CX64" s="0" t="n">
        <f aca="false">ROUND(Y64*Source!I49,9)</f>
        <v>6.831</v>
      </c>
      <c r="CY64" s="0" t="n">
        <f aca="false">AD64</f>
        <v>0</v>
      </c>
      <c r="CZ64" s="0" t="n">
        <f aca="false">AH64</f>
        <v>0</v>
      </c>
      <c r="DA64" s="0" t="n">
        <f aca="false">AL64</f>
        <v>1</v>
      </c>
      <c r="DB64" s="0" t="n">
        <f aca="false">(ROUND(AT64*CZ64,2)*1.1)</f>
        <v>0</v>
      </c>
      <c r="DC64" s="0" t="n">
        <f aca="false">(ROUND(AT64*AG64,2)*1.1)</f>
        <v>0</v>
      </c>
      <c r="DF64" s="0" t="n">
        <f aca="false">ROUND(ROUND(AE64,2)*CX64,2)</f>
        <v>0</v>
      </c>
      <c r="DG64" s="0" t="n">
        <f aca="false">ROUND(ROUND(AF64,2)*CX64,2)</f>
        <v>0</v>
      </c>
      <c r="DH64" s="0" t="n">
        <f aca="false">ROUND(ROUND(AG64,2)*ROUND((AT64*Source!I49*1.1),9),2)</f>
        <v>0</v>
      </c>
      <c r="DI64" s="0" t="n">
        <f aca="false">ROUND(ROUND(AH64,2)*CX64,2)</f>
        <v>0</v>
      </c>
      <c r="DJ64" s="0" t="n">
        <f aca="false">DI64</f>
        <v>0</v>
      </c>
      <c r="DK64" s="0" t="n">
        <v>0</v>
      </c>
      <c r="DM64" s="0" t="n">
        <v>0</v>
      </c>
      <c r="DO64" s="0" t="n">
        <v>0</v>
      </c>
      <c r="DP64" s="0" t="s">
        <v>76</v>
      </c>
    </row>
    <row r="65" customFormat="false" ht="12.75" hidden="false" customHeight="false" outlineLevel="0" collapsed="false">
      <c r="A65" s="0" t="n">
        <f aca="false">ROW(Source!A49)</f>
        <v>49</v>
      </c>
      <c r="B65" s="0" t="n">
        <v>86511348</v>
      </c>
      <c r="C65" s="0" t="n">
        <v>86511419</v>
      </c>
      <c r="D65" s="0" t="n">
        <v>0</v>
      </c>
      <c r="E65" s="0" t="n">
        <v>1</v>
      </c>
      <c r="F65" s="0" t="n">
        <v>1</v>
      </c>
      <c r="G65" s="0" t="n">
        <v>30515945</v>
      </c>
      <c r="H65" s="0" t="n">
        <v>3</v>
      </c>
      <c r="I65" s="0" t="s">
        <v>189</v>
      </c>
      <c r="K65" s="0" t="s">
        <v>190</v>
      </c>
      <c r="L65" s="0" t="n">
        <v>1354</v>
      </c>
      <c r="N65" s="0" t="n">
        <v>1010</v>
      </c>
      <c r="O65" s="0" t="s">
        <v>181</v>
      </c>
      <c r="P65" s="0" t="s">
        <v>181</v>
      </c>
      <c r="Q65" s="0" t="n">
        <v>1</v>
      </c>
      <c r="W65" s="0" t="n">
        <v>0</v>
      </c>
      <c r="X65" s="0" t="n">
        <v>-527920806</v>
      </c>
      <c r="Y65" s="0" t="n">
        <f aca="false">AT65</f>
        <v>0</v>
      </c>
      <c r="AA65" s="0" t="n">
        <v>47.28</v>
      </c>
      <c r="AB65" s="0" t="n">
        <v>0</v>
      </c>
      <c r="AC65" s="0" t="n">
        <v>0</v>
      </c>
      <c r="AD65" s="0" t="n">
        <v>0</v>
      </c>
      <c r="AE65" s="0" t="n">
        <v>47.28</v>
      </c>
      <c r="AF65" s="0" t="n">
        <v>0</v>
      </c>
      <c r="AG65" s="0" t="n">
        <v>0</v>
      </c>
      <c r="AH65" s="0" t="n">
        <v>0</v>
      </c>
      <c r="AI65" s="0" t="n">
        <v>1</v>
      </c>
      <c r="AJ65" s="0" t="n">
        <v>1</v>
      </c>
      <c r="AK65" s="0" t="n">
        <v>1</v>
      </c>
      <c r="AL65" s="0" t="n">
        <v>1</v>
      </c>
      <c r="AM65" s="0" t="n">
        <v>0</v>
      </c>
      <c r="AN65" s="0" t="n">
        <v>0</v>
      </c>
      <c r="AO65" s="0" t="n">
        <v>1</v>
      </c>
      <c r="AP65" s="0" t="n">
        <v>0</v>
      </c>
      <c r="AQ65" s="0" t="n">
        <v>0</v>
      </c>
      <c r="AR65" s="0" t="n">
        <v>0</v>
      </c>
      <c r="AT65" s="0" t="n">
        <v>0</v>
      </c>
      <c r="AV65" s="0" t="n">
        <v>0</v>
      </c>
      <c r="AW65" s="0" t="n">
        <v>2</v>
      </c>
      <c r="AX65" s="0" t="n">
        <v>86511424</v>
      </c>
      <c r="AY65" s="0" t="n">
        <v>1</v>
      </c>
      <c r="AZ65" s="0" t="n">
        <v>0</v>
      </c>
      <c r="BA65" s="0" t="n">
        <v>65</v>
      </c>
      <c r="BB65" s="0" t="n">
        <v>0</v>
      </c>
      <c r="BC65" s="0" t="n">
        <v>0</v>
      </c>
      <c r="BD65" s="0" t="n">
        <v>0</v>
      </c>
      <c r="BE65" s="0" t="n">
        <v>0</v>
      </c>
      <c r="BF65" s="0" t="n">
        <v>0</v>
      </c>
      <c r="BG65" s="0" t="n">
        <v>0</v>
      </c>
      <c r="BH65" s="0" t="n">
        <v>0</v>
      </c>
      <c r="BI65" s="0" t="n">
        <v>0</v>
      </c>
      <c r="BJ65" s="0" t="n">
        <v>0</v>
      </c>
      <c r="BK65" s="0" t="n">
        <v>0</v>
      </c>
      <c r="BL65" s="0" t="n">
        <v>0</v>
      </c>
      <c r="BM65" s="0" t="n">
        <v>0</v>
      </c>
      <c r="BN65" s="0" t="n">
        <v>0</v>
      </c>
      <c r="BO65" s="0" t="n">
        <v>0</v>
      </c>
      <c r="BP65" s="0" t="n">
        <v>0</v>
      </c>
      <c r="BQ65" s="0" t="n">
        <v>0</v>
      </c>
      <c r="BR65" s="0" t="n">
        <v>0</v>
      </c>
      <c r="BS65" s="0" t="n">
        <v>0</v>
      </c>
      <c r="BT65" s="0" t="n">
        <v>0</v>
      </c>
      <c r="BU65" s="0" t="n">
        <v>0</v>
      </c>
      <c r="BV65" s="0" t="n">
        <v>0</v>
      </c>
      <c r="BW65" s="0" t="n">
        <v>0</v>
      </c>
      <c r="CV65" s="0" t="n">
        <v>0</v>
      </c>
      <c r="CW65" s="0" t="n">
        <v>0</v>
      </c>
      <c r="CX65" s="0" t="n">
        <f aca="false">ROUND(Y65*Source!I49,9)</f>
        <v>0</v>
      </c>
      <c r="CY65" s="0" t="n">
        <f aca="false">AA65</f>
        <v>47.28</v>
      </c>
      <c r="CZ65" s="0" t="n">
        <f aca="false">AE65</f>
        <v>47.28</v>
      </c>
      <c r="DA65" s="0" t="n">
        <f aca="false">AI65</f>
        <v>1</v>
      </c>
      <c r="DB65" s="0" t="n">
        <f aca="false">ROUND(AT65*CZ65,2)</f>
        <v>0</v>
      </c>
      <c r="DC65" s="0" t="n">
        <f aca="false">ROUND(AT65*AG65,2)</f>
        <v>0</v>
      </c>
      <c r="DF65" s="0" t="n">
        <f aca="false">ROUND(ROUND(AE65,2)*CX65,2)</f>
        <v>0</v>
      </c>
      <c r="DG65" s="0" t="n">
        <f aca="false">ROUND(ROUND(AF65,2)*CX65,2)</f>
        <v>0</v>
      </c>
      <c r="DH65" s="0" t="n">
        <f aca="false">ROUND(ROUND(AG65,2)*ROUND(AT65*Source!I49,9),2)</f>
        <v>0</v>
      </c>
      <c r="DI65" s="0" t="n">
        <f aca="false">ROUND(ROUND(AH65,2)*CX65,2)</f>
        <v>0</v>
      </c>
      <c r="DJ65" s="0" t="n">
        <f aca="false">DF65</f>
        <v>0</v>
      </c>
      <c r="DK65" s="0" t="n">
        <v>0</v>
      </c>
      <c r="DM65" s="0" t="n">
        <v>0</v>
      </c>
      <c r="DO65" s="0" t="n">
        <v>0</v>
      </c>
    </row>
    <row r="66" customFormat="false" ht="12.75" hidden="false" customHeight="false" outlineLevel="0" collapsed="false">
      <c r="A66" s="0" t="n">
        <f aca="false">ROW(Source!A49)</f>
        <v>49</v>
      </c>
      <c r="B66" s="0" t="n">
        <v>86511348</v>
      </c>
      <c r="C66" s="0" t="n">
        <v>86511419</v>
      </c>
      <c r="D66" s="0" t="n">
        <v>46341682</v>
      </c>
      <c r="E66" s="0" t="n">
        <v>1</v>
      </c>
      <c r="F66" s="0" t="n">
        <v>1</v>
      </c>
      <c r="G66" s="0" t="n">
        <v>30515945</v>
      </c>
      <c r="H66" s="0" t="n">
        <v>3</v>
      </c>
      <c r="I66" s="0" t="s">
        <v>191</v>
      </c>
      <c r="K66" s="0" t="s">
        <v>192</v>
      </c>
      <c r="L66" s="0" t="n">
        <v>1354</v>
      </c>
      <c r="N66" s="0" t="n">
        <v>1010</v>
      </c>
      <c r="O66" s="0" t="s">
        <v>181</v>
      </c>
      <c r="P66" s="0" t="s">
        <v>181</v>
      </c>
      <c r="Q66" s="0" t="n">
        <v>1</v>
      </c>
      <c r="W66" s="0" t="n">
        <v>0</v>
      </c>
      <c r="X66" s="0" t="n">
        <v>-384883469</v>
      </c>
      <c r="Y66" s="0" t="n">
        <f aca="false">AT66</f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F66" s="0" t="n">
        <v>0</v>
      </c>
      <c r="AG66" s="0" t="n">
        <v>0</v>
      </c>
      <c r="AH66" s="0" t="n">
        <v>0</v>
      </c>
      <c r="AI66" s="0" t="n">
        <v>1</v>
      </c>
      <c r="AJ66" s="0" t="n">
        <v>1</v>
      </c>
      <c r="AK66" s="0" t="n">
        <v>1</v>
      </c>
      <c r="AL66" s="0" t="n">
        <v>1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  <c r="AT66" s="0" t="n">
        <v>0</v>
      </c>
      <c r="AV66" s="0" t="n">
        <v>0</v>
      </c>
      <c r="AW66" s="0" t="n">
        <v>2</v>
      </c>
      <c r="AX66" s="0" t="n">
        <v>86511425</v>
      </c>
      <c r="AY66" s="0" t="n">
        <v>1</v>
      </c>
      <c r="AZ66" s="0" t="n">
        <v>0</v>
      </c>
      <c r="BA66" s="0" t="n">
        <v>66</v>
      </c>
      <c r="BB66" s="0" t="n">
        <v>0</v>
      </c>
      <c r="BC66" s="0" t="n">
        <v>0</v>
      </c>
      <c r="BD66" s="0" t="n">
        <v>0</v>
      </c>
      <c r="BE66" s="0" t="n">
        <v>0</v>
      </c>
      <c r="BF66" s="0" t="n">
        <v>0</v>
      </c>
      <c r="BG66" s="0" t="n">
        <v>0</v>
      </c>
      <c r="BH66" s="0" t="n">
        <v>0</v>
      </c>
      <c r="BI66" s="0" t="n">
        <v>0</v>
      </c>
      <c r="BJ66" s="0" t="n">
        <v>0</v>
      </c>
      <c r="BK66" s="0" t="n">
        <v>0</v>
      </c>
      <c r="BL66" s="0" t="n">
        <v>0</v>
      </c>
      <c r="BM66" s="0" t="n">
        <v>0</v>
      </c>
      <c r="BN66" s="0" t="n">
        <v>0</v>
      </c>
      <c r="BO66" s="0" t="n">
        <v>0</v>
      </c>
      <c r="BP66" s="0" t="n">
        <v>0</v>
      </c>
      <c r="BQ66" s="0" t="n">
        <v>0</v>
      </c>
      <c r="BR66" s="0" t="n">
        <v>0</v>
      </c>
      <c r="BS66" s="0" t="n">
        <v>0</v>
      </c>
      <c r="BT66" s="0" t="n">
        <v>0</v>
      </c>
      <c r="BU66" s="0" t="n">
        <v>0</v>
      </c>
      <c r="BV66" s="0" t="n">
        <v>0</v>
      </c>
      <c r="BW66" s="0" t="n">
        <v>0</v>
      </c>
      <c r="CV66" s="0" t="n">
        <v>0</v>
      </c>
      <c r="CW66" s="0" t="n">
        <v>0</v>
      </c>
      <c r="CX66" s="0" t="n">
        <f aca="false">ROUND(Y66*Source!I49,9)</f>
        <v>0</v>
      </c>
      <c r="CY66" s="0" t="n">
        <f aca="false">AA66</f>
        <v>0</v>
      </c>
      <c r="CZ66" s="0" t="n">
        <f aca="false">AE66</f>
        <v>0</v>
      </c>
      <c r="DA66" s="0" t="n">
        <f aca="false">AI66</f>
        <v>1</v>
      </c>
      <c r="DB66" s="0" t="n">
        <f aca="false">ROUND(AT66*CZ66,2)</f>
        <v>0</v>
      </c>
      <c r="DC66" s="0" t="n">
        <f aca="false">ROUND(AT66*AG66,2)</f>
        <v>0</v>
      </c>
      <c r="DF66" s="0" t="n">
        <f aca="false">ROUND(ROUND(AE66,2)*CX66,2)</f>
        <v>0</v>
      </c>
      <c r="DG66" s="0" t="n">
        <f aca="false">ROUND(ROUND(AF66,2)*CX66,2)</f>
        <v>0</v>
      </c>
      <c r="DH66" s="0" t="n">
        <f aca="false">ROUND(ROUND(AG66,2)*ROUND(AT66*Source!I49,9),2)</f>
        <v>0</v>
      </c>
      <c r="DI66" s="0" t="n">
        <f aca="false">ROUND(ROUND(AH66,2)*CX66,2)</f>
        <v>0</v>
      </c>
      <c r="DJ66" s="0" t="n">
        <f aca="false">DF66</f>
        <v>0</v>
      </c>
      <c r="DK66" s="0" t="n">
        <v>0</v>
      </c>
      <c r="DM66" s="0" t="n">
        <v>0</v>
      </c>
      <c r="DO66" s="0" t="n">
        <v>0</v>
      </c>
    </row>
    <row r="67" customFormat="false" ht="12.75" hidden="false" customHeight="false" outlineLevel="0" collapsed="false">
      <c r="A67" s="0" t="n">
        <f aca="false">ROW(Source!A50)</f>
        <v>50</v>
      </c>
      <c r="B67" s="0" t="n">
        <v>86511347</v>
      </c>
      <c r="C67" s="0" t="n">
        <v>86511426</v>
      </c>
      <c r="D67" s="0" t="n">
        <v>0</v>
      </c>
      <c r="E67" s="0" t="n">
        <v>1</v>
      </c>
      <c r="F67" s="0" t="n">
        <v>1</v>
      </c>
      <c r="G67" s="0" t="n">
        <v>30515945</v>
      </c>
      <c r="H67" s="0" t="n">
        <v>1</v>
      </c>
      <c r="I67" s="0" t="s">
        <v>70</v>
      </c>
      <c r="K67" s="0" t="s">
        <v>187</v>
      </c>
      <c r="L67" s="0" t="n">
        <v>1369</v>
      </c>
      <c r="N67" s="0" t="n">
        <v>1013</v>
      </c>
      <c r="O67" s="0" t="s">
        <v>188</v>
      </c>
      <c r="P67" s="0" t="s">
        <v>188</v>
      </c>
      <c r="Q67" s="0" t="n">
        <v>1</v>
      </c>
      <c r="W67" s="0" t="n">
        <v>0</v>
      </c>
      <c r="X67" s="0" t="n">
        <v>-2001970737</v>
      </c>
      <c r="Y67" s="0" t="n">
        <f aca="false">(AT67*1.1)</f>
        <v>75.9</v>
      </c>
      <c r="AA67" s="0" t="n">
        <v>0</v>
      </c>
      <c r="AB67" s="0" t="n">
        <v>0</v>
      </c>
      <c r="AC67" s="0" t="n">
        <v>0</v>
      </c>
      <c r="AD67" s="0" t="n">
        <v>0</v>
      </c>
      <c r="AE67" s="0" t="n">
        <v>0</v>
      </c>
      <c r="AF67" s="0" t="n">
        <v>0</v>
      </c>
      <c r="AG67" s="0" t="n">
        <v>0</v>
      </c>
      <c r="AH67" s="0" t="n">
        <v>0</v>
      </c>
      <c r="AI67" s="0" t="n">
        <v>1</v>
      </c>
      <c r="AJ67" s="0" t="n">
        <v>1</v>
      </c>
      <c r="AK67" s="0" t="n">
        <v>1</v>
      </c>
      <c r="AL67" s="0" t="n">
        <v>1</v>
      </c>
      <c r="AM67" s="0" t="n">
        <v>0</v>
      </c>
      <c r="AN67" s="0" t="n">
        <v>0</v>
      </c>
      <c r="AO67" s="0" t="n">
        <v>1</v>
      </c>
      <c r="AP67" s="0" t="n">
        <v>0</v>
      </c>
      <c r="AQ67" s="0" t="n">
        <v>0</v>
      </c>
      <c r="AR67" s="0" t="n">
        <v>0</v>
      </c>
      <c r="AT67" s="0" t="n">
        <v>69</v>
      </c>
      <c r="AU67" s="0" t="s">
        <v>76</v>
      </c>
      <c r="AV67" s="0" t="n">
        <v>1</v>
      </c>
      <c r="AW67" s="0" t="n">
        <v>2</v>
      </c>
      <c r="AX67" s="0" t="n">
        <v>86511430</v>
      </c>
      <c r="AY67" s="0" t="n">
        <v>1</v>
      </c>
      <c r="AZ67" s="0" t="n">
        <v>6144</v>
      </c>
      <c r="BA67" s="0" t="n">
        <v>67</v>
      </c>
      <c r="BB67" s="0" t="n">
        <v>0</v>
      </c>
      <c r="BC67" s="0" t="n">
        <v>0</v>
      </c>
      <c r="BD67" s="0" t="n">
        <v>0</v>
      </c>
      <c r="BE67" s="0" t="n">
        <v>0</v>
      </c>
      <c r="BF67" s="0" t="n">
        <v>0</v>
      </c>
      <c r="BG67" s="0" t="n">
        <v>0</v>
      </c>
      <c r="BH67" s="0" t="n">
        <v>0</v>
      </c>
      <c r="BI67" s="0" t="n">
        <v>0</v>
      </c>
      <c r="BJ67" s="0" t="n">
        <v>0</v>
      </c>
      <c r="BK67" s="0" t="n">
        <v>0</v>
      </c>
      <c r="BL67" s="0" t="n">
        <v>0</v>
      </c>
      <c r="BM67" s="0" t="n">
        <v>0</v>
      </c>
      <c r="BN67" s="0" t="n">
        <v>0</v>
      </c>
      <c r="BO67" s="0" t="n">
        <v>0</v>
      </c>
      <c r="BP67" s="0" t="n">
        <v>0</v>
      </c>
      <c r="BQ67" s="0" t="n">
        <v>0</v>
      </c>
      <c r="BR67" s="0" t="n">
        <v>0</v>
      </c>
      <c r="BS67" s="0" t="n">
        <v>0</v>
      </c>
      <c r="BT67" s="0" t="n">
        <v>0</v>
      </c>
      <c r="BU67" s="0" t="n">
        <v>0</v>
      </c>
      <c r="BV67" s="0" t="n">
        <v>0</v>
      </c>
      <c r="BW67" s="0" t="n">
        <v>0</v>
      </c>
      <c r="CU67" s="0" t="n">
        <f aca="false">ROUND(AT67*Source!I50*AH67*AL67,2)</f>
        <v>0</v>
      </c>
      <c r="CV67" s="0" t="n">
        <f aca="false">ROUND(Y67*Source!I50,9)</f>
        <v>3.036</v>
      </c>
      <c r="CW67" s="0" t="n">
        <v>0</v>
      </c>
      <c r="CX67" s="0" t="n">
        <f aca="false">ROUND(Y67*Source!I50,9)</f>
        <v>3.036</v>
      </c>
      <c r="CY67" s="0" t="n">
        <f aca="false">AD67</f>
        <v>0</v>
      </c>
      <c r="CZ67" s="0" t="n">
        <f aca="false">AH67</f>
        <v>0</v>
      </c>
      <c r="DA67" s="0" t="n">
        <f aca="false">AL67</f>
        <v>1</v>
      </c>
      <c r="DB67" s="0" t="n">
        <f aca="false">(ROUND(AT67*CZ67,2)*1.1)</f>
        <v>0</v>
      </c>
      <c r="DC67" s="0" t="n">
        <f aca="false">(ROUND(AT67*AG67,2)*1.1)</f>
        <v>0</v>
      </c>
      <c r="DF67" s="0" t="n">
        <f aca="false">ROUND(ROUND(AE67,2)*CX67,2)</f>
        <v>0</v>
      </c>
      <c r="DG67" s="0" t="n">
        <f aca="false">ROUND(ROUND(AF67,2)*CX67,2)</f>
        <v>0</v>
      </c>
      <c r="DH67" s="0" t="n">
        <f aca="false">ROUND(ROUND(AG67,2)*ROUND((AT67*Source!I50*1.1),9),2)</f>
        <v>0</v>
      </c>
      <c r="DI67" s="0" t="n">
        <f aca="false">ROUND(ROUND(AH67,2)*CX67,2)</f>
        <v>0</v>
      </c>
      <c r="DJ67" s="0" t="n">
        <f aca="false">DI67</f>
        <v>0</v>
      </c>
      <c r="DK67" s="0" t="n">
        <v>0</v>
      </c>
      <c r="DM67" s="0" t="n">
        <v>0</v>
      </c>
      <c r="DO67" s="0" t="n">
        <v>0</v>
      </c>
      <c r="DP67" s="0" t="s">
        <v>76</v>
      </c>
    </row>
    <row r="68" customFormat="false" ht="12.75" hidden="false" customHeight="false" outlineLevel="0" collapsed="false">
      <c r="A68" s="0" t="n">
        <f aca="false">ROW(Source!A50)</f>
        <v>50</v>
      </c>
      <c r="B68" s="0" t="n">
        <v>86511347</v>
      </c>
      <c r="C68" s="0" t="n">
        <v>86511426</v>
      </c>
      <c r="D68" s="0" t="n">
        <v>0</v>
      </c>
      <c r="E68" s="0" t="n">
        <v>1</v>
      </c>
      <c r="F68" s="0" t="n">
        <v>1</v>
      </c>
      <c r="G68" s="0" t="n">
        <v>30515945</v>
      </c>
      <c r="H68" s="0" t="n">
        <v>3</v>
      </c>
      <c r="I68" s="0" t="s">
        <v>189</v>
      </c>
      <c r="K68" s="0" t="s">
        <v>190</v>
      </c>
      <c r="L68" s="0" t="n">
        <v>1354</v>
      </c>
      <c r="N68" s="0" t="n">
        <v>1010</v>
      </c>
      <c r="O68" s="0" t="s">
        <v>181</v>
      </c>
      <c r="P68" s="0" t="s">
        <v>181</v>
      </c>
      <c r="Q68" s="0" t="n">
        <v>1</v>
      </c>
      <c r="W68" s="0" t="n">
        <v>0</v>
      </c>
      <c r="X68" s="0" t="n">
        <v>-527920806</v>
      </c>
      <c r="Y68" s="0" t="n">
        <f aca="false">AT68</f>
        <v>0</v>
      </c>
      <c r="AA68" s="0" t="n">
        <v>47.28</v>
      </c>
      <c r="AB68" s="0" t="n">
        <v>0</v>
      </c>
      <c r="AC68" s="0" t="n">
        <v>0</v>
      </c>
      <c r="AD68" s="0" t="n">
        <v>0</v>
      </c>
      <c r="AE68" s="0" t="n">
        <v>47.28</v>
      </c>
      <c r="AF68" s="0" t="n">
        <v>0</v>
      </c>
      <c r="AG68" s="0" t="n">
        <v>0</v>
      </c>
      <c r="AH68" s="0" t="n">
        <v>0</v>
      </c>
      <c r="AI68" s="0" t="n">
        <v>1</v>
      </c>
      <c r="AJ68" s="0" t="n">
        <v>1</v>
      </c>
      <c r="AK68" s="0" t="n">
        <v>1</v>
      </c>
      <c r="AL68" s="0" t="n">
        <v>1</v>
      </c>
      <c r="AM68" s="0" t="n">
        <v>0</v>
      </c>
      <c r="AN68" s="0" t="n">
        <v>0</v>
      </c>
      <c r="AO68" s="0" t="n">
        <v>1</v>
      </c>
      <c r="AP68" s="0" t="n">
        <v>0</v>
      </c>
      <c r="AQ68" s="0" t="n">
        <v>0</v>
      </c>
      <c r="AR68" s="0" t="n">
        <v>0</v>
      </c>
      <c r="AT68" s="0" t="n">
        <v>0</v>
      </c>
      <c r="AV68" s="0" t="n">
        <v>0</v>
      </c>
      <c r="AW68" s="0" t="n">
        <v>2</v>
      </c>
      <c r="AX68" s="0" t="n">
        <v>86511431</v>
      </c>
      <c r="AY68" s="0" t="n">
        <v>1</v>
      </c>
      <c r="AZ68" s="0" t="n">
        <v>0</v>
      </c>
      <c r="BA68" s="0" t="n">
        <v>68</v>
      </c>
      <c r="BB68" s="0" t="n">
        <v>0</v>
      </c>
      <c r="BC68" s="0" t="n">
        <v>0</v>
      </c>
      <c r="BD68" s="0" t="n">
        <v>0</v>
      </c>
      <c r="BE68" s="0" t="n">
        <v>0</v>
      </c>
      <c r="BF68" s="0" t="n">
        <v>0</v>
      </c>
      <c r="BG68" s="0" t="n">
        <v>0</v>
      </c>
      <c r="BH68" s="0" t="n">
        <v>0</v>
      </c>
      <c r="BI68" s="0" t="n">
        <v>0</v>
      </c>
      <c r="BJ68" s="0" t="n">
        <v>0</v>
      </c>
      <c r="BK68" s="0" t="n">
        <v>0</v>
      </c>
      <c r="BL68" s="0" t="n">
        <v>0</v>
      </c>
      <c r="BM68" s="0" t="n">
        <v>0</v>
      </c>
      <c r="BN68" s="0" t="n">
        <v>0</v>
      </c>
      <c r="BO68" s="0" t="n">
        <v>0</v>
      </c>
      <c r="BP68" s="0" t="n">
        <v>0</v>
      </c>
      <c r="BQ68" s="0" t="n">
        <v>0</v>
      </c>
      <c r="BR68" s="0" t="n">
        <v>0</v>
      </c>
      <c r="BS68" s="0" t="n">
        <v>0</v>
      </c>
      <c r="BT68" s="0" t="n">
        <v>0</v>
      </c>
      <c r="BU68" s="0" t="n">
        <v>0</v>
      </c>
      <c r="BV68" s="0" t="n">
        <v>0</v>
      </c>
      <c r="BW68" s="0" t="n">
        <v>0</v>
      </c>
      <c r="CV68" s="0" t="n">
        <v>0</v>
      </c>
      <c r="CW68" s="0" t="n">
        <v>0</v>
      </c>
      <c r="CX68" s="0" t="n">
        <f aca="false">ROUND(Y68*Source!I50,9)</f>
        <v>0</v>
      </c>
      <c r="CY68" s="0" t="n">
        <f aca="false">AA68</f>
        <v>47.28</v>
      </c>
      <c r="CZ68" s="0" t="n">
        <f aca="false">AE68</f>
        <v>47.28</v>
      </c>
      <c r="DA68" s="0" t="n">
        <f aca="false">AI68</f>
        <v>1</v>
      </c>
      <c r="DB68" s="0" t="n">
        <f aca="false">ROUND(AT68*CZ68,2)</f>
        <v>0</v>
      </c>
      <c r="DC68" s="0" t="n">
        <f aca="false">ROUND(AT68*AG68,2)</f>
        <v>0</v>
      </c>
      <c r="DF68" s="0" t="n">
        <f aca="false">ROUND(ROUND(AE68,2)*CX68,2)</f>
        <v>0</v>
      </c>
      <c r="DG68" s="0" t="n">
        <f aca="false">ROUND(ROUND(AF68,2)*CX68,2)</f>
        <v>0</v>
      </c>
      <c r="DH68" s="0" t="n">
        <f aca="false">ROUND(ROUND(AG68,2)*ROUND(AT68*Source!I50,9),2)</f>
        <v>0</v>
      </c>
      <c r="DI68" s="0" t="n">
        <f aca="false">ROUND(ROUND(AH68,2)*CX68,2)</f>
        <v>0</v>
      </c>
      <c r="DJ68" s="0" t="n">
        <f aca="false">DF68</f>
        <v>0</v>
      </c>
      <c r="DK68" s="0" t="n">
        <v>0</v>
      </c>
      <c r="DM68" s="0" t="n">
        <v>0</v>
      </c>
      <c r="DO68" s="0" t="n">
        <v>0</v>
      </c>
    </row>
    <row r="69" customFormat="false" ht="12.75" hidden="false" customHeight="false" outlineLevel="0" collapsed="false">
      <c r="A69" s="0" t="n">
        <f aca="false">ROW(Source!A50)</f>
        <v>50</v>
      </c>
      <c r="B69" s="0" t="n">
        <v>86511347</v>
      </c>
      <c r="C69" s="0" t="n">
        <v>86511426</v>
      </c>
      <c r="D69" s="0" t="n">
        <v>46341682</v>
      </c>
      <c r="E69" s="0" t="n">
        <v>1</v>
      </c>
      <c r="F69" s="0" t="n">
        <v>1</v>
      </c>
      <c r="G69" s="0" t="n">
        <v>30515945</v>
      </c>
      <c r="H69" s="0" t="n">
        <v>3</v>
      </c>
      <c r="I69" s="0" t="s">
        <v>191</v>
      </c>
      <c r="K69" s="0" t="s">
        <v>192</v>
      </c>
      <c r="L69" s="0" t="n">
        <v>1354</v>
      </c>
      <c r="N69" s="0" t="n">
        <v>1010</v>
      </c>
      <c r="O69" s="0" t="s">
        <v>181</v>
      </c>
      <c r="P69" s="0" t="s">
        <v>181</v>
      </c>
      <c r="Q69" s="0" t="n">
        <v>1</v>
      </c>
      <c r="W69" s="0" t="n">
        <v>0</v>
      </c>
      <c r="X69" s="0" t="n">
        <v>-384883469</v>
      </c>
      <c r="Y69" s="0" t="n">
        <f aca="false">AT69</f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F69" s="0" t="n">
        <v>0</v>
      </c>
      <c r="AG69" s="0" t="n">
        <v>0</v>
      </c>
      <c r="AH69" s="0" t="n">
        <v>0</v>
      </c>
      <c r="AI69" s="0" t="n">
        <v>1</v>
      </c>
      <c r="AJ69" s="0" t="n">
        <v>1</v>
      </c>
      <c r="AK69" s="0" t="n">
        <v>1</v>
      </c>
      <c r="AL69" s="0" t="n">
        <v>1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  <c r="AT69" s="0" t="n">
        <v>0</v>
      </c>
      <c r="AV69" s="0" t="n">
        <v>0</v>
      </c>
      <c r="AW69" s="0" t="n">
        <v>2</v>
      </c>
      <c r="AX69" s="0" t="n">
        <v>86511432</v>
      </c>
      <c r="AY69" s="0" t="n">
        <v>1</v>
      </c>
      <c r="AZ69" s="0" t="n">
        <v>0</v>
      </c>
      <c r="BA69" s="0" t="n">
        <v>69</v>
      </c>
      <c r="BB69" s="0" t="n">
        <v>0</v>
      </c>
      <c r="BC69" s="0" t="n">
        <v>0</v>
      </c>
      <c r="BD69" s="0" t="n">
        <v>0</v>
      </c>
      <c r="BE69" s="0" t="n">
        <v>0</v>
      </c>
      <c r="BF69" s="0" t="n">
        <v>0</v>
      </c>
      <c r="BG69" s="0" t="n">
        <v>0</v>
      </c>
      <c r="BH69" s="0" t="n">
        <v>0</v>
      </c>
      <c r="BI69" s="0" t="n">
        <v>0</v>
      </c>
      <c r="BJ69" s="0" t="n">
        <v>0</v>
      </c>
      <c r="BK69" s="0" t="n">
        <v>0</v>
      </c>
      <c r="BL69" s="0" t="n">
        <v>0</v>
      </c>
      <c r="BM69" s="0" t="n">
        <v>0</v>
      </c>
      <c r="BN69" s="0" t="n">
        <v>0</v>
      </c>
      <c r="BO69" s="0" t="n">
        <v>0</v>
      </c>
      <c r="BP69" s="0" t="n">
        <v>0</v>
      </c>
      <c r="BQ69" s="0" t="n">
        <v>0</v>
      </c>
      <c r="BR69" s="0" t="n">
        <v>0</v>
      </c>
      <c r="BS69" s="0" t="n">
        <v>0</v>
      </c>
      <c r="BT69" s="0" t="n">
        <v>0</v>
      </c>
      <c r="BU69" s="0" t="n">
        <v>0</v>
      </c>
      <c r="BV69" s="0" t="n">
        <v>0</v>
      </c>
      <c r="BW69" s="0" t="n">
        <v>0</v>
      </c>
      <c r="CV69" s="0" t="n">
        <v>0</v>
      </c>
      <c r="CW69" s="0" t="n">
        <v>0</v>
      </c>
      <c r="CX69" s="0" t="n">
        <f aca="false">ROUND(Y69*Source!I50,9)</f>
        <v>0</v>
      </c>
      <c r="CY69" s="0" t="n">
        <f aca="false">AA69</f>
        <v>0</v>
      </c>
      <c r="CZ69" s="0" t="n">
        <f aca="false">AE69</f>
        <v>0</v>
      </c>
      <c r="DA69" s="0" t="n">
        <f aca="false">AI69</f>
        <v>1</v>
      </c>
      <c r="DB69" s="0" t="n">
        <f aca="false">ROUND(AT69*CZ69,2)</f>
        <v>0</v>
      </c>
      <c r="DC69" s="0" t="n">
        <f aca="false">ROUND(AT69*AG69,2)</f>
        <v>0</v>
      </c>
      <c r="DF69" s="0" t="n">
        <f aca="false">ROUND(ROUND(AE69,2)*CX69,2)</f>
        <v>0</v>
      </c>
      <c r="DG69" s="0" t="n">
        <f aca="false">ROUND(ROUND(AF69,2)*CX69,2)</f>
        <v>0</v>
      </c>
      <c r="DH69" s="0" t="n">
        <f aca="false">ROUND(ROUND(AG69,2)*ROUND(AT69*Source!I50,9),2)</f>
        <v>0</v>
      </c>
      <c r="DI69" s="0" t="n">
        <f aca="false">ROUND(ROUND(AH69,2)*CX69,2)</f>
        <v>0</v>
      </c>
      <c r="DJ69" s="0" t="n">
        <f aca="false">DF69</f>
        <v>0</v>
      </c>
      <c r="DK69" s="0" t="n">
        <v>0</v>
      </c>
      <c r="DM69" s="0" t="n">
        <v>0</v>
      </c>
      <c r="DO69" s="0" t="n">
        <v>0</v>
      </c>
    </row>
    <row r="70" customFormat="false" ht="12.75" hidden="false" customHeight="false" outlineLevel="0" collapsed="false">
      <c r="A70" s="0" t="n">
        <f aca="false">ROW(Source!A51)</f>
        <v>51</v>
      </c>
      <c r="B70" s="0" t="n">
        <v>86511348</v>
      </c>
      <c r="C70" s="0" t="n">
        <v>86511426</v>
      </c>
      <c r="D70" s="0" t="n">
        <v>0</v>
      </c>
      <c r="E70" s="0" t="n">
        <v>1</v>
      </c>
      <c r="F70" s="0" t="n">
        <v>1</v>
      </c>
      <c r="G70" s="0" t="n">
        <v>30515945</v>
      </c>
      <c r="H70" s="0" t="n">
        <v>1</v>
      </c>
      <c r="I70" s="0" t="s">
        <v>70</v>
      </c>
      <c r="K70" s="0" t="s">
        <v>187</v>
      </c>
      <c r="L70" s="0" t="n">
        <v>1369</v>
      </c>
      <c r="N70" s="0" t="n">
        <v>1013</v>
      </c>
      <c r="O70" s="0" t="s">
        <v>188</v>
      </c>
      <c r="P70" s="0" t="s">
        <v>188</v>
      </c>
      <c r="Q70" s="0" t="n">
        <v>1</v>
      </c>
      <c r="W70" s="0" t="n">
        <v>0</v>
      </c>
      <c r="X70" s="0" t="n">
        <v>-2001970737</v>
      </c>
      <c r="Y70" s="0" t="n">
        <f aca="false">(AT70*1.1)</f>
        <v>75.9</v>
      </c>
      <c r="AA70" s="0" t="n">
        <v>0</v>
      </c>
      <c r="AB70" s="0" t="n">
        <v>0</v>
      </c>
      <c r="AC70" s="0" t="n">
        <v>0</v>
      </c>
      <c r="AD70" s="0" t="n">
        <v>0</v>
      </c>
      <c r="AE70" s="0" t="n">
        <v>0</v>
      </c>
      <c r="AF70" s="0" t="n">
        <v>0</v>
      </c>
      <c r="AG70" s="0" t="n">
        <v>0</v>
      </c>
      <c r="AH70" s="0" t="n">
        <v>0</v>
      </c>
      <c r="AI70" s="0" t="n">
        <v>1</v>
      </c>
      <c r="AJ70" s="0" t="n">
        <v>1</v>
      </c>
      <c r="AK70" s="0" t="n">
        <v>1</v>
      </c>
      <c r="AL70" s="0" t="n">
        <v>1</v>
      </c>
      <c r="AM70" s="0" t="n">
        <v>0</v>
      </c>
      <c r="AN70" s="0" t="n">
        <v>0</v>
      </c>
      <c r="AO70" s="0" t="n">
        <v>1</v>
      </c>
      <c r="AP70" s="0" t="n">
        <v>0</v>
      </c>
      <c r="AQ70" s="0" t="n">
        <v>0</v>
      </c>
      <c r="AR70" s="0" t="n">
        <v>0</v>
      </c>
      <c r="AT70" s="0" t="n">
        <v>69</v>
      </c>
      <c r="AU70" s="0" t="s">
        <v>76</v>
      </c>
      <c r="AV70" s="0" t="n">
        <v>1</v>
      </c>
      <c r="AW70" s="0" t="n">
        <v>2</v>
      </c>
      <c r="AX70" s="0" t="n">
        <v>86511430</v>
      </c>
      <c r="AY70" s="0" t="n">
        <v>1</v>
      </c>
      <c r="AZ70" s="0" t="n">
        <v>6144</v>
      </c>
      <c r="BA70" s="0" t="n">
        <v>70</v>
      </c>
      <c r="BB70" s="0" t="n">
        <v>0</v>
      </c>
      <c r="BC70" s="0" t="n">
        <v>0</v>
      </c>
      <c r="BD70" s="0" t="n">
        <v>0</v>
      </c>
      <c r="BE70" s="0" t="n">
        <v>0</v>
      </c>
      <c r="BF70" s="0" t="n">
        <v>0</v>
      </c>
      <c r="BG70" s="0" t="n">
        <v>0</v>
      </c>
      <c r="BH70" s="0" t="n">
        <v>0</v>
      </c>
      <c r="BI70" s="0" t="n">
        <v>0</v>
      </c>
      <c r="BJ70" s="0" t="n">
        <v>0</v>
      </c>
      <c r="BK70" s="0" t="n">
        <v>0</v>
      </c>
      <c r="BL70" s="0" t="n">
        <v>0</v>
      </c>
      <c r="BM70" s="0" t="n">
        <v>0</v>
      </c>
      <c r="BN70" s="0" t="n">
        <v>0</v>
      </c>
      <c r="BO70" s="0" t="n">
        <v>0</v>
      </c>
      <c r="BP70" s="0" t="n">
        <v>0</v>
      </c>
      <c r="BQ70" s="0" t="n">
        <v>0</v>
      </c>
      <c r="BR70" s="0" t="n">
        <v>0</v>
      </c>
      <c r="BS70" s="0" t="n">
        <v>0</v>
      </c>
      <c r="BT70" s="0" t="n">
        <v>0</v>
      </c>
      <c r="BU70" s="0" t="n">
        <v>0</v>
      </c>
      <c r="BV70" s="0" t="n">
        <v>0</v>
      </c>
      <c r="BW70" s="0" t="n">
        <v>0</v>
      </c>
      <c r="CU70" s="0" t="n">
        <f aca="false">ROUND(AT70*Source!I51*AH70*AL70,2)</f>
        <v>0</v>
      </c>
      <c r="CV70" s="0" t="n">
        <f aca="false">ROUND(Y70*Source!I51,9)</f>
        <v>3.036</v>
      </c>
      <c r="CW70" s="0" t="n">
        <v>0</v>
      </c>
      <c r="CX70" s="0" t="n">
        <f aca="false">ROUND(Y70*Source!I51,9)</f>
        <v>3.036</v>
      </c>
      <c r="CY70" s="0" t="n">
        <f aca="false">AD70</f>
        <v>0</v>
      </c>
      <c r="CZ70" s="0" t="n">
        <f aca="false">AH70</f>
        <v>0</v>
      </c>
      <c r="DA70" s="0" t="n">
        <f aca="false">AL70</f>
        <v>1</v>
      </c>
      <c r="DB70" s="0" t="n">
        <f aca="false">(ROUND(AT70*CZ70,2)*1.1)</f>
        <v>0</v>
      </c>
      <c r="DC70" s="0" t="n">
        <f aca="false">(ROUND(AT70*AG70,2)*1.1)</f>
        <v>0</v>
      </c>
      <c r="DF70" s="0" t="n">
        <f aca="false">ROUND(ROUND(AE70,2)*CX70,2)</f>
        <v>0</v>
      </c>
      <c r="DG70" s="0" t="n">
        <f aca="false">ROUND(ROUND(AF70,2)*CX70,2)</f>
        <v>0</v>
      </c>
      <c r="DH70" s="0" t="n">
        <f aca="false">ROUND(ROUND(AG70,2)*ROUND((AT70*Source!I51*1.1),9),2)</f>
        <v>0</v>
      </c>
      <c r="DI70" s="0" t="n">
        <f aca="false">ROUND(ROUND(AH70,2)*CX70,2)</f>
        <v>0</v>
      </c>
      <c r="DJ70" s="0" t="n">
        <f aca="false">DI70</f>
        <v>0</v>
      </c>
      <c r="DK70" s="0" t="n">
        <v>0</v>
      </c>
      <c r="DM70" s="0" t="n">
        <v>0</v>
      </c>
      <c r="DO70" s="0" t="n">
        <v>0</v>
      </c>
      <c r="DP70" s="0" t="s">
        <v>76</v>
      </c>
    </row>
    <row r="71" customFormat="false" ht="12.75" hidden="false" customHeight="false" outlineLevel="0" collapsed="false">
      <c r="A71" s="0" t="n">
        <f aca="false">ROW(Source!A51)</f>
        <v>51</v>
      </c>
      <c r="B71" s="0" t="n">
        <v>86511348</v>
      </c>
      <c r="C71" s="0" t="n">
        <v>86511426</v>
      </c>
      <c r="D71" s="0" t="n">
        <v>0</v>
      </c>
      <c r="E71" s="0" t="n">
        <v>1</v>
      </c>
      <c r="F71" s="0" t="n">
        <v>1</v>
      </c>
      <c r="G71" s="0" t="n">
        <v>30515945</v>
      </c>
      <c r="H71" s="0" t="n">
        <v>3</v>
      </c>
      <c r="I71" s="0" t="s">
        <v>189</v>
      </c>
      <c r="K71" s="0" t="s">
        <v>190</v>
      </c>
      <c r="L71" s="0" t="n">
        <v>1354</v>
      </c>
      <c r="N71" s="0" t="n">
        <v>1010</v>
      </c>
      <c r="O71" s="0" t="s">
        <v>181</v>
      </c>
      <c r="P71" s="0" t="s">
        <v>181</v>
      </c>
      <c r="Q71" s="0" t="n">
        <v>1</v>
      </c>
      <c r="W71" s="0" t="n">
        <v>0</v>
      </c>
      <c r="X71" s="0" t="n">
        <v>-527920806</v>
      </c>
      <c r="Y71" s="0" t="n">
        <f aca="false">AT71</f>
        <v>0</v>
      </c>
      <c r="AA71" s="0" t="n">
        <v>47.28</v>
      </c>
      <c r="AB71" s="0" t="n">
        <v>0</v>
      </c>
      <c r="AC71" s="0" t="n">
        <v>0</v>
      </c>
      <c r="AD71" s="0" t="n">
        <v>0</v>
      </c>
      <c r="AE71" s="0" t="n">
        <v>47.28</v>
      </c>
      <c r="AF71" s="0" t="n">
        <v>0</v>
      </c>
      <c r="AG71" s="0" t="n">
        <v>0</v>
      </c>
      <c r="AH71" s="0" t="n">
        <v>0</v>
      </c>
      <c r="AI71" s="0" t="n">
        <v>1</v>
      </c>
      <c r="AJ71" s="0" t="n">
        <v>1</v>
      </c>
      <c r="AK71" s="0" t="n">
        <v>1</v>
      </c>
      <c r="AL71" s="0" t="n">
        <v>1</v>
      </c>
      <c r="AM71" s="0" t="n">
        <v>0</v>
      </c>
      <c r="AN71" s="0" t="n">
        <v>0</v>
      </c>
      <c r="AO71" s="0" t="n">
        <v>1</v>
      </c>
      <c r="AP71" s="0" t="n">
        <v>0</v>
      </c>
      <c r="AQ71" s="0" t="n">
        <v>0</v>
      </c>
      <c r="AR71" s="0" t="n">
        <v>0</v>
      </c>
      <c r="AT71" s="0" t="n">
        <v>0</v>
      </c>
      <c r="AV71" s="0" t="n">
        <v>0</v>
      </c>
      <c r="AW71" s="0" t="n">
        <v>2</v>
      </c>
      <c r="AX71" s="0" t="n">
        <v>86511431</v>
      </c>
      <c r="AY71" s="0" t="n">
        <v>1</v>
      </c>
      <c r="AZ71" s="0" t="n">
        <v>0</v>
      </c>
      <c r="BA71" s="0" t="n">
        <v>71</v>
      </c>
      <c r="BB71" s="0" t="n">
        <v>0</v>
      </c>
      <c r="BC71" s="0" t="n">
        <v>0</v>
      </c>
      <c r="BD71" s="0" t="n">
        <v>0</v>
      </c>
      <c r="BE71" s="0" t="n">
        <v>0</v>
      </c>
      <c r="BF71" s="0" t="n">
        <v>0</v>
      </c>
      <c r="BG71" s="0" t="n">
        <v>0</v>
      </c>
      <c r="BH71" s="0" t="n">
        <v>0</v>
      </c>
      <c r="BI71" s="0" t="n">
        <v>0</v>
      </c>
      <c r="BJ71" s="0" t="n">
        <v>0</v>
      </c>
      <c r="BK71" s="0" t="n">
        <v>0</v>
      </c>
      <c r="BL71" s="0" t="n">
        <v>0</v>
      </c>
      <c r="BM71" s="0" t="n">
        <v>0</v>
      </c>
      <c r="BN71" s="0" t="n">
        <v>0</v>
      </c>
      <c r="BO71" s="0" t="n">
        <v>0</v>
      </c>
      <c r="BP71" s="0" t="n">
        <v>0</v>
      </c>
      <c r="BQ71" s="0" t="n">
        <v>0</v>
      </c>
      <c r="BR71" s="0" t="n">
        <v>0</v>
      </c>
      <c r="BS71" s="0" t="n">
        <v>0</v>
      </c>
      <c r="BT71" s="0" t="n">
        <v>0</v>
      </c>
      <c r="BU71" s="0" t="n">
        <v>0</v>
      </c>
      <c r="BV71" s="0" t="n">
        <v>0</v>
      </c>
      <c r="BW71" s="0" t="n">
        <v>0</v>
      </c>
      <c r="CV71" s="0" t="n">
        <v>0</v>
      </c>
      <c r="CW71" s="0" t="n">
        <v>0</v>
      </c>
      <c r="CX71" s="0" t="n">
        <f aca="false">ROUND(Y71*Source!I51,9)</f>
        <v>0</v>
      </c>
      <c r="CY71" s="0" t="n">
        <f aca="false">AA71</f>
        <v>47.28</v>
      </c>
      <c r="CZ71" s="0" t="n">
        <f aca="false">AE71</f>
        <v>47.28</v>
      </c>
      <c r="DA71" s="0" t="n">
        <f aca="false">AI71</f>
        <v>1</v>
      </c>
      <c r="DB71" s="0" t="n">
        <f aca="false">ROUND(AT71*CZ71,2)</f>
        <v>0</v>
      </c>
      <c r="DC71" s="0" t="n">
        <f aca="false">ROUND(AT71*AG71,2)</f>
        <v>0</v>
      </c>
      <c r="DF71" s="0" t="n">
        <f aca="false">ROUND(ROUND(AE71,2)*CX71,2)</f>
        <v>0</v>
      </c>
      <c r="DG71" s="0" t="n">
        <f aca="false">ROUND(ROUND(AF71,2)*CX71,2)</f>
        <v>0</v>
      </c>
      <c r="DH71" s="0" t="n">
        <f aca="false">ROUND(ROUND(AG71,2)*ROUND(AT71*Source!I51,9),2)</f>
        <v>0</v>
      </c>
      <c r="DI71" s="0" t="n">
        <f aca="false">ROUND(ROUND(AH71,2)*CX71,2)</f>
        <v>0</v>
      </c>
      <c r="DJ71" s="0" t="n">
        <f aca="false">DF71</f>
        <v>0</v>
      </c>
      <c r="DK71" s="0" t="n">
        <v>0</v>
      </c>
      <c r="DM71" s="0" t="n">
        <v>0</v>
      </c>
      <c r="DO71" s="0" t="n">
        <v>0</v>
      </c>
    </row>
    <row r="72" customFormat="false" ht="12.75" hidden="false" customHeight="false" outlineLevel="0" collapsed="false">
      <c r="A72" s="0" t="n">
        <f aca="false">ROW(Source!A51)</f>
        <v>51</v>
      </c>
      <c r="B72" s="0" t="n">
        <v>86511348</v>
      </c>
      <c r="C72" s="0" t="n">
        <v>86511426</v>
      </c>
      <c r="D72" s="0" t="n">
        <v>46341682</v>
      </c>
      <c r="E72" s="0" t="n">
        <v>1</v>
      </c>
      <c r="F72" s="0" t="n">
        <v>1</v>
      </c>
      <c r="G72" s="0" t="n">
        <v>30515945</v>
      </c>
      <c r="H72" s="0" t="n">
        <v>3</v>
      </c>
      <c r="I72" s="0" t="s">
        <v>191</v>
      </c>
      <c r="K72" s="0" t="s">
        <v>192</v>
      </c>
      <c r="L72" s="0" t="n">
        <v>1354</v>
      </c>
      <c r="N72" s="0" t="n">
        <v>1010</v>
      </c>
      <c r="O72" s="0" t="s">
        <v>181</v>
      </c>
      <c r="P72" s="0" t="s">
        <v>181</v>
      </c>
      <c r="Q72" s="0" t="n">
        <v>1</v>
      </c>
      <c r="W72" s="0" t="n">
        <v>0</v>
      </c>
      <c r="X72" s="0" t="n">
        <v>-384883469</v>
      </c>
      <c r="Y72" s="0" t="n">
        <f aca="false">AT72</f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F72" s="0" t="n">
        <v>0</v>
      </c>
      <c r="AG72" s="0" t="n">
        <v>0</v>
      </c>
      <c r="AH72" s="0" t="n">
        <v>0</v>
      </c>
      <c r="AI72" s="0" t="n">
        <v>1</v>
      </c>
      <c r="AJ72" s="0" t="n">
        <v>1</v>
      </c>
      <c r="AK72" s="0" t="n">
        <v>1</v>
      </c>
      <c r="AL72" s="0" t="n">
        <v>1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  <c r="AT72" s="0" t="n">
        <v>0</v>
      </c>
      <c r="AV72" s="0" t="n">
        <v>0</v>
      </c>
      <c r="AW72" s="0" t="n">
        <v>2</v>
      </c>
      <c r="AX72" s="0" t="n">
        <v>86511432</v>
      </c>
      <c r="AY72" s="0" t="n">
        <v>1</v>
      </c>
      <c r="AZ72" s="0" t="n">
        <v>0</v>
      </c>
      <c r="BA72" s="0" t="n">
        <v>72</v>
      </c>
      <c r="BB72" s="0" t="n">
        <v>0</v>
      </c>
      <c r="BC72" s="0" t="n">
        <v>0</v>
      </c>
      <c r="BD72" s="0" t="n">
        <v>0</v>
      </c>
      <c r="BE72" s="0" t="n">
        <v>0</v>
      </c>
      <c r="BF72" s="0" t="n">
        <v>0</v>
      </c>
      <c r="BG72" s="0" t="n">
        <v>0</v>
      </c>
      <c r="BH72" s="0" t="n">
        <v>0</v>
      </c>
      <c r="BI72" s="0" t="n">
        <v>0</v>
      </c>
      <c r="BJ72" s="0" t="n">
        <v>0</v>
      </c>
      <c r="BK72" s="0" t="n">
        <v>0</v>
      </c>
      <c r="BL72" s="0" t="n">
        <v>0</v>
      </c>
      <c r="BM72" s="0" t="n">
        <v>0</v>
      </c>
      <c r="BN72" s="0" t="n">
        <v>0</v>
      </c>
      <c r="BO72" s="0" t="n">
        <v>0</v>
      </c>
      <c r="BP72" s="0" t="n">
        <v>0</v>
      </c>
      <c r="BQ72" s="0" t="n">
        <v>0</v>
      </c>
      <c r="BR72" s="0" t="n">
        <v>0</v>
      </c>
      <c r="BS72" s="0" t="n">
        <v>0</v>
      </c>
      <c r="BT72" s="0" t="n">
        <v>0</v>
      </c>
      <c r="BU72" s="0" t="n">
        <v>0</v>
      </c>
      <c r="BV72" s="0" t="n">
        <v>0</v>
      </c>
      <c r="BW72" s="0" t="n">
        <v>0</v>
      </c>
      <c r="CV72" s="0" t="n">
        <v>0</v>
      </c>
      <c r="CW72" s="0" t="n">
        <v>0</v>
      </c>
      <c r="CX72" s="0" t="n">
        <f aca="false">ROUND(Y72*Source!I51,9)</f>
        <v>0</v>
      </c>
      <c r="CY72" s="0" t="n">
        <f aca="false">AA72</f>
        <v>0</v>
      </c>
      <c r="CZ72" s="0" t="n">
        <f aca="false">AE72</f>
        <v>0</v>
      </c>
      <c r="DA72" s="0" t="n">
        <f aca="false">AI72</f>
        <v>1</v>
      </c>
      <c r="DB72" s="0" t="n">
        <f aca="false">ROUND(AT72*CZ72,2)</f>
        <v>0</v>
      </c>
      <c r="DC72" s="0" t="n">
        <f aca="false">ROUND(AT72*AG72,2)</f>
        <v>0</v>
      </c>
      <c r="DF72" s="0" t="n">
        <f aca="false">ROUND(ROUND(AE72,2)*CX72,2)</f>
        <v>0</v>
      </c>
      <c r="DG72" s="0" t="n">
        <f aca="false">ROUND(ROUND(AF72,2)*CX72,2)</f>
        <v>0</v>
      </c>
      <c r="DH72" s="0" t="n">
        <f aca="false">ROUND(ROUND(AG72,2)*ROUND(AT72*Source!I51,9),2)</f>
        <v>0</v>
      </c>
      <c r="DI72" s="0" t="n">
        <f aca="false">ROUND(ROUND(AH72,2)*CX72,2)</f>
        <v>0</v>
      </c>
      <c r="DJ72" s="0" t="n">
        <f aca="false">DF72</f>
        <v>0</v>
      </c>
      <c r="DK72" s="0" t="n">
        <v>0</v>
      </c>
      <c r="DM72" s="0" t="n">
        <v>0</v>
      </c>
      <c r="DO72" s="0" t="n">
        <v>0</v>
      </c>
    </row>
    <row r="73" customFormat="false" ht="12.75" hidden="false" customHeight="false" outlineLevel="0" collapsed="false">
      <c r="A73" s="0" t="n">
        <f aca="false">ROW(Source!A52)</f>
        <v>52</v>
      </c>
      <c r="B73" s="0" t="n">
        <v>86511347</v>
      </c>
      <c r="C73" s="0" t="n">
        <v>86511433</v>
      </c>
      <c r="D73" s="0" t="n">
        <v>0</v>
      </c>
      <c r="E73" s="0" t="n">
        <v>1</v>
      </c>
      <c r="F73" s="0" t="n">
        <v>1</v>
      </c>
      <c r="G73" s="0" t="n">
        <v>30515945</v>
      </c>
      <c r="H73" s="0" t="n">
        <v>1</v>
      </c>
      <c r="I73" s="0" t="s">
        <v>70</v>
      </c>
      <c r="K73" s="0" t="s">
        <v>187</v>
      </c>
      <c r="L73" s="0" t="n">
        <v>1369</v>
      </c>
      <c r="N73" s="0" t="n">
        <v>1013</v>
      </c>
      <c r="O73" s="0" t="s">
        <v>188</v>
      </c>
      <c r="P73" s="0" t="s">
        <v>188</v>
      </c>
      <c r="Q73" s="0" t="n">
        <v>1</v>
      </c>
      <c r="W73" s="0" t="n">
        <v>0</v>
      </c>
      <c r="X73" s="0" t="n">
        <v>-2001970737</v>
      </c>
      <c r="Y73" s="0" t="n">
        <f aca="false">(AT73*1.1)</f>
        <v>75.9</v>
      </c>
      <c r="AA73" s="0" t="n">
        <v>0</v>
      </c>
      <c r="AB73" s="0" t="n">
        <v>0</v>
      </c>
      <c r="AC73" s="0" t="n">
        <v>0</v>
      </c>
      <c r="AD73" s="0" t="n">
        <v>0</v>
      </c>
      <c r="AE73" s="0" t="n">
        <v>0</v>
      </c>
      <c r="AF73" s="0" t="n">
        <v>0</v>
      </c>
      <c r="AG73" s="0" t="n">
        <v>0</v>
      </c>
      <c r="AH73" s="0" t="n">
        <v>0</v>
      </c>
      <c r="AI73" s="0" t="n">
        <v>1</v>
      </c>
      <c r="AJ73" s="0" t="n">
        <v>1</v>
      </c>
      <c r="AK73" s="0" t="n">
        <v>1</v>
      </c>
      <c r="AL73" s="0" t="n">
        <v>1</v>
      </c>
      <c r="AM73" s="0" t="n">
        <v>0</v>
      </c>
      <c r="AN73" s="0" t="n">
        <v>0</v>
      </c>
      <c r="AO73" s="0" t="n">
        <v>1</v>
      </c>
      <c r="AP73" s="0" t="n">
        <v>0</v>
      </c>
      <c r="AQ73" s="0" t="n">
        <v>0</v>
      </c>
      <c r="AR73" s="0" t="n">
        <v>0</v>
      </c>
      <c r="AT73" s="0" t="n">
        <v>69</v>
      </c>
      <c r="AU73" s="0" t="s">
        <v>76</v>
      </c>
      <c r="AV73" s="0" t="n">
        <v>1</v>
      </c>
      <c r="AW73" s="0" t="n">
        <v>2</v>
      </c>
      <c r="AX73" s="0" t="n">
        <v>86511437</v>
      </c>
      <c r="AY73" s="0" t="n">
        <v>1</v>
      </c>
      <c r="AZ73" s="0" t="n">
        <v>6144</v>
      </c>
      <c r="BA73" s="0" t="n">
        <v>73</v>
      </c>
      <c r="BB73" s="0" t="n">
        <v>0</v>
      </c>
      <c r="BC73" s="0" t="n">
        <v>0</v>
      </c>
      <c r="BD73" s="0" t="n">
        <v>0</v>
      </c>
      <c r="BE73" s="0" t="n">
        <v>0</v>
      </c>
      <c r="BF73" s="0" t="n">
        <v>0</v>
      </c>
      <c r="BG73" s="0" t="n">
        <v>0</v>
      </c>
      <c r="BH73" s="0" t="n">
        <v>0</v>
      </c>
      <c r="BI73" s="0" t="n">
        <v>0</v>
      </c>
      <c r="BJ73" s="0" t="n">
        <v>0</v>
      </c>
      <c r="BK73" s="0" t="n">
        <v>0</v>
      </c>
      <c r="BL73" s="0" t="n">
        <v>0</v>
      </c>
      <c r="BM73" s="0" t="n">
        <v>0</v>
      </c>
      <c r="BN73" s="0" t="n">
        <v>0</v>
      </c>
      <c r="BO73" s="0" t="n">
        <v>0</v>
      </c>
      <c r="BP73" s="0" t="n">
        <v>0</v>
      </c>
      <c r="BQ73" s="0" t="n">
        <v>0</v>
      </c>
      <c r="BR73" s="0" t="n">
        <v>0</v>
      </c>
      <c r="BS73" s="0" t="n">
        <v>0</v>
      </c>
      <c r="BT73" s="0" t="n">
        <v>0</v>
      </c>
      <c r="BU73" s="0" t="n">
        <v>0</v>
      </c>
      <c r="BV73" s="0" t="n">
        <v>0</v>
      </c>
      <c r="BW73" s="0" t="n">
        <v>0</v>
      </c>
      <c r="CU73" s="0" t="n">
        <f aca="false">ROUND(AT73*Source!I52*AH73*AL73,2)</f>
        <v>0</v>
      </c>
      <c r="CV73" s="0" t="n">
        <f aca="false">ROUND(Y73*Source!I52,9)</f>
        <v>3.036</v>
      </c>
      <c r="CW73" s="0" t="n">
        <v>0</v>
      </c>
      <c r="CX73" s="0" t="n">
        <f aca="false">ROUND(Y73*Source!I52,9)</f>
        <v>3.036</v>
      </c>
      <c r="CY73" s="0" t="n">
        <f aca="false">AD73</f>
        <v>0</v>
      </c>
      <c r="CZ73" s="0" t="n">
        <f aca="false">AH73</f>
        <v>0</v>
      </c>
      <c r="DA73" s="0" t="n">
        <f aca="false">AL73</f>
        <v>1</v>
      </c>
      <c r="DB73" s="0" t="n">
        <f aca="false">(ROUND(AT73*CZ73,2)*1.1)</f>
        <v>0</v>
      </c>
      <c r="DC73" s="0" t="n">
        <f aca="false">(ROUND(AT73*AG73,2)*1.1)</f>
        <v>0</v>
      </c>
      <c r="DF73" s="0" t="n">
        <f aca="false">ROUND(ROUND(AE73,2)*CX73,2)</f>
        <v>0</v>
      </c>
      <c r="DG73" s="0" t="n">
        <f aca="false">ROUND(ROUND(AF73,2)*CX73,2)</f>
        <v>0</v>
      </c>
      <c r="DH73" s="0" t="n">
        <f aca="false">ROUND(ROUND(AG73,2)*ROUND((AT73*Source!I52*1.1),9),2)</f>
        <v>0</v>
      </c>
      <c r="DI73" s="0" t="n">
        <f aca="false">ROUND(ROUND(AH73,2)*CX73,2)</f>
        <v>0</v>
      </c>
      <c r="DJ73" s="0" t="n">
        <f aca="false">DI73</f>
        <v>0</v>
      </c>
      <c r="DK73" s="0" t="n">
        <v>0</v>
      </c>
      <c r="DM73" s="0" t="n">
        <v>0</v>
      </c>
      <c r="DO73" s="0" t="n">
        <v>0</v>
      </c>
      <c r="DP73" s="0" t="s">
        <v>76</v>
      </c>
    </row>
    <row r="74" customFormat="false" ht="12.75" hidden="false" customHeight="false" outlineLevel="0" collapsed="false">
      <c r="A74" s="0" t="n">
        <f aca="false">ROW(Source!A52)</f>
        <v>52</v>
      </c>
      <c r="B74" s="0" t="n">
        <v>86511347</v>
      </c>
      <c r="C74" s="0" t="n">
        <v>86511433</v>
      </c>
      <c r="D74" s="0" t="n">
        <v>0</v>
      </c>
      <c r="E74" s="0" t="n">
        <v>1</v>
      </c>
      <c r="F74" s="0" t="n">
        <v>1</v>
      </c>
      <c r="G74" s="0" t="n">
        <v>30515945</v>
      </c>
      <c r="H74" s="0" t="n">
        <v>3</v>
      </c>
      <c r="I74" s="0" t="s">
        <v>189</v>
      </c>
      <c r="K74" s="0" t="s">
        <v>190</v>
      </c>
      <c r="L74" s="0" t="n">
        <v>1354</v>
      </c>
      <c r="N74" s="0" t="n">
        <v>1010</v>
      </c>
      <c r="O74" s="0" t="s">
        <v>181</v>
      </c>
      <c r="P74" s="0" t="s">
        <v>181</v>
      </c>
      <c r="Q74" s="0" t="n">
        <v>1</v>
      </c>
      <c r="W74" s="0" t="n">
        <v>0</v>
      </c>
      <c r="X74" s="0" t="n">
        <v>-527920806</v>
      </c>
      <c r="Y74" s="0" t="n">
        <f aca="false">AT74</f>
        <v>0</v>
      </c>
      <c r="AA74" s="0" t="n">
        <v>47.28</v>
      </c>
      <c r="AB74" s="0" t="n">
        <v>0</v>
      </c>
      <c r="AC74" s="0" t="n">
        <v>0</v>
      </c>
      <c r="AD74" s="0" t="n">
        <v>0</v>
      </c>
      <c r="AE74" s="0" t="n">
        <v>47.28</v>
      </c>
      <c r="AF74" s="0" t="n">
        <v>0</v>
      </c>
      <c r="AG74" s="0" t="n">
        <v>0</v>
      </c>
      <c r="AH74" s="0" t="n">
        <v>0</v>
      </c>
      <c r="AI74" s="0" t="n">
        <v>1</v>
      </c>
      <c r="AJ74" s="0" t="n">
        <v>1</v>
      </c>
      <c r="AK74" s="0" t="n">
        <v>1</v>
      </c>
      <c r="AL74" s="0" t="n">
        <v>1</v>
      </c>
      <c r="AM74" s="0" t="n">
        <v>0</v>
      </c>
      <c r="AN74" s="0" t="n">
        <v>0</v>
      </c>
      <c r="AO74" s="0" t="n">
        <v>1</v>
      </c>
      <c r="AP74" s="0" t="n">
        <v>0</v>
      </c>
      <c r="AQ74" s="0" t="n">
        <v>0</v>
      </c>
      <c r="AR74" s="0" t="n">
        <v>0</v>
      </c>
      <c r="AT74" s="0" t="n">
        <v>0</v>
      </c>
      <c r="AV74" s="0" t="n">
        <v>0</v>
      </c>
      <c r="AW74" s="0" t="n">
        <v>2</v>
      </c>
      <c r="AX74" s="0" t="n">
        <v>86511438</v>
      </c>
      <c r="AY74" s="0" t="n">
        <v>1</v>
      </c>
      <c r="AZ74" s="0" t="n">
        <v>0</v>
      </c>
      <c r="BA74" s="0" t="n">
        <v>74</v>
      </c>
      <c r="BB74" s="0" t="n">
        <v>0</v>
      </c>
      <c r="BC74" s="0" t="n">
        <v>0</v>
      </c>
      <c r="BD74" s="0" t="n">
        <v>0</v>
      </c>
      <c r="BE74" s="0" t="n">
        <v>0</v>
      </c>
      <c r="BF74" s="0" t="n">
        <v>0</v>
      </c>
      <c r="BG74" s="0" t="n">
        <v>0</v>
      </c>
      <c r="BH74" s="0" t="n">
        <v>0</v>
      </c>
      <c r="BI74" s="0" t="n">
        <v>0</v>
      </c>
      <c r="BJ74" s="0" t="n">
        <v>0</v>
      </c>
      <c r="BK74" s="0" t="n">
        <v>0</v>
      </c>
      <c r="BL74" s="0" t="n">
        <v>0</v>
      </c>
      <c r="BM74" s="0" t="n">
        <v>0</v>
      </c>
      <c r="BN74" s="0" t="n">
        <v>0</v>
      </c>
      <c r="BO74" s="0" t="n">
        <v>0</v>
      </c>
      <c r="BP74" s="0" t="n">
        <v>0</v>
      </c>
      <c r="BQ74" s="0" t="n">
        <v>0</v>
      </c>
      <c r="BR74" s="0" t="n">
        <v>0</v>
      </c>
      <c r="BS74" s="0" t="n">
        <v>0</v>
      </c>
      <c r="BT74" s="0" t="n">
        <v>0</v>
      </c>
      <c r="BU74" s="0" t="n">
        <v>0</v>
      </c>
      <c r="BV74" s="0" t="n">
        <v>0</v>
      </c>
      <c r="BW74" s="0" t="n">
        <v>0</v>
      </c>
      <c r="CV74" s="0" t="n">
        <v>0</v>
      </c>
      <c r="CW74" s="0" t="n">
        <v>0</v>
      </c>
      <c r="CX74" s="0" t="n">
        <f aca="false">ROUND(Y74*Source!I52,9)</f>
        <v>0</v>
      </c>
      <c r="CY74" s="0" t="n">
        <f aca="false">AA74</f>
        <v>47.28</v>
      </c>
      <c r="CZ74" s="0" t="n">
        <f aca="false">AE74</f>
        <v>47.28</v>
      </c>
      <c r="DA74" s="0" t="n">
        <f aca="false">AI74</f>
        <v>1</v>
      </c>
      <c r="DB74" s="0" t="n">
        <f aca="false">ROUND(AT74*CZ74,2)</f>
        <v>0</v>
      </c>
      <c r="DC74" s="0" t="n">
        <f aca="false">ROUND(AT74*AG74,2)</f>
        <v>0</v>
      </c>
      <c r="DF74" s="0" t="n">
        <f aca="false">ROUND(ROUND(AE74,2)*CX74,2)</f>
        <v>0</v>
      </c>
      <c r="DG74" s="0" t="n">
        <f aca="false">ROUND(ROUND(AF74,2)*CX74,2)</f>
        <v>0</v>
      </c>
      <c r="DH74" s="0" t="n">
        <f aca="false">ROUND(ROUND(AG74,2)*ROUND(AT74*Source!I52,9),2)</f>
        <v>0</v>
      </c>
      <c r="DI74" s="0" t="n">
        <f aca="false">ROUND(ROUND(AH74,2)*CX74,2)</f>
        <v>0</v>
      </c>
      <c r="DJ74" s="0" t="n">
        <f aca="false">DF74</f>
        <v>0</v>
      </c>
      <c r="DK74" s="0" t="n">
        <v>0</v>
      </c>
      <c r="DM74" s="0" t="n">
        <v>0</v>
      </c>
      <c r="DO74" s="0" t="n">
        <v>0</v>
      </c>
    </row>
    <row r="75" customFormat="false" ht="12.75" hidden="false" customHeight="false" outlineLevel="0" collapsed="false">
      <c r="A75" s="0" t="n">
        <f aca="false">ROW(Source!A52)</f>
        <v>52</v>
      </c>
      <c r="B75" s="0" t="n">
        <v>86511347</v>
      </c>
      <c r="C75" s="0" t="n">
        <v>86511433</v>
      </c>
      <c r="D75" s="0" t="n">
        <v>46341682</v>
      </c>
      <c r="E75" s="0" t="n">
        <v>1</v>
      </c>
      <c r="F75" s="0" t="n">
        <v>1</v>
      </c>
      <c r="G75" s="0" t="n">
        <v>30515945</v>
      </c>
      <c r="H75" s="0" t="n">
        <v>3</v>
      </c>
      <c r="I75" s="0" t="s">
        <v>191</v>
      </c>
      <c r="K75" s="0" t="s">
        <v>192</v>
      </c>
      <c r="L75" s="0" t="n">
        <v>1354</v>
      </c>
      <c r="N75" s="0" t="n">
        <v>1010</v>
      </c>
      <c r="O75" s="0" t="s">
        <v>181</v>
      </c>
      <c r="P75" s="0" t="s">
        <v>181</v>
      </c>
      <c r="Q75" s="0" t="n">
        <v>1</v>
      </c>
      <c r="W75" s="0" t="n">
        <v>0</v>
      </c>
      <c r="X75" s="0" t="n">
        <v>-384883469</v>
      </c>
      <c r="Y75" s="0" t="n">
        <f aca="false">AT75</f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F75" s="0" t="n">
        <v>0</v>
      </c>
      <c r="AG75" s="0" t="n">
        <v>0</v>
      </c>
      <c r="AH75" s="0" t="n">
        <v>0</v>
      </c>
      <c r="AI75" s="0" t="n">
        <v>1</v>
      </c>
      <c r="AJ75" s="0" t="n">
        <v>1</v>
      </c>
      <c r="AK75" s="0" t="n">
        <v>1</v>
      </c>
      <c r="AL75" s="0" t="n">
        <v>1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  <c r="AT75" s="0" t="n">
        <v>0</v>
      </c>
      <c r="AV75" s="0" t="n">
        <v>0</v>
      </c>
      <c r="AW75" s="0" t="n">
        <v>2</v>
      </c>
      <c r="AX75" s="0" t="n">
        <v>86511439</v>
      </c>
      <c r="AY75" s="0" t="n">
        <v>1</v>
      </c>
      <c r="AZ75" s="0" t="n">
        <v>0</v>
      </c>
      <c r="BA75" s="0" t="n">
        <v>75</v>
      </c>
      <c r="BB75" s="0" t="n">
        <v>0</v>
      </c>
      <c r="BC75" s="0" t="n">
        <v>0</v>
      </c>
      <c r="BD75" s="0" t="n">
        <v>0</v>
      </c>
      <c r="BE75" s="0" t="n">
        <v>0</v>
      </c>
      <c r="BF75" s="0" t="n">
        <v>0</v>
      </c>
      <c r="BG75" s="0" t="n">
        <v>0</v>
      </c>
      <c r="BH75" s="0" t="n">
        <v>0</v>
      </c>
      <c r="BI75" s="0" t="n">
        <v>0</v>
      </c>
      <c r="BJ75" s="0" t="n">
        <v>0</v>
      </c>
      <c r="BK75" s="0" t="n">
        <v>0</v>
      </c>
      <c r="BL75" s="0" t="n">
        <v>0</v>
      </c>
      <c r="BM75" s="0" t="n">
        <v>0</v>
      </c>
      <c r="BN75" s="0" t="n">
        <v>0</v>
      </c>
      <c r="BO75" s="0" t="n">
        <v>0</v>
      </c>
      <c r="BP75" s="0" t="n">
        <v>0</v>
      </c>
      <c r="BQ75" s="0" t="n">
        <v>0</v>
      </c>
      <c r="BR75" s="0" t="n">
        <v>0</v>
      </c>
      <c r="BS75" s="0" t="n">
        <v>0</v>
      </c>
      <c r="BT75" s="0" t="n">
        <v>0</v>
      </c>
      <c r="BU75" s="0" t="n">
        <v>0</v>
      </c>
      <c r="BV75" s="0" t="n">
        <v>0</v>
      </c>
      <c r="BW75" s="0" t="n">
        <v>0</v>
      </c>
      <c r="CV75" s="0" t="n">
        <v>0</v>
      </c>
      <c r="CW75" s="0" t="n">
        <v>0</v>
      </c>
      <c r="CX75" s="0" t="n">
        <f aca="false">ROUND(Y75*Source!I52,9)</f>
        <v>0</v>
      </c>
      <c r="CY75" s="0" t="n">
        <f aca="false">AA75</f>
        <v>0</v>
      </c>
      <c r="CZ75" s="0" t="n">
        <f aca="false">AE75</f>
        <v>0</v>
      </c>
      <c r="DA75" s="0" t="n">
        <f aca="false">AI75</f>
        <v>1</v>
      </c>
      <c r="DB75" s="0" t="n">
        <f aca="false">ROUND(AT75*CZ75,2)</f>
        <v>0</v>
      </c>
      <c r="DC75" s="0" t="n">
        <f aca="false">ROUND(AT75*AG75,2)</f>
        <v>0</v>
      </c>
      <c r="DF75" s="0" t="n">
        <f aca="false">ROUND(ROUND(AE75,2)*CX75,2)</f>
        <v>0</v>
      </c>
      <c r="DG75" s="0" t="n">
        <f aca="false">ROUND(ROUND(AF75,2)*CX75,2)</f>
        <v>0</v>
      </c>
      <c r="DH75" s="0" t="n">
        <f aca="false">ROUND(ROUND(AG75,2)*ROUND(AT75*Source!I52,9),2)</f>
        <v>0</v>
      </c>
      <c r="DI75" s="0" t="n">
        <f aca="false">ROUND(ROUND(AH75,2)*CX75,2)</f>
        <v>0</v>
      </c>
      <c r="DJ75" s="0" t="n">
        <f aca="false">DF75</f>
        <v>0</v>
      </c>
      <c r="DK75" s="0" t="n">
        <v>0</v>
      </c>
      <c r="DM75" s="0" t="n">
        <v>0</v>
      </c>
      <c r="DO75" s="0" t="n">
        <v>0</v>
      </c>
    </row>
    <row r="76" customFormat="false" ht="12.75" hidden="false" customHeight="false" outlineLevel="0" collapsed="false">
      <c r="A76" s="0" t="n">
        <f aca="false">ROW(Source!A53)</f>
        <v>53</v>
      </c>
      <c r="B76" s="0" t="n">
        <v>86511348</v>
      </c>
      <c r="C76" s="0" t="n">
        <v>86511433</v>
      </c>
      <c r="D76" s="0" t="n">
        <v>0</v>
      </c>
      <c r="E76" s="0" t="n">
        <v>1</v>
      </c>
      <c r="F76" s="0" t="n">
        <v>1</v>
      </c>
      <c r="G76" s="0" t="n">
        <v>30515945</v>
      </c>
      <c r="H76" s="0" t="n">
        <v>1</v>
      </c>
      <c r="I76" s="0" t="s">
        <v>70</v>
      </c>
      <c r="K76" s="0" t="s">
        <v>187</v>
      </c>
      <c r="L76" s="0" t="n">
        <v>1369</v>
      </c>
      <c r="N76" s="0" t="n">
        <v>1013</v>
      </c>
      <c r="O76" s="0" t="s">
        <v>188</v>
      </c>
      <c r="P76" s="0" t="s">
        <v>188</v>
      </c>
      <c r="Q76" s="0" t="n">
        <v>1</v>
      </c>
      <c r="W76" s="0" t="n">
        <v>0</v>
      </c>
      <c r="X76" s="0" t="n">
        <v>-2001970737</v>
      </c>
      <c r="Y76" s="0" t="n">
        <f aca="false">(AT76*1.1)</f>
        <v>75.9</v>
      </c>
      <c r="AA76" s="0" t="n">
        <v>0</v>
      </c>
      <c r="AB76" s="0" t="n">
        <v>0</v>
      </c>
      <c r="AC76" s="0" t="n">
        <v>0</v>
      </c>
      <c r="AD76" s="0" t="n">
        <v>0</v>
      </c>
      <c r="AE76" s="0" t="n">
        <v>0</v>
      </c>
      <c r="AF76" s="0" t="n">
        <v>0</v>
      </c>
      <c r="AG76" s="0" t="n">
        <v>0</v>
      </c>
      <c r="AH76" s="0" t="n">
        <v>0</v>
      </c>
      <c r="AI76" s="0" t="n">
        <v>1</v>
      </c>
      <c r="AJ76" s="0" t="n">
        <v>1</v>
      </c>
      <c r="AK76" s="0" t="n">
        <v>1</v>
      </c>
      <c r="AL76" s="0" t="n">
        <v>1</v>
      </c>
      <c r="AM76" s="0" t="n">
        <v>0</v>
      </c>
      <c r="AN76" s="0" t="n">
        <v>0</v>
      </c>
      <c r="AO76" s="0" t="n">
        <v>1</v>
      </c>
      <c r="AP76" s="0" t="n">
        <v>0</v>
      </c>
      <c r="AQ76" s="0" t="n">
        <v>0</v>
      </c>
      <c r="AR76" s="0" t="n">
        <v>0</v>
      </c>
      <c r="AT76" s="0" t="n">
        <v>69</v>
      </c>
      <c r="AU76" s="0" t="s">
        <v>76</v>
      </c>
      <c r="AV76" s="0" t="n">
        <v>1</v>
      </c>
      <c r="AW76" s="0" t="n">
        <v>2</v>
      </c>
      <c r="AX76" s="0" t="n">
        <v>86511437</v>
      </c>
      <c r="AY76" s="0" t="n">
        <v>1</v>
      </c>
      <c r="AZ76" s="0" t="n">
        <v>6144</v>
      </c>
      <c r="BA76" s="0" t="n">
        <v>76</v>
      </c>
      <c r="BB76" s="0" t="n">
        <v>0</v>
      </c>
      <c r="BC76" s="0" t="n">
        <v>0</v>
      </c>
      <c r="BD76" s="0" t="n">
        <v>0</v>
      </c>
      <c r="BE76" s="0" t="n">
        <v>0</v>
      </c>
      <c r="BF76" s="0" t="n">
        <v>0</v>
      </c>
      <c r="BG76" s="0" t="n">
        <v>0</v>
      </c>
      <c r="BH76" s="0" t="n">
        <v>0</v>
      </c>
      <c r="BI76" s="0" t="n">
        <v>0</v>
      </c>
      <c r="BJ76" s="0" t="n">
        <v>0</v>
      </c>
      <c r="BK76" s="0" t="n">
        <v>0</v>
      </c>
      <c r="BL76" s="0" t="n">
        <v>0</v>
      </c>
      <c r="BM76" s="0" t="n">
        <v>0</v>
      </c>
      <c r="BN76" s="0" t="n">
        <v>0</v>
      </c>
      <c r="BO76" s="0" t="n">
        <v>0</v>
      </c>
      <c r="BP76" s="0" t="n">
        <v>0</v>
      </c>
      <c r="BQ76" s="0" t="n">
        <v>0</v>
      </c>
      <c r="BR76" s="0" t="n">
        <v>0</v>
      </c>
      <c r="BS76" s="0" t="n">
        <v>0</v>
      </c>
      <c r="BT76" s="0" t="n">
        <v>0</v>
      </c>
      <c r="BU76" s="0" t="n">
        <v>0</v>
      </c>
      <c r="BV76" s="0" t="n">
        <v>0</v>
      </c>
      <c r="BW76" s="0" t="n">
        <v>0</v>
      </c>
      <c r="CU76" s="0" t="n">
        <f aca="false">ROUND(AT76*Source!I53*AH76*AL76,2)</f>
        <v>0</v>
      </c>
      <c r="CV76" s="0" t="n">
        <f aca="false">ROUND(Y76*Source!I53,9)</f>
        <v>3.036</v>
      </c>
      <c r="CW76" s="0" t="n">
        <v>0</v>
      </c>
      <c r="CX76" s="0" t="n">
        <f aca="false">ROUND(Y76*Source!I53,9)</f>
        <v>3.036</v>
      </c>
      <c r="CY76" s="0" t="n">
        <f aca="false">AD76</f>
        <v>0</v>
      </c>
      <c r="CZ76" s="0" t="n">
        <f aca="false">AH76</f>
        <v>0</v>
      </c>
      <c r="DA76" s="0" t="n">
        <f aca="false">AL76</f>
        <v>1</v>
      </c>
      <c r="DB76" s="0" t="n">
        <f aca="false">(ROUND(AT76*CZ76,2)*1.1)</f>
        <v>0</v>
      </c>
      <c r="DC76" s="0" t="n">
        <f aca="false">(ROUND(AT76*AG76,2)*1.1)</f>
        <v>0</v>
      </c>
      <c r="DF76" s="0" t="n">
        <f aca="false">ROUND(ROUND(AE76,2)*CX76,2)</f>
        <v>0</v>
      </c>
      <c r="DG76" s="0" t="n">
        <f aca="false">ROUND(ROUND(AF76,2)*CX76,2)</f>
        <v>0</v>
      </c>
      <c r="DH76" s="0" t="n">
        <f aca="false">ROUND(ROUND(AG76,2)*ROUND((AT76*Source!I53*1.1),9),2)</f>
        <v>0</v>
      </c>
      <c r="DI76" s="0" t="n">
        <f aca="false">ROUND(ROUND(AH76,2)*CX76,2)</f>
        <v>0</v>
      </c>
      <c r="DJ76" s="0" t="n">
        <f aca="false">DI76</f>
        <v>0</v>
      </c>
      <c r="DK76" s="0" t="n">
        <v>0</v>
      </c>
      <c r="DM76" s="0" t="n">
        <v>0</v>
      </c>
      <c r="DO76" s="0" t="n">
        <v>0</v>
      </c>
      <c r="DP76" s="0" t="s">
        <v>76</v>
      </c>
    </row>
    <row r="77" customFormat="false" ht="12.75" hidden="false" customHeight="false" outlineLevel="0" collapsed="false">
      <c r="A77" s="0" t="n">
        <f aca="false">ROW(Source!A53)</f>
        <v>53</v>
      </c>
      <c r="B77" s="0" t="n">
        <v>86511348</v>
      </c>
      <c r="C77" s="0" t="n">
        <v>86511433</v>
      </c>
      <c r="D77" s="0" t="n">
        <v>0</v>
      </c>
      <c r="E77" s="0" t="n">
        <v>1</v>
      </c>
      <c r="F77" s="0" t="n">
        <v>1</v>
      </c>
      <c r="G77" s="0" t="n">
        <v>30515945</v>
      </c>
      <c r="H77" s="0" t="n">
        <v>3</v>
      </c>
      <c r="I77" s="0" t="s">
        <v>189</v>
      </c>
      <c r="K77" s="0" t="s">
        <v>190</v>
      </c>
      <c r="L77" s="0" t="n">
        <v>1354</v>
      </c>
      <c r="N77" s="0" t="n">
        <v>1010</v>
      </c>
      <c r="O77" s="0" t="s">
        <v>181</v>
      </c>
      <c r="P77" s="0" t="s">
        <v>181</v>
      </c>
      <c r="Q77" s="0" t="n">
        <v>1</v>
      </c>
      <c r="W77" s="0" t="n">
        <v>0</v>
      </c>
      <c r="X77" s="0" t="n">
        <v>-527920806</v>
      </c>
      <c r="Y77" s="0" t="n">
        <f aca="false">AT77</f>
        <v>0</v>
      </c>
      <c r="AA77" s="0" t="n">
        <v>47.28</v>
      </c>
      <c r="AB77" s="0" t="n">
        <v>0</v>
      </c>
      <c r="AC77" s="0" t="n">
        <v>0</v>
      </c>
      <c r="AD77" s="0" t="n">
        <v>0</v>
      </c>
      <c r="AE77" s="0" t="n">
        <v>47.28</v>
      </c>
      <c r="AF77" s="0" t="n">
        <v>0</v>
      </c>
      <c r="AG77" s="0" t="n">
        <v>0</v>
      </c>
      <c r="AH77" s="0" t="n">
        <v>0</v>
      </c>
      <c r="AI77" s="0" t="n">
        <v>1</v>
      </c>
      <c r="AJ77" s="0" t="n">
        <v>1</v>
      </c>
      <c r="AK77" s="0" t="n">
        <v>1</v>
      </c>
      <c r="AL77" s="0" t="n">
        <v>1</v>
      </c>
      <c r="AM77" s="0" t="n">
        <v>0</v>
      </c>
      <c r="AN77" s="0" t="n">
        <v>0</v>
      </c>
      <c r="AO77" s="0" t="n">
        <v>1</v>
      </c>
      <c r="AP77" s="0" t="n">
        <v>0</v>
      </c>
      <c r="AQ77" s="0" t="n">
        <v>0</v>
      </c>
      <c r="AR77" s="0" t="n">
        <v>0</v>
      </c>
      <c r="AT77" s="0" t="n">
        <v>0</v>
      </c>
      <c r="AV77" s="0" t="n">
        <v>0</v>
      </c>
      <c r="AW77" s="0" t="n">
        <v>2</v>
      </c>
      <c r="AX77" s="0" t="n">
        <v>86511438</v>
      </c>
      <c r="AY77" s="0" t="n">
        <v>1</v>
      </c>
      <c r="AZ77" s="0" t="n">
        <v>0</v>
      </c>
      <c r="BA77" s="0" t="n">
        <v>77</v>
      </c>
      <c r="BB77" s="0" t="n">
        <v>0</v>
      </c>
      <c r="BC77" s="0" t="n">
        <v>0</v>
      </c>
      <c r="BD77" s="0" t="n">
        <v>0</v>
      </c>
      <c r="BE77" s="0" t="n">
        <v>0</v>
      </c>
      <c r="BF77" s="0" t="n">
        <v>0</v>
      </c>
      <c r="BG77" s="0" t="n">
        <v>0</v>
      </c>
      <c r="BH77" s="0" t="n">
        <v>0</v>
      </c>
      <c r="BI77" s="0" t="n">
        <v>0</v>
      </c>
      <c r="BJ77" s="0" t="n">
        <v>0</v>
      </c>
      <c r="BK77" s="0" t="n">
        <v>0</v>
      </c>
      <c r="BL77" s="0" t="n">
        <v>0</v>
      </c>
      <c r="BM77" s="0" t="n">
        <v>0</v>
      </c>
      <c r="BN77" s="0" t="n">
        <v>0</v>
      </c>
      <c r="BO77" s="0" t="n">
        <v>0</v>
      </c>
      <c r="BP77" s="0" t="n">
        <v>0</v>
      </c>
      <c r="BQ77" s="0" t="n">
        <v>0</v>
      </c>
      <c r="BR77" s="0" t="n">
        <v>0</v>
      </c>
      <c r="BS77" s="0" t="n">
        <v>0</v>
      </c>
      <c r="BT77" s="0" t="n">
        <v>0</v>
      </c>
      <c r="BU77" s="0" t="n">
        <v>0</v>
      </c>
      <c r="BV77" s="0" t="n">
        <v>0</v>
      </c>
      <c r="BW77" s="0" t="n">
        <v>0</v>
      </c>
      <c r="CV77" s="0" t="n">
        <v>0</v>
      </c>
      <c r="CW77" s="0" t="n">
        <v>0</v>
      </c>
      <c r="CX77" s="0" t="n">
        <f aca="false">ROUND(Y77*Source!I53,9)</f>
        <v>0</v>
      </c>
      <c r="CY77" s="0" t="n">
        <f aca="false">AA77</f>
        <v>47.28</v>
      </c>
      <c r="CZ77" s="0" t="n">
        <f aca="false">AE77</f>
        <v>47.28</v>
      </c>
      <c r="DA77" s="0" t="n">
        <f aca="false">AI77</f>
        <v>1</v>
      </c>
      <c r="DB77" s="0" t="n">
        <f aca="false">ROUND(AT77*CZ77,2)</f>
        <v>0</v>
      </c>
      <c r="DC77" s="0" t="n">
        <f aca="false">ROUND(AT77*AG77,2)</f>
        <v>0</v>
      </c>
      <c r="DF77" s="0" t="n">
        <f aca="false">ROUND(ROUND(AE77,2)*CX77,2)</f>
        <v>0</v>
      </c>
      <c r="DG77" s="0" t="n">
        <f aca="false">ROUND(ROUND(AF77,2)*CX77,2)</f>
        <v>0</v>
      </c>
      <c r="DH77" s="0" t="n">
        <f aca="false">ROUND(ROUND(AG77,2)*ROUND(AT77*Source!I53,9),2)</f>
        <v>0</v>
      </c>
      <c r="DI77" s="0" t="n">
        <f aca="false">ROUND(ROUND(AH77,2)*CX77,2)</f>
        <v>0</v>
      </c>
      <c r="DJ77" s="0" t="n">
        <f aca="false">DF77</f>
        <v>0</v>
      </c>
      <c r="DK77" s="0" t="n">
        <v>0</v>
      </c>
      <c r="DM77" s="0" t="n">
        <v>0</v>
      </c>
      <c r="DO77" s="0" t="n">
        <v>0</v>
      </c>
    </row>
    <row r="78" customFormat="false" ht="12.75" hidden="false" customHeight="false" outlineLevel="0" collapsed="false">
      <c r="A78" s="0" t="n">
        <f aca="false">ROW(Source!A53)</f>
        <v>53</v>
      </c>
      <c r="B78" s="0" t="n">
        <v>86511348</v>
      </c>
      <c r="C78" s="0" t="n">
        <v>86511433</v>
      </c>
      <c r="D78" s="0" t="n">
        <v>46341682</v>
      </c>
      <c r="E78" s="0" t="n">
        <v>1</v>
      </c>
      <c r="F78" s="0" t="n">
        <v>1</v>
      </c>
      <c r="G78" s="0" t="n">
        <v>30515945</v>
      </c>
      <c r="H78" s="0" t="n">
        <v>3</v>
      </c>
      <c r="I78" s="0" t="s">
        <v>191</v>
      </c>
      <c r="K78" s="0" t="s">
        <v>192</v>
      </c>
      <c r="L78" s="0" t="n">
        <v>1354</v>
      </c>
      <c r="N78" s="0" t="n">
        <v>1010</v>
      </c>
      <c r="O78" s="0" t="s">
        <v>181</v>
      </c>
      <c r="P78" s="0" t="s">
        <v>181</v>
      </c>
      <c r="Q78" s="0" t="n">
        <v>1</v>
      </c>
      <c r="W78" s="0" t="n">
        <v>0</v>
      </c>
      <c r="X78" s="0" t="n">
        <v>-384883469</v>
      </c>
      <c r="Y78" s="0" t="n">
        <f aca="false">AT78</f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F78" s="0" t="n">
        <v>0</v>
      </c>
      <c r="AG78" s="0" t="n">
        <v>0</v>
      </c>
      <c r="AH78" s="0" t="n">
        <v>0</v>
      </c>
      <c r="AI78" s="0" t="n">
        <v>1</v>
      </c>
      <c r="AJ78" s="0" t="n">
        <v>1</v>
      </c>
      <c r="AK78" s="0" t="n">
        <v>1</v>
      </c>
      <c r="AL78" s="0" t="n">
        <v>1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  <c r="AT78" s="0" t="n">
        <v>0</v>
      </c>
      <c r="AV78" s="0" t="n">
        <v>0</v>
      </c>
      <c r="AW78" s="0" t="n">
        <v>2</v>
      </c>
      <c r="AX78" s="0" t="n">
        <v>86511439</v>
      </c>
      <c r="AY78" s="0" t="n">
        <v>1</v>
      </c>
      <c r="AZ78" s="0" t="n">
        <v>0</v>
      </c>
      <c r="BA78" s="0" t="n">
        <v>78</v>
      </c>
      <c r="BB78" s="0" t="n">
        <v>0</v>
      </c>
      <c r="BC78" s="0" t="n">
        <v>0</v>
      </c>
      <c r="BD78" s="0" t="n">
        <v>0</v>
      </c>
      <c r="BE78" s="0" t="n">
        <v>0</v>
      </c>
      <c r="BF78" s="0" t="n">
        <v>0</v>
      </c>
      <c r="BG78" s="0" t="n">
        <v>0</v>
      </c>
      <c r="BH78" s="0" t="n">
        <v>0</v>
      </c>
      <c r="BI78" s="0" t="n">
        <v>0</v>
      </c>
      <c r="BJ78" s="0" t="n">
        <v>0</v>
      </c>
      <c r="BK78" s="0" t="n">
        <v>0</v>
      </c>
      <c r="BL78" s="0" t="n">
        <v>0</v>
      </c>
      <c r="BM78" s="0" t="n">
        <v>0</v>
      </c>
      <c r="BN78" s="0" t="n">
        <v>0</v>
      </c>
      <c r="BO78" s="0" t="n">
        <v>0</v>
      </c>
      <c r="BP78" s="0" t="n">
        <v>0</v>
      </c>
      <c r="BQ78" s="0" t="n">
        <v>0</v>
      </c>
      <c r="BR78" s="0" t="n">
        <v>0</v>
      </c>
      <c r="BS78" s="0" t="n">
        <v>0</v>
      </c>
      <c r="BT78" s="0" t="n">
        <v>0</v>
      </c>
      <c r="BU78" s="0" t="n">
        <v>0</v>
      </c>
      <c r="BV78" s="0" t="n">
        <v>0</v>
      </c>
      <c r="BW78" s="0" t="n">
        <v>0</v>
      </c>
      <c r="CV78" s="0" t="n">
        <v>0</v>
      </c>
      <c r="CW78" s="0" t="n">
        <v>0</v>
      </c>
      <c r="CX78" s="0" t="n">
        <f aca="false">ROUND(Y78*Source!I53,9)</f>
        <v>0</v>
      </c>
      <c r="CY78" s="0" t="n">
        <f aca="false">AA78</f>
        <v>0</v>
      </c>
      <c r="CZ78" s="0" t="n">
        <f aca="false">AE78</f>
        <v>0</v>
      </c>
      <c r="DA78" s="0" t="n">
        <f aca="false">AI78</f>
        <v>1</v>
      </c>
      <c r="DB78" s="0" t="n">
        <f aca="false">ROUND(AT78*CZ78,2)</f>
        <v>0</v>
      </c>
      <c r="DC78" s="0" t="n">
        <f aca="false">ROUND(AT78*AG78,2)</f>
        <v>0</v>
      </c>
      <c r="DF78" s="0" t="n">
        <f aca="false">ROUND(ROUND(AE78,2)*CX78,2)</f>
        <v>0</v>
      </c>
      <c r="DG78" s="0" t="n">
        <f aca="false">ROUND(ROUND(AF78,2)*CX78,2)</f>
        <v>0</v>
      </c>
      <c r="DH78" s="0" t="n">
        <f aca="false">ROUND(ROUND(AG78,2)*ROUND(AT78*Source!I53,9),2)</f>
        <v>0</v>
      </c>
      <c r="DI78" s="0" t="n">
        <f aca="false">ROUND(ROUND(AH78,2)*CX78,2)</f>
        <v>0</v>
      </c>
      <c r="DJ78" s="0" t="n">
        <f aca="false">DF78</f>
        <v>0</v>
      </c>
      <c r="DK78" s="0" t="n">
        <v>0</v>
      </c>
      <c r="DM78" s="0" t="n">
        <v>0</v>
      </c>
      <c r="DO78" s="0" t="n">
        <v>0</v>
      </c>
    </row>
    <row r="79" customFormat="false" ht="12.75" hidden="false" customHeight="false" outlineLevel="0" collapsed="false">
      <c r="A79" s="0" t="n">
        <f aca="false">ROW(Source!A54)</f>
        <v>54</v>
      </c>
      <c r="B79" s="0" t="n">
        <v>86511347</v>
      </c>
      <c r="C79" s="0" t="n">
        <v>86511440</v>
      </c>
      <c r="D79" s="0" t="n">
        <v>0</v>
      </c>
      <c r="E79" s="0" t="n">
        <v>1</v>
      </c>
      <c r="F79" s="0" t="n">
        <v>1</v>
      </c>
      <c r="G79" s="0" t="n">
        <v>30515945</v>
      </c>
      <c r="H79" s="0" t="n">
        <v>1</v>
      </c>
      <c r="I79" s="0" t="s">
        <v>70</v>
      </c>
      <c r="K79" s="0" t="s">
        <v>187</v>
      </c>
      <c r="L79" s="0" t="n">
        <v>1369</v>
      </c>
      <c r="N79" s="0" t="n">
        <v>1013</v>
      </c>
      <c r="O79" s="0" t="s">
        <v>188</v>
      </c>
      <c r="P79" s="0" t="s">
        <v>188</v>
      </c>
      <c r="Q79" s="0" t="n">
        <v>1</v>
      </c>
      <c r="W79" s="0" t="n">
        <v>0</v>
      </c>
      <c r="X79" s="0" t="n">
        <v>-2001970737</v>
      </c>
      <c r="Y79" s="0" t="n">
        <f aca="false">(AT79*1.1)</f>
        <v>75.9</v>
      </c>
      <c r="AA79" s="0" t="n">
        <v>0</v>
      </c>
      <c r="AB79" s="0" t="n">
        <v>0</v>
      </c>
      <c r="AC79" s="0" t="n">
        <v>0</v>
      </c>
      <c r="AD79" s="0" t="n">
        <v>0</v>
      </c>
      <c r="AE79" s="0" t="n">
        <v>0</v>
      </c>
      <c r="AF79" s="0" t="n">
        <v>0</v>
      </c>
      <c r="AG79" s="0" t="n">
        <v>0</v>
      </c>
      <c r="AH79" s="0" t="n">
        <v>0</v>
      </c>
      <c r="AI79" s="0" t="n">
        <v>1</v>
      </c>
      <c r="AJ79" s="0" t="n">
        <v>1</v>
      </c>
      <c r="AK79" s="0" t="n">
        <v>1</v>
      </c>
      <c r="AL79" s="0" t="n">
        <v>1</v>
      </c>
      <c r="AM79" s="0" t="n">
        <v>0</v>
      </c>
      <c r="AN79" s="0" t="n">
        <v>0</v>
      </c>
      <c r="AO79" s="0" t="n">
        <v>1</v>
      </c>
      <c r="AP79" s="0" t="n">
        <v>0</v>
      </c>
      <c r="AQ79" s="0" t="n">
        <v>0</v>
      </c>
      <c r="AR79" s="0" t="n">
        <v>0</v>
      </c>
      <c r="AT79" s="0" t="n">
        <v>69</v>
      </c>
      <c r="AU79" s="0" t="s">
        <v>76</v>
      </c>
      <c r="AV79" s="0" t="n">
        <v>1</v>
      </c>
      <c r="AW79" s="0" t="n">
        <v>2</v>
      </c>
      <c r="AX79" s="0" t="n">
        <v>86511444</v>
      </c>
      <c r="AY79" s="0" t="n">
        <v>1</v>
      </c>
      <c r="AZ79" s="0" t="n">
        <v>6144</v>
      </c>
      <c r="BA79" s="0" t="n">
        <v>79</v>
      </c>
      <c r="BB79" s="0" t="n">
        <v>0</v>
      </c>
      <c r="BC79" s="0" t="n">
        <v>0</v>
      </c>
      <c r="BD79" s="0" t="n">
        <v>0</v>
      </c>
      <c r="BE79" s="0" t="n">
        <v>0</v>
      </c>
      <c r="BF79" s="0" t="n">
        <v>0</v>
      </c>
      <c r="BG79" s="0" t="n">
        <v>0</v>
      </c>
      <c r="BH79" s="0" t="n">
        <v>0</v>
      </c>
      <c r="BI79" s="0" t="n">
        <v>0</v>
      </c>
      <c r="BJ79" s="0" t="n">
        <v>0</v>
      </c>
      <c r="BK79" s="0" t="n">
        <v>0</v>
      </c>
      <c r="BL79" s="0" t="n">
        <v>0</v>
      </c>
      <c r="BM79" s="0" t="n">
        <v>0</v>
      </c>
      <c r="BN79" s="0" t="n">
        <v>0</v>
      </c>
      <c r="BO79" s="0" t="n">
        <v>0</v>
      </c>
      <c r="BP79" s="0" t="n">
        <v>0</v>
      </c>
      <c r="BQ79" s="0" t="n">
        <v>0</v>
      </c>
      <c r="BR79" s="0" t="n">
        <v>0</v>
      </c>
      <c r="BS79" s="0" t="n">
        <v>0</v>
      </c>
      <c r="BT79" s="0" t="n">
        <v>0</v>
      </c>
      <c r="BU79" s="0" t="n">
        <v>0</v>
      </c>
      <c r="BV79" s="0" t="n">
        <v>0</v>
      </c>
      <c r="BW79" s="0" t="n">
        <v>0</v>
      </c>
      <c r="CU79" s="0" t="n">
        <f aca="false">ROUND(AT79*Source!I54*AH79*AL79,2)</f>
        <v>0</v>
      </c>
      <c r="CV79" s="0" t="n">
        <f aca="false">ROUND(Y79*Source!I54,9)</f>
        <v>29.601</v>
      </c>
      <c r="CW79" s="0" t="n">
        <v>0</v>
      </c>
      <c r="CX79" s="0" t="n">
        <f aca="false">ROUND(Y79*Source!I54,9)</f>
        <v>29.601</v>
      </c>
      <c r="CY79" s="0" t="n">
        <f aca="false">AD79</f>
        <v>0</v>
      </c>
      <c r="CZ79" s="0" t="n">
        <f aca="false">AH79</f>
        <v>0</v>
      </c>
      <c r="DA79" s="0" t="n">
        <f aca="false">AL79</f>
        <v>1</v>
      </c>
      <c r="DB79" s="0" t="n">
        <f aca="false">(ROUND(AT79*CZ79,2)*1.1)</f>
        <v>0</v>
      </c>
      <c r="DC79" s="0" t="n">
        <f aca="false">(ROUND(AT79*AG79,2)*1.1)</f>
        <v>0</v>
      </c>
      <c r="DF79" s="0" t="n">
        <f aca="false">ROUND(ROUND(AE79,2)*CX79,2)</f>
        <v>0</v>
      </c>
      <c r="DG79" s="0" t="n">
        <f aca="false">ROUND(ROUND(AF79,2)*CX79,2)</f>
        <v>0</v>
      </c>
      <c r="DH79" s="0" t="n">
        <f aca="false">ROUND(ROUND(AG79,2)*ROUND((AT79*Source!I54*1.1),9),2)</f>
        <v>0</v>
      </c>
      <c r="DI79" s="0" t="n">
        <f aca="false">ROUND(ROUND(AH79,2)*CX79,2)</f>
        <v>0</v>
      </c>
      <c r="DJ79" s="0" t="n">
        <f aca="false">DI79</f>
        <v>0</v>
      </c>
      <c r="DK79" s="0" t="n">
        <v>0</v>
      </c>
      <c r="DM79" s="0" t="n">
        <v>0</v>
      </c>
      <c r="DO79" s="0" t="n">
        <v>0</v>
      </c>
      <c r="DP79" s="0" t="s">
        <v>76</v>
      </c>
    </row>
    <row r="80" customFormat="false" ht="12.75" hidden="false" customHeight="false" outlineLevel="0" collapsed="false">
      <c r="A80" s="0" t="n">
        <f aca="false">ROW(Source!A54)</f>
        <v>54</v>
      </c>
      <c r="B80" s="0" t="n">
        <v>86511347</v>
      </c>
      <c r="C80" s="0" t="n">
        <v>86511440</v>
      </c>
      <c r="D80" s="0" t="n">
        <v>0</v>
      </c>
      <c r="E80" s="0" t="n">
        <v>1</v>
      </c>
      <c r="F80" s="0" t="n">
        <v>1</v>
      </c>
      <c r="G80" s="0" t="n">
        <v>30515945</v>
      </c>
      <c r="H80" s="0" t="n">
        <v>3</v>
      </c>
      <c r="I80" s="0" t="s">
        <v>189</v>
      </c>
      <c r="K80" s="0" t="s">
        <v>190</v>
      </c>
      <c r="L80" s="0" t="n">
        <v>1354</v>
      </c>
      <c r="N80" s="0" t="n">
        <v>1010</v>
      </c>
      <c r="O80" s="0" t="s">
        <v>181</v>
      </c>
      <c r="P80" s="0" t="s">
        <v>181</v>
      </c>
      <c r="Q80" s="0" t="n">
        <v>1</v>
      </c>
      <c r="W80" s="0" t="n">
        <v>0</v>
      </c>
      <c r="X80" s="0" t="n">
        <v>-527920806</v>
      </c>
      <c r="Y80" s="0" t="n">
        <f aca="false">AT80</f>
        <v>0</v>
      </c>
      <c r="AA80" s="0" t="n">
        <v>47.28</v>
      </c>
      <c r="AB80" s="0" t="n">
        <v>0</v>
      </c>
      <c r="AC80" s="0" t="n">
        <v>0</v>
      </c>
      <c r="AD80" s="0" t="n">
        <v>0</v>
      </c>
      <c r="AE80" s="0" t="n">
        <v>47.28</v>
      </c>
      <c r="AF80" s="0" t="n">
        <v>0</v>
      </c>
      <c r="AG80" s="0" t="n">
        <v>0</v>
      </c>
      <c r="AH80" s="0" t="n">
        <v>0</v>
      </c>
      <c r="AI80" s="0" t="n">
        <v>1</v>
      </c>
      <c r="AJ80" s="0" t="n">
        <v>1</v>
      </c>
      <c r="AK80" s="0" t="n">
        <v>1</v>
      </c>
      <c r="AL80" s="0" t="n">
        <v>1</v>
      </c>
      <c r="AM80" s="0" t="n">
        <v>0</v>
      </c>
      <c r="AN80" s="0" t="n">
        <v>0</v>
      </c>
      <c r="AO80" s="0" t="n">
        <v>1</v>
      </c>
      <c r="AP80" s="0" t="n">
        <v>0</v>
      </c>
      <c r="AQ80" s="0" t="n">
        <v>0</v>
      </c>
      <c r="AR80" s="0" t="n">
        <v>0</v>
      </c>
      <c r="AT80" s="0" t="n">
        <v>0</v>
      </c>
      <c r="AV80" s="0" t="n">
        <v>0</v>
      </c>
      <c r="AW80" s="0" t="n">
        <v>2</v>
      </c>
      <c r="AX80" s="0" t="n">
        <v>86511445</v>
      </c>
      <c r="AY80" s="0" t="n">
        <v>1</v>
      </c>
      <c r="AZ80" s="0" t="n">
        <v>0</v>
      </c>
      <c r="BA80" s="0" t="n">
        <v>80</v>
      </c>
      <c r="BB80" s="0" t="n">
        <v>0</v>
      </c>
      <c r="BC80" s="0" t="n">
        <v>0</v>
      </c>
      <c r="BD80" s="0" t="n">
        <v>0</v>
      </c>
      <c r="BE80" s="0" t="n">
        <v>0</v>
      </c>
      <c r="BF80" s="0" t="n">
        <v>0</v>
      </c>
      <c r="BG80" s="0" t="n">
        <v>0</v>
      </c>
      <c r="BH80" s="0" t="n">
        <v>0</v>
      </c>
      <c r="BI80" s="0" t="n">
        <v>0</v>
      </c>
      <c r="BJ80" s="0" t="n">
        <v>0</v>
      </c>
      <c r="BK80" s="0" t="n">
        <v>0</v>
      </c>
      <c r="BL80" s="0" t="n">
        <v>0</v>
      </c>
      <c r="BM80" s="0" t="n">
        <v>0</v>
      </c>
      <c r="BN80" s="0" t="n">
        <v>0</v>
      </c>
      <c r="BO80" s="0" t="n">
        <v>0</v>
      </c>
      <c r="BP80" s="0" t="n">
        <v>0</v>
      </c>
      <c r="BQ80" s="0" t="n">
        <v>0</v>
      </c>
      <c r="BR80" s="0" t="n">
        <v>0</v>
      </c>
      <c r="BS80" s="0" t="n">
        <v>0</v>
      </c>
      <c r="BT80" s="0" t="n">
        <v>0</v>
      </c>
      <c r="BU80" s="0" t="n">
        <v>0</v>
      </c>
      <c r="BV80" s="0" t="n">
        <v>0</v>
      </c>
      <c r="BW80" s="0" t="n">
        <v>0</v>
      </c>
      <c r="CV80" s="0" t="n">
        <v>0</v>
      </c>
      <c r="CW80" s="0" t="n">
        <v>0</v>
      </c>
      <c r="CX80" s="0" t="n">
        <f aca="false">ROUND(Y80*Source!I54,9)</f>
        <v>0</v>
      </c>
      <c r="CY80" s="0" t="n">
        <f aca="false">AA80</f>
        <v>47.28</v>
      </c>
      <c r="CZ80" s="0" t="n">
        <f aca="false">AE80</f>
        <v>47.28</v>
      </c>
      <c r="DA80" s="0" t="n">
        <f aca="false">AI80</f>
        <v>1</v>
      </c>
      <c r="DB80" s="0" t="n">
        <f aca="false">ROUND(AT80*CZ80,2)</f>
        <v>0</v>
      </c>
      <c r="DC80" s="0" t="n">
        <f aca="false">ROUND(AT80*AG80,2)</f>
        <v>0</v>
      </c>
      <c r="DF80" s="0" t="n">
        <f aca="false">ROUND(ROUND(AE80,2)*CX80,2)</f>
        <v>0</v>
      </c>
      <c r="DG80" s="0" t="n">
        <f aca="false">ROUND(ROUND(AF80,2)*CX80,2)</f>
        <v>0</v>
      </c>
      <c r="DH80" s="0" t="n">
        <f aca="false">ROUND(ROUND(AG80,2)*ROUND(AT80*Source!I54,9),2)</f>
        <v>0</v>
      </c>
      <c r="DI80" s="0" t="n">
        <f aca="false">ROUND(ROUND(AH80,2)*CX80,2)</f>
        <v>0</v>
      </c>
      <c r="DJ80" s="0" t="n">
        <f aca="false">DF80</f>
        <v>0</v>
      </c>
      <c r="DK80" s="0" t="n">
        <v>0</v>
      </c>
      <c r="DM80" s="0" t="n">
        <v>0</v>
      </c>
      <c r="DO80" s="0" t="n">
        <v>0</v>
      </c>
    </row>
    <row r="81" customFormat="false" ht="12.75" hidden="false" customHeight="false" outlineLevel="0" collapsed="false">
      <c r="A81" s="0" t="n">
        <f aca="false">ROW(Source!A54)</f>
        <v>54</v>
      </c>
      <c r="B81" s="0" t="n">
        <v>86511347</v>
      </c>
      <c r="C81" s="0" t="n">
        <v>86511440</v>
      </c>
      <c r="D81" s="0" t="n">
        <v>46341682</v>
      </c>
      <c r="E81" s="0" t="n">
        <v>1</v>
      </c>
      <c r="F81" s="0" t="n">
        <v>1</v>
      </c>
      <c r="G81" s="0" t="n">
        <v>30515945</v>
      </c>
      <c r="H81" s="0" t="n">
        <v>3</v>
      </c>
      <c r="I81" s="0" t="s">
        <v>191</v>
      </c>
      <c r="K81" s="0" t="s">
        <v>192</v>
      </c>
      <c r="L81" s="0" t="n">
        <v>1354</v>
      </c>
      <c r="N81" s="0" t="n">
        <v>1010</v>
      </c>
      <c r="O81" s="0" t="s">
        <v>181</v>
      </c>
      <c r="P81" s="0" t="s">
        <v>181</v>
      </c>
      <c r="Q81" s="0" t="n">
        <v>1</v>
      </c>
      <c r="W81" s="0" t="n">
        <v>0</v>
      </c>
      <c r="X81" s="0" t="n">
        <v>-384883469</v>
      </c>
      <c r="Y81" s="0" t="n">
        <f aca="false">AT81</f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F81" s="0" t="n">
        <v>0</v>
      </c>
      <c r="AG81" s="0" t="n">
        <v>0</v>
      </c>
      <c r="AH81" s="0" t="n">
        <v>0</v>
      </c>
      <c r="AI81" s="0" t="n">
        <v>1</v>
      </c>
      <c r="AJ81" s="0" t="n">
        <v>1</v>
      </c>
      <c r="AK81" s="0" t="n">
        <v>1</v>
      </c>
      <c r="AL81" s="0" t="n">
        <v>1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  <c r="AT81" s="0" t="n">
        <v>0</v>
      </c>
      <c r="AV81" s="0" t="n">
        <v>0</v>
      </c>
      <c r="AW81" s="0" t="n">
        <v>2</v>
      </c>
      <c r="AX81" s="0" t="n">
        <v>86511446</v>
      </c>
      <c r="AY81" s="0" t="n">
        <v>1</v>
      </c>
      <c r="AZ81" s="0" t="n">
        <v>0</v>
      </c>
      <c r="BA81" s="0" t="n">
        <v>81</v>
      </c>
      <c r="BB81" s="0" t="n">
        <v>0</v>
      </c>
      <c r="BC81" s="0" t="n">
        <v>0</v>
      </c>
      <c r="BD81" s="0" t="n">
        <v>0</v>
      </c>
      <c r="BE81" s="0" t="n">
        <v>0</v>
      </c>
      <c r="BF81" s="0" t="n">
        <v>0</v>
      </c>
      <c r="BG81" s="0" t="n">
        <v>0</v>
      </c>
      <c r="BH81" s="0" t="n">
        <v>0</v>
      </c>
      <c r="BI81" s="0" t="n">
        <v>0</v>
      </c>
      <c r="BJ81" s="0" t="n">
        <v>0</v>
      </c>
      <c r="BK81" s="0" t="n">
        <v>0</v>
      </c>
      <c r="BL81" s="0" t="n">
        <v>0</v>
      </c>
      <c r="BM81" s="0" t="n">
        <v>0</v>
      </c>
      <c r="BN81" s="0" t="n">
        <v>0</v>
      </c>
      <c r="BO81" s="0" t="n">
        <v>0</v>
      </c>
      <c r="BP81" s="0" t="n">
        <v>0</v>
      </c>
      <c r="BQ81" s="0" t="n">
        <v>0</v>
      </c>
      <c r="BR81" s="0" t="n">
        <v>0</v>
      </c>
      <c r="BS81" s="0" t="n">
        <v>0</v>
      </c>
      <c r="BT81" s="0" t="n">
        <v>0</v>
      </c>
      <c r="BU81" s="0" t="n">
        <v>0</v>
      </c>
      <c r="BV81" s="0" t="n">
        <v>0</v>
      </c>
      <c r="BW81" s="0" t="n">
        <v>0</v>
      </c>
      <c r="CV81" s="0" t="n">
        <v>0</v>
      </c>
      <c r="CW81" s="0" t="n">
        <v>0</v>
      </c>
      <c r="CX81" s="0" t="n">
        <f aca="false">ROUND(Y81*Source!I54,9)</f>
        <v>0</v>
      </c>
      <c r="CY81" s="0" t="n">
        <f aca="false">AA81</f>
        <v>0</v>
      </c>
      <c r="CZ81" s="0" t="n">
        <f aca="false">AE81</f>
        <v>0</v>
      </c>
      <c r="DA81" s="0" t="n">
        <f aca="false">AI81</f>
        <v>1</v>
      </c>
      <c r="DB81" s="0" t="n">
        <f aca="false">ROUND(AT81*CZ81,2)</f>
        <v>0</v>
      </c>
      <c r="DC81" s="0" t="n">
        <f aca="false">ROUND(AT81*AG81,2)</f>
        <v>0</v>
      </c>
      <c r="DF81" s="0" t="n">
        <f aca="false">ROUND(ROUND(AE81,2)*CX81,2)</f>
        <v>0</v>
      </c>
      <c r="DG81" s="0" t="n">
        <f aca="false">ROUND(ROUND(AF81,2)*CX81,2)</f>
        <v>0</v>
      </c>
      <c r="DH81" s="0" t="n">
        <f aca="false">ROUND(ROUND(AG81,2)*ROUND(AT81*Source!I54,9),2)</f>
        <v>0</v>
      </c>
      <c r="DI81" s="0" t="n">
        <f aca="false">ROUND(ROUND(AH81,2)*CX81,2)</f>
        <v>0</v>
      </c>
      <c r="DJ81" s="0" t="n">
        <f aca="false">DF81</f>
        <v>0</v>
      </c>
      <c r="DK81" s="0" t="n">
        <v>0</v>
      </c>
      <c r="DM81" s="0" t="n">
        <v>0</v>
      </c>
      <c r="DO81" s="0" t="n">
        <v>0</v>
      </c>
    </row>
    <row r="82" customFormat="false" ht="12.75" hidden="false" customHeight="false" outlineLevel="0" collapsed="false">
      <c r="A82" s="0" t="n">
        <f aca="false">ROW(Source!A55)</f>
        <v>55</v>
      </c>
      <c r="B82" s="0" t="n">
        <v>86511348</v>
      </c>
      <c r="C82" s="0" t="n">
        <v>86511440</v>
      </c>
      <c r="D82" s="0" t="n">
        <v>0</v>
      </c>
      <c r="E82" s="0" t="n">
        <v>1</v>
      </c>
      <c r="F82" s="0" t="n">
        <v>1</v>
      </c>
      <c r="G82" s="0" t="n">
        <v>30515945</v>
      </c>
      <c r="H82" s="0" t="n">
        <v>1</v>
      </c>
      <c r="I82" s="0" t="s">
        <v>70</v>
      </c>
      <c r="K82" s="0" t="s">
        <v>187</v>
      </c>
      <c r="L82" s="0" t="n">
        <v>1369</v>
      </c>
      <c r="N82" s="0" t="n">
        <v>1013</v>
      </c>
      <c r="O82" s="0" t="s">
        <v>188</v>
      </c>
      <c r="P82" s="0" t="s">
        <v>188</v>
      </c>
      <c r="Q82" s="0" t="n">
        <v>1</v>
      </c>
      <c r="W82" s="0" t="n">
        <v>0</v>
      </c>
      <c r="X82" s="0" t="n">
        <v>-2001970737</v>
      </c>
      <c r="Y82" s="0" t="n">
        <f aca="false">(AT82*1.1)</f>
        <v>75.9</v>
      </c>
      <c r="AA82" s="0" t="n">
        <v>0</v>
      </c>
      <c r="AB82" s="0" t="n">
        <v>0</v>
      </c>
      <c r="AC82" s="0" t="n">
        <v>0</v>
      </c>
      <c r="AD82" s="0" t="n">
        <v>0</v>
      </c>
      <c r="AE82" s="0" t="n">
        <v>0</v>
      </c>
      <c r="AF82" s="0" t="n">
        <v>0</v>
      </c>
      <c r="AG82" s="0" t="n">
        <v>0</v>
      </c>
      <c r="AH82" s="0" t="n">
        <v>0</v>
      </c>
      <c r="AI82" s="0" t="n">
        <v>1</v>
      </c>
      <c r="AJ82" s="0" t="n">
        <v>1</v>
      </c>
      <c r="AK82" s="0" t="n">
        <v>1</v>
      </c>
      <c r="AL82" s="0" t="n">
        <v>1</v>
      </c>
      <c r="AM82" s="0" t="n">
        <v>0</v>
      </c>
      <c r="AN82" s="0" t="n">
        <v>0</v>
      </c>
      <c r="AO82" s="0" t="n">
        <v>1</v>
      </c>
      <c r="AP82" s="0" t="n">
        <v>0</v>
      </c>
      <c r="AQ82" s="0" t="n">
        <v>0</v>
      </c>
      <c r="AR82" s="0" t="n">
        <v>0</v>
      </c>
      <c r="AT82" s="0" t="n">
        <v>69</v>
      </c>
      <c r="AU82" s="0" t="s">
        <v>76</v>
      </c>
      <c r="AV82" s="0" t="n">
        <v>1</v>
      </c>
      <c r="AW82" s="0" t="n">
        <v>2</v>
      </c>
      <c r="AX82" s="0" t="n">
        <v>86511444</v>
      </c>
      <c r="AY82" s="0" t="n">
        <v>1</v>
      </c>
      <c r="AZ82" s="0" t="n">
        <v>6144</v>
      </c>
      <c r="BA82" s="0" t="n">
        <v>82</v>
      </c>
      <c r="BB82" s="0" t="n">
        <v>0</v>
      </c>
      <c r="BC82" s="0" t="n">
        <v>0</v>
      </c>
      <c r="BD82" s="0" t="n">
        <v>0</v>
      </c>
      <c r="BE82" s="0" t="n">
        <v>0</v>
      </c>
      <c r="BF82" s="0" t="n">
        <v>0</v>
      </c>
      <c r="BG82" s="0" t="n">
        <v>0</v>
      </c>
      <c r="BH82" s="0" t="n">
        <v>0</v>
      </c>
      <c r="BI82" s="0" t="n">
        <v>0</v>
      </c>
      <c r="BJ82" s="0" t="n">
        <v>0</v>
      </c>
      <c r="BK82" s="0" t="n">
        <v>0</v>
      </c>
      <c r="BL82" s="0" t="n">
        <v>0</v>
      </c>
      <c r="BM82" s="0" t="n">
        <v>0</v>
      </c>
      <c r="BN82" s="0" t="n">
        <v>0</v>
      </c>
      <c r="BO82" s="0" t="n">
        <v>0</v>
      </c>
      <c r="BP82" s="0" t="n">
        <v>0</v>
      </c>
      <c r="BQ82" s="0" t="n">
        <v>0</v>
      </c>
      <c r="BR82" s="0" t="n">
        <v>0</v>
      </c>
      <c r="BS82" s="0" t="n">
        <v>0</v>
      </c>
      <c r="BT82" s="0" t="n">
        <v>0</v>
      </c>
      <c r="BU82" s="0" t="n">
        <v>0</v>
      </c>
      <c r="BV82" s="0" t="n">
        <v>0</v>
      </c>
      <c r="BW82" s="0" t="n">
        <v>0</v>
      </c>
      <c r="CU82" s="0" t="n">
        <f aca="false">ROUND(AT82*Source!I55*AH82*AL82,2)</f>
        <v>0</v>
      </c>
      <c r="CV82" s="0" t="n">
        <f aca="false">ROUND(Y82*Source!I55,9)</f>
        <v>29.601</v>
      </c>
      <c r="CW82" s="0" t="n">
        <v>0</v>
      </c>
      <c r="CX82" s="0" t="n">
        <f aca="false">ROUND(Y82*Source!I55,9)</f>
        <v>29.601</v>
      </c>
      <c r="CY82" s="0" t="n">
        <f aca="false">AD82</f>
        <v>0</v>
      </c>
      <c r="CZ82" s="0" t="n">
        <f aca="false">AH82</f>
        <v>0</v>
      </c>
      <c r="DA82" s="0" t="n">
        <f aca="false">AL82</f>
        <v>1</v>
      </c>
      <c r="DB82" s="0" t="n">
        <f aca="false">(ROUND(AT82*CZ82,2)*1.1)</f>
        <v>0</v>
      </c>
      <c r="DC82" s="0" t="n">
        <f aca="false">(ROUND(AT82*AG82,2)*1.1)</f>
        <v>0</v>
      </c>
      <c r="DF82" s="0" t="n">
        <f aca="false">ROUND(ROUND(AE82,2)*CX82,2)</f>
        <v>0</v>
      </c>
      <c r="DG82" s="0" t="n">
        <f aca="false">ROUND(ROUND(AF82,2)*CX82,2)</f>
        <v>0</v>
      </c>
      <c r="DH82" s="0" t="n">
        <f aca="false">ROUND(ROUND(AG82,2)*ROUND((AT82*Source!I55*1.1),9),2)</f>
        <v>0</v>
      </c>
      <c r="DI82" s="0" t="n">
        <f aca="false">ROUND(ROUND(AH82,2)*CX82,2)</f>
        <v>0</v>
      </c>
      <c r="DJ82" s="0" t="n">
        <f aca="false">DI82</f>
        <v>0</v>
      </c>
      <c r="DK82" s="0" t="n">
        <v>0</v>
      </c>
      <c r="DM82" s="0" t="n">
        <v>0</v>
      </c>
      <c r="DO82" s="0" t="n">
        <v>0</v>
      </c>
      <c r="DP82" s="0" t="s">
        <v>76</v>
      </c>
    </row>
    <row r="83" customFormat="false" ht="12.75" hidden="false" customHeight="false" outlineLevel="0" collapsed="false">
      <c r="A83" s="0" t="n">
        <f aca="false">ROW(Source!A55)</f>
        <v>55</v>
      </c>
      <c r="B83" s="0" t="n">
        <v>86511348</v>
      </c>
      <c r="C83" s="0" t="n">
        <v>86511440</v>
      </c>
      <c r="D83" s="0" t="n">
        <v>0</v>
      </c>
      <c r="E83" s="0" t="n">
        <v>1</v>
      </c>
      <c r="F83" s="0" t="n">
        <v>1</v>
      </c>
      <c r="G83" s="0" t="n">
        <v>30515945</v>
      </c>
      <c r="H83" s="0" t="n">
        <v>3</v>
      </c>
      <c r="I83" s="0" t="s">
        <v>189</v>
      </c>
      <c r="K83" s="0" t="s">
        <v>190</v>
      </c>
      <c r="L83" s="0" t="n">
        <v>1354</v>
      </c>
      <c r="N83" s="0" t="n">
        <v>1010</v>
      </c>
      <c r="O83" s="0" t="s">
        <v>181</v>
      </c>
      <c r="P83" s="0" t="s">
        <v>181</v>
      </c>
      <c r="Q83" s="0" t="n">
        <v>1</v>
      </c>
      <c r="W83" s="0" t="n">
        <v>0</v>
      </c>
      <c r="X83" s="0" t="n">
        <v>-527920806</v>
      </c>
      <c r="Y83" s="0" t="n">
        <f aca="false">AT83</f>
        <v>0</v>
      </c>
      <c r="AA83" s="0" t="n">
        <v>47.28</v>
      </c>
      <c r="AB83" s="0" t="n">
        <v>0</v>
      </c>
      <c r="AC83" s="0" t="n">
        <v>0</v>
      </c>
      <c r="AD83" s="0" t="n">
        <v>0</v>
      </c>
      <c r="AE83" s="0" t="n">
        <v>47.28</v>
      </c>
      <c r="AF83" s="0" t="n">
        <v>0</v>
      </c>
      <c r="AG83" s="0" t="n">
        <v>0</v>
      </c>
      <c r="AH83" s="0" t="n">
        <v>0</v>
      </c>
      <c r="AI83" s="0" t="n">
        <v>1</v>
      </c>
      <c r="AJ83" s="0" t="n">
        <v>1</v>
      </c>
      <c r="AK83" s="0" t="n">
        <v>1</v>
      </c>
      <c r="AL83" s="0" t="n">
        <v>1</v>
      </c>
      <c r="AM83" s="0" t="n">
        <v>0</v>
      </c>
      <c r="AN83" s="0" t="n">
        <v>0</v>
      </c>
      <c r="AO83" s="0" t="n">
        <v>1</v>
      </c>
      <c r="AP83" s="0" t="n">
        <v>0</v>
      </c>
      <c r="AQ83" s="0" t="n">
        <v>0</v>
      </c>
      <c r="AR83" s="0" t="n">
        <v>0</v>
      </c>
      <c r="AT83" s="0" t="n">
        <v>0</v>
      </c>
      <c r="AV83" s="0" t="n">
        <v>0</v>
      </c>
      <c r="AW83" s="0" t="n">
        <v>2</v>
      </c>
      <c r="AX83" s="0" t="n">
        <v>86511445</v>
      </c>
      <c r="AY83" s="0" t="n">
        <v>1</v>
      </c>
      <c r="AZ83" s="0" t="n">
        <v>0</v>
      </c>
      <c r="BA83" s="0" t="n">
        <v>83</v>
      </c>
      <c r="BB83" s="0" t="n">
        <v>0</v>
      </c>
      <c r="BC83" s="0" t="n">
        <v>0</v>
      </c>
      <c r="BD83" s="0" t="n">
        <v>0</v>
      </c>
      <c r="BE83" s="0" t="n">
        <v>0</v>
      </c>
      <c r="BF83" s="0" t="n">
        <v>0</v>
      </c>
      <c r="BG83" s="0" t="n">
        <v>0</v>
      </c>
      <c r="BH83" s="0" t="n">
        <v>0</v>
      </c>
      <c r="BI83" s="0" t="n">
        <v>0</v>
      </c>
      <c r="BJ83" s="0" t="n">
        <v>0</v>
      </c>
      <c r="BK83" s="0" t="n">
        <v>0</v>
      </c>
      <c r="BL83" s="0" t="n">
        <v>0</v>
      </c>
      <c r="BM83" s="0" t="n">
        <v>0</v>
      </c>
      <c r="BN83" s="0" t="n">
        <v>0</v>
      </c>
      <c r="BO83" s="0" t="n">
        <v>0</v>
      </c>
      <c r="BP83" s="0" t="n">
        <v>0</v>
      </c>
      <c r="BQ83" s="0" t="n">
        <v>0</v>
      </c>
      <c r="BR83" s="0" t="n">
        <v>0</v>
      </c>
      <c r="BS83" s="0" t="n">
        <v>0</v>
      </c>
      <c r="BT83" s="0" t="n">
        <v>0</v>
      </c>
      <c r="BU83" s="0" t="n">
        <v>0</v>
      </c>
      <c r="BV83" s="0" t="n">
        <v>0</v>
      </c>
      <c r="BW83" s="0" t="n">
        <v>0</v>
      </c>
      <c r="CV83" s="0" t="n">
        <v>0</v>
      </c>
      <c r="CW83" s="0" t="n">
        <v>0</v>
      </c>
      <c r="CX83" s="0" t="n">
        <f aca="false">ROUND(Y83*Source!I55,9)</f>
        <v>0</v>
      </c>
      <c r="CY83" s="0" t="n">
        <f aca="false">AA83</f>
        <v>47.28</v>
      </c>
      <c r="CZ83" s="0" t="n">
        <f aca="false">AE83</f>
        <v>47.28</v>
      </c>
      <c r="DA83" s="0" t="n">
        <f aca="false">AI83</f>
        <v>1</v>
      </c>
      <c r="DB83" s="0" t="n">
        <f aca="false">ROUND(AT83*CZ83,2)</f>
        <v>0</v>
      </c>
      <c r="DC83" s="0" t="n">
        <f aca="false">ROUND(AT83*AG83,2)</f>
        <v>0</v>
      </c>
      <c r="DF83" s="0" t="n">
        <f aca="false">ROUND(ROUND(AE83,2)*CX83,2)</f>
        <v>0</v>
      </c>
      <c r="DG83" s="0" t="n">
        <f aca="false">ROUND(ROUND(AF83,2)*CX83,2)</f>
        <v>0</v>
      </c>
      <c r="DH83" s="0" t="n">
        <f aca="false">ROUND(ROUND(AG83,2)*ROUND(AT83*Source!I55,9),2)</f>
        <v>0</v>
      </c>
      <c r="DI83" s="0" t="n">
        <f aca="false">ROUND(ROUND(AH83,2)*CX83,2)</f>
        <v>0</v>
      </c>
      <c r="DJ83" s="0" t="n">
        <f aca="false">DF83</f>
        <v>0</v>
      </c>
      <c r="DK83" s="0" t="n">
        <v>0</v>
      </c>
      <c r="DM83" s="0" t="n">
        <v>0</v>
      </c>
      <c r="DO83" s="0" t="n">
        <v>0</v>
      </c>
    </row>
    <row r="84" customFormat="false" ht="12.75" hidden="false" customHeight="false" outlineLevel="0" collapsed="false">
      <c r="A84" s="0" t="n">
        <f aca="false">ROW(Source!A55)</f>
        <v>55</v>
      </c>
      <c r="B84" s="0" t="n">
        <v>86511348</v>
      </c>
      <c r="C84" s="0" t="n">
        <v>86511440</v>
      </c>
      <c r="D84" s="0" t="n">
        <v>46341682</v>
      </c>
      <c r="E84" s="0" t="n">
        <v>1</v>
      </c>
      <c r="F84" s="0" t="n">
        <v>1</v>
      </c>
      <c r="G84" s="0" t="n">
        <v>30515945</v>
      </c>
      <c r="H84" s="0" t="n">
        <v>3</v>
      </c>
      <c r="I84" s="0" t="s">
        <v>191</v>
      </c>
      <c r="K84" s="0" t="s">
        <v>192</v>
      </c>
      <c r="L84" s="0" t="n">
        <v>1354</v>
      </c>
      <c r="N84" s="0" t="n">
        <v>1010</v>
      </c>
      <c r="O84" s="0" t="s">
        <v>181</v>
      </c>
      <c r="P84" s="0" t="s">
        <v>181</v>
      </c>
      <c r="Q84" s="0" t="n">
        <v>1</v>
      </c>
      <c r="W84" s="0" t="n">
        <v>0</v>
      </c>
      <c r="X84" s="0" t="n">
        <v>-384883469</v>
      </c>
      <c r="Y84" s="0" t="n">
        <f aca="false">AT84</f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F84" s="0" t="n">
        <v>0</v>
      </c>
      <c r="AG84" s="0" t="n">
        <v>0</v>
      </c>
      <c r="AH84" s="0" t="n">
        <v>0</v>
      </c>
      <c r="AI84" s="0" t="n">
        <v>1</v>
      </c>
      <c r="AJ84" s="0" t="n">
        <v>1</v>
      </c>
      <c r="AK84" s="0" t="n">
        <v>1</v>
      </c>
      <c r="AL84" s="0" t="n">
        <v>1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  <c r="AT84" s="0" t="n">
        <v>0</v>
      </c>
      <c r="AV84" s="0" t="n">
        <v>0</v>
      </c>
      <c r="AW84" s="0" t="n">
        <v>2</v>
      </c>
      <c r="AX84" s="0" t="n">
        <v>86511446</v>
      </c>
      <c r="AY84" s="0" t="n">
        <v>1</v>
      </c>
      <c r="AZ84" s="0" t="n">
        <v>0</v>
      </c>
      <c r="BA84" s="0" t="n">
        <v>84</v>
      </c>
      <c r="BB84" s="0" t="n">
        <v>0</v>
      </c>
      <c r="BC84" s="0" t="n">
        <v>0</v>
      </c>
      <c r="BD84" s="0" t="n">
        <v>0</v>
      </c>
      <c r="BE84" s="0" t="n">
        <v>0</v>
      </c>
      <c r="BF84" s="0" t="n">
        <v>0</v>
      </c>
      <c r="BG84" s="0" t="n">
        <v>0</v>
      </c>
      <c r="BH84" s="0" t="n">
        <v>0</v>
      </c>
      <c r="BI84" s="0" t="n">
        <v>0</v>
      </c>
      <c r="BJ84" s="0" t="n">
        <v>0</v>
      </c>
      <c r="BK84" s="0" t="n">
        <v>0</v>
      </c>
      <c r="BL84" s="0" t="n">
        <v>0</v>
      </c>
      <c r="BM84" s="0" t="n">
        <v>0</v>
      </c>
      <c r="BN84" s="0" t="n">
        <v>0</v>
      </c>
      <c r="BO84" s="0" t="n">
        <v>0</v>
      </c>
      <c r="BP84" s="0" t="n">
        <v>0</v>
      </c>
      <c r="BQ84" s="0" t="n">
        <v>0</v>
      </c>
      <c r="BR84" s="0" t="n">
        <v>0</v>
      </c>
      <c r="BS84" s="0" t="n">
        <v>0</v>
      </c>
      <c r="BT84" s="0" t="n">
        <v>0</v>
      </c>
      <c r="BU84" s="0" t="n">
        <v>0</v>
      </c>
      <c r="BV84" s="0" t="n">
        <v>0</v>
      </c>
      <c r="BW84" s="0" t="n">
        <v>0</v>
      </c>
      <c r="CV84" s="0" t="n">
        <v>0</v>
      </c>
      <c r="CW84" s="0" t="n">
        <v>0</v>
      </c>
      <c r="CX84" s="0" t="n">
        <f aca="false">ROUND(Y84*Source!I55,9)</f>
        <v>0</v>
      </c>
      <c r="CY84" s="0" t="n">
        <f aca="false">AA84</f>
        <v>0</v>
      </c>
      <c r="CZ84" s="0" t="n">
        <f aca="false">AE84</f>
        <v>0</v>
      </c>
      <c r="DA84" s="0" t="n">
        <f aca="false">AI84</f>
        <v>1</v>
      </c>
      <c r="DB84" s="0" t="n">
        <f aca="false">ROUND(AT84*CZ84,2)</f>
        <v>0</v>
      </c>
      <c r="DC84" s="0" t="n">
        <f aca="false">ROUND(AT84*AG84,2)</f>
        <v>0</v>
      </c>
      <c r="DF84" s="0" t="n">
        <f aca="false">ROUND(ROUND(AE84,2)*CX84,2)</f>
        <v>0</v>
      </c>
      <c r="DG84" s="0" t="n">
        <f aca="false">ROUND(ROUND(AF84,2)*CX84,2)</f>
        <v>0</v>
      </c>
      <c r="DH84" s="0" t="n">
        <f aca="false">ROUND(ROUND(AG84,2)*ROUND(AT84*Source!I55,9),2)</f>
        <v>0</v>
      </c>
      <c r="DI84" s="0" t="n">
        <f aca="false">ROUND(ROUND(AH84,2)*CX84,2)</f>
        <v>0</v>
      </c>
      <c r="DJ84" s="0" t="n">
        <f aca="false">DF84</f>
        <v>0</v>
      </c>
      <c r="DK84" s="0" t="n">
        <v>0</v>
      </c>
      <c r="DM84" s="0" t="n">
        <v>0</v>
      </c>
      <c r="DO84" s="0" t="n">
        <v>0</v>
      </c>
    </row>
    <row r="85" customFormat="false" ht="12.75" hidden="false" customHeight="false" outlineLevel="0" collapsed="false">
      <c r="A85" s="0" t="n">
        <f aca="false">ROW(Source!A91)</f>
        <v>91</v>
      </c>
      <c r="B85" s="0" t="n">
        <v>86511347</v>
      </c>
      <c r="C85" s="0" t="n">
        <v>86511447</v>
      </c>
      <c r="D85" s="0" t="n">
        <v>0</v>
      </c>
      <c r="E85" s="0" t="n">
        <v>1</v>
      </c>
      <c r="F85" s="0" t="n">
        <v>1</v>
      </c>
      <c r="G85" s="0" t="n">
        <v>30515945</v>
      </c>
      <c r="H85" s="0" t="n">
        <v>1</v>
      </c>
      <c r="I85" s="0" t="s">
        <v>70</v>
      </c>
      <c r="K85" s="0" t="s">
        <v>187</v>
      </c>
      <c r="L85" s="0" t="n">
        <v>1369</v>
      </c>
      <c r="N85" s="0" t="n">
        <v>1013</v>
      </c>
      <c r="O85" s="0" t="s">
        <v>188</v>
      </c>
      <c r="P85" s="0" t="s">
        <v>188</v>
      </c>
      <c r="Q85" s="0" t="n">
        <v>1</v>
      </c>
      <c r="W85" s="0" t="n">
        <v>0</v>
      </c>
      <c r="X85" s="0" t="n">
        <v>-2001970737</v>
      </c>
      <c r="Y85" s="0" t="n">
        <f aca="false">(AT85*1.1*0.6)</f>
        <v>45.54</v>
      </c>
      <c r="AA85" s="0" t="n">
        <v>0</v>
      </c>
      <c r="AB85" s="0" t="n">
        <v>0</v>
      </c>
      <c r="AC85" s="0" t="n">
        <v>0</v>
      </c>
      <c r="AD85" s="0" t="n">
        <v>0</v>
      </c>
      <c r="AE85" s="0" t="n">
        <v>0</v>
      </c>
      <c r="AF85" s="0" t="n">
        <v>0</v>
      </c>
      <c r="AG85" s="0" t="n">
        <v>0</v>
      </c>
      <c r="AH85" s="0" t="n">
        <v>0</v>
      </c>
      <c r="AI85" s="0" t="n">
        <v>1</v>
      </c>
      <c r="AJ85" s="0" t="n">
        <v>1</v>
      </c>
      <c r="AK85" s="0" t="n">
        <v>1</v>
      </c>
      <c r="AL85" s="0" t="n">
        <v>1</v>
      </c>
      <c r="AM85" s="0" t="n">
        <v>0</v>
      </c>
      <c r="AN85" s="0" t="n">
        <v>0</v>
      </c>
      <c r="AO85" s="0" t="n">
        <v>1</v>
      </c>
      <c r="AP85" s="0" t="n">
        <v>0</v>
      </c>
      <c r="AQ85" s="0" t="n">
        <v>0</v>
      </c>
      <c r="AR85" s="0" t="n">
        <v>0</v>
      </c>
      <c r="AT85" s="0" t="n">
        <v>69</v>
      </c>
      <c r="AU85" s="0" t="s">
        <v>151</v>
      </c>
      <c r="AV85" s="0" t="n">
        <v>1</v>
      </c>
      <c r="AW85" s="0" t="n">
        <v>2</v>
      </c>
      <c r="AX85" s="0" t="n">
        <v>86511451</v>
      </c>
      <c r="AY85" s="0" t="n">
        <v>1</v>
      </c>
      <c r="AZ85" s="0" t="n">
        <v>6144</v>
      </c>
      <c r="BA85" s="0" t="n">
        <v>85</v>
      </c>
      <c r="BB85" s="0" t="n">
        <v>0</v>
      </c>
      <c r="BC85" s="0" t="n">
        <v>0</v>
      </c>
      <c r="BD85" s="0" t="n">
        <v>0</v>
      </c>
      <c r="BE85" s="0" t="n">
        <v>0</v>
      </c>
      <c r="BF85" s="0" t="n">
        <v>0</v>
      </c>
      <c r="BG85" s="0" t="n">
        <v>0</v>
      </c>
      <c r="BH85" s="0" t="n">
        <v>0</v>
      </c>
      <c r="BI85" s="0" t="n">
        <v>0</v>
      </c>
      <c r="BJ85" s="0" t="n">
        <v>0</v>
      </c>
      <c r="BK85" s="0" t="n">
        <v>0</v>
      </c>
      <c r="BL85" s="0" t="n">
        <v>0</v>
      </c>
      <c r="BM85" s="0" t="n">
        <v>0</v>
      </c>
      <c r="BN85" s="0" t="n">
        <v>0</v>
      </c>
      <c r="BO85" s="0" t="n">
        <v>0</v>
      </c>
      <c r="BP85" s="0" t="n">
        <v>0</v>
      </c>
      <c r="BQ85" s="0" t="n">
        <v>0</v>
      </c>
      <c r="BR85" s="0" t="n">
        <v>0</v>
      </c>
      <c r="BS85" s="0" t="n">
        <v>0</v>
      </c>
      <c r="BT85" s="0" t="n">
        <v>0</v>
      </c>
      <c r="BU85" s="0" t="n">
        <v>0</v>
      </c>
      <c r="BV85" s="0" t="n">
        <v>0</v>
      </c>
      <c r="BW85" s="0" t="n">
        <v>0</v>
      </c>
      <c r="CU85" s="0" t="n">
        <f aca="false">ROUND(AT85*Source!I91*AH85*AL85,2)</f>
        <v>0</v>
      </c>
      <c r="CV85" s="0" t="n">
        <f aca="false">ROUND(Y85*Source!I91,9)</f>
        <v>41.8968</v>
      </c>
      <c r="CW85" s="0" t="n">
        <v>0</v>
      </c>
      <c r="CX85" s="0" t="n">
        <f aca="false">ROUND(Y85*Source!I91,9)</f>
        <v>41.8968</v>
      </c>
      <c r="CY85" s="0" t="n">
        <f aca="false">AD85</f>
        <v>0</v>
      </c>
      <c r="CZ85" s="0" t="n">
        <f aca="false">AH85</f>
        <v>0</v>
      </c>
      <c r="DA85" s="0" t="n">
        <f aca="false">AL85</f>
        <v>1</v>
      </c>
      <c r="DB85" s="0" t="n">
        <f aca="false">(ROUND(AT85*CZ85,2)*1.1*0.6)</f>
        <v>0</v>
      </c>
      <c r="DC85" s="0" t="n">
        <f aca="false">(ROUND(AT85*AG85,2)*1.1*0.6)</f>
        <v>0</v>
      </c>
      <c r="DF85" s="0" t="n">
        <f aca="false">ROUND(ROUND(AE85,2)*CX85,2)</f>
        <v>0</v>
      </c>
      <c r="DG85" s="0" t="n">
        <f aca="false">ROUND(ROUND(AF85,2)*CX85,2)</f>
        <v>0</v>
      </c>
      <c r="DH85" s="0" t="n">
        <f aca="false">ROUND(ROUND(AG85,2)*ROUND((AT85*Source!I91*1.1*0.6),9),2)</f>
        <v>0</v>
      </c>
      <c r="DI85" s="0" t="n">
        <f aca="false">ROUND(ROUND(AH85,2)*CX85,2)</f>
        <v>0</v>
      </c>
      <c r="DJ85" s="0" t="n">
        <f aca="false">DI85</f>
        <v>0</v>
      </c>
      <c r="DK85" s="0" t="n">
        <v>0</v>
      </c>
      <c r="DM85" s="0" t="n">
        <v>0</v>
      </c>
      <c r="DO85" s="0" t="n">
        <v>0</v>
      </c>
      <c r="DP85" s="0" t="s">
        <v>151</v>
      </c>
    </row>
    <row r="86" customFormat="false" ht="12.75" hidden="false" customHeight="false" outlineLevel="0" collapsed="false">
      <c r="A86" s="0" t="n">
        <f aca="false">ROW(Source!A91)</f>
        <v>91</v>
      </c>
      <c r="B86" s="0" t="n">
        <v>86511347</v>
      </c>
      <c r="C86" s="0" t="n">
        <v>86511447</v>
      </c>
      <c r="D86" s="0" t="n">
        <v>0</v>
      </c>
      <c r="E86" s="0" t="n">
        <v>1</v>
      </c>
      <c r="F86" s="0" t="n">
        <v>1</v>
      </c>
      <c r="G86" s="0" t="n">
        <v>30515945</v>
      </c>
      <c r="H86" s="0" t="n">
        <v>3</v>
      </c>
      <c r="I86" s="0" t="s">
        <v>189</v>
      </c>
      <c r="K86" s="0" t="s">
        <v>190</v>
      </c>
      <c r="L86" s="0" t="n">
        <v>1354</v>
      </c>
      <c r="N86" s="0" t="n">
        <v>1010</v>
      </c>
      <c r="O86" s="0" t="s">
        <v>181</v>
      </c>
      <c r="P86" s="0" t="s">
        <v>181</v>
      </c>
      <c r="Q86" s="0" t="n">
        <v>1</v>
      </c>
      <c r="W86" s="0" t="n">
        <v>0</v>
      </c>
      <c r="X86" s="0" t="n">
        <v>-527920806</v>
      </c>
      <c r="Y86" s="0" t="n">
        <f aca="false">AT86</f>
        <v>0</v>
      </c>
      <c r="AA86" s="0" t="n">
        <v>0</v>
      </c>
      <c r="AB86" s="0" t="n">
        <v>0</v>
      </c>
      <c r="AC86" s="0" t="n">
        <v>0</v>
      </c>
      <c r="AD86" s="0" t="n">
        <v>0</v>
      </c>
      <c r="AE86" s="0" t="n">
        <v>0</v>
      </c>
      <c r="AF86" s="0" t="n">
        <v>0</v>
      </c>
      <c r="AG86" s="0" t="n">
        <v>0</v>
      </c>
      <c r="AH86" s="0" t="n">
        <v>0</v>
      </c>
      <c r="AI86" s="0" t="n">
        <v>1</v>
      </c>
      <c r="AJ86" s="0" t="n">
        <v>1</v>
      </c>
      <c r="AK86" s="0" t="n">
        <v>1</v>
      </c>
      <c r="AL86" s="0" t="n">
        <v>1</v>
      </c>
      <c r="AM86" s="0" t="n">
        <v>0</v>
      </c>
      <c r="AN86" s="0" t="n">
        <v>0</v>
      </c>
      <c r="AO86" s="0" t="n">
        <v>1</v>
      </c>
      <c r="AP86" s="0" t="n">
        <v>0</v>
      </c>
      <c r="AQ86" s="0" t="n">
        <v>0</v>
      </c>
      <c r="AR86" s="0" t="n">
        <v>0</v>
      </c>
      <c r="AT86" s="0" t="n">
        <v>0</v>
      </c>
      <c r="AV86" s="0" t="n">
        <v>0</v>
      </c>
      <c r="AW86" s="0" t="n">
        <v>2</v>
      </c>
      <c r="AX86" s="0" t="n">
        <v>86511452</v>
      </c>
      <c r="AY86" s="0" t="n">
        <v>1</v>
      </c>
      <c r="AZ86" s="0" t="n">
        <v>0</v>
      </c>
      <c r="BA86" s="0" t="n">
        <v>86</v>
      </c>
      <c r="BB86" s="0" t="n">
        <v>0</v>
      </c>
      <c r="BC86" s="0" t="n">
        <v>0</v>
      </c>
      <c r="BD86" s="0" t="n">
        <v>0</v>
      </c>
      <c r="BE86" s="0" t="n">
        <v>0</v>
      </c>
      <c r="BF86" s="0" t="n">
        <v>0</v>
      </c>
      <c r="BG86" s="0" t="n">
        <v>0</v>
      </c>
      <c r="BH86" s="0" t="n">
        <v>0</v>
      </c>
      <c r="BI86" s="0" t="n">
        <v>0</v>
      </c>
      <c r="BJ86" s="0" t="n">
        <v>0</v>
      </c>
      <c r="BK86" s="0" t="n">
        <v>0</v>
      </c>
      <c r="BL86" s="0" t="n">
        <v>0</v>
      </c>
      <c r="BM86" s="0" t="n">
        <v>0</v>
      </c>
      <c r="BN86" s="0" t="n">
        <v>0</v>
      </c>
      <c r="BO86" s="0" t="n">
        <v>0</v>
      </c>
      <c r="BP86" s="0" t="n">
        <v>0</v>
      </c>
      <c r="BQ86" s="0" t="n">
        <v>0</v>
      </c>
      <c r="BR86" s="0" t="n">
        <v>0</v>
      </c>
      <c r="BS86" s="0" t="n">
        <v>0</v>
      </c>
      <c r="BT86" s="0" t="n">
        <v>0</v>
      </c>
      <c r="BU86" s="0" t="n">
        <v>0</v>
      </c>
      <c r="BV86" s="0" t="n">
        <v>0</v>
      </c>
      <c r="BW86" s="0" t="n">
        <v>0</v>
      </c>
      <c r="CV86" s="0" t="n">
        <v>0</v>
      </c>
      <c r="CW86" s="0" t="n">
        <v>0</v>
      </c>
      <c r="CX86" s="0" t="n">
        <f aca="false">ROUND(Y86*Source!I91,9)</f>
        <v>0</v>
      </c>
      <c r="CY86" s="0" t="n">
        <f aca="false">AA86</f>
        <v>0</v>
      </c>
      <c r="CZ86" s="0" t="n">
        <f aca="false">AE86</f>
        <v>0</v>
      </c>
      <c r="DA86" s="0" t="n">
        <f aca="false">AI86</f>
        <v>1</v>
      </c>
      <c r="DB86" s="0" t="n">
        <f aca="false">ROUND(AT86*CZ86,2)</f>
        <v>0</v>
      </c>
      <c r="DC86" s="0" t="n">
        <f aca="false">ROUND(AT86*AG86,2)</f>
        <v>0</v>
      </c>
      <c r="DF86" s="0" t="n">
        <f aca="false">ROUND(ROUND(AE86,2)*CX86,2)</f>
        <v>0</v>
      </c>
      <c r="DG86" s="0" t="n">
        <f aca="false">ROUND(ROUND(AF86,2)*CX86,2)</f>
        <v>0</v>
      </c>
      <c r="DH86" s="0" t="n">
        <f aca="false">ROUND(ROUND(AG86,2)*ROUND(AT86*Source!I91,9),2)</f>
        <v>0</v>
      </c>
      <c r="DI86" s="0" t="n">
        <f aca="false">ROUND(ROUND(AH86,2)*CX86,2)</f>
        <v>0</v>
      </c>
      <c r="DJ86" s="0" t="n">
        <f aca="false">DF86</f>
        <v>0</v>
      </c>
      <c r="DK86" s="0" t="n">
        <v>0</v>
      </c>
      <c r="DM86" s="0" t="n">
        <v>0</v>
      </c>
      <c r="DO86" s="0" t="n">
        <v>0</v>
      </c>
    </row>
    <row r="87" customFormat="false" ht="12.75" hidden="false" customHeight="false" outlineLevel="0" collapsed="false">
      <c r="A87" s="0" t="n">
        <f aca="false">ROW(Source!A91)</f>
        <v>91</v>
      </c>
      <c r="B87" s="0" t="n">
        <v>86511347</v>
      </c>
      <c r="C87" s="0" t="n">
        <v>86511447</v>
      </c>
      <c r="D87" s="0" t="n">
        <v>46341682</v>
      </c>
      <c r="E87" s="0" t="n">
        <v>1</v>
      </c>
      <c r="F87" s="0" t="n">
        <v>1</v>
      </c>
      <c r="G87" s="0" t="n">
        <v>30515945</v>
      </c>
      <c r="H87" s="0" t="n">
        <v>3</v>
      </c>
      <c r="I87" s="0" t="s">
        <v>191</v>
      </c>
      <c r="K87" s="0" t="s">
        <v>192</v>
      </c>
      <c r="L87" s="0" t="n">
        <v>1354</v>
      </c>
      <c r="N87" s="0" t="n">
        <v>1010</v>
      </c>
      <c r="O87" s="0" t="s">
        <v>181</v>
      </c>
      <c r="P87" s="0" t="s">
        <v>181</v>
      </c>
      <c r="Q87" s="0" t="n">
        <v>1</v>
      </c>
      <c r="W87" s="0" t="n">
        <v>0</v>
      </c>
      <c r="X87" s="0" t="n">
        <v>-384883469</v>
      </c>
      <c r="Y87" s="0" t="n">
        <f aca="false">AT87</f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n">
        <v>0</v>
      </c>
      <c r="AG87" s="0" t="n">
        <v>0</v>
      </c>
      <c r="AH87" s="0" t="n">
        <v>0</v>
      </c>
      <c r="AI87" s="0" t="n">
        <v>1</v>
      </c>
      <c r="AJ87" s="0" t="n">
        <v>1</v>
      </c>
      <c r="AK87" s="0" t="n">
        <v>1</v>
      </c>
      <c r="AL87" s="0" t="n">
        <v>1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  <c r="AT87" s="0" t="n">
        <v>0</v>
      </c>
      <c r="AV87" s="0" t="n">
        <v>0</v>
      </c>
      <c r="AW87" s="0" t="n">
        <v>2</v>
      </c>
      <c r="AX87" s="0" t="n">
        <v>86511453</v>
      </c>
      <c r="AY87" s="0" t="n">
        <v>1</v>
      </c>
      <c r="AZ87" s="0" t="n">
        <v>0</v>
      </c>
      <c r="BA87" s="0" t="n">
        <v>87</v>
      </c>
      <c r="BB87" s="0" t="n">
        <v>0</v>
      </c>
      <c r="BC87" s="0" t="n">
        <v>0</v>
      </c>
      <c r="BD87" s="0" t="n">
        <v>0</v>
      </c>
      <c r="BE87" s="0" t="n">
        <v>0</v>
      </c>
      <c r="BF87" s="0" t="n">
        <v>0</v>
      </c>
      <c r="BG87" s="0" t="n">
        <v>0</v>
      </c>
      <c r="BH87" s="0" t="n">
        <v>0</v>
      </c>
      <c r="BI87" s="0" t="n">
        <v>0</v>
      </c>
      <c r="BJ87" s="0" t="n">
        <v>0</v>
      </c>
      <c r="BK87" s="0" t="n">
        <v>0</v>
      </c>
      <c r="BL87" s="0" t="n">
        <v>0</v>
      </c>
      <c r="BM87" s="0" t="n">
        <v>0</v>
      </c>
      <c r="BN87" s="0" t="n">
        <v>0</v>
      </c>
      <c r="BO87" s="0" t="n">
        <v>0</v>
      </c>
      <c r="BP87" s="0" t="n">
        <v>0</v>
      </c>
      <c r="BQ87" s="0" t="n">
        <v>0</v>
      </c>
      <c r="BR87" s="0" t="n">
        <v>0</v>
      </c>
      <c r="BS87" s="0" t="n">
        <v>0</v>
      </c>
      <c r="BT87" s="0" t="n">
        <v>0</v>
      </c>
      <c r="BU87" s="0" t="n">
        <v>0</v>
      </c>
      <c r="BV87" s="0" t="n">
        <v>0</v>
      </c>
      <c r="BW87" s="0" t="n">
        <v>0</v>
      </c>
      <c r="CV87" s="0" t="n">
        <v>0</v>
      </c>
      <c r="CW87" s="0" t="n">
        <v>0</v>
      </c>
      <c r="CX87" s="0" t="n">
        <f aca="false">ROUND(Y87*Source!I91,9)</f>
        <v>0</v>
      </c>
      <c r="CY87" s="0" t="n">
        <f aca="false">AA87</f>
        <v>0</v>
      </c>
      <c r="CZ87" s="0" t="n">
        <f aca="false">AE87</f>
        <v>0</v>
      </c>
      <c r="DA87" s="0" t="n">
        <f aca="false">AI87</f>
        <v>1</v>
      </c>
      <c r="DB87" s="0" t="n">
        <f aca="false">ROUND(AT87*CZ87,2)</f>
        <v>0</v>
      </c>
      <c r="DC87" s="0" t="n">
        <f aca="false">ROUND(AT87*AG87,2)</f>
        <v>0</v>
      </c>
      <c r="DF87" s="0" t="n">
        <f aca="false">ROUND(ROUND(AE87,2)*CX87,2)</f>
        <v>0</v>
      </c>
      <c r="DG87" s="0" t="n">
        <f aca="false">ROUND(ROUND(AF87,2)*CX87,2)</f>
        <v>0</v>
      </c>
      <c r="DH87" s="0" t="n">
        <f aca="false">ROUND(ROUND(AG87,2)*ROUND(AT87*Source!I91,9),2)</f>
        <v>0</v>
      </c>
      <c r="DI87" s="0" t="n">
        <f aca="false">ROUND(ROUND(AH87,2)*CX87,2)</f>
        <v>0</v>
      </c>
      <c r="DJ87" s="0" t="n">
        <f aca="false">DF87</f>
        <v>0</v>
      </c>
      <c r="DK87" s="0" t="n">
        <v>0</v>
      </c>
      <c r="DM87" s="0" t="n">
        <v>0</v>
      </c>
      <c r="DO87" s="0" t="n">
        <v>0</v>
      </c>
    </row>
    <row r="88" customFormat="false" ht="12.75" hidden="false" customHeight="false" outlineLevel="0" collapsed="false">
      <c r="A88" s="0" t="n">
        <f aca="false">ROW(Source!A92)</f>
        <v>92</v>
      </c>
      <c r="B88" s="0" t="n">
        <v>86511348</v>
      </c>
      <c r="C88" s="0" t="n">
        <v>86511447</v>
      </c>
      <c r="D88" s="0" t="n">
        <v>0</v>
      </c>
      <c r="E88" s="0" t="n">
        <v>1</v>
      </c>
      <c r="F88" s="0" t="n">
        <v>1</v>
      </c>
      <c r="G88" s="0" t="n">
        <v>30515945</v>
      </c>
      <c r="H88" s="0" t="n">
        <v>1</v>
      </c>
      <c r="I88" s="0" t="s">
        <v>70</v>
      </c>
      <c r="K88" s="0" t="s">
        <v>187</v>
      </c>
      <c r="L88" s="0" t="n">
        <v>1369</v>
      </c>
      <c r="N88" s="0" t="n">
        <v>1013</v>
      </c>
      <c r="O88" s="0" t="s">
        <v>188</v>
      </c>
      <c r="P88" s="0" t="s">
        <v>188</v>
      </c>
      <c r="Q88" s="0" t="n">
        <v>1</v>
      </c>
      <c r="W88" s="0" t="n">
        <v>0</v>
      </c>
      <c r="X88" s="0" t="n">
        <v>-2001970737</v>
      </c>
      <c r="Y88" s="0" t="n">
        <f aca="false">(AT88*1.1*0.6)</f>
        <v>45.54</v>
      </c>
      <c r="AA88" s="0" t="n">
        <v>0</v>
      </c>
      <c r="AB88" s="0" t="n">
        <v>0</v>
      </c>
      <c r="AC88" s="0" t="n">
        <v>0</v>
      </c>
      <c r="AD88" s="0" t="n">
        <v>0</v>
      </c>
      <c r="AE88" s="0" t="n">
        <v>0</v>
      </c>
      <c r="AF88" s="0" t="n">
        <v>0</v>
      </c>
      <c r="AG88" s="0" t="n">
        <v>0</v>
      </c>
      <c r="AH88" s="0" t="n">
        <v>0</v>
      </c>
      <c r="AI88" s="0" t="n">
        <v>1</v>
      </c>
      <c r="AJ88" s="0" t="n">
        <v>1</v>
      </c>
      <c r="AK88" s="0" t="n">
        <v>1</v>
      </c>
      <c r="AL88" s="0" t="n">
        <v>1</v>
      </c>
      <c r="AM88" s="0" t="n">
        <v>0</v>
      </c>
      <c r="AN88" s="0" t="n">
        <v>0</v>
      </c>
      <c r="AO88" s="0" t="n">
        <v>1</v>
      </c>
      <c r="AP88" s="0" t="n">
        <v>0</v>
      </c>
      <c r="AQ88" s="0" t="n">
        <v>0</v>
      </c>
      <c r="AR88" s="0" t="n">
        <v>0</v>
      </c>
      <c r="AT88" s="0" t="n">
        <v>69</v>
      </c>
      <c r="AU88" s="0" t="s">
        <v>151</v>
      </c>
      <c r="AV88" s="0" t="n">
        <v>1</v>
      </c>
      <c r="AW88" s="0" t="n">
        <v>2</v>
      </c>
      <c r="AX88" s="0" t="n">
        <v>86511451</v>
      </c>
      <c r="AY88" s="0" t="n">
        <v>1</v>
      </c>
      <c r="AZ88" s="0" t="n">
        <v>6144</v>
      </c>
      <c r="BA88" s="0" t="n">
        <v>88</v>
      </c>
      <c r="BB88" s="0" t="n">
        <v>0</v>
      </c>
      <c r="BC88" s="0" t="n">
        <v>0</v>
      </c>
      <c r="BD88" s="0" t="n">
        <v>0</v>
      </c>
      <c r="BE88" s="0" t="n">
        <v>0</v>
      </c>
      <c r="BF88" s="0" t="n">
        <v>0</v>
      </c>
      <c r="BG88" s="0" t="n">
        <v>0</v>
      </c>
      <c r="BH88" s="0" t="n">
        <v>0</v>
      </c>
      <c r="BI88" s="0" t="n">
        <v>0</v>
      </c>
      <c r="BJ88" s="0" t="n">
        <v>0</v>
      </c>
      <c r="BK88" s="0" t="n">
        <v>0</v>
      </c>
      <c r="BL88" s="0" t="n">
        <v>0</v>
      </c>
      <c r="BM88" s="0" t="n">
        <v>0</v>
      </c>
      <c r="BN88" s="0" t="n">
        <v>0</v>
      </c>
      <c r="BO88" s="0" t="n">
        <v>0</v>
      </c>
      <c r="BP88" s="0" t="n">
        <v>0</v>
      </c>
      <c r="BQ88" s="0" t="n">
        <v>0</v>
      </c>
      <c r="BR88" s="0" t="n">
        <v>0</v>
      </c>
      <c r="BS88" s="0" t="n">
        <v>0</v>
      </c>
      <c r="BT88" s="0" t="n">
        <v>0</v>
      </c>
      <c r="BU88" s="0" t="n">
        <v>0</v>
      </c>
      <c r="BV88" s="0" t="n">
        <v>0</v>
      </c>
      <c r="BW88" s="0" t="n">
        <v>0</v>
      </c>
      <c r="CU88" s="0" t="n">
        <f aca="false">ROUND(AT88*Source!I92*AH88*AL88,2)</f>
        <v>0</v>
      </c>
      <c r="CV88" s="0" t="n">
        <f aca="false">ROUND(Y88*Source!I92,9)</f>
        <v>41.8968</v>
      </c>
      <c r="CW88" s="0" t="n">
        <v>0</v>
      </c>
      <c r="CX88" s="0" t="n">
        <f aca="false">ROUND(Y88*Source!I92,9)</f>
        <v>41.8968</v>
      </c>
      <c r="CY88" s="0" t="n">
        <f aca="false">AD88</f>
        <v>0</v>
      </c>
      <c r="CZ88" s="0" t="n">
        <f aca="false">AH88</f>
        <v>0</v>
      </c>
      <c r="DA88" s="0" t="n">
        <f aca="false">AL88</f>
        <v>1</v>
      </c>
      <c r="DB88" s="0" t="n">
        <f aca="false">(ROUND(AT88*CZ88,2)*1.1*0.6)</f>
        <v>0</v>
      </c>
      <c r="DC88" s="0" t="n">
        <f aca="false">(ROUND(AT88*AG88,2)*1.1*0.6)</f>
        <v>0</v>
      </c>
      <c r="DF88" s="0" t="n">
        <f aca="false">ROUND(ROUND(AE88,2)*CX88,2)</f>
        <v>0</v>
      </c>
      <c r="DG88" s="0" t="n">
        <f aca="false">ROUND(ROUND(AF88,2)*CX88,2)</f>
        <v>0</v>
      </c>
      <c r="DH88" s="0" t="n">
        <f aca="false">ROUND(ROUND(AG88,2)*ROUND((AT88*Source!I92*1.1*0.6),9),2)</f>
        <v>0</v>
      </c>
      <c r="DI88" s="0" t="n">
        <f aca="false">ROUND(ROUND(AH88,2)*CX88,2)</f>
        <v>0</v>
      </c>
      <c r="DJ88" s="0" t="n">
        <f aca="false">DI88</f>
        <v>0</v>
      </c>
      <c r="DK88" s="0" t="n">
        <v>0</v>
      </c>
      <c r="DM88" s="0" t="n">
        <v>0</v>
      </c>
      <c r="DO88" s="0" t="n">
        <v>0</v>
      </c>
      <c r="DP88" s="0" t="s">
        <v>151</v>
      </c>
    </row>
    <row r="89" customFormat="false" ht="12.75" hidden="false" customHeight="false" outlineLevel="0" collapsed="false">
      <c r="A89" s="0" t="n">
        <f aca="false">ROW(Source!A92)</f>
        <v>92</v>
      </c>
      <c r="B89" s="0" t="n">
        <v>86511348</v>
      </c>
      <c r="C89" s="0" t="n">
        <v>86511447</v>
      </c>
      <c r="D89" s="0" t="n">
        <v>0</v>
      </c>
      <c r="E89" s="0" t="n">
        <v>1</v>
      </c>
      <c r="F89" s="0" t="n">
        <v>1</v>
      </c>
      <c r="G89" s="0" t="n">
        <v>30515945</v>
      </c>
      <c r="H89" s="0" t="n">
        <v>3</v>
      </c>
      <c r="I89" s="0" t="s">
        <v>189</v>
      </c>
      <c r="K89" s="0" t="s">
        <v>190</v>
      </c>
      <c r="L89" s="0" t="n">
        <v>1354</v>
      </c>
      <c r="N89" s="0" t="n">
        <v>1010</v>
      </c>
      <c r="O89" s="0" t="s">
        <v>181</v>
      </c>
      <c r="P89" s="0" t="s">
        <v>181</v>
      </c>
      <c r="Q89" s="0" t="n">
        <v>1</v>
      </c>
      <c r="W89" s="0" t="n">
        <v>0</v>
      </c>
      <c r="X89" s="0" t="n">
        <v>-527920806</v>
      </c>
      <c r="Y89" s="0" t="n">
        <f aca="false">AT89</f>
        <v>0</v>
      </c>
      <c r="AA89" s="0" t="n">
        <v>0</v>
      </c>
      <c r="AB89" s="0" t="n">
        <v>0</v>
      </c>
      <c r="AC89" s="0" t="n">
        <v>0</v>
      </c>
      <c r="AD89" s="0" t="n">
        <v>0</v>
      </c>
      <c r="AE89" s="0" t="n">
        <v>0</v>
      </c>
      <c r="AF89" s="0" t="n">
        <v>0</v>
      </c>
      <c r="AG89" s="0" t="n">
        <v>0</v>
      </c>
      <c r="AH89" s="0" t="n">
        <v>0</v>
      </c>
      <c r="AI89" s="0" t="n">
        <v>1</v>
      </c>
      <c r="AJ89" s="0" t="n">
        <v>1</v>
      </c>
      <c r="AK89" s="0" t="n">
        <v>1</v>
      </c>
      <c r="AL89" s="0" t="n">
        <v>1</v>
      </c>
      <c r="AM89" s="0" t="n">
        <v>0</v>
      </c>
      <c r="AN89" s="0" t="n">
        <v>0</v>
      </c>
      <c r="AO89" s="0" t="n">
        <v>1</v>
      </c>
      <c r="AP89" s="0" t="n">
        <v>0</v>
      </c>
      <c r="AQ89" s="0" t="n">
        <v>0</v>
      </c>
      <c r="AR89" s="0" t="n">
        <v>0</v>
      </c>
      <c r="AT89" s="0" t="n">
        <v>0</v>
      </c>
      <c r="AV89" s="0" t="n">
        <v>0</v>
      </c>
      <c r="AW89" s="0" t="n">
        <v>2</v>
      </c>
      <c r="AX89" s="0" t="n">
        <v>86511452</v>
      </c>
      <c r="AY89" s="0" t="n">
        <v>1</v>
      </c>
      <c r="AZ89" s="0" t="n">
        <v>0</v>
      </c>
      <c r="BA89" s="0" t="n">
        <v>89</v>
      </c>
      <c r="BB89" s="0" t="n">
        <v>0</v>
      </c>
      <c r="BC89" s="0" t="n">
        <v>0</v>
      </c>
      <c r="BD89" s="0" t="n">
        <v>0</v>
      </c>
      <c r="BE89" s="0" t="n">
        <v>0</v>
      </c>
      <c r="BF89" s="0" t="n">
        <v>0</v>
      </c>
      <c r="BG89" s="0" t="n">
        <v>0</v>
      </c>
      <c r="BH89" s="0" t="n">
        <v>0</v>
      </c>
      <c r="BI89" s="0" t="n">
        <v>0</v>
      </c>
      <c r="BJ89" s="0" t="n">
        <v>0</v>
      </c>
      <c r="BK89" s="0" t="n">
        <v>0</v>
      </c>
      <c r="BL89" s="0" t="n">
        <v>0</v>
      </c>
      <c r="BM89" s="0" t="n">
        <v>0</v>
      </c>
      <c r="BN89" s="0" t="n">
        <v>0</v>
      </c>
      <c r="BO89" s="0" t="n">
        <v>0</v>
      </c>
      <c r="BP89" s="0" t="n">
        <v>0</v>
      </c>
      <c r="BQ89" s="0" t="n">
        <v>0</v>
      </c>
      <c r="BR89" s="0" t="n">
        <v>0</v>
      </c>
      <c r="BS89" s="0" t="n">
        <v>0</v>
      </c>
      <c r="BT89" s="0" t="n">
        <v>0</v>
      </c>
      <c r="BU89" s="0" t="n">
        <v>0</v>
      </c>
      <c r="BV89" s="0" t="n">
        <v>0</v>
      </c>
      <c r="BW89" s="0" t="n">
        <v>0</v>
      </c>
      <c r="CV89" s="0" t="n">
        <v>0</v>
      </c>
      <c r="CW89" s="0" t="n">
        <v>0</v>
      </c>
      <c r="CX89" s="0" t="n">
        <f aca="false">ROUND(Y89*Source!I92,9)</f>
        <v>0</v>
      </c>
      <c r="CY89" s="0" t="n">
        <f aca="false">AA89</f>
        <v>0</v>
      </c>
      <c r="CZ89" s="0" t="n">
        <f aca="false">AE89</f>
        <v>0</v>
      </c>
      <c r="DA89" s="0" t="n">
        <f aca="false">AI89</f>
        <v>1</v>
      </c>
      <c r="DB89" s="0" t="n">
        <f aca="false">ROUND(AT89*CZ89,2)</f>
        <v>0</v>
      </c>
      <c r="DC89" s="0" t="n">
        <f aca="false">ROUND(AT89*AG89,2)</f>
        <v>0</v>
      </c>
      <c r="DF89" s="0" t="n">
        <f aca="false">ROUND(ROUND(AE89,2)*CX89,2)</f>
        <v>0</v>
      </c>
      <c r="DG89" s="0" t="n">
        <f aca="false">ROUND(ROUND(AF89,2)*CX89,2)</f>
        <v>0</v>
      </c>
      <c r="DH89" s="0" t="n">
        <f aca="false">ROUND(ROUND(AG89,2)*ROUND(AT89*Source!I92,9),2)</f>
        <v>0</v>
      </c>
      <c r="DI89" s="0" t="n">
        <f aca="false">ROUND(ROUND(AH89,2)*CX89,2)</f>
        <v>0</v>
      </c>
      <c r="DJ89" s="0" t="n">
        <f aca="false">DF89</f>
        <v>0</v>
      </c>
      <c r="DK89" s="0" t="n">
        <v>0</v>
      </c>
      <c r="DM89" s="0" t="n">
        <v>0</v>
      </c>
      <c r="DO89" s="0" t="n">
        <v>0</v>
      </c>
    </row>
    <row r="90" customFormat="false" ht="12.75" hidden="false" customHeight="false" outlineLevel="0" collapsed="false">
      <c r="A90" s="0" t="n">
        <f aca="false">ROW(Source!A92)</f>
        <v>92</v>
      </c>
      <c r="B90" s="0" t="n">
        <v>86511348</v>
      </c>
      <c r="C90" s="0" t="n">
        <v>86511447</v>
      </c>
      <c r="D90" s="0" t="n">
        <v>46341682</v>
      </c>
      <c r="E90" s="0" t="n">
        <v>1</v>
      </c>
      <c r="F90" s="0" t="n">
        <v>1</v>
      </c>
      <c r="G90" s="0" t="n">
        <v>30515945</v>
      </c>
      <c r="H90" s="0" t="n">
        <v>3</v>
      </c>
      <c r="I90" s="0" t="s">
        <v>191</v>
      </c>
      <c r="K90" s="0" t="s">
        <v>192</v>
      </c>
      <c r="L90" s="0" t="n">
        <v>1354</v>
      </c>
      <c r="N90" s="0" t="n">
        <v>1010</v>
      </c>
      <c r="O90" s="0" t="s">
        <v>181</v>
      </c>
      <c r="P90" s="0" t="s">
        <v>181</v>
      </c>
      <c r="Q90" s="0" t="n">
        <v>1</v>
      </c>
      <c r="W90" s="0" t="n">
        <v>0</v>
      </c>
      <c r="X90" s="0" t="n">
        <v>-384883469</v>
      </c>
      <c r="Y90" s="0" t="n">
        <f aca="false">AT90</f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n">
        <v>0</v>
      </c>
      <c r="AG90" s="0" t="n">
        <v>0</v>
      </c>
      <c r="AH90" s="0" t="n">
        <v>0</v>
      </c>
      <c r="AI90" s="0" t="n">
        <v>1</v>
      </c>
      <c r="AJ90" s="0" t="n">
        <v>1</v>
      </c>
      <c r="AK90" s="0" t="n">
        <v>1</v>
      </c>
      <c r="AL90" s="0" t="n">
        <v>1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  <c r="AT90" s="0" t="n">
        <v>0</v>
      </c>
      <c r="AV90" s="0" t="n">
        <v>0</v>
      </c>
      <c r="AW90" s="0" t="n">
        <v>2</v>
      </c>
      <c r="AX90" s="0" t="n">
        <v>86511453</v>
      </c>
      <c r="AY90" s="0" t="n">
        <v>1</v>
      </c>
      <c r="AZ90" s="0" t="n">
        <v>0</v>
      </c>
      <c r="BA90" s="0" t="n">
        <v>90</v>
      </c>
      <c r="BB90" s="0" t="n">
        <v>0</v>
      </c>
      <c r="BC90" s="0" t="n">
        <v>0</v>
      </c>
      <c r="BD90" s="0" t="n">
        <v>0</v>
      </c>
      <c r="BE90" s="0" t="n">
        <v>0</v>
      </c>
      <c r="BF90" s="0" t="n">
        <v>0</v>
      </c>
      <c r="BG90" s="0" t="n">
        <v>0</v>
      </c>
      <c r="BH90" s="0" t="n">
        <v>0</v>
      </c>
      <c r="BI90" s="0" t="n">
        <v>0</v>
      </c>
      <c r="BJ90" s="0" t="n">
        <v>0</v>
      </c>
      <c r="BK90" s="0" t="n">
        <v>0</v>
      </c>
      <c r="BL90" s="0" t="n">
        <v>0</v>
      </c>
      <c r="BM90" s="0" t="n">
        <v>0</v>
      </c>
      <c r="BN90" s="0" t="n">
        <v>0</v>
      </c>
      <c r="BO90" s="0" t="n">
        <v>0</v>
      </c>
      <c r="BP90" s="0" t="n">
        <v>0</v>
      </c>
      <c r="BQ90" s="0" t="n">
        <v>0</v>
      </c>
      <c r="BR90" s="0" t="n">
        <v>0</v>
      </c>
      <c r="BS90" s="0" t="n">
        <v>0</v>
      </c>
      <c r="BT90" s="0" t="n">
        <v>0</v>
      </c>
      <c r="BU90" s="0" t="n">
        <v>0</v>
      </c>
      <c r="BV90" s="0" t="n">
        <v>0</v>
      </c>
      <c r="BW90" s="0" t="n">
        <v>0</v>
      </c>
      <c r="CV90" s="0" t="n">
        <v>0</v>
      </c>
      <c r="CW90" s="0" t="n">
        <v>0</v>
      </c>
      <c r="CX90" s="0" t="n">
        <f aca="false">ROUND(Y90*Source!I92,9)</f>
        <v>0</v>
      </c>
      <c r="CY90" s="0" t="n">
        <f aca="false">AA90</f>
        <v>0</v>
      </c>
      <c r="CZ90" s="0" t="n">
        <f aca="false">AE90</f>
        <v>0</v>
      </c>
      <c r="DA90" s="0" t="n">
        <f aca="false">AI90</f>
        <v>1</v>
      </c>
      <c r="DB90" s="0" t="n">
        <f aca="false">ROUND(AT90*CZ90,2)</f>
        <v>0</v>
      </c>
      <c r="DC90" s="0" t="n">
        <f aca="false">ROUND(AT90*AG90,2)</f>
        <v>0</v>
      </c>
      <c r="DF90" s="0" t="n">
        <f aca="false">ROUND(ROUND(AE90,2)*CX90,2)</f>
        <v>0</v>
      </c>
      <c r="DG90" s="0" t="n">
        <f aca="false">ROUND(ROUND(AF90,2)*CX90,2)</f>
        <v>0</v>
      </c>
      <c r="DH90" s="0" t="n">
        <f aca="false">ROUND(ROUND(AG90,2)*ROUND(AT90*Source!I92,9),2)</f>
        <v>0</v>
      </c>
      <c r="DI90" s="0" t="n">
        <f aca="false">ROUND(ROUND(AH90,2)*CX90,2)</f>
        <v>0</v>
      </c>
      <c r="DJ90" s="0" t="n">
        <f aca="false">DF90</f>
        <v>0</v>
      </c>
      <c r="DK90" s="0" t="n">
        <v>0</v>
      </c>
      <c r="DM90" s="0" t="n">
        <v>0</v>
      </c>
      <c r="DO90" s="0" t="n">
        <v>0</v>
      </c>
    </row>
    <row r="91" customFormat="false" ht="12.75" hidden="false" customHeight="false" outlineLevel="0" collapsed="false">
      <c r="A91" s="0" t="n">
        <f aca="false">ROW(Source!A93)</f>
        <v>93</v>
      </c>
      <c r="B91" s="0" t="n">
        <v>86511347</v>
      </c>
      <c r="C91" s="0" t="n">
        <v>86511454</v>
      </c>
      <c r="D91" s="0" t="n">
        <v>0</v>
      </c>
      <c r="E91" s="0" t="n">
        <v>1</v>
      </c>
      <c r="F91" s="0" t="n">
        <v>1</v>
      </c>
      <c r="G91" s="0" t="n">
        <v>30515945</v>
      </c>
      <c r="H91" s="0" t="n">
        <v>1</v>
      </c>
      <c r="I91" s="0" t="s">
        <v>70</v>
      </c>
      <c r="K91" s="0" t="s">
        <v>187</v>
      </c>
      <c r="L91" s="0" t="n">
        <v>1369</v>
      </c>
      <c r="N91" s="0" t="n">
        <v>1013</v>
      </c>
      <c r="O91" s="0" t="s">
        <v>188</v>
      </c>
      <c r="P91" s="0" t="s">
        <v>188</v>
      </c>
      <c r="Q91" s="0" t="n">
        <v>1</v>
      </c>
      <c r="W91" s="0" t="n">
        <v>0</v>
      </c>
      <c r="X91" s="0" t="n">
        <v>-2001970737</v>
      </c>
      <c r="Y91" s="0" t="n">
        <f aca="false">(AT91*1.1*0.6)</f>
        <v>45.54</v>
      </c>
      <c r="AA91" s="0" t="n">
        <v>0</v>
      </c>
      <c r="AB91" s="0" t="n">
        <v>0</v>
      </c>
      <c r="AC91" s="0" t="n">
        <v>0</v>
      </c>
      <c r="AD91" s="0" t="n">
        <v>0</v>
      </c>
      <c r="AE91" s="0" t="n">
        <v>0</v>
      </c>
      <c r="AF91" s="0" t="n">
        <v>0</v>
      </c>
      <c r="AG91" s="0" t="n">
        <v>0</v>
      </c>
      <c r="AH91" s="0" t="n">
        <v>0</v>
      </c>
      <c r="AI91" s="0" t="n">
        <v>1</v>
      </c>
      <c r="AJ91" s="0" t="n">
        <v>1</v>
      </c>
      <c r="AK91" s="0" t="n">
        <v>1</v>
      </c>
      <c r="AL91" s="0" t="n">
        <v>1</v>
      </c>
      <c r="AM91" s="0" t="n">
        <v>0</v>
      </c>
      <c r="AN91" s="0" t="n">
        <v>0</v>
      </c>
      <c r="AO91" s="0" t="n">
        <v>1</v>
      </c>
      <c r="AP91" s="0" t="n">
        <v>0</v>
      </c>
      <c r="AQ91" s="0" t="n">
        <v>0</v>
      </c>
      <c r="AR91" s="0" t="n">
        <v>0</v>
      </c>
      <c r="AT91" s="0" t="n">
        <v>69</v>
      </c>
      <c r="AU91" s="0" t="s">
        <v>151</v>
      </c>
      <c r="AV91" s="0" t="n">
        <v>1</v>
      </c>
      <c r="AW91" s="0" t="n">
        <v>2</v>
      </c>
      <c r="AX91" s="0" t="n">
        <v>86511458</v>
      </c>
      <c r="AY91" s="0" t="n">
        <v>1</v>
      </c>
      <c r="AZ91" s="0" t="n">
        <v>6144</v>
      </c>
      <c r="BA91" s="0" t="n">
        <v>91</v>
      </c>
      <c r="BB91" s="0" t="n">
        <v>0</v>
      </c>
      <c r="BC91" s="0" t="n">
        <v>0</v>
      </c>
      <c r="BD91" s="0" t="n">
        <v>0</v>
      </c>
      <c r="BE91" s="0" t="n">
        <v>0</v>
      </c>
      <c r="BF91" s="0" t="n">
        <v>0</v>
      </c>
      <c r="BG91" s="0" t="n">
        <v>0</v>
      </c>
      <c r="BH91" s="0" t="n">
        <v>0</v>
      </c>
      <c r="BI91" s="0" t="n">
        <v>0</v>
      </c>
      <c r="BJ91" s="0" t="n">
        <v>0</v>
      </c>
      <c r="BK91" s="0" t="n">
        <v>0</v>
      </c>
      <c r="BL91" s="0" t="n">
        <v>0</v>
      </c>
      <c r="BM91" s="0" t="n">
        <v>0</v>
      </c>
      <c r="BN91" s="0" t="n">
        <v>0</v>
      </c>
      <c r="BO91" s="0" t="n">
        <v>0</v>
      </c>
      <c r="BP91" s="0" t="n">
        <v>0</v>
      </c>
      <c r="BQ91" s="0" t="n">
        <v>0</v>
      </c>
      <c r="BR91" s="0" t="n">
        <v>0</v>
      </c>
      <c r="BS91" s="0" t="n">
        <v>0</v>
      </c>
      <c r="BT91" s="0" t="n">
        <v>0</v>
      </c>
      <c r="BU91" s="0" t="n">
        <v>0</v>
      </c>
      <c r="BV91" s="0" t="n">
        <v>0</v>
      </c>
      <c r="BW91" s="0" t="n">
        <v>0</v>
      </c>
      <c r="CU91" s="0" t="n">
        <f aca="false">ROUND(AT91*Source!I93*AH91*AL91,2)</f>
        <v>0</v>
      </c>
      <c r="CV91" s="0" t="n">
        <f aca="false">ROUND(Y91*Source!I93,9)</f>
        <v>0.9108</v>
      </c>
      <c r="CW91" s="0" t="n">
        <v>0</v>
      </c>
      <c r="CX91" s="0" t="n">
        <f aca="false">ROUND(Y91*Source!I93,9)</f>
        <v>0.9108</v>
      </c>
      <c r="CY91" s="0" t="n">
        <f aca="false">AD91</f>
        <v>0</v>
      </c>
      <c r="CZ91" s="0" t="n">
        <f aca="false">AH91</f>
        <v>0</v>
      </c>
      <c r="DA91" s="0" t="n">
        <f aca="false">AL91</f>
        <v>1</v>
      </c>
      <c r="DB91" s="0" t="n">
        <f aca="false">(ROUND(AT91*CZ91,2)*1.1*0.6)</f>
        <v>0</v>
      </c>
      <c r="DC91" s="0" t="n">
        <f aca="false">(ROUND(AT91*AG91,2)*1.1*0.6)</f>
        <v>0</v>
      </c>
      <c r="DF91" s="0" t="n">
        <f aca="false">ROUND(ROUND(AE91,2)*CX91,2)</f>
        <v>0</v>
      </c>
      <c r="DG91" s="0" t="n">
        <f aca="false">ROUND(ROUND(AF91,2)*CX91,2)</f>
        <v>0</v>
      </c>
      <c r="DH91" s="0" t="n">
        <f aca="false">ROUND(ROUND(AG91,2)*ROUND((AT91*Source!I93*1.1*0.6),9),2)</f>
        <v>0</v>
      </c>
      <c r="DI91" s="0" t="n">
        <f aca="false">ROUND(ROUND(AH91,2)*CX91,2)</f>
        <v>0</v>
      </c>
      <c r="DJ91" s="0" t="n">
        <f aca="false">DI91</f>
        <v>0</v>
      </c>
      <c r="DK91" s="0" t="n">
        <v>0</v>
      </c>
      <c r="DM91" s="0" t="n">
        <v>0</v>
      </c>
      <c r="DO91" s="0" t="n">
        <v>0</v>
      </c>
      <c r="DP91" s="0" t="s">
        <v>151</v>
      </c>
    </row>
    <row r="92" customFormat="false" ht="12.75" hidden="false" customHeight="false" outlineLevel="0" collapsed="false">
      <c r="A92" s="0" t="n">
        <f aca="false">ROW(Source!A93)</f>
        <v>93</v>
      </c>
      <c r="B92" s="0" t="n">
        <v>86511347</v>
      </c>
      <c r="C92" s="0" t="n">
        <v>86511454</v>
      </c>
      <c r="D92" s="0" t="n">
        <v>0</v>
      </c>
      <c r="E92" s="0" t="n">
        <v>1</v>
      </c>
      <c r="F92" s="0" t="n">
        <v>1</v>
      </c>
      <c r="G92" s="0" t="n">
        <v>30515945</v>
      </c>
      <c r="H92" s="0" t="n">
        <v>3</v>
      </c>
      <c r="I92" s="0" t="s">
        <v>189</v>
      </c>
      <c r="K92" s="0" t="s">
        <v>190</v>
      </c>
      <c r="L92" s="0" t="n">
        <v>1354</v>
      </c>
      <c r="N92" s="0" t="n">
        <v>1010</v>
      </c>
      <c r="O92" s="0" t="s">
        <v>181</v>
      </c>
      <c r="P92" s="0" t="s">
        <v>181</v>
      </c>
      <c r="Q92" s="0" t="n">
        <v>1</v>
      </c>
      <c r="W92" s="0" t="n">
        <v>0</v>
      </c>
      <c r="X92" s="0" t="n">
        <v>-527920806</v>
      </c>
      <c r="Y92" s="0" t="n">
        <f aca="false">AT92</f>
        <v>0</v>
      </c>
      <c r="AA92" s="0" t="n">
        <v>0</v>
      </c>
      <c r="AB92" s="0" t="n">
        <v>0</v>
      </c>
      <c r="AC92" s="0" t="n">
        <v>0</v>
      </c>
      <c r="AD92" s="0" t="n">
        <v>0</v>
      </c>
      <c r="AE92" s="0" t="n">
        <v>0</v>
      </c>
      <c r="AF92" s="0" t="n">
        <v>0</v>
      </c>
      <c r="AG92" s="0" t="n">
        <v>0</v>
      </c>
      <c r="AH92" s="0" t="n">
        <v>0</v>
      </c>
      <c r="AI92" s="0" t="n">
        <v>1</v>
      </c>
      <c r="AJ92" s="0" t="n">
        <v>1</v>
      </c>
      <c r="AK92" s="0" t="n">
        <v>1</v>
      </c>
      <c r="AL92" s="0" t="n">
        <v>1</v>
      </c>
      <c r="AM92" s="0" t="n">
        <v>0</v>
      </c>
      <c r="AN92" s="0" t="n">
        <v>0</v>
      </c>
      <c r="AO92" s="0" t="n">
        <v>1</v>
      </c>
      <c r="AP92" s="0" t="n">
        <v>0</v>
      </c>
      <c r="AQ92" s="0" t="n">
        <v>0</v>
      </c>
      <c r="AR92" s="0" t="n">
        <v>0</v>
      </c>
      <c r="AT92" s="0" t="n">
        <v>0</v>
      </c>
      <c r="AV92" s="0" t="n">
        <v>0</v>
      </c>
      <c r="AW92" s="0" t="n">
        <v>2</v>
      </c>
      <c r="AX92" s="0" t="n">
        <v>86511459</v>
      </c>
      <c r="AY92" s="0" t="n">
        <v>1</v>
      </c>
      <c r="AZ92" s="0" t="n">
        <v>0</v>
      </c>
      <c r="BA92" s="0" t="n">
        <v>92</v>
      </c>
      <c r="BB92" s="0" t="n">
        <v>0</v>
      </c>
      <c r="BC92" s="0" t="n">
        <v>0</v>
      </c>
      <c r="BD92" s="0" t="n">
        <v>0</v>
      </c>
      <c r="BE92" s="0" t="n">
        <v>0</v>
      </c>
      <c r="BF92" s="0" t="n">
        <v>0</v>
      </c>
      <c r="BG92" s="0" t="n">
        <v>0</v>
      </c>
      <c r="BH92" s="0" t="n">
        <v>0</v>
      </c>
      <c r="BI92" s="0" t="n">
        <v>0</v>
      </c>
      <c r="BJ92" s="0" t="n">
        <v>0</v>
      </c>
      <c r="BK92" s="0" t="n">
        <v>0</v>
      </c>
      <c r="BL92" s="0" t="n">
        <v>0</v>
      </c>
      <c r="BM92" s="0" t="n">
        <v>0</v>
      </c>
      <c r="BN92" s="0" t="n">
        <v>0</v>
      </c>
      <c r="BO92" s="0" t="n">
        <v>0</v>
      </c>
      <c r="BP92" s="0" t="n">
        <v>0</v>
      </c>
      <c r="BQ92" s="0" t="n">
        <v>0</v>
      </c>
      <c r="BR92" s="0" t="n">
        <v>0</v>
      </c>
      <c r="BS92" s="0" t="n">
        <v>0</v>
      </c>
      <c r="BT92" s="0" t="n">
        <v>0</v>
      </c>
      <c r="BU92" s="0" t="n">
        <v>0</v>
      </c>
      <c r="BV92" s="0" t="n">
        <v>0</v>
      </c>
      <c r="BW92" s="0" t="n">
        <v>0</v>
      </c>
      <c r="CV92" s="0" t="n">
        <v>0</v>
      </c>
      <c r="CW92" s="0" t="n">
        <v>0</v>
      </c>
      <c r="CX92" s="0" t="n">
        <f aca="false">ROUND(Y92*Source!I93,9)</f>
        <v>0</v>
      </c>
      <c r="CY92" s="0" t="n">
        <f aca="false">AA92</f>
        <v>0</v>
      </c>
      <c r="CZ92" s="0" t="n">
        <f aca="false">AE92</f>
        <v>0</v>
      </c>
      <c r="DA92" s="0" t="n">
        <f aca="false">AI92</f>
        <v>1</v>
      </c>
      <c r="DB92" s="0" t="n">
        <f aca="false">ROUND(AT92*CZ92,2)</f>
        <v>0</v>
      </c>
      <c r="DC92" s="0" t="n">
        <f aca="false">ROUND(AT92*AG92,2)</f>
        <v>0</v>
      </c>
      <c r="DF92" s="0" t="n">
        <f aca="false">ROUND(ROUND(AE92,2)*CX92,2)</f>
        <v>0</v>
      </c>
      <c r="DG92" s="0" t="n">
        <f aca="false">ROUND(ROUND(AF92,2)*CX92,2)</f>
        <v>0</v>
      </c>
      <c r="DH92" s="0" t="n">
        <f aca="false">ROUND(ROUND(AG92,2)*ROUND(AT92*Source!I93,9),2)</f>
        <v>0</v>
      </c>
      <c r="DI92" s="0" t="n">
        <f aca="false">ROUND(ROUND(AH92,2)*CX92,2)</f>
        <v>0</v>
      </c>
      <c r="DJ92" s="0" t="n">
        <f aca="false">DF92</f>
        <v>0</v>
      </c>
      <c r="DK92" s="0" t="n">
        <v>0</v>
      </c>
      <c r="DM92" s="0" t="n">
        <v>0</v>
      </c>
      <c r="DO92" s="0" t="n">
        <v>0</v>
      </c>
    </row>
    <row r="93" customFormat="false" ht="12.75" hidden="false" customHeight="false" outlineLevel="0" collapsed="false">
      <c r="A93" s="0" t="n">
        <f aca="false">ROW(Source!A93)</f>
        <v>93</v>
      </c>
      <c r="B93" s="0" t="n">
        <v>86511347</v>
      </c>
      <c r="C93" s="0" t="n">
        <v>86511454</v>
      </c>
      <c r="D93" s="0" t="n">
        <v>46341682</v>
      </c>
      <c r="E93" s="0" t="n">
        <v>1</v>
      </c>
      <c r="F93" s="0" t="n">
        <v>1</v>
      </c>
      <c r="G93" s="0" t="n">
        <v>30515945</v>
      </c>
      <c r="H93" s="0" t="n">
        <v>3</v>
      </c>
      <c r="I93" s="0" t="s">
        <v>191</v>
      </c>
      <c r="K93" s="0" t="s">
        <v>192</v>
      </c>
      <c r="L93" s="0" t="n">
        <v>1354</v>
      </c>
      <c r="N93" s="0" t="n">
        <v>1010</v>
      </c>
      <c r="O93" s="0" t="s">
        <v>181</v>
      </c>
      <c r="P93" s="0" t="s">
        <v>181</v>
      </c>
      <c r="Q93" s="0" t="n">
        <v>1</v>
      </c>
      <c r="W93" s="0" t="n">
        <v>0</v>
      </c>
      <c r="X93" s="0" t="n">
        <v>-384883469</v>
      </c>
      <c r="Y93" s="0" t="n">
        <f aca="false">AT93</f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n">
        <v>0</v>
      </c>
      <c r="AG93" s="0" t="n">
        <v>0</v>
      </c>
      <c r="AH93" s="0" t="n">
        <v>0</v>
      </c>
      <c r="AI93" s="0" t="n">
        <v>1</v>
      </c>
      <c r="AJ93" s="0" t="n">
        <v>1</v>
      </c>
      <c r="AK93" s="0" t="n">
        <v>1</v>
      </c>
      <c r="AL93" s="0" t="n">
        <v>1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  <c r="AT93" s="0" t="n">
        <v>0</v>
      </c>
      <c r="AV93" s="0" t="n">
        <v>0</v>
      </c>
      <c r="AW93" s="0" t="n">
        <v>2</v>
      </c>
      <c r="AX93" s="0" t="n">
        <v>86511460</v>
      </c>
      <c r="AY93" s="0" t="n">
        <v>1</v>
      </c>
      <c r="AZ93" s="0" t="n">
        <v>0</v>
      </c>
      <c r="BA93" s="0" t="n">
        <v>93</v>
      </c>
      <c r="BB93" s="0" t="n">
        <v>0</v>
      </c>
      <c r="BC93" s="0" t="n">
        <v>0</v>
      </c>
      <c r="BD93" s="0" t="n">
        <v>0</v>
      </c>
      <c r="BE93" s="0" t="n">
        <v>0</v>
      </c>
      <c r="BF93" s="0" t="n">
        <v>0</v>
      </c>
      <c r="BG93" s="0" t="n">
        <v>0</v>
      </c>
      <c r="BH93" s="0" t="n">
        <v>0</v>
      </c>
      <c r="BI93" s="0" t="n">
        <v>0</v>
      </c>
      <c r="BJ93" s="0" t="n">
        <v>0</v>
      </c>
      <c r="BK93" s="0" t="n">
        <v>0</v>
      </c>
      <c r="BL93" s="0" t="n">
        <v>0</v>
      </c>
      <c r="BM93" s="0" t="n">
        <v>0</v>
      </c>
      <c r="BN93" s="0" t="n">
        <v>0</v>
      </c>
      <c r="BO93" s="0" t="n">
        <v>0</v>
      </c>
      <c r="BP93" s="0" t="n">
        <v>0</v>
      </c>
      <c r="BQ93" s="0" t="n">
        <v>0</v>
      </c>
      <c r="BR93" s="0" t="n">
        <v>0</v>
      </c>
      <c r="BS93" s="0" t="n">
        <v>0</v>
      </c>
      <c r="BT93" s="0" t="n">
        <v>0</v>
      </c>
      <c r="BU93" s="0" t="n">
        <v>0</v>
      </c>
      <c r="BV93" s="0" t="n">
        <v>0</v>
      </c>
      <c r="BW93" s="0" t="n">
        <v>0</v>
      </c>
      <c r="CV93" s="0" t="n">
        <v>0</v>
      </c>
      <c r="CW93" s="0" t="n">
        <v>0</v>
      </c>
      <c r="CX93" s="0" t="n">
        <f aca="false">ROUND(Y93*Source!I93,9)</f>
        <v>0</v>
      </c>
      <c r="CY93" s="0" t="n">
        <f aca="false">AA93</f>
        <v>0</v>
      </c>
      <c r="CZ93" s="0" t="n">
        <f aca="false">AE93</f>
        <v>0</v>
      </c>
      <c r="DA93" s="0" t="n">
        <f aca="false">AI93</f>
        <v>1</v>
      </c>
      <c r="DB93" s="0" t="n">
        <f aca="false">ROUND(AT93*CZ93,2)</f>
        <v>0</v>
      </c>
      <c r="DC93" s="0" t="n">
        <f aca="false">ROUND(AT93*AG93,2)</f>
        <v>0</v>
      </c>
      <c r="DF93" s="0" t="n">
        <f aca="false">ROUND(ROUND(AE93,2)*CX93,2)</f>
        <v>0</v>
      </c>
      <c r="DG93" s="0" t="n">
        <f aca="false">ROUND(ROUND(AF93,2)*CX93,2)</f>
        <v>0</v>
      </c>
      <c r="DH93" s="0" t="n">
        <f aca="false">ROUND(ROUND(AG93,2)*ROUND(AT93*Source!I93,9),2)</f>
        <v>0</v>
      </c>
      <c r="DI93" s="0" t="n">
        <f aca="false">ROUND(ROUND(AH93,2)*CX93,2)</f>
        <v>0</v>
      </c>
      <c r="DJ93" s="0" t="n">
        <f aca="false">DF93</f>
        <v>0</v>
      </c>
      <c r="DK93" s="0" t="n">
        <v>0</v>
      </c>
      <c r="DM93" s="0" t="n">
        <v>0</v>
      </c>
      <c r="DO93" s="0" t="n">
        <v>0</v>
      </c>
    </row>
    <row r="94" customFormat="false" ht="12.75" hidden="false" customHeight="false" outlineLevel="0" collapsed="false">
      <c r="A94" s="0" t="n">
        <f aca="false">ROW(Source!A94)</f>
        <v>94</v>
      </c>
      <c r="B94" s="0" t="n">
        <v>86511348</v>
      </c>
      <c r="C94" s="0" t="n">
        <v>86511454</v>
      </c>
      <c r="D94" s="0" t="n">
        <v>0</v>
      </c>
      <c r="E94" s="0" t="n">
        <v>1</v>
      </c>
      <c r="F94" s="0" t="n">
        <v>1</v>
      </c>
      <c r="G94" s="0" t="n">
        <v>30515945</v>
      </c>
      <c r="H94" s="0" t="n">
        <v>1</v>
      </c>
      <c r="I94" s="0" t="s">
        <v>70</v>
      </c>
      <c r="K94" s="0" t="s">
        <v>187</v>
      </c>
      <c r="L94" s="0" t="n">
        <v>1369</v>
      </c>
      <c r="N94" s="0" t="n">
        <v>1013</v>
      </c>
      <c r="O94" s="0" t="s">
        <v>188</v>
      </c>
      <c r="P94" s="0" t="s">
        <v>188</v>
      </c>
      <c r="Q94" s="0" t="n">
        <v>1</v>
      </c>
      <c r="W94" s="0" t="n">
        <v>0</v>
      </c>
      <c r="X94" s="0" t="n">
        <v>-2001970737</v>
      </c>
      <c r="Y94" s="0" t="n">
        <f aca="false">(AT94*1.1*0.6)</f>
        <v>45.54</v>
      </c>
      <c r="AA94" s="0" t="n">
        <v>0</v>
      </c>
      <c r="AB94" s="0" t="n">
        <v>0</v>
      </c>
      <c r="AC94" s="0" t="n">
        <v>0</v>
      </c>
      <c r="AD94" s="0" t="n">
        <v>0</v>
      </c>
      <c r="AE94" s="0" t="n">
        <v>0</v>
      </c>
      <c r="AF94" s="0" t="n">
        <v>0</v>
      </c>
      <c r="AG94" s="0" t="n">
        <v>0</v>
      </c>
      <c r="AH94" s="0" t="n">
        <v>0</v>
      </c>
      <c r="AI94" s="0" t="n">
        <v>1</v>
      </c>
      <c r="AJ94" s="0" t="n">
        <v>1</v>
      </c>
      <c r="AK94" s="0" t="n">
        <v>1</v>
      </c>
      <c r="AL94" s="0" t="n">
        <v>1</v>
      </c>
      <c r="AM94" s="0" t="n">
        <v>0</v>
      </c>
      <c r="AN94" s="0" t="n">
        <v>0</v>
      </c>
      <c r="AO94" s="0" t="n">
        <v>1</v>
      </c>
      <c r="AP94" s="0" t="n">
        <v>0</v>
      </c>
      <c r="AQ94" s="0" t="n">
        <v>0</v>
      </c>
      <c r="AR94" s="0" t="n">
        <v>0</v>
      </c>
      <c r="AT94" s="0" t="n">
        <v>69</v>
      </c>
      <c r="AU94" s="0" t="s">
        <v>151</v>
      </c>
      <c r="AV94" s="0" t="n">
        <v>1</v>
      </c>
      <c r="AW94" s="0" t="n">
        <v>2</v>
      </c>
      <c r="AX94" s="0" t="n">
        <v>86511458</v>
      </c>
      <c r="AY94" s="0" t="n">
        <v>1</v>
      </c>
      <c r="AZ94" s="0" t="n">
        <v>6144</v>
      </c>
      <c r="BA94" s="0" t="n">
        <v>94</v>
      </c>
      <c r="BB94" s="0" t="n">
        <v>0</v>
      </c>
      <c r="BC94" s="0" t="n">
        <v>0</v>
      </c>
      <c r="BD94" s="0" t="n">
        <v>0</v>
      </c>
      <c r="BE94" s="0" t="n">
        <v>0</v>
      </c>
      <c r="BF94" s="0" t="n">
        <v>0</v>
      </c>
      <c r="BG94" s="0" t="n">
        <v>0</v>
      </c>
      <c r="BH94" s="0" t="n">
        <v>0</v>
      </c>
      <c r="BI94" s="0" t="n">
        <v>0</v>
      </c>
      <c r="BJ94" s="0" t="n">
        <v>0</v>
      </c>
      <c r="BK94" s="0" t="n">
        <v>0</v>
      </c>
      <c r="BL94" s="0" t="n">
        <v>0</v>
      </c>
      <c r="BM94" s="0" t="n">
        <v>0</v>
      </c>
      <c r="BN94" s="0" t="n">
        <v>0</v>
      </c>
      <c r="BO94" s="0" t="n">
        <v>0</v>
      </c>
      <c r="BP94" s="0" t="n">
        <v>0</v>
      </c>
      <c r="BQ94" s="0" t="n">
        <v>0</v>
      </c>
      <c r="BR94" s="0" t="n">
        <v>0</v>
      </c>
      <c r="BS94" s="0" t="n">
        <v>0</v>
      </c>
      <c r="BT94" s="0" t="n">
        <v>0</v>
      </c>
      <c r="BU94" s="0" t="n">
        <v>0</v>
      </c>
      <c r="BV94" s="0" t="n">
        <v>0</v>
      </c>
      <c r="BW94" s="0" t="n">
        <v>0</v>
      </c>
      <c r="CU94" s="0" t="n">
        <f aca="false">ROUND(AT94*Source!I94*AH94*AL94,2)</f>
        <v>0</v>
      </c>
      <c r="CV94" s="0" t="n">
        <f aca="false">ROUND(Y94*Source!I94,9)</f>
        <v>0.9108</v>
      </c>
      <c r="CW94" s="0" t="n">
        <v>0</v>
      </c>
      <c r="CX94" s="0" t="n">
        <f aca="false">ROUND(Y94*Source!I94,9)</f>
        <v>0.9108</v>
      </c>
      <c r="CY94" s="0" t="n">
        <f aca="false">AD94</f>
        <v>0</v>
      </c>
      <c r="CZ94" s="0" t="n">
        <f aca="false">AH94</f>
        <v>0</v>
      </c>
      <c r="DA94" s="0" t="n">
        <f aca="false">AL94</f>
        <v>1</v>
      </c>
      <c r="DB94" s="0" t="n">
        <f aca="false">(ROUND(AT94*CZ94,2)*1.1*0.6)</f>
        <v>0</v>
      </c>
      <c r="DC94" s="0" t="n">
        <f aca="false">(ROUND(AT94*AG94,2)*1.1*0.6)</f>
        <v>0</v>
      </c>
      <c r="DF94" s="0" t="n">
        <f aca="false">ROUND(ROUND(AE94,2)*CX94,2)</f>
        <v>0</v>
      </c>
      <c r="DG94" s="0" t="n">
        <f aca="false">ROUND(ROUND(AF94,2)*CX94,2)</f>
        <v>0</v>
      </c>
      <c r="DH94" s="0" t="n">
        <f aca="false">ROUND(ROUND(AG94,2)*ROUND((AT94*Source!I94*1.1*0.6),9),2)</f>
        <v>0</v>
      </c>
      <c r="DI94" s="0" t="n">
        <f aca="false">ROUND(ROUND(AH94,2)*CX94,2)</f>
        <v>0</v>
      </c>
      <c r="DJ94" s="0" t="n">
        <f aca="false">DI94</f>
        <v>0</v>
      </c>
      <c r="DK94" s="0" t="n">
        <v>0</v>
      </c>
      <c r="DM94" s="0" t="n">
        <v>0</v>
      </c>
      <c r="DO94" s="0" t="n">
        <v>0</v>
      </c>
      <c r="DP94" s="0" t="s">
        <v>151</v>
      </c>
    </row>
    <row r="95" customFormat="false" ht="12.75" hidden="false" customHeight="false" outlineLevel="0" collapsed="false">
      <c r="A95" s="0" t="n">
        <f aca="false">ROW(Source!A94)</f>
        <v>94</v>
      </c>
      <c r="B95" s="0" t="n">
        <v>86511348</v>
      </c>
      <c r="C95" s="0" t="n">
        <v>86511454</v>
      </c>
      <c r="D95" s="0" t="n">
        <v>0</v>
      </c>
      <c r="E95" s="0" t="n">
        <v>1</v>
      </c>
      <c r="F95" s="0" t="n">
        <v>1</v>
      </c>
      <c r="G95" s="0" t="n">
        <v>30515945</v>
      </c>
      <c r="H95" s="0" t="n">
        <v>3</v>
      </c>
      <c r="I95" s="0" t="s">
        <v>189</v>
      </c>
      <c r="K95" s="0" t="s">
        <v>190</v>
      </c>
      <c r="L95" s="0" t="n">
        <v>1354</v>
      </c>
      <c r="N95" s="0" t="n">
        <v>1010</v>
      </c>
      <c r="O95" s="0" t="s">
        <v>181</v>
      </c>
      <c r="P95" s="0" t="s">
        <v>181</v>
      </c>
      <c r="Q95" s="0" t="n">
        <v>1</v>
      </c>
      <c r="W95" s="0" t="n">
        <v>0</v>
      </c>
      <c r="X95" s="0" t="n">
        <v>-527920806</v>
      </c>
      <c r="Y95" s="0" t="n">
        <f aca="false">AT95</f>
        <v>0</v>
      </c>
      <c r="AA95" s="0" t="n">
        <v>0</v>
      </c>
      <c r="AB95" s="0" t="n">
        <v>0</v>
      </c>
      <c r="AC95" s="0" t="n">
        <v>0</v>
      </c>
      <c r="AD95" s="0" t="n">
        <v>0</v>
      </c>
      <c r="AE95" s="0" t="n">
        <v>0</v>
      </c>
      <c r="AF95" s="0" t="n">
        <v>0</v>
      </c>
      <c r="AG95" s="0" t="n">
        <v>0</v>
      </c>
      <c r="AH95" s="0" t="n">
        <v>0</v>
      </c>
      <c r="AI95" s="0" t="n">
        <v>1</v>
      </c>
      <c r="AJ95" s="0" t="n">
        <v>1</v>
      </c>
      <c r="AK95" s="0" t="n">
        <v>1</v>
      </c>
      <c r="AL95" s="0" t="n">
        <v>1</v>
      </c>
      <c r="AM95" s="0" t="n">
        <v>0</v>
      </c>
      <c r="AN95" s="0" t="n">
        <v>0</v>
      </c>
      <c r="AO95" s="0" t="n">
        <v>1</v>
      </c>
      <c r="AP95" s="0" t="n">
        <v>0</v>
      </c>
      <c r="AQ95" s="0" t="n">
        <v>0</v>
      </c>
      <c r="AR95" s="0" t="n">
        <v>0</v>
      </c>
      <c r="AT95" s="0" t="n">
        <v>0</v>
      </c>
      <c r="AV95" s="0" t="n">
        <v>0</v>
      </c>
      <c r="AW95" s="0" t="n">
        <v>2</v>
      </c>
      <c r="AX95" s="0" t="n">
        <v>86511459</v>
      </c>
      <c r="AY95" s="0" t="n">
        <v>1</v>
      </c>
      <c r="AZ95" s="0" t="n">
        <v>0</v>
      </c>
      <c r="BA95" s="0" t="n">
        <v>95</v>
      </c>
      <c r="BB95" s="0" t="n">
        <v>0</v>
      </c>
      <c r="BC95" s="0" t="n">
        <v>0</v>
      </c>
      <c r="BD95" s="0" t="n">
        <v>0</v>
      </c>
      <c r="BE95" s="0" t="n">
        <v>0</v>
      </c>
      <c r="BF95" s="0" t="n">
        <v>0</v>
      </c>
      <c r="BG95" s="0" t="n">
        <v>0</v>
      </c>
      <c r="BH95" s="0" t="n">
        <v>0</v>
      </c>
      <c r="BI95" s="0" t="n">
        <v>0</v>
      </c>
      <c r="BJ95" s="0" t="n">
        <v>0</v>
      </c>
      <c r="BK95" s="0" t="n">
        <v>0</v>
      </c>
      <c r="BL95" s="0" t="n">
        <v>0</v>
      </c>
      <c r="BM95" s="0" t="n">
        <v>0</v>
      </c>
      <c r="BN95" s="0" t="n">
        <v>0</v>
      </c>
      <c r="BO95" s="0" t="n">
        <v>0</v>
      </c>
      <c r="BP95" s="0" t="n">
        <v>0</v>
      </c>
      <c r="BQ95" s="0" t="n">
        <v>0</v>
      </c>
      <c r="BR95" s="0" t="n">
        <v>0</v>
      </c>
      <c r="BS95" s="0" t="n">
        <v>0</v>
      </c>
      <c r="BT95" s="0" t="n">
        <v>0</v>
      </c>
      <c r="BU95" s="0" t="n">
        <v>0</v>
      </c>
      <c r="BV95" s="0" t="n">
        <v>0</v>
      </c>
      <c r="BW95" s="0" t="n">
        <v>0</v>
      </c>
      <c r="CV95" s="0" t="n">
        <v>0</v>
      </c>
      <c r="CW95" s="0" t="n">
        <v>0</v>
      </c>
      <c r="CX95" s="0" t="n">
        <f aca="false">ROUND(Y95*Source!I94,9)</f>
        <v>0</v>
      </c>
      <c r="CY95" s="0" t="n">
        <f aca="false">AA95</f>
        <v>0</v>
      </c>
      <c r="CZ95" s="0" t="n">
        <f aca="false">AE95</f>
        <v>0</v>
      </c>
      <c r="DA95" s="0" t="n">
        <f aca="false">AI95</f>
        <v>1</v>
      </c>
      <c r="DB95" s="0" t="n">
        <f aca="false">ROUND(AT95*CZ95,2)</f>
        <v>0</v>
      </c>
      <c r="DC95" s="0" t="n">
        <f aca="false">ROUND(AT95*AG95,2)</f>
        <v>0</v>
      </c>
      <c r="DF95" s="0" t="n">
        <f aca="false">ROUND(ROUND(AE95,2)*CX95,2)</f>
        <v>0</v>
      </c>
      <c r="DG95" s="0" t="n">
        <f aca="false">ROUND(ROUND(AF95,2)*CX95,2)</f>
        <v>0</v>
      </c>
      <c r="DH95" s="0" t="n">
        <f aca="false">ROUND(ROUND(AG95,2)*ROUND(AT95*Source!I94,9),2)</f>
        <v>0</v>
      </c>
      <c r="DI95" s="0" t="n">
        <f aca="false">ROUND(ROUND(AH95,2)*CX95,2)</f>
        <v>0</v>
      </c>
      <c r="DJ95" s="0" t="n">
        <f aca="false">DF95</f>
        <v>0</v>
      </c>
      <c r="DK95" s="0" t="n">
        <v>0</v>
      </c>
      <c r="DM95" s="0" t="n">
        <v>0</v>
      </c>
      <c r="DO95" s="0" t="n">
        <v>0</v>
      </c>
    </row>
    <row r="96" customFormat="false" ht="12.75" hidden="false" customHeight="false" outlineLevel="0" collapsed="false">
      <c r="A96" s="0" t="n">
        <f aca="false">ROW(Source!A94)</f>
        <v>94</v>
      </c>
      <c r="B96" s="0" t="n">
        <v>86511348</v>
      </c>
      <c r="C96" s="0" t="n">
        <v>86511454</v>
      </c>
      <c r="D96" s="0" t="n">
        <v>46341682</v>
      </c>
      <c r="E96" s="0" t="n">
        <v>1</v>
      </c>
      <c r="F96" s="0" t="n">
        <v>1</v>
      </c>
      <c r="G96" s="0" t="n">
        <v>30515945</v>
      </c>
      <c r="H96" s="0" t="n">
        <v>3</v>
      </c>
      <c r="I96" s="0" t="s">
        <v>191</v>
      </c>
      <c r="K96" s="0" t="s">
        <v>192</v>
      </c>
      <c r="L96" s="0" t="n">
        <v>1354</v>
      </c>
      <c r="N96" s="0" t="n">
        <v>1010</v>
      </c>
      <c r="O96" s="0" t="s">
        <v>181</v>
      </c>
      <c r="P96" s="0" t="s">
        <v>181</v>
      </c>
      <c r="Q96" s="0" t="n">
        <v>1</v>
      </c>
      <c r="W96" s="0" t="n">
        <v>0</v>
      </c>
      <c r="X96" s="0" t="n">
        <v>-384883469</v>
      </c>
      <c r="Y96" s="0" t="n">
        <f aca="false">AT96</f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n">
        <v>0</v>
      </c>
      <c r="AG96" s="0" t="n">
        <v>0</v>
      </c>
      <c r="AH96" s="0" t="n">
        <v>0</v>
      </c>
      <c r="AI96" s="0" t="n">
        <v>1</v>
      </c>
      <c r="AJ96" s="0" t="n">
        <v>1</v>
      </c>
      <c r="AK96" s="0" t="n">
        <v>1</v>
      </c>
      <c r="AL96" s="0" t="n">
        <v>1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  <c r="AT96" s="0" t="n">
        <v>0</v>
      </c>
      <c r="AV96" s="0" t="n">
        <v>0</v>
      </c>
      <c r="AW96" s="0" t="n">
        <v>2</v>
      </c>
      <c r="AX96" s="0" t="n">
        <v>86511460</v>
      </c>
      <c r="AY96" s="0" t="n">
        <v>1</v>
      </c>
      <c r="AZ96" s="0" t="n">
        <v>0</v>
      </c>
      <c r="BA96" s="0" t="n">
        <v>96</v>
      </c>
      <c r="BB96" s="0" t="n">
        <v>0</v>
      </c>
      <c r="BC96" s="0" t="n">
        <v>0</v>
      </c>
      <c r="BD96" s="0" t="n">
        <v>0</v>
      </c>
      <c r="BE96" s="0" t="n">
        <v>0</v>
      </c>
      <c r="BF96" s="0" t="n">
        <v>0</v>
      </c>
      <c r="BG96" s="0" t="n">
        <v>0</v>
      </c>
      <c r="BH96" s="0" t="n">
        <v>0</v>
      </c>
      <c r="BI96" s="0" t="n">
        <v>0</v>
      </c>
      <c r="BJ96" s="0" t="n">
        <v>0</v>
      </c>
      <c r="BK96" s="0" t="n">
        <v>0</v>
      </c>
      <c r="BL96" s="0" t="n">
        <v>0</v>
      </c>
      <c r="BM96" s="0" t="n">
        <v>0</v>
      </c>
      <c r="BN96" s="0" t="n">
        <v>0</v>
      </c>
      <c r="BO96" s="0" t="n">
        <v>0</v>
      </c>
      <c r="BP96" s="0" t="n">
        <v>0</v>
      </c>
      <c r="BQ96" s="0" t="n">
        <v>0</v>
      </c>
      <c r="BR96" s="0" t="n">
        <v>0</v>
      </c>
      <c r="BS96" s="0" t="n">
        <v>0</v>
      </c>
      <c r="BT96" s="0" t="n">
        <v>0</v>
      </c>
      <c r="BU96" s="0" t="n">
        <v>0</v>
      </c>
      <c r="BV96" s="0" t="n">
        <v>0</v>
      </c>
      <c r="BW96" s="0" t="n">
        <v>0</v>
      </c>
      <c r="CV96" s="0" t="n">
        <v>0</v>
      </c>
      <c r="CW96" s="0" t="n">
        <v>0</v>
      </c>
      <c r="CX96" s="0" t="n">
        <f aca="false">ROUND(Y96*Source!I94,9)</f>
        <v>0</v>
      </c>
      <c r="CY96" s="0" t="n">
        <f aca="false">AA96</f>
        <v>0</v>
      </c>
      <c r="CZ96" s="0" t="n">
        <f aca="false">AE96</f>
        <v>0</v>
      </c>
      <c r="DA96" s="0" t="n">
        <f aca="false">AI96</f>
        <v>1</v>
      </c>
      <c r="DB96" s="0" t="n">
        <f aca="false">ROUND(AT96*CZ96,2)</f>
        <v>0</v>
      </c>
      <c r="DC96" s="0" t="n">
        <f aca="false">ROUND(AT96*AG96,2)</f>
        <v>0</v>
      </c>
      <c r="DF96" s="0" t="n">
        <f aca="false">ROUND(ROUND(AE96,2)*CX96,2)</f>
        <v>0</v>
      </c>
      <c r="DG96" s="0" t="n">
        <f aca="false">ROUND(ROUND(AF96,2)*CX96,2)</f>
        <v>0</v>
      </c>
      <c r="DH96" s="0" t="n">
        <f aca="false">ROUND(ROUND(AG96,2)*ROUND(AT96*Source!I94,9),2)</f>
        <v>0</v>
      </c>
      <c r="DI96" s="0" t="n">
        <f aca="false">ROUND(ROUND(AH96,2)*CX96,2)</f>
        <v>0</v>
      </c>
      <c r="DJ96" s="0" t="n">
        <f aca="false">DF96</f>
        <v>0</v>
      </c>
      <c r="DK96" s="0" t="n">
        <v>0</v>
      </c>
      <c r="DM96" s="0" t="n">
        <v>0</v>
      </c>
      <c r="DO96" s="0" t="n">
        <v>0</v>
      </c>
    </row>
    <row r="97" customFormat="false" ht="12.75" hidden="false" customHeight="false" outlineLevel="0" collapsed="false">
      <c r="A97" s="0" t="n">
        <f aca="false">ROW(Source!A95)</f>
        <v>95</v>
      </c>
      <c r="B97" s="0" t="n">
        <v>86511347</v>
      </c>
      <c r="C97" s="0" t="n">
        <v>86511461</v>
      </c>
      <c r="D97" s="0" t="n">
        <v>0</v>
      </c>
      <c r="E97" s="0" t="n">
        <v>1</v>
      </c>
      <c r="F97" s="0" t="n">
        <v>1</v>
      </c>
      <c r="G97" s="0" t="n">
        <v>30515945</v>
      </c>
      <c r="H97" s="0" t="n">
        <v>1</v>
      </c>
      <c r="I97" s="0" t="s">
        <v>70</v>
      </c>
      <c r="K97" s="0" t="s">
        <v>187</v>
      </c>
      <c r="L97" s="0" t="n">
        <v>1369</v>
      </c>
      <c r="N97" s="0" t="n">
        <v>1013</v>
      </c>
      <c r="O97" s="0" t="s">
        <v>188</v>
      </c>
      <c r="P97" s="0" t="s">
        <v>188</v>
      </c>
      <c r="Q97" s="0" t="n">
        <v>1</v>
      </c>
      <c r="W97" s="0" t="n">
        <v>0</v>
      </c>
      <c r="X97" s="0" t="n">
        <v>-2001970737</v>
      </c>
      <c r="Y97" s="0" t="n">
        <f aca="false">(AT97*1.1*0.6)</f>
        <v>45.54</v>
      </c>
      <c r="AA97" s="0" t="n">
        <v>0</v>
      </c>
      <c r="AB97" s="0" t="n">
        <v>0</v>
      </c>
      <c r="AC97" s="0" t="n">
        <v>0</v>
      </c>
      <c r="AD97" s="0" t="n">
        <v>0</v>
      </c>
      <c r="AE97" s="0" t="n">
        <v>0</v>
      </c>
      <c r="AF97" s="0" t="n">
        <v>0</v>
      </c>
      <c r="AG97" s="0" t="n">
        <v>0</v>
      </c>
      <c r="AH97" s="0" t="n">
        <v>0</v>
      </c>
      <c r="AI97" s="0" t="n">
        <v>1</v>
      </c>
      <c r="AJ97" s="0" t="n">
        <v>1</v>
      </c>
      <c r="AK97" s="0" t="n">
        <v>1</v>
      </c>
      <c r="AL97" s="0" t="n">
        <v>1</v>
      </c>
      <c r="AM97" s="0" t="n">
        <v>0</v>
      </c>
      <c r="AN97" s="0" t="n">
        <v>0</v>
      </c>
      <c r="AO97" s="0" t="n">
        <v>1</v>
      </c>
      <c r="AP97" s="0" t="n">
        <v>0</v>
      </c>
      <c r="AQ97" s="0" t="n">
        <v>0</v>
      </c>
      <c r="AR97" s="0" t="n">
        <v>0</v>
      </c>
      <c r="AT97" s="0" t="n">
        <v>69</v>
      </c>
      <c r="AU97" s="0" t="s">
        <v>151</v>
      </c>
      <c r="AV97" s="0" t="n">
        <v>1</v>
      </c>
      <c r="AW97" s="0" t="n">
        <v>2</v>
      </c>
      <c r="AX97" s="0" t="n">
        <v>86511465</v>
      </c>
      <c r="AY97" s="0" t="n">
        <v>1</v>
      </c>
      <c r="AZ97" s="0" t="n">
        <v>6144</v>
      </c>
      <c r="BA97" s="0" t="n">
        <v>97</v>
      </c>
      <c r="BB97" s="0" t="n">
        <v>0</v>
      </c>
      <c r="BC97" s="0" t="n">
        <v>0</v>
      </c>
      <c r="BD97" s="0" t="n">
        <v>0</v>
      </c>
      <c r="BE97" s="0" t="n">
        <v>0</v>
      </c>
      <c r="BF97" s="0" t="n">
        <v>0</v>
      </c>
      <c r="BG97" s="0" t="n">
        <v>0</v>
      </c>
      <c r="BH97" s="0" t="n">
        <v>0</v>
      </c>
      <c r="BI97" s="0" t="n">
        <v>0</v>
      </c>
      <c r="BJ97" s="0" t="n">
        <v>0</v>
      </c>
      <c r="BK97" s="0" t="n">
        <v>0</v>
      </c>
      <c r="BL97" s="0" t="n">
        <v>0</v>
      </c>
      <c r="BM97" s="0" t="n">
        <v>0</v>
      </c>
      <c r="BN97" s="0" t="n">
        <v>0</v>
      </c>
      <c r="BO97" s="0" t="n">
        <v>0</v>
      </c>
      <c r="BP97" s="0" t="n">
        <v>0</v>
      </c>
      <c r="BQ97" s="0" t="n">
        <v>0</v>
      </c>
      <c r="BR97" s="0" t="n">
        <v>0</v>
      </c>
      <c r="BS97" s="0" t="n">
        <v>0</v>
      </c>
      <c r="BT97" s="0" t="n">
        <v>0</v>
      </c>
      <c r="BU97" s="0" t="n">
        <v>0</v>
      </c>
      <c r="BV97" s="0" t="n">
        <v>0</v>
      </c>
      <c r="BW97" s="0" t="n">
        <v>0</v>
      </c>
      <c r="CU97" s="0" t="n">
        <f aca="false">ROUND(AT97*Source!I95*AH97*AL97,2)</f>
        <v>0</v>
      </c>
      <c r="CV97" s="0" t="n">
        <f aca="false">ROUND(Y97*Source!I95,9)</f>
        <v>5.0094</v>
      </c>
      <c r="CW97" s="0" t="n">
        <v>0</v>
      </c>
      <c r="CX97" s="0" t="n">
        <f aca="false">ROUND(Y97*Source!I95,9)</f>
        <v>5.0094</v>
      </c>
      <c r="CY97" s="0" t="n">
        <f aca="false">AD97</f>
        <v>0</v>
      </c>
      <c r="CZ97" s="0" t="n">
        <f aca="false">AH97</f>
        <v>0</v>
      </c>
      <c r="DA97" s="0" t="n">
        <f aca="false">AL97</f>
        <v>1</v>
      </c>
      <c r="DB97" s="0" t="n">
        <f aca="false">(ROUND(AT97*CZ97,2)*1.1*0.6)</f>
        <v>0</v>
      </c>
      <c r="DC97" s="0" t="n">
        <f aca="false">(ROUND(AT97*AG97,2)*1.1*0.6)</f>
        <v>0</v>
      </c>
      <c r="DF97" s="0" t="n">
        <f aca="false">ROUND(ROUND(AE97,2)*CX97,2)</f>
        <v>0</v>
      </c>
      <c r="DG97" s="0" t="n">
        <f aca="false">ROUND(ROUND(AF97,2)*CX97,2)</f>
        <v>0</v>
      </c>
      <c r="DH97" s="0" t="n">
        <f aca="false">ROUND(ROUND(AG97,2)*ROUND((AT97*Source!I95*1.1*0.6),9),2)</f>
        <v>0</v>
      </c>
      <c r="DI97" s="0" t="n">
        <f aca="false">ROUND(ROUND(AH97,2)*CX97,2)</f>
        <v>0</v>
      </c>
      <c r="DJ97" s="0" t="n">
        <f aca="false">DI97</f>
        <v>0</v>
      </c>
      <c r="DK97" s="0" t="n">
        <v>0</v>
      </c>
      <c r="DM97" s="0" t="n">
        <v>0</v>
      </c>
      <c r="DO97" s="0" t="n">
        <v>0</v>
      </c>
      <c r="DP97" s="0" t="s">
        <v>151</v>
      </c>
    </row>
    <row r="98" customFormat="false" ht="12.75" hidden="false" customHeight="false" outlineLevel="0" collapsed="false">
      <c r="A98" s="0" t="n">
        <f aca="false">ROW(Source!A95)</f>
        <v>95</v>
      </c>
      <c r="B98" s="0" t="n">
        <v>86511347</v>
      </c>
      <c r="C98" s="0" t="n">
        <v>86511461</v>
      </c>
      <c r="D98" s="0" t="n">
        <v>0</v>
      </c>
      <c r="E98" s="0" t="n">
        <v>1</v>
      </c>
      <c r="F98" s="0" t="n">
        <v>1</v>
      </c>
      <c r="G98" s="0" t="n">
        <v>30515945</v>
      </c>
      <c r="H98" s="0" t="n">
        <v>3</v>
      </c>
      <c r="I98" s="0" t="s">
        <v>189</v>
      </c>
      <c r="K98" s="0" t="s">
        <v>190</v>
      </c>
      <c r="L98" s="0" t="n">
        <v>1354</v>
      </c>
      <c r="N98" s="0" t="n">
        <v>1010</v>
      </c>
      <c r="O98" s="0" t="s">
        <v>181</v>
      </c>
      <c r="P98" s="0" t="s">
        <v>181</v>
      </c>
      <c r="Q98" s="0" t="n">
        <v>1</v>
      </c>
      <c r="W98" s="0" t="n">
        <v>0</v>
      </c>
      <c r="X98" s="0" t="n">
        <v>-527920806</v>
      </c>
      <c r="Y98" s="0" t="n">
        <f aca="false">AT98</f>
        <v>0</v>
      </c>
      <c r="AA98" s="0" t="n">
        <v>0</v>
      </c>
      <c r="AB98" s="0" t="n">
        <v>0</v>
      </c>
      <c r="AC98" s="0" t="n">
        <v>0</v>
      </c>
      <c r="AD98" s="0" t="n">
        <v>0</v>
      </c>
      <c r="AE98" s="0" t="n">
        <v>0</v>
      </c>
      <c r="AF98" s="0" t="n">
        <v>0</v>
      </c>
      <c r="AG98" s="0" t="n">
        <v>0</v>
      </c>
      <c r="AH98" s="0" t="n">
        <v>0</v>
      </c>
      <c r="AI98" s="0" t="n">
        <v>1</v>
      </c>
      <c r="AJ98" s="0" t="n">
        <v>1</v>
      </c>
      <c r="AK98" s="0" t="n">
        <v>1</v>
      </c>
      <c r="AL98" s="0" t="n">
        <v>1</v>
      </c>
      <c r="AM98" s="0" t="n">
        <v>0</v>
      </c>
      <c r="AN98" s="0" t="n">
        <v>0</v>
      </c>
      <c r="AO98" s="0" t="n">
        <v>1</v>
      </c>
      <c r="AP98" s="0" t="n">
        <v>0</v>
      </c>
      <c r="AQ98" s="0" t="n">
        <v>0</v>
      </c>
      <c r="AR98" s="0" t="n">
        <v>0</v>
      </c>
      <c r="AT98" s="0" t="n">
        <v>0</v>
      </c>
      <c r="AV98" s="0" t="n">
        <v>0</v>
      </c>
      <c r="AW98" s="0" t="n">
        <v>2</v>
      </c>
      <c r="AX98" s="0" t="n">
        <v>86511466</v>
      </c>
      <c r="AY98" s="0" t="n">
        <v>1</v>
      </c>
      <c r="AZ98" s="0" t="n">
        <v>0</v>
      </c>
      <c r="BA98" s="0" t="n">
        <v>98</v>
      </c>
      <c r="BB98" s="0" t="n">
        <v>0</v>
      </c>
      <c r="BC98" s="0" t="n">
        <v>0</v>
      </c>
      <c r="BD98" s="0" t="n">
        <v>0</v>
      </c>
      <c r="BE98" s="0" t="n">
        <v>0</v>
      </c>
      <c r="BF98" s="0" t="n">
        <v>0</v>
      </c>
      <c r="BG98" s="0" t="n">
        <v>0</v>
      </c>
      <c r="BH98" s="0" t="n">
        <v>0</v>
      </c>
      <c r="BI98" s="0" t="n">
        <v>0</v>
      </c>
      <c r="BJ98" s="0" t="n">
        <v>0</v>
      </c>
      <c r="BK98" s="0" t="n">
        <v>0</v>
      </c>
      <c r="BL98" s="0" t="n">
        <v>0</v>
      </c>
      <c r="BM98" s="0" t="n">
        <v>0</v>
      </c>
      <c r="BN98" s="0" t="n">
        <v>0</v>
      </c>
      <c r="BO98" s="0" t="n">
        <v>0</v>
      </c>
      <c r="BP98" s="0" t="n">
        <v>0</v>
      </c>
      <c r="BQ98" s="0" t="n">
        <v>0</v>
      </c>
      <c r="BR98" s="0" t="n">
        <v>0</v>
      </c>
      <c r="BS98" s="0" t="n">
        <v>0</v>
      </c>
      <c r="BT98" s="0" t="n">
        <v>0</v>
      </c>
      <c r="BU98" s="0" t="n">
        <v>0</v>
      </c>
      <c r="BV98" s="0" t="n">
        <v>0</v>
      </c>
      <c r="BW98" s="0" t="n">
        <v>0</v>
      </c>
      <c r="CV98" s="0" t="n">
        <v>0</v>
      </c>
      <c r="CW98" s="0" t="n">
        <v>0</v>
      </c>
      <c r="CX98" s="0" t="n">
        <f aca="false">ROUND(Y98*Source!I95,9)</f>
        <v>0</v>
      </c>
      <c r="CY98" s="0" t="n">
        <f aca="false">AA98</f>
        <v>0</v>
      </c>
      <c r="CZ98" s="0" t="n">
        <f aca="false">AE98</f>
        <v>0</v>
      </c>
      <c r="DA98" s="0" t="n">
        <f aca="false">AI98</f>
        <v>1</v>
      </c>
      <c r="DB98" s="0" t="n">
        <f aca="false">ROUND(AT98*CZ98,2)</f>
        <v>0</v>
      </c>
      <c r="DC98" s="0" t="n">
        <f aca="false">ROUND(AT98*AG98,2)</f>
        <v>0</v>
      </c>
      <c r="DF98" s="0" t="n">
        <f aca="false">ROUND(ROUND(AE98,2)*CX98,2)</f>
        <v>0</v>
      </c>
      <c r="DG98" s="0" t="n">
        <f aca="false">ROUND(ROUND(AF98,2)*CX98,2)</f>
        <v>0</v>
      </c>
      <c r="DH98" s="0" t="n">
        <f aca="false">ROUND(ROUND(AG98,2)*ROUND(AT98*Source!I95,9),2)</f>
        <v>0</v>
      </c>
      <c r="DI98" s="0" t="n">
        <f aca="false">ROUND(ROUND(AH98,2)*CX98,2)</f>
        <v>0</v>
      </c>
      <c r="DJ98" s="0" t="n">
        <f aca="false">DF98</f>
        <v>0</v>
      </c>
      <c r="DK98" s="0" t="n">
        <v>0</v>
      </c>
      <c r="DM98" s="0" t="n">
        <v>0</v>
      </c>
      <c r="DO98" s="0" t="n">
        <v>0</v>
      </c>
    </row>
    <row r="99" customFormat="false" ht="12.75" hidden="false" customHeight="false" outlineLevel="0" collapsed="false">
      <c r="A99" s="0" t="n">
        <f aca="false">ROW(Source!A95)</f>
        <v>95</v>
      </c>
      <c r="B99" s="0" t="n">
        <v>86511347</v>
      </c>
      <c r="C99" s="0" t="n">
        <v>86511461</v>
      </c>
      <c r="D99" s="0" t="n">
        <v>46341682</v>
      </c>
      <c r="E99" s="0" t="n">
        <v>1</v>
      </c>
      <c r="F99" s="0" t="n">
        <v>1</v>
      </c>
      <c r="G99" s="0" t="n">
        <v>30515945</v>
      </c>
      <c r="H99" s="0" t="n">
        <v>3</v>
      </c>
      <c r="I99" s="0" t="s">
        <v>191</v>
      </c>
      <c r="K99" s="0" t="s">
        <v>192</v>
      </c>
      <c r="L99" s="0" t="n">
        <v>1354</v>
      </c>
      <c r="N99" s="0" t="n">
        <v>1010</v>
      </c>
      <c r="O99" s="0" t="s">
        <v>181</v>
      </c>
      <c r="P99" s="0" t="s">
        <v>181</v>
      </c>
      <c r="Q99" s="0" t="n">
        <v>1</v>
      </c>
      <c r="W99" s="0" t="n">
        <v>0</v>
      </c>
      <c r="X99" s="0" t="n">
        <v>-384883469</v>
      </c>
      <c r="Y99" s="0" t="n">
        <f aca="false">AT99</f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n">
        <v>0</v>
      </c>
      <c r="AG99" s="0" t="n">
        <v>0</v>
      </c>
      <c r="AH99" s="0" t="n">
        <v>0</v>
      </c>
      <c r="AI99" s="0" t="n">
        <v>1</v>
      </c>
      <c r="AJ99" s="0" t="n">
        <v>1</v>
      </c>
      <c r="AK99" s="0" t="n">
        <v>1</v>
      </c>
      <c r="AL99" s="0" t="n">
        <v>1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  <c r="AT99" s="0" t="n">
        <v>0</v>
      </c>
      <c r="AV99" s="0" t="n">
        <v>0</v>
      </c>
      <c r="AW99" s="0" t="n">
        <v>2</v>
      </c>
      <c r="AX99" s="0" t="n">
        <v>86511467</v>
      </c>
      <c r="AY99" s="0" t="n">
        <v>1</v>
      </c>
      <c r="AZ99" s="0" t="n">
        <v>0</v>
      </c>
      <c r="BA99" s="0" t="n">
        <v>99</v>
      </c>
      <c r="BB99" s="0" t="n">
        <v>0</v>
      </c>
      <c r="BC99" s="0" t="n">
        <v>0</v>
      </c>
      <c r="BD99" s="0" t="n">
        <v>0</v>
      </c>
      <c r="BE99" s="0" t="n">
        <v>0</v>
      </c>
      <c r="BF99" s="0" t="n">
        <v>0</v>
      </c>
      <c r="BG99" s="0" t="n">
        <v>0</v>
      </c>
      <c r="BH99" s="0" t="n">
        <v>0</v>
      </c>
      <c r="BI99" s="0" t="n">
        <v>0</v>
      </c>
      <c r="BJ99" s="0" t="n">
        <v>0</v>
      </c>
      <c r="BK99" s="0" t="n">
        <v>0</v>
      </c>
      <c r="BL99" s="0" t="n">
        <v>0</v>
      </c>
      <c r="BM99" s="0" t="n">
        <v>0</v>
      </c>
      <c r="BN99" s="0" t="n">
        <v>0</v>
      </c>
      <c r="BO99" s="0" t="n">
        <v>0</v>
      </c>
      <c r="BP99" s="0" t="n">
        <v>0</v>
      </c>
      <c r="BQ99" s="0" t="n">
        <v>0</v>
      </c>
      <c r="BR99" s="0" t="n">
        <v>0</v>
      </c>
      <c r="BS99" s="0" t="n">
        <v>0</v>
      </c>
      <c r="BT99" s="0" t="n">
        <v>0</v>
      </c>
      <c r="BU99" s="0" t="n">
        <v>0</v>
      </c>
      <c r="BV99" s="0" t="n">
        <v>0</v>
      </c>
      <c r="BW99" s="0" t="n">
        <v>0</v>
      </c>
      <c r="CV99" s="0" t="n">
        <v>0</v>
      </c>
      <c r="CW99" s="0" t="n">
        <v>0</v>
      </c>
      <c r="CX99" s="0" t="n">
        <f aca="false">ROUND(Y99*Source!I95,9)</f>
        <v>0</v>
      </c>
      <c r="CY99" s="0" t="n">
        <f aca="false">AA99</f>
        <v>0</v>
      </c>
      <c r="CZ99" s="0" t="n">
        <f aca="false">AE99</f>
        <v>0</v>
      </c>
      <c r="DA99" s="0" t="n">
        <f aca="false">AI99</f>
        <v>1</v>
      </c>
      <c r="DB99" s="0" t="n">
        <f aca="false">ROUND(AT99*CZ99,2)</f>
        <v>0</v>
      </c>
      <c r="DC99" s="0" t="n">
        <f aca="false">ROUND(AT99*AG99,2)</f>
        <v>0</v>
      </c>
      <c r="DF99" s="0" t="n">
        <f aca="false">ROUND(ROUND(AE99,2)*CX99,2)</f>
        <v>0</v>
      </c>
      <c r="DG99" s="0" t="n">
        <f aca="false">ROUND(ROUND(AF99,2)*CX99,2)</f>
        <v>0</v>
      </c>
      <c r="DH99" s="0" t="n">
        <f aca="false">ROUND(ROUND(AG99,2)*ROUND(AT99*Source!I95,9),2)</f>
        <v>0</v>
      </c>
      <c r="DI99" s="0" t="n">
        <f aca="false">ROUND(ROUND(AH99,2)*CX99,2)</f>
        <v>0</v>
      </c>
      <c r="DJ99" s="0" t="n">
        <f aca="false">DF99</f>
        <v>0</v>
      </c>
      <c r="DK99" s="0" t="n">
        <v>0</v>
      </c>
      <c r="DM99" s="0" t="n">
        <v>0</v>
      </c>
      <c r="DO99" s="0" t="n">
        <v>0</v>
      </c>
    </row>
    <row r="100" customFormat="false" ht="12.75" hidden="false" customHeight="false" outlineLevel="0" collapsed="false">
      <c r="A100" s="0" t="n">
        <f aca="false">ROW(Source!A96)</f>
        <v>96</v>
      </c>
      <c r="B100" s="0" t="n">
        <v>86511348</v>
      </c>
      <c r="C100" s="0" t="n">
        <v>86511461</v>
      </c>
      <c r="D100" s="0" t="n">
        <v>0</v>
      </c>
      <c r="E100" s="0" t="n">
        <v>1</v>
      </c>
      <c r="F100" s="0" t="n">
        <v>1</v>
      </c>
      <c r="G100" s="0" t="n">
        <v>30515945</v>
      </c>
      <c r="H100" s="0" t="n">
        <v>1</v>
      </c>
      <c r="I100" s="0" t="s">
        <v>70</v>
      </c>
      <c r="K100" s="0" t="s">
        <v>187</v>
      </c>
      <c r="L100" s="0" t="n">
        <v>1369</v>
      </c>
      <c r="N100" s="0" t="n">
        <v>1013</v>
      </c>
      <c r="O100" s="0" t="s">
        <v>188</v>
      </c>
      <c r="P100" s="0" t="s">
        <v>188</v>
      </c>
      <c r="Q100" s="0" t="n">
        <v>1</v>
      </c>
      <c r="W100" s="0" t="n">
        <v>0</v>
      </c>
      <c r="X100" s="0" t="n">
        <v>-2001970737</v>
      </c>
      <c r="Y100" s="0" t="n">
        <f aca="false">(AT100*1.1*0.6)</f>
        <v>45.54</v>
      </c>
      <c r="AA100" s="0" t="n">
        <v>0</v>
      </c>
      <c r="AB100" s="0" t="n">
        <v>0</v>
      </c>
      <c r="AC100" s="0" t="n">
        <v>0</v>
      </c>
      <c r="AD100" s="0" t="n">
        <v>0</v>
      </c>
      <c r="AE100" s="0" t="n">
        <v>0</v>
      </c>
      <c r="AF100" s="0" t="n">
        <v>0</v>
      </c>
      <c r="AG100" s="0" t="n">
        <v>0</v>
      </c>
      <c r="AH100" s="0" t="n">
        <v>0</v>
      </c>
      <c r="AI100" s="0" t="n">
        <v>1</v>
      </c>
      <c r="AJ100" s="0" t="n">
        <v>1</v>
      </c>
      <c r="AK100" s="0" t="n">
        <v>1</v>
      </c>
      <c r="AL100" s="0" t="n">
        <v>1</v>
      </c>
      <c r="AM100" s="0" t="n">
        <v>0</v>
      </c>
      <c r="AN100" s="0" t="n">
        <v>0</v>
      </c>
      <c r="AO100" s="0" t="n">
        <v>1</v>
      </c>
      <c r="AP100" s="0" t="n">
        <v>0</v>
      </c>
      <c r="AQ100" s="0" t="n">
        <v>0</v>
      </c>
      <c r="AR100" s="0" t="n">
        <v>0</v>
      </c>
      <c r="AT100" s="0" t="n">
        <v>69</v>
      </c>
      <c r="AU100" s="0" t="s">
        <v>151</v>
      </c>
      <c r="AV100" s="0" t="n">
        <v>1</v>
      </c>
      <c r="AW100" s="0" t="n">
        <v>2</v>
      </c>
      <c r="AX100" s="0" t="n">
        <v>86511465</v>
      </c>
      <c r="AY100" s="0" t="n">
        <v>1</v>
      </c>
      <c r="AZ100" s="0" t="n">
        <v>6144</v>
      </c>
      <c r="BA100" s="0" t="n">
        <v>100</v>
      </c>
      <c r="BB100" s="0" t="n">
        <v>0</v>
      </c>
      <c r="BC100" s="0" t="n">
        <v>0</v>
      </c>
      <c r="BD100" s="0" t="n">
        <v>0</v>
      </c>
      <c r="BE100" s="0" t="n">
        <v>0</v>
      </c>
      <c r="BF100" s="0" t="n">
        <v>0</v>
      </c>
      <c r="BG100" s="0" t="n">
        <v>0</v>
      </c>
      <c r="BH100" s="0" t="n">
        <v>0</v>
      </c>
      <c r="BI100" s="0" t="n">
        <v>0</v>
      </c>
      <c r="BJ100" s="0" t="n">
        <v>0</v>
      </c>
      <c r="BK100" s="0" t="n">
        <v>0</v>
      </c>
      <c r="BL100" s="0" t="n">
        <v>0</v>
      </c>
      <c r="BM100" s="0" t="n">
        <v>0</v>
      </c>
      <c r="BN100" s="0" t="n">
        <v>0</v>
      </c>
      <c r="BO100" s="0" t="n">
        <v>0</v>
      </c>
      <c r="BP100" s="0" t="n">
        <v>0</v>
      </c>
      <c r="BQ100" s="0" t="n">
        <v>0</v>
      </c>
      <c r="BR100" s="0" t="n">
        <v>0</v>
      </c>
      <c r="BS100" s="0" t="n">
        <v>0</v>
      </c>
      <c r="BT100" s="0" t="n">
        <v>0</v>
      </c>
      <c r="BU100" s="0" t="n">
        <v>0</v>
      </c>
      <c r="BV100" s="0" t="n">
        <v>0</v>
      </c>
      <c r="BW100" s="0" t="n">
        <v>0</v>
      </c>
      <c r="CU100" s="0" t="n">
        <f aca="false">ROUND(AT100*Source!I96*AH100*AL100,2)</f>
        <v>0</v>
      </c>
      <c r="CV100" s="0" t="n">
        <f aca="false">ROUND(Y100*Source!I96,9)</f>
        <v>5.0094</v>
      </c>
      <c r="CW100" s="0" t="n">
        <v>0</v>
      </c>
      <c r="CX100" s="0" t="n">
        <f aca="false">ROUND(Y100*Source!I96,9)</f>
        <v>5.0094</v>
      </c>
      <c r="CY100" s="0" t="n">
        <f aca="false">AD100</f>
        <v>0</v>
      </c>
      <c r="CZ100" s="0" t="n">
        <f aca="false">AH100</f>
        <v>0</v>
      </c>
      <c r="DA100" s="0" t="n">
        <f aca="false">AL100</f>
        <v>1</v>
      </c>
      <c r="DB100" s="0" t="n">
        <f aca="false">(ROUND(AT100*CZ100,2)*1.1*0.6)</f>
        <v>0</v>
      </c>
      <c r="DC100" s="0" t="n">
        <f aca="false">(ROUND(AT100*AG100,2)*1.1*0.6)</f>
        <v>0</v>
      </c>
      <c r="DF100" s="0" t="n">
        <f aca="false">ROUND(ROUND(AE100,2)*CX100,2)</f>
        <v>0</v>
      </c>
      <c r="DG100" s="0" t="n">
        <f aca="false">ROUND(ROUND(AF100,2)*CX100,2)</f>
        <v>0</v>
      </c>
      <c r="DH100" s="0" t="n">
        <f aca="false">ROUND(ROUND(AG100,2)*ROUND((AT100*Source!I96*1.1*0.6),9),2)</f>
        <v>0</v>
      </c>
      <c r="DI100" s="0" t="n">
        <f aca="false">ROUND(ROUND(AH100,2)*CX100,2)</f>
        <v>0</v>
      </c>
      <c r="DJ100" s="0" t="n">
        <f aca="false">DI100</f>
        <v>0</v>
      </c>
      <c r="DK100" s="0" t="n">
        <v>0</v>
      </c>
      <c r="DM100" s="0" t="n">
        <v>0</v>
      </c>
      <c r="DO100" s="0" t="n">
        <v>0</v>
      </c>
      <c r="DP100" s="0" t="s">
        <v>151</v>
      </c>
    </row>
    <row r="101" customFormat="false" ht="12.75" hidden="false" customHeight="false" outlineLevel="0" collapsed="false">
      <c r="A101" s="0" t="n">
        <f aca="false">ROW(Source!A96)</f>
        <v>96</v>
      </c>
      <c r="B101" s="0" t="n">
        <v>86511348</v>
      </c>
      <c r="C101" s="0" t="n">
        <v>86511461</v>
      </c>
      <c r="D101" s="0" t="n">
        <v>0</v>
      </c>
      <c r="E101" s="0" t="n">
        <v>1</v>
      </c>
      <c r="F101" s="0" t="n">
        <v>1</v>
      </c>
      <c r="G101" s="0" t="n">
        <v>30515945</v>
      </c>
      <c r="H101" s="0" t="n">
        <v>3</v>
      </c>
      <c r="I101" s="0" t="s">
        <v>189</v>
      </c>
      <c r="K101" s="0" t="s">
        <v>190</v>
      </c>
      <c r="L101" s="0" t="n">
        <v>1354</v>
      </c>
      <c r="N101" s="0" t="n">
        <v>1010</v>
      </c>
      <c r="O101" s="0" t="s">
        <v>181</v>
      </c>
      <c r="P101" s="0" t="s">
        <v>181</v>
      </c>
      <c r="Q101" s="0" t="n">
        <v>1</v>
      </c>
      <c r="W101" s="0" t="n">
        <v>0</v>
      </c>
      <c r="X101" s="0" t="n">
        <v>-527920806</v>
      </c>
      <c r="Y101" s="0" t="n">
        <f aca="false">AT101</f>
        <v>0</v>
      </c>
      <c r="AA101" s="0" t="n">
        <v>0</v>
      </c>
      <c r="AB101" s="0" t="n">
        <v>0</v>
      </c>
      <c r="AC101" s="0" t="n">
        <v>0</v>
      </c>
      <c r="AD101" s="0" t="n">
        <v>0</v>
      </c>
      <c r="AE101" s="0" t="n">
        <v>0</v>
      </c>
      <c r="AF101" s="0" t="n">
        <v>0</v>
      </c>
      <c r="AG101" s="0" t="n">
        <v>0</v>
      </c>
      <c r="AH101" s="0" t="n">
        <v>0</v>
      </c>
      <c r="AI101" s="0" t="n">
        <v>1</v>
      </c>
      <c r="AJ101" s="0" t="n">
        <v>1</v>
      </c>
      <c r="AK101" s="0" t="n">
        <v>1</v>
      </c>
      <c r="AL101" s="0" t="n">
        <v>1</v>
      </c>
      <c r="AM101" s="0" t="n">
        <v>0</v>
      </c>
      <c r="AN101" s="0" t="n">
        <v>0</v>
      </c>
      <c r="AO101" s="0" t="n">
        <v>1</v>
      </c>
      <c r="AP101" s="0" t="n">
        <v>0</v>
      </c>
      <c r="AQ101" s="0" t="n">
        <v>0</v>
      </c>
      <c r="AR101" s="0" t="n">
        <v>0</v>
      </c>
      <c r="AT101" s="0" t="n">
        <v>0</v>
      </c>
      <c r="AV101" s="0" t="n">
        <v>0</v>
      </c>
      <c r="AW101" s="0" t="n">
        <v>2</v>
      </c>
      <c r="AX101" s="0" t="n">
        <v>86511466</v>
      </c>
      <c r="AY101" s="0" t="n">
        <v>1</v>
      </c>
      <c r="AZ101" s="0" t="n">
        <v>0</v>
      </c>
      <c r="BA101" s="0" t="n">
        <v>101</v>
      </c>
      <c r="BB101" s="0" t="n">
        <v>0</v>
      </c>
      <c r="BC101" s="0" t="n">
        <v>0</v>
      </c>
      <c r="BD101" s="0" t="n">
        <v>0</v>
      </c>
      <c r="BE101" s="0" t="n">
        <v>0</v>
      </c>
      <c r="BF101" s="0" t="n">
        <v>0</v>
      </c>
      <c r="BG101" s="0" t="n">
        <v>0</v>
      </c>
      <c r="BH101" s="0" t="n">
        <v>0</v>
      </c>
      <c r="BI101" s="0" t="n">
        <v>0</v>
      </c>
      <c r="BJ101" s="0" t="n">
        <v>0</v>
      </c>
      <c r="BK101" s="0" t="n">
        <v>0</v>
      </c>
      <c r="BL101" s="0" t="n">
        <v>0</v>
      </c>
      <c r="BM101" s="0" t="n">
        <v>0</v>
      </c>
      <c r="BN101" s="0" t="n">
        <v>0</v>
      </c>
      <c r="BO101" s="0" t="n">
        <v>0</v>
      </c>
      <c r="BP101" s="0" t="n">
        <v>0</v>
      </c>
      <c r="BQ101" s="0" t="n">
        <v>0</v>
      </c>
      <c r="BR101" s="0" t="n">
        <v>0</v>
      </c>
      <c r="BS101" s="0" t="n">
        <v>0</v>
      </c>
      <c r="BT101" s="0" t="n">
        <v>0</v>
      </c>
      <c r="BU101" s="0" t="n">
        <v>0</v>
      </c>
      <c r="BV101" s="0" t="n">
        <v>0</v>
      </c>
      <c r="BW101" s="0" t="n">
        <v>0</v>
      </c>
      <c r="CV101" s="0" t="n">
        <v>0</v>
      </c>
      <c r="CW101" s="0" t="n">
        <v>0</v>
      </c>
      <c r="CX101" s="0" t="n">
        <f aca="false">ROUND(Y101*Source!I96,9)</f>
        <v>0</v>
      </c>
      <c r="CY101" s="0" t="n">
        <f aca="false">AA101</f>
        <v>0</v>
      </c>
      <c r="CZ101" s="0" t="n">
        <f aca="false">AE101</f>
        <v>0</v>
      </c>
      <c r="DA101" s="0" t="n">
        <f aca="false">AI101</f>
        <v>1</v>
      </c>
      <c r="DB101" s="0" t="n">
        <f aca="false">ROUND(AT101*CZ101,2)</f>
        <v>0</v>
      </c>
      <c r="DC101" s="0" t="n">
        <f aca="false">ROUND(AT101*AG101,2)</f>
        <v>0</v>
      </c>
      <c r="DF101" s="0" t="n">
        <f aca="false">ROUND(ROUND(AE101,2)*CX101,2)</f>
        <v>0</v>
      </c>
      <c r="DG101" s="0" t="n">
        <f aca="false">ROUND(ROUND(AF101,2)*CX101,2)</f>
        <v>0</v>
      </c>
      <c r="DH101" s="0" t="n">
        <f aca="false">ROUND(ROUND(AG101,2)*ROUND(AT101*Source!I96,9),2)</f>
        <v>0</v>
      </c>
      <c r="DI101" s="0" t="n">
        <f aca="false">ROUND(ROUND(AH101,2)*CX101,2)</f>
        <v>0</v>
      </c>
      <c r="DJ101" s="0" t="n">
        <f aca="false">DF101</f>
        <v>0</v>
      </c>
      <c r="DK101" s="0" t="n">
        <v>0</v>
      </c>
      <c r="DM101" s="0" t="n">
        <v>0</v>
      </c>
      <c r="DO101" s="0" t="n">
        <v>0</v>
      </c>
    </row>
    <row r="102" customFormat="false" ht="12.75" hidden="false" customHeight="false" outlineLevel="0" collapsed="false">
      <c r="A102" s="0" t="n">
        <f aca="false">ROW(Source!A96)</f>
        <v>96</v>
      </c>
      <c r="B102" s="0" t="n">
        <v>86511348</v>
      </c>
      <c r="C102" s="0" t="n">
        <v>86511461</v>
      </c>
      <c r="D102" s="0" t="n">
        <v>46341682</v>
      </c>
      <c r="E102" s="0" t="n">
        <v>1</v>
      </c>
      <c r="F102" s="0" t="n">
        <v>1</v>
      </c>
      <c r="G102" s="0" t="n">
        <v>30515945</v>
      </c>
      <c r="H102" s="0" t="n">
        <v>3</v>
      </c>
      <c r="I102" s="0" t="s">
        <v>191</v>
      </c>
      <c r="K102" s="0" t="s">
        <v>192</v>
      </c>
      <c r="L102" s="0" t="n">
        <v>1354</v>
      </c>
      <c r="N102" s="0" t="n">
        <v>1010</v>
      </c>
      <c r="O102" s="0" t="s">
        <v>181</v>
      </c>
      <c r="P102" s="0" t="s">
        <v>181</v>
      </c>
      <c r="Q102" s="0" t="n">
        <v>1</v>
      </c>
      <c r="W102" s="0" t="n">
        <v>0</v>
      </c>
      <c r="X102" s="0" t="n">
        <v>-384883469</v>
      </c>
      <c r="Y102" s="0" t="n">
        <f aca="false">AT102</f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n">
        <v>0</v>
      </c>
      <c r="AG102" s="0" t="n">
        <v>0</v>
      </c>
      <c r="AH102" s="0" t="n">
        <v>0</v>
      </c>
      <c r="AI102" s="0" t="n">
        <v>1</v>
      </c>
      <c r="AJ102" s="0" t="n">
        <v>1</v>
      </c>
      <c r="AK102" s="0" t="n">
        <v>1</v>
      </c>
      <c r="AL102" s="0" t="n">
        <v>1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  <c r="AT102" s="0" t="n">
        <v>0</v>
      </c>
      <c r="AV102" s="0" t="n">
        <v>0</v>
      </c>
      <c r="AW102" s="0" t="n">
        <v>2</v>
      </c>
      <c r="AX102" s="0" t="n">
        <v>86511467</v>
      </c>
      <c r="AY102" s="0" t="n">
        <v>1</v>
      </c>
      <c r="AZ102" s="0" t="n">
        <v>0</v>
      </c>
      <c r="BA102" s="0" t="n">
        <v>102</v>
      </c>
      <c r="BB102" s="0" t="n">
        <v>0</v>
      </c>
      <c r="BC102" s="0" t="n">
        <v>0</v>
      </c>
      <c r="BD102" s="0" t="n">
        <v>0</v>
      </c>
      <c r="BE102" s="0" t="n">
        <v>0</v>
      </c>
      <c r="BF102" s="0" t="n">
        <v>0</v>
      </c>
      <c r="BG102" s="0" t="n">
        <v>0</v>
      </c>
      <c r="BH102" s="0" t="n">
        <v>0</v>
      </c>
      <c r="BI102" s="0" t="n">
        <v>0</v>
      </c>
      <c r="BJ102" s="0" t="n">
        <v>0</v>
      </c>
      <c r="BK102" s="0" t="n">
        <v>0</v>
      </c>
      <c r="BL102" s="0" t="n">
        <v>0</v>
      </c>
      <c r="BM102" s="0" t="n">
        <v>0</v>
      </c>
      <c r="BN102" s="0" t="n">
        <v>0</v>
      </c>
      <c r="BO102" s="0" t="n">
        <v>0</v>
      </c>
      <c r="BP102" s="0" t="n">
        <v>0</v>
      </c>
      <c r="BQ102" s="0" t="n">
        <v>0</v>
      </c>
      <c r="BR102" s="0" t="n">
        <v>0</v>
      </c>
      <c r="BS102" s="0" t="n">
        <v>0</v>
      </c>
      <c r="BT102" s="0" t="n">
        <v>0</v>
      </c>
      <c r="BU102" s="0" t="n">
        <v>0</v>
      </c>
      <c r="BV102" s="0" t="n">
        <v>0</v>
      </c>
      <c r="BW102" s="0" t="n">
        <v>0</v>
      </c>
      <c r="CV102" s="0" t="n">
        <v>0</v>
      </c>
      <c r="CW102" s="0" t="n">
        <v>0</v>
      </c>
      <c r="CX102" s="0" t="n">
        <f aca="false">ROUND(Y102*Source!I96,9)</f>
        <v>0</v>
      </c>
      <c r="CY102" s="0" t="n">
        <f aca="false">AA102</f>
        <v>0</v>
      </c>
      <c r="CZ102" s="0" t="n">
        <f aca="false">AE102</f>
        <v>0</v>
      </c>
      <c r="DA102" s="0" t="n">
        <f aca="false">AI102</f>
        <v>1</v>
      </c>
      <c r="DB102" s="0" t="n">
        <f aca="false">ROUND(AT102*CZ102,2)</f>
        <v>0</v>
      </c>
      <c r="DC102" s="0" t="n">
        <f aca="false">ROUND(AT102*AG102,2)</f>
        <v>0</v>
      </c>
      <c r="DF102" s="0" t="n">
        <f aca="false">ROUND(ROUND(AE102,2)*CX102,2)</f>
        <v>0</v>
      </c>
      <c r="DG102" s="0" t="n">
        <f aca="false">ROUND(ROUND(AF102,2)*CX102,2)</f>
        <v>0</v>
      </c>
      <c r="DH102" s="0" t="n">
        <f aca="false">ROUND(ROUND(AG102,2)*ROUND(AT102*Source!I96,9),2)</f>
        <v>0</v>
      </c>
      <c r="DI102" s="0" t="n">
        <f aca="false">ROUND(ROUND(AH102,2)*CX102,2)</f>
        <v>0</v>
      </c>
      <c r="DJ102" s="0" t="n">
        <f aca="false">DF102</f>
        <v>0</v>
      </c>
      <c r="DK102" s="0" t="n">
        <v>0</v>
      </c>
      <c r="DM102" s="0" t="n">
        <v>0</v>
      </c>
      <c r="DO102" s="0" t="n">
        <v>0</v>
      </c>
    </row>
    <row r="103" customFormat="false" ht="12.75" hidden="false" customHeight="false" outlineLevel="0" collapsed="false">
      <c r="A103" s="0" t="n">
        <f aca="false">ROW(Source!A97)</f>
        <v>97</v>
      </c>
      <c r="B103" s="0" t="n">
        <v>86511347</v>
      </c>
      <c r="C103" s="0" t="n">
        <v>86511468</v>
      </c>
      <c r="D103" s="0" t="n">
        <v>0</v>
      </c>
      <c r="E103" s="0" t="n">
        <v>1</v>
      </c>
      <c r="F103" s="0" t="n">
        <v>1</v>
      </c>
      <c r="G103" s="0" t="n">
        <v>30515945</v>
      </c>
      <c r="H103" s="0" t="n">
        <v>1</v>
      </c>
      <c r="I103" s="0" t="s">
        <v>70</v>
      </c>
      <c r="K103" s="0" t="s">
        <v>187</v>
      </c>
      <c r="L103" s="0" t="n">
        <v>1369</v>
      </c>
      <c r="N103" s="0" t="n">
        <v>1013</v>
      </c>
      <c r="O103" s="0" t="s">
        <v>188</v>
      </c>
      <c r="P103" s="0" t="s">
        <v>188</v>
      </c>
      <c r="Q103" s="0" t="n">
        <v>1</v>
      </c>
      <c r="W103" s="0" t="n">
        <v>0</v>
      </c>
      <c r="X103" s="0" t="n">
        <v>-2001970737</v>
      </c>
      <c r="Y103" s="0" t="n">
        <f aca="false">(AT103*1.1*0.6)</f>
        <v>45.54</v>
      </c>
      <c r="AA103" s="0" t="n">
        <v>0</v>
      </c>
      <c r="AB103" s="0" t="n">
        <v>0</v>
      </c>
      <c r="AC103" s="0" t="n">
        <v>0</v>
      </c>
      <c r="AD103" s="0" t="n">
        <v>0</v>
      </c>
      <c r="AE103" s="0" t="n">
        <v>0</v>
      </c>
      <c r="AF103" s="0" t="n">
        <v>0</v>
      </c>
      <c r="AG103" s="0" t="n">
        <v>0</v>
      </c>
      <c r="AH103" s="0" t="n">
        <v>0</v>
      </c>
      <c r="AI103" s="0" t="n">
        <v>1</v>
      </c>
      <c r="AJ103" s="0" t="n">
        <v>1</v>
      </c>
      <c r="AK103" s="0" t="n">
        <v>1</v>
      </c>
      <c r="AL103" s="0" t="n">
        <v>1</v>
      </c>
      <c r="AM103" s="0" t="n">
        <v>0</v>
      </c>
      <c r="AN103" s="0" t="n">
        <v>0</v>
      </c>
      <c r="AO103" s="0" t="n">
        <v>1</v>
      </c>
      <c r="AP103" s="0" t="n">
        <v>0</v>
      </c>
      <c r="AQ103" s="0" t="n">
        <v>0</v>
      </c>
      <c r="AR103" s="0" t="n">
        <v>0</v>
      </c>
      <c r="AT103" s="0" t="n">
        <v>69</v>
      </c>
      <c r="AU103" s="0" t="s">
        <v>151</v>
      </c>
      <c r="AV103" s="0" t="n">
        <v>1</v>
      </c>
      <c r="AW103" s="0" t="n">
        <v>2</v>
      </c>
      <c r="AX103" s="0" t="n">
        <v>86511472</v>
      </c>
      <c r="AY103" s="0" t="n">
        <v>1</v>
      </c>
      <c r="AZ103" s="0" t="n">
        <v>6144</v>
      </c>
      <c r="BA103" s="0" t="n">
        <v>103</v>
      </c>
      <c r="BB103" s="0" t="n">
        <v>0</v>
      </c>
      <c r="BC103" s="0" t="n">
        <v>0</v>
      </c>
      <c r="BD103" s="0" t="n">
        <v>0</v>
      </c>
      <c r="BE103" s="0" t="n">
        <v>0</v>
      </c>
      <c r="BF103" s="0" t="n">
        <v>0</v>
      </c>
      <c r="BG103" s="0" t="n">
        <v>0</v>
      </c>
      <c r="BH103" s="0" t="n">
        <v>0</v>
      </c>
      <c r="BI103" s="0" t="n">
        <v>0</v>
      </c>
      <c r="BJ103" s="0" t="n">
        <v>0</v>
      </c>
      <c r="BK103" s="0" t="n">
        <v>0</v>
      </c>
      <c r="BL103" s="0" t="n">
        <v>0</v>
      </c>
      <c r="BM103" s="0" t="n">
        <v>0</v>
      </c>
      <c r="BN103" s="0" t="n">
        <v>0</v>
      </c>
      <c r="BO103" s="0" t="n">
        <v>0</v>
      </c>
      <c r="BP103" s="0" t="n">
        <v>0</v>
      </c>
      <c r="BQ103" s="0" t="n">
        <v>0</v>
      </c>
      <c r="BR103" s="0" t="n">
        <v>0</v>
      </c>
      <c r="BS103" s="0" t="n">
        <v>0</v>
      </c>
      <c r="BT103" s="0" t="n">
        <v>0</v>
      </c>
      <c r="BU103" s="0" t="n">
        <v>0</v>
      </c>
      <c r="BV103" s="0" t="n">
        <v>0</v>
      </c>
      <c r="BW103" s="0" t="n">
        <v>0</v>
      </c>
      <c r="CU103" s="0" t="n">
        <f aca="false">ROUND(AT103*Source!I97*AH103*AL103,2)</f>
        <v>0</v>
      </c>
      <c r="CV103" s="0" t="n">
        <f aca="false">ROUND(Y103*Source!I97,9)</f>
        <v>1.8216</v>
      </c>
      <c r="CW103" s="0" t="n">
        <v>0</v>
      </c>
      <c r="CX103" s="0" t="n">
        <f aca="false">ROUND(Y103*Source!I97,9)</f>
        <v>1.8216</v>
      </c>
      <c r="CY103" s="0" t="n">
        <f aca="false">AD103</f>
        <v>0</v>
      </c>
      <c r="CZ103" s="0" t="n">
        <f aca="false">AH103</f>
        <v>0</v>
      </c>
      <c r="DA103" s="0" t="n">
        <f aca="false">AL103</f>
        <v>1</v>
      </c>
      <c r="DB103" s="0" t="n">
        <f aca="false">(ROUND(AT103*CZ103,2)*1.1*0.6)</f>
        <v>0</v>
      </c>
      <c r="DC103" s="0" t="n">
        <f aca="false">(ROUND(AT103*AG103,2)*1.1*0.6)</f>
        <v>0</v>
      </c>
      <c r="DF103" s="0" t="n">
        <f aca="false">ROUND(ROUND(AE103,2)*CX103,2)</f>
        <v>0</v>
      </c>
      <c r="DG103" s="0" t="n">
        <f aca="false">ROUND(ROUND(AF103,2)*CX103,2)</f>
        <v>0</v>
      </c>
      <c r="DH103" s="0" t="n">
        <f aca="false">ROUND(ROUND(AG103,2)*ROUND((AT103*Source!I97*1.1*0.6),9),2)</f>
        <v>0</v>
      </c>
      <c r="DI103" s="0" t="n">
        <f aca="false">ROUND(ROUND(AH103,2)*CX103,2)</f>
        <v>0</v>
      </c>
      <c r="DJ103" s="0" t="n">
        <f aca="false">DI103</f>
        <v>0</v>
      </c>
      <c r="DK103" s="0" t="n">
        <v>0</v>
      </c>
      <c r="DM103" s="0" t="n">
        <v>0</v>
      </c>
      <c r="DO103" s="0" t="n">
        <v>0</v>
      </c>
      <c r="DP103" s="0" t="s">
        <v>151</v>
      </c>
    </row>
    <row r="104" customFormat="false" ht="12.75" hidden="false" customHeight="false" outlineLevel="0" collapsed="false">
      <c r="A104" s="0" t="n">
        <f aca="false">ROW(Source!A97)</f>
        <v>97</v>
      </c>
      <c r="B104" s="0" t="n">
        <v>86511347</v>
      </c>
      <c r="C104" s="0" t="n">
        <v>86511468</v>
      </c>
      <c r="D104" s="0" t="n">
        <v>0</v>
      </c>
      <c r="E104" s="0" t="n">
        <v>1</v>
      </c>
      <c r="F104" s="0" t="n">
        <v>1</v>
      </c>
      <c r="G104" s="0" t="n">
        <v>30515945</v>
      </c>
      <c r="H104" s="0" t="n">
        <v>3</v>
      </c>
      <c r="I104" s="0" t="s">
        <v>189</v>
      </c>
      <c r="K104" s="0" t="s">
        <v>190</v>
      </c>
      <c r="L104" s="0" t="n">
        <v>1354</v>
      </c>
      <c r="N104" s="0" t="n">
        <v>1010</v>
      </c>
      <c r="O104" s="0" t="s">
        <v>181</v>
      </c>
      <c r="P104" s="0" t="s">
        <v>181</v>
      </c>
      <c r="Q104" s="0" t="n">
        <v>1</v>
      </c>
      <c r="W104" s="0" t="n">
        <v>0</v>
      </c>
      <c r="X104" s="0" t="n">
        <v>-527920806</v>
      </c>
      <c r="Y104" s="0" t="n">
        <f aca="false">AT104</f>
        <v>0</v>
      </c>
      <c r="AA104" s="0" t="n">
        <v>0</v>
      </c>
      <c r="AB104" s="0" t="n">
        <v>0</v>
      </c>
      <c r="AC104" s="0" t="n">
        <v>0</v>
      </c>
      <c r="AD104" s="0" t="n">
        <v>0</v>
      </c>
      <c r="AE104" s="0" t="n">
        <v>0</v>
      </c>
      <c r="AF104" s="0" t="n">
        <v>0</v>
      </c>
      <c r="AG104" s="0" t="n">
        <v>0</v>
      </c>
      <c r="AH104" s="0" t="n">
        <v>0</v>
      </c>
      <c r="AI104" s="0" t="n">
        <v>1</v>
      </c>
      <c r="AJ104" s="0" t="n">
        <v>1</v>
      </c>
      <c r="AK104" s="0" t="n">
        <v>1</v>
      </c>
      <c r="AL104" s="0" t="n">
        <v>1</v>
      </c>
      <c r="AM104" s="0" t="n">
        <v>0</v>
      </c>
      <c r="AN104" s="0" t="n">
        <v>0</v>
      </c>
      <c r="AO104" s="0" t="n">
        <v>1</v>
      </c>
      <c r="AP104" s="0" t="n">
        <v>0</v>
      </c>
      <c r="AQ104" s="0" t="n">
        <v>0</v>
      </c>
      <c r="AR104" s="0" t="n">
        <v>0</v>
      </c>
      <c r="AT104" s="0" t="n">
        <v>0</v>
      </c>
      <c r="AV104" s="0" t="n">
        <v>0</v>
      </c>
      <c r="AW104" s="0" t="n">
        <v>2</v>
      </c>
      <c r="AX104" s="0" t="n">
        <v>86511473</v>
      </c>
      <c r="AY104" s="0" t="n">
        <v>1</v>
      </c>
      <c r="AZ104" s="0" t="n">
        <v>0</v>
      </c>
      <c r="BA104" s="0" t="n">
        <v>104</v>
      </c>
      <c r="BB104" s="0" t="n">
        <v>0</v>
      </c>
      <c r="BC104" s="0" t="n">
        <v>0</v>
      </c>
      <c r="BD104" s="0" t="n">
        <v>0</v>
      </c>
      <c r="BE104" s="0" t="n">
        <v>0</v>
      </c>
      <c r="BF104" s="0" t="n">
        <v>0</v>
      </c>
      <c r="BG104" s="0" t="n">
        <v>0</v>
      </c>
      <c r="BH104" s="0" t="n">
        <v>0</v>
      </c>
      <c r="BI104" s="0" t="n">
        <v>0</v>
      </c>
      <c r="BJ104" s="0" t="n">
        <v>0</v>
      </c>
      <c r="BK104" s="0" t="n">
        <v>0</v>
      </c>
      <c r="BL104" s="0" t="n">
        <v>0</v>
      </c>
      <c r="BM104" s="0" t="n">
        <v>0</v>
      </c>
      <c r="BN104" s="0" t="n">
        <v>0</v>
      </c>
      <c r="BO104" s="0" t="n">
        <v>0</v>
      </c>
      <c r="BP104" s="0" t="n">
        <v>0</v>
      </c>
      <c r="BQ104" s="0" t="n">
        <v>0</v>
      </c>
      <c r="BR104" s="0" t="n">
        <v>0</v>
      </c>
      <c r="BS104" s="0" t="n">
        <v>0</v>
      </c>
      <c r="BT104" s="0" t="n">
        <v>0</v>
      </c>
      <c r="BU104" s="0" t="n">
        <v>0</v>
      </c>
      <c r="BV104" s="0" t="n">
        <v>0</v>
      </c>
      <c r="BW104" s="0" t="n">
        <v>0</v>
      </c>
      <c r="CV104" s="0" t="n">
        <v>0</v>
      </c>
      <c r="CW104" s="0" t="n">
        <v>0</v>
      </c>
      <c r="CX104" s="0" t="n">
        <f aca="false">ROUND(Y104*Source!I97,9)</f>
        <v>0</v>
      </c>
      <c r="CY104" s="0" t="n">
        <f aca="false">AA104</f>
        <v>0</v>
      </c>
      <c r="CZ104" s="0" t="n">
        <f aca="false">AE104</f>
        <v>0</v>
      </c>
      <c r="DA104" s="0" t="n">
        <f aca="false">AI104</f>
        <v>1</v>
      </c>
      <c r="DB104" s="0" t="n">
        <f aca="false">ROUND(AT104*CZ104,2)</f>
        <v>0</v>
      </c>
      <c r="DC104" s="0" t="n">
        <f aca="false">ROUND(AT104*AG104,2)</f>
        <v>0</v>
      </c>
      <c r="DF104" s="0" t="n">
        <f aca="false">ROUND(ROUND(AE104,2)*CX104,2)</f>
        <v>0</v>
      </c>
      <c r="DG104" s="0" t="n">
        <f aca="false">ROUND(ROUND(AF104,2)*CX104,2)</f>
        <v>0</v>
      </c>
      <c r="DH104" s="0" t="n">
        <f aca="false">ROUND(ROUND(AG104,2)*ROUND(AT104*Source!I97,9),2)</f>
        <v>0</v>
      </c>
      <c r="DI104" s="0" t="n">
        <f aca="false">ROUND(ROUND(AH104,2)*CX104,2)</f>
        <v>0</v>
      </c>
      <c r="DJ104" s="0" t="n">
        <f aca="false">DF104</f>
        <v>0</v>
      </c>
      <c r="DK104" s="0" t="n">
        <v>0</v>
      </c>
      <c r="DM104" s="0" t="n">
        <v>0</v>
      </c>
      <c r="DO104" s="0" t="n">
        <v>0</v>
      </c>
    </row>
    <row r="105" customFormat="false" ht="12.75" hidden="false" customHeight="false" outlineLevel="0" collapsed="false">
      <c r="A105" s="0" t="n">
        <f aca="false">ROW(Source!A97)</f>
        <v>97</v>
      </c>
      <c r="B105" s="0" t="n">
        <v>86511347</v>
      </c>
      <c r="C105" s="0" t="n">
        <v>86511468</v>
      </c>
      <c r="D105" s="0" t="n">
        <v>46341682</v>
      </c>
      <c r="E105" s="0" t="n">
        <v>1</v>
      </c>
      <c r="F105" s="0" t="n">
        <v>1</v>
      </c>
      <c r="G105" s="0" t="n">
        <v>30515945</v>
      </c>
      <c r="H105" s="0" t="n">
        <v>3</v>
      </c>
      <c r="I105" s="0" t="s">
        <v>191</v>
      </c>
      <c r="K105" s="0" t="s">
        <v>192</v>
      </c>
      <c r="L105" s="0" t="n">
        <v>1354</v>
      </c>
      <c r="N105" s="0" t="n">
        <v>1010</v>
      </c>
      <c r="O105" s="0" t="s">
        <v>181</v>
      </c>
      <c r="P105" s="0" t="s">
        <v>181</v>
      </c>
      <c r="Q105" s="0" t="n">
        <v>1</v>
      </c>
      <c r="W105" s="0" t="n">
        <v>0</v>
      </c>
      <c r="X105" s="0" t="n">
        <v>-384883469</v>
      </c>
      <c r="Y105" s="0" t="n">
        <f aca="false">AT105</f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n">
        <v>0</v>
      </c>
      <c r="AG105" s="0" t="n">
        <v>0</v>
      </c>
      <c r="AH105" s="0" t="n">
        <v>0</v>
      </c>
      <c r="AI105" s="0" t="n">
        <v>1</v>
      </c>
      <c r="AJ105" s="0" t="n">
        <v>1</v>
      </c>
      <c r="AK105" s="0" t="n">
        <v>1</v>
      </c>
      <c r="AL105" s="0" t="n">
        <v>1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  <c r="AT105" s="0" t="n">
        <v>0</v>
      </c>
      <c r="AV105" s="0" t="n">
        <v>0</v>
      </c>
      <c r="AW105" s="0" t="n">
        <v>2</v>
      </c>
      <c r="AX105" s="0" t="n">
        <v>86511474</v>
      </c>
      <c r="AY105" s="0" t="n">
        <v>1</v>
      </c>
      <c r="AZ105" s="0" t="n">
        <v>0</v>
      </c>
      <c r="BA105" s="0" t="n">
        <v>105</v>
      </c>
      <c r="BB105" s="0" t="n">
        <v>0</v>
      </c>
      <c r="BC105" s="0" t="n">
        <v>0</v>
      </c>
      <c r="BD105" s="0" t="n">
        <v>0</v>
      </c>
      <c r="BE105" s="0" t="n">
        <v>0</v>
      </c>
      <c r="BF105" s="0" t="n">
        <v>0</v>
      </c>
      <c r="BG105" s="0" t="n">
        <v>0</v>
      </c>
      <c r="BH105" s="0" t="n">
        <v>0</v>
      </c>
      <c r="BI105" s="0" t="n">
        <v>0</v>
      </c>
      <c r="BJ105" s="0" t="n">
        <v>0</v>
      </c>
      <c r="BK105" s="0" t="n">
        <v>0</v>
      </c>
      <c r="BL105" s="0" t="n">
        <v>0</v>
      </c>
      <c r="BM105" s="0" t="n">
        <v>0</v>
      </c>
      <c r="BN105" s="0" t="n">
        <v>0</v>
      </c>
      <c r="BO105" s="0" t="n">
        <v>0</v>
      </c>
      <c r="BP105" s="0" t="n">
        <v>0</v>
      </c>
      <c r="BQ105" s="0" t="n">
        <v>0</v>
      </c>
      <c r="BR105" s="0" t="n">
        <v>0</v>
      </c>
      <c r="BS105" s="0" t="n">
        <v>0</v>
      </c>
      <c r="BT105" s="0" t="n">
        <v>0</v>
      </c>
      <c r="BU105" s="0" t="n">
        <v>0</v>
      </c>
      <c r="BV105" s="0" t="n">
        <v>0</v>
      </c>
      <c r="BW105" s="0" t="n">
        <v>0</v>
      </c>
      <c r="CV105" s="0" t="n">
        <v>0</v>
      </c>
      <c r="CW105" s="0" t="n">
        <v>0</v>
      </c>
      <c r="CX105" s="0" t="n">
        <f aca="false">ROUND(Y105*Source!I97,9)</f>
        <v>0</v>
      </c>
      <c r="CY105" s="0" t="n">
        <f aca="false">AA105</f>
        <v>0</v>
      </c>
      <c r="CZ105" s="0" t="n">
        <f aca="false">AE105</f>
        <v>0</v>
      </c>
      <c r="DA105" s="0" t="n">
        <f aca="false">AI105</f>
        <v>1</v>
      </c>
      <c r="DB105" s="0" t="n">
        <f aca="false">ROUND(AT105*CZ105,2)</f>
        <v>0</v>
      </c>
      <c r="DC105" s="0" t="n">
        <f aca="false">ROUND(AT105*AG105,2)</f>
        <v>0</v>
      </c>
      <c r="DF105" s="0" t="n">
        <f aca="false">ROUND(ROUND(AE105,2)*CX105,2)</f>
        <v>0</v>
      </c>
      <c r="DG105" s="0" t="n">
        <f aca="false">ROUND(ROUND(AF105,2)*CX105,2)</f>
        <v>0</v>
      </c>
      <c r="DH105" s="0" t="n">
        <f aca="false">ROUND(ROUND(AG105,2)*ROUND(AT105*Source!I97,9),2)</f>
        <v>0</v>
      </c>
      <c r="DI105" s="0" t="n">
        <f aca="false">ROUND(ROUND(AH105,2)*CX105,2)</f>
        <v>0</v>
      </c>
      <c r="DJ105" s="0" t="n">
        <f aca="false">DF105</f>
        <v>0</v>
      </c>
      <c r="DK105" s="0" t="n">
        <v>0</v>
      </c>
      <c r="DM105" s="0" t="n">
        <v>0</v>
      </c>
      <c r="DO105" s="0" t="n">
        <v>0</v>
      </c>
    </row>
    <row r="106" customFormat="false" ht="12.75" hidden="false" customHeight="false" outlineLevel="0" collapsed="false">
      <c r="A106" s="0" t="n">
        <f aca="false">ROW(Source!A98)</f>
        <v>98</v>
      </c>
      <c r="B106" s="0" t="n">
        <v>86511348</v>
      </c>
      <c r="C106" s="0" t="n">
        <v>86511468</v>
      </c>
      <c r="D106" s="0" t="n">
        <v>0</v>
      </c>
      <c r="E106" s="0" t="n">
        <v>1</v>
      </c>
      <c r="F106" s="0" t="n">
        <v>1</v>
      </c>
      <c r="G106" s="0" t="n">
        <v>30515945</v>
      </c>
      <c r="H106" s="0" t="n">
        <v>1</v>
      </c>
      <c r="I106" s="0" t="s">
        <v>70</v>
      </c>
      <c r="K106" s="0" t="s">
        <v>187</v>
      </c>
      <c r="L106" s="0" t="n">
        <v>1369</v>
      </c>
      <c r="N106" s="0" t="n">
        <v>1013</v>
      </c>
      <c r="O106" s="0" t="s">
        <v>188</v>
      </c>
      <c r="P106" s="0" t="s">
        <v>188</v>
      </c>
      <c r="Q106" s="0" t="n">
        <v>1</v>
      </c>
      <c r="W106" s="0" t="n">
        <v>0</v>
      </c>
      <c r="X106" s="0" t="n">
        <v>-2001970737</v>
      </c>
      <c r="Y106" s="0" t="n">
        <f aca="false">(AT106*1.1*0.6)</f>
        <v>45.54</v>
      </c>
      <c r="AA106" s="0" t="n">
        <v>0</v>
      </c>
      <c r="AB106" s="0" t="n">
        <v>0</v>
      </c>
      <c r="AC106" s="0" t="n">
        <v>0</v>
      </c>
      <c r="AD106" s="0" t="n">
        <v>0</v>
      </c>
      <c r="AE106" s="0" t="n">
        <v>0</v>
      </c>
      <c r="AF106" s="0" t="n">
        <v>0</v>
      </c>
      <c r="AG106" s="0" t="n">
        <v>0</v>
      </c>
      <c r="AH106" s="0" t="n">
        <v>0</v>
      </c>
      <c r="AI106" s="0" t="n">
        <v>1</v>
      </c>
      <c r="AJ106" s="0" t="n">
        <v>1</v>
      </c>
      <c r="AK106" s="0" t="n">
        <v>1</v>
      </c>
      <c r="AL106" s="0" t="n">
        <v>1</v>
      </c>
      <c r="AM106" s="0" t="n">
        <v>0</v>
      </c>
      <c r="AN106" s="0" t="n">
        <v>0</v>
      </c>
      <c r="AO106" s="0" t="n">
        <v>1</v>
      </c>
      <c r="AP106" s="0" t="n">
        <v>0</v>
      </c>
      <c r="AQ106" s="0" t="n">
        <v>0</v>
      </c>
      <c r="AR106" s="0" t="n">
        <v>0</v>
      </c>
      <c r="AT106" s="0" t="n">
        <v>69</v>
      </c>
      <c r="AU106" s="0" t="s">
        <v>151</v>
      </c>
      <c r="AV106" s="0" t="n">
        <v>1</v>
      </c>
      <c r="AW106" s="0" t="n">
        <v>2</v>
      </c>
      <c r="AX106" s="0" t="n">
        <v>86511472</v>
      </c>
      <c r="AY106" s="0" t="n">
        <v>1</v>
      </c>
      <c r="AZ106" s="0" t="n">
        <v>6144</v>
      </c>
      <c r="BA106" s="0" t="n">
        <v>106</v>
      </c>
      <c r="BB106" s="0" t="n">
        <v>0</v>
      </c>
      <c r="BC106" s="0" t="n">
        <v>0</v>
      </c>
      <c r="BD106" s="0" t="n">
        <v>0</v>
      </c>
      <c r="BE106" s="0" t="n">
        <v>0</v>
      </c>
      <c r="BF106" s="0" t="n">
        <v>0</v>
      </c>
      <c r="BG106" s="0" t="n">
        <v>0</v>
      </c>
      <c r="BH106" s="0" t="n">
        <v>0</v>
      </c>
      <c r="BI106" s="0" t="n">
        <v>0</v>
      </c>
      <c r="BJ106" s="0" t="n">
        <v>0</v>
      </c>
      <c r="BK106" s="0" t="n">
        <v>0</v>
      </c>
      <c r="BL106" s="0" t="n">
        <v>0</v>
      </c>
      <c r="BM106" s="0" t="n">
        <v>0</v>
      </c>
      <c r="BN106" s="0" t="n">
        <v>0</v>
      </c>
      <c r="BO106" s="0" t="n">
        <v>0</v>
      </c>
      <c r="BP106" s="0" t="n">
        <v>0</v>
      </c>
      <c r="BQ106" s="0" t="n">
        <v>0</v>
      </c>
      <c r="BR106" s="0" t="n">
        <v>0</v>
      </c>
      <c r="BS106" s="0" t="n">
        <v>0</v>
      </c>
      <c r="BT106" s="0" t="n">
        <v>0</v>
      </c>
      <c r="BU106" s="0" t="n">
        <v>0</v>
      </c>
      <c r="BV106" s="0" t="n">
        <v>0</v>
      </c>
      <c r="BW106" s="0" t="n">
        <v>0</v>
      </c>
      <c r="CU106" s="0" t="n">
        <f aca="false">ROUND(AT106*Source!I98*AH106*AL106,2)</f>
        <v>0</v>
      </c>
      <c r="CV106" s="0" t="n">
        <f aca="false">ROUND(Y106*Source!I98,9)</f>
        <v>1.8216</v>
      </c>
      <c r="CW106" s="0" t="n">
        <v>0</v>
      </c>
      <c r="CX106" s="0" t="n">
        <f aca="false">ROUND(Y106*Source!I98,9)</f>
        <v>1.8216</v>
      </c>
      <c r="CY106" s="0" t="n">
        <f aca="false">AD106</f>
        <v>0</v>
      </c>
      <c r="CZ106" s="0" t="n">
        <f aca="false">AH106</f>
        <v>0</v>
      </c>
      <c r="DA106" s="0" t="n">
        <f aca="false">AL106</f>
        <v>1</v>
      </c>
      <c r="DB106" s="0" t="n">
        <f aca="false">(ROUND(AT106*CZ106,2)*1.1*0.6)</f>
        <v>0</v>
      </c>
      <c r="DC106" s="0" t="n">
        <f aca="false">(ROUND(AT106*AG106,2)*1.1*0.6)</f>
        <v>0</v>
      </c>
      <c r="DF106" s="0" t="n">
        <f aca="false">ROUND(ROUND(AE106,2)*CX106,2)</f>
        <v>0</v>
      </c>
      <c r="DG106" s="0" t="n">
        <f aca="false">ROUND(ROUND(AF106,2)*CX106,2)</f>
        <v>0</v>
      </c>
      <c r="DH106" s="0" t="n">
        <f aca="false">ROUND(ROUND(AG106,2)*ROUND((AT106*Source!I98*1.1*0.6),9),2)</f>
        <v>0</v>
      </c>
      <c r="DI106" s="0" t="n">
        <f aca="false">ROUND(ROUND(AH106,2)*CX106,2)</f>
        <v>0</v>
      </c>
      <c r="DJ106" s="0" t="n">
        <f aca="false">DI106</f>
        <v>0</v>
      </c>
      <c r="DK106" s="0" t="n">
        <v>0</v>
      </c>
      <c r="DM106" s="0" t="n">
        <v>0</v>
      </c>
      <c r="DO106" s="0" t="n">
        <v>0</v>
      </c>
      <c r="DP106" s="0" t="s">
        <v>151</v>
      </c>
    </row>
    <row r="107" customFormat="false" ht="12.75" hidden="false" customHeight="false" outlineLevel="0" collapsed="false">
      <c r="A107" s="0" t="n">
        <f aca="false">ROW(Source!A98)</f>
        <v>98</v>
      </c>
      <c r="B107" s="0" t="n">
        <v>86511348</v>
      </c>
      <c r="C107" s="0" t="n">
        <v>86511468</v>
      </c>
      <c r="D107" s="0" t="n">
        <v>0</v>
      </c>
      <c r="E107" s="0" t="n">
        <v>1</v>
      </c>
      <c r="F107" s="0" t="n">
        <v>1</v>
      </c>
      <c r="G107" s="0" t="n">
        <v>30515945</v>
      </c>
      <c r="H107" s="0" t="n">
        <v>3</v>
      </c>
      <c r="I107" s="0" t="s">
        <v>189</v>
      </c>
      <c r="K107" s="0" t="s">
        <v>190</v>
      </c>
      <c r="L107" s="0" t="n">
        <v>1354</v>
      </c>
      <c r="N107" s="0" t="n">
        <v>1010</v>
      </c>
      <c r="O107" s="0" t="s">
        <v>181</v>
      </c>
      <c r="P107" s="0" t="s">
        <v>181</v>
      </c>
      <c r="Q107" s="0" t="n">
        <v>1</v>
      </c>
      <c r="W107" s="0" t="n">
        <v>0</v>
      </c>
      <c r="X107" s="0" t="n">
        <v>-527920806</v>
      </c>
      <c r="Y107" s="0" t="n">
        <f aca="false">AT107</f>
        <v>0</v>
      </c>
      <c r="AA107" s="0" t="n">
        <v>0</v>
      </c>
      <c r="AB107" s="0" t="n">
        <v>0</v>
      </c>
      <c r="AC107" s="0" t="n">
        <v>0</v>
      </c>
      <c r="AD107" s="0" t="n">
        <v>0</v>
      </c>
      <c r="AE107" s="0" t="n">
        <v>0</v>
      </c>
      <c r="AF107" s="0" t="n">
        <v>0</v>
      </c>
      <c r="AG107" s="0" t="n">
        <v>0</v>
      </c>
      <c r="AH107" s="0" t="n">
        <v>0</v>
      </c>
      <c r="AI107" s="0" t="n">
        <v>1</v>
      </c>
      <c r="AJ107" s="0" t="n">
        <v>1</v>
      </c>
      <c r="AK107" s="0" t="n">
        <v>1</v>
      </c>
      <c r="AL107" s="0" t="n">
        <v>1</v>
      </c>
      <c r="AM107" s="0" t="n">
        <v>0</v>
      </c>
      <c r="AN107" s="0" t="n">
        <v>0</v>
      </c>
      <c r="AO107" s="0" t="n">
        <v>1</v>
      </c>
      <c r="AP107" s="0" t="n">
        <v>0</v>
      </c>
      <c r="AQ107" s="0" t="n">
        <v>0</v>
      </c>
      <c r="AR107" s="0" t="n">
        <v>0</v>
      </c>
      <c r="AT107" s="0" t="n">
        <v>0</v>
      </c>
      <c r="AV107" s="0" t="n">
        <v>0</v>
      </c>
      <c r="AW107" s="0" t="n">
        <v>2</v>
      </c>
      <c r="AX107" s="0" t="n">
        <v>86511473</v>
      </c>
      <c r="AY107" s="0" t="n">
        <v>1</v>
      </c>
      <c r="AZ107" s="0" t="n">
        <v>0</v>
      </c>
      <c r="BA107" s="0" t="n">
        <v>107</v>
      </c>
      <c r="BB107" s="0" t="n">
        <v>0</v>
      </c>
      <c r="BC107" s="0" t="n">
        <v>0</v>
      </c>
      <c r="BD107" s="0" t="n">
        <v>0</v>
      </c>
      <c r="BE107" s="0" t="n">
        <v>0</v>
      </c>
      <c r="BF107" s="0" t="n">
        <v>0</v>
      </c>
      <c r="BG107" s="0" t="n">
        <v>0</v>
      </c>
      <c r="BH107" s="0" t="n">
        <v>0</v>
      </c>
      <c r="BI107" s="0" t="n">
        <v>0</v>
      </c>
      <c r="BJ107" s="0" t="n">
        <v>0</v>
      </c>
      <c r="BK107" s="0" t="n">
        <v>0</v>
      </c>
      <c r="BL107" s="0" t="n">
        <v>0</v>
      </c>
      <c r="BM107" s="0" t="n">
        <v>0</v>
      </c>
      <c r="BN107" s="0" t="n">
        <v>0</v>
      </c>
      <c r="BO107" s="0" t="n">
        <v>0</v>
      </c>
      <c r="BP107" s="0" t="n">
        <v>0</v>
      </c>
      <c r="BQ107" s="0" t="n">
        <v>0</v>
      </c>
      <c r="BR107" s="0" t="n">
        <v>0</v>
      </c>
      <c r="BS107" s="0" t="n">
        <v>0</v>
      </c>
      <c r="BT107" s="0" t="n">
        <v>0</v>
      </c>
      <c r="BU107" s="0" t="n">
        <v>0</v>
      </c>
      <c r="BV107" s="0" t="n">
        <v>0</v>
      </c>
      <c r="BW107" s="0" t="n">
        <v>0</v>
      </c>
      <c r="CV107" s="0" t="n">
        <v>0</v>
      </c>
      <c r="CW107" s="0" t="n">
        <v>0</v>
      </c>
      <c r="CX107" s="0" t="n">
        <f aca="false">ROUND(Y107*Source!I98,9)</f>
        <v>0</v>
      </c>
      <c r="CY107" s="0" t="n">
        <f aca="false">AA107</f>
        <v>0</v>
      </c>
      <c r="CZ107" s="0" t="n">
        <f aca="false">AE107</f>
        <v>0</v>
      </c>
      <c r="DA107" s="0" t="n">
        <f aca="false">AI107</f>
        <v>1</v>
      </c>
      <c r="DB107" s="0" t="n">
        <f aca="false">ROUND(AT107*CZ107,2)</f>
        <v>0</v>
      </c>
      <c r="DC107" s="0" t="n">
        <f aca="false">ROUND(AT107*AG107,2)</f>
        <v>0</v>
      </c>
      <c r="DF107" s="0" t="n">
        <f aca="false">ROUND(ROUND(AE107,2)*CX107,2)</f>
        <v>0</v>
      </c>
      <c r="DG107" s="0" t="n">
        <f aca="false">ROUND(ROUND(AF107,2)*CX107,2)</f>
        <v>0</v>
      </c>
      <c r="DH107" s="0" t="n">
        <f aca="false">ROUND(ROUND(AG107,2)*ROUND(AT107*Source!I98,9),2)</f>
        <v>0</v>
      </c>
      <c r="DI107" s="0" t="n">
        <f aca="false">ROUND(ROUND(AH107,2)*CX107,2)</f>
        <v>0</v>
      </c>
      <c r="DJ107" s="0" t="n">
        <f aca="false">DF107</f>
        <v>0</v>
      </c>
      <c r="DK107" s="0" t="n">
        <v>0</v>
      </c>
      <c r="DM107" s="0" t="n">
        <v>0</v>
      </c>
      <c r="DO107" s="0" t="n">
        <v>0</v>
      </c>
    </row>
    <row r="108" customFormat="false" ht="12.75" hidden="false" customHeight="false" outlineLevel="0" collapsed="false">
      <c r="A108" s="0" t="n">
        <f aca="false">ROW(Source!A98)</f>
        <v>98</v>
      </c>
      <c r="B108" s="0" t="n">
        <v>86511348</v>
      </c>
      <c r="C108" s="0" t="n">
        <v>86511468</v>
      </c>
      <c r="D108" s="0" t="n">
        <v>46341682</v>
      </c>
      <c r="E108" s="0" t="n">
        <v>1</v>
      </c>
      <c r="F108" s="0" t="n">
        <v>1</v>
      </c>
      <c r="G108" s="0" t="n">
        <v>30515945</v>
      </c>
      <c r="H108" s="0" t="n">
        <v>3</v>
      </c>
      <c r="I108" s="0" t="s">
        <v>191</v>
      </c>
      <c r="K108" s="0" t="s">
        <v>192</v>
      </c>
      <c r="L108" s="0" t="n">
        <v>1354</v>
      </c>
      <c r="N108" s="0" t="n">
        <v>1010</v>
      </c>
      <c r="O108" s="0" t="s">
        <v>181</v>
      </c>
      <c r="P108" s="0" t="s">
        <v>181</v>
      </c>
      <c r="Q108" s="0" t="n">
        <v>1</v>
      </c>
      <c r="W108" s="0" t="n">
        <v>0</v>
      </c>
      <c r="X108" s="0" t="n">
        <v>-384883469</v>
      </c>
      <c r="Y108" s="0" t="n">
        <f aca="false">AT108</f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n">
        <v>0</v>
      </c>
      <c r="AG108" s="0" t="n">
        <v>0</v>
      </c>
      <c r="AH108" s="0" t="n">
        <v>0</v>
      </c>
      <c r="AI108" s="0" t="n">
        <v>1</v>
      </c>
      <c r="AJ108" s="0" t="n">
        <v>1</v>
      </c>
      <c r="AK108" s="0" t="n">
        <v>1</v>
      </c>
      <c r="AL108" s="0" t="n">
        <v>1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  <c r="AT108" s="0" t="n">
        <v>0</v>
      </c>
      <c r="AV108" s="0" t="n">
        <v>0</v>
      </c>
      <c r="AW108" s="0" t="n">
        <v>2</v>
      </c>
      <c r="AX108" s="0" t="n">
        <v>86511474</v>
      </c>
      <c r="AY108" s="0" t="n">
        <v>1</v>
      </c>
      <c r="AZ108" s="0" t="n">
        <v>0</v>
      </c>
      <c r="BA108" s="0" t="n">
        <v>108</v>
      </c>
      <c r="BB108" s="0" t="n">
        <v>0</v>
      </c>
      <c r="BC108" s="0" t="n">
        <v>0</v>
      </c>
      <c r="BD108" s="0" t="n">
        <v>0</v>
      </c>
      <c r="BE108" s="0" t="n">
        <v>0</v>
      </c>
      <c r="BF108" s="0" t="n">
        <v>0</v>
      </c>
      <c r="BG108" s="0" t="n">
        <v>0</v>
      </c>
      <c r="BH108" s="0" t="n">
        <v>0</v>
      </c>
      <c r="BI108" s="0" t="n">
        <v>0</v>
      </c>
      <c r="BJ108" s="0" t="n">
        <v>0</v>
      </c>
      <c r="BK108" s="0" t="n">
        <v>0</v>
      </c>
      <c r="BL108" s="0" t="n">
        <v>0</v>
      </c>
      <c r="BM108" s="0" t="n">
        <v>0</v>
      </c>
      <c r="BN108" s="0" t="n">
        <v>0</v>
      </c>
      <c r="BO108" s="0" t="n">
        <v>0</v>
      </c>
      <c r="BP108" s="0" t="n">
        <v>0</v>
      </c>
      <c r="BQ108" s="0" t="n">
        <v>0</v>
      </c>
      <c r="BR108" s="0" t="n">
        <v>0</v>
      </c>
      <c r="BS108" s="0" t="n">
        <v>0</v>
      </c>
      <c r="BT108" s="0" t="n">
        <v>0</v>
      </c>
      <c r="BU108" s="0" t="n">
        <v>0</v>
      </c>
      <c r="BV108" s="0" t="n">
        <v>0</v>
      </c>
      <c r="BW108" s="0" t="n">
        <v>0</v>
      </c>
      <c r="CV108" s="0" t="n">
        <v>0</v>
      </c>
      <c r="CW108" s="0" t="n">
        <v>0</v>
      </c>
      <c r="CX108" s="0" t="n">
        <f aca="false">ROUND(Y108*Source!I98,9)</f>
        <v>0</v>
      </c>
      <c r="CY108" s="0" t="n">
        <f aca="false">AA108</f>
        <v>0</v>
      </c>
      <c r="CZ108" s="0" t="n">
        <f aca="false">AE108</f>
        <v>0</v>
      </c>
      <c r="DA108" s="0" t="n">
        <f aca="false">AI108</f>
        <v>1</v>
      </c>
      <c r="DB108" s="0" t="n">
        <f aca="false">ROUND(AT108*CZ108,2)</f>
        <v>0</v>
      </c>
      <c r="DC108" s="0" t="n">
        <f aca="false">ROUND(AT108*AG108,2)</f>
        <v>0</v>
      </c>
      <c r="DF108" s="0" t="n">
        <f aca="false">ROUND(ROUND(AE108,2)*CX108,2)</f>
        <v>0</v>
      </c>
      <c r="DG108" s="0" t="n">
        <f aca="false">ROUND(ROUND(AF108,2)*CX108,2)</f>
        <v>0</v>
      </c>
      <c r="DH108" s="0" t="n">
        <f aca="false">ROUND(ROUND(AG108,2)*ROUND(AT108*Source!I98,9),2)</f>
        <v>0</v>
      </c>
      <c r="DI108" s="0" t="n">
        <f aca="false">ROUND(ROUND(AH108,2)*CX108,2)</f>
        <v>0</v>
      </c>
      <c r="DJ108" s="0" t="n">
        <f aca="false">DF108</f>
        <v>0</v>
      </c>
      <c r="DK108" s="0" t="n">
        <v>0</v>
      </c>
      <c r="DM108" s="0" t="n">
        <v>0</v>
      </c>
      <c r="DO108" s="0" t="n">
        <v>0</v>
      </c>
    </row>
    <row r="109" customFormat="false" ht="12.75" hidden="false" customHeight="false" outlineLevel="0" collapsed="false">
      <c r="A109" s="0" t="n">
        <f aca="false">ROW(Source!A99)</f>
        <v>99</v>
      </c>
      <c r="B109" s="0" t="n">
        <v>86511347</v>
      </c>
      <c r="C109" s="0" t="n">
        <v>86511475</v>
      </c>
      <c r="D109" s="0" t="n">
        <v>0</v>
      </c>
      <c r="E109" s="0" t="n">
        <v>1</v>
      </c>
      <c r="F109" s="0" t="n">
        <v>1</v>
      </c>
      <c r="G109" s="0" t="n">
        <v>30515945</v>
      </c>
      <c r="H109" s="0" t="n">
        <v>1</v>
      </c>
      <c r="I109" s="0" t="s">
        <v>70</v>
      </c>
      <c r="K109" s="0" t="s">
        <v>187</v>
      </c>
      <c r="L109" s="0" t="n">
        <v>1369</v>
      </c>
      <c r="N109" s="0" t="n">
        <v>1013</v>
      </c>
      <c r="O109" s="0" t="s">
        <v>188</v>
      </c>
      <c r="P109" s="0" t="s">
        <v>188</v>
      </c>
      <c r="Q109" s="0" t="n">
        <v>1</v>
      </c>
      <c r="W109" s="0" t="n">
        <v>0</v>
      </c>
      <c r="X109" s="0" t="n">
        <v>-2001970737</v>
      </c>
      <c r="Y109" s="0" t="n">
        <f aca="false">(AT109*1.1*0.6)</f>
        <v>45.54</v>
      </c>
      <c r="AA109" s="0" t="n">
        <v>0</v>
      </c>
      <c r="AB109" s="0" t="n">
        <v>0</v>
      </c>
      <c r="AC109" s="0" t="n">
        <v>0</v>
      </c>
      <c r="AD109" s="0" t="n">
        <v>0</v>
      </c>
      <c r="AE109" s="0" t="n">
        <v>0</v>
      </c>
      <c r="AF109" s="0" t="n">
        <v>0</v>
      </c>
      <c r="AG109" s="0" t="n">
        <v>0</v>
      </c>
      <c r="AH109" s="0" t="n">
        <v>0</v>
      </c>
      <c r="AI109" s="0" t="n">
        <v>1</v>
      </c>
      <c r="AJ109" s="0" t="n">
        <v>1</v>
      </c>
      <c r="AK109" s="0" t="n">
        <v>1</v>
      </c>
      <c r="AL109" s="0" t="n">
        <v>1</v>
      </c>
      <c r="AM109" s="0" t="n">
        <v>0</v>
      </c>
      <c r="AN109" s="0" t="n">
        <v>0</v>
      </c>
      <c r="AO109" s="0" t="n">
        <v>1</v>
      </c>
      <c r="AP109" s="0" t="n">
        <v>0</v>
      </c>
      <c r="AQ109" s="0" t="n">
        <v>0</v>
      </c>
      <c r="AR109" s="0" t="n">
        <v>0</v>
      </c>
      <c r="AT109" s="0" t="n">
        <v>69</v>
      </c>
      <c r="AU109" s="0" t="s">
        <v>151</v>
      </c>
      <c r="AV109" s="0" t="n">
        <v>1</v>
      </c>
      <c r="AW109" s="0" t="n">
        <v>2</v>
      </c>
      <c r="AX109" s="0" t="n">
        <v>86511479</v>
      </c>
      <c r="AY109" s="0" t="n">
        <v>1</v>
      </c>
      <c r="AZ109" s="0" t="n">
        <v>6144</v>
      </c>
      <c r="BA109" s="0" t="n">
        <v>109</v>
      </c>
      <c r="BB109" s="0" t="n">
        <v>0</v>
      </c>
      <c r="BC109" s="0" t="n">
        <v>0</v>
      </c>
      <c r="BD109" s="0" t="n">
        <v>0</v>
      </c>
      <c r="BE109" s="0" t="n">
        <v>0</v>
      </c>
      <c r="BF109" s="0" t="n">
        <v>0</v>
      </c>
      <c r="BG109" s="0" t="n">
        <v>0</v>
      </c>
      <c r="BH109" s="0" t="n">
        <v>0</v>
      </c>
      <c r="BI109" s="0" t="n">
        <v>0</v>
      </c>
      <c r="BJ109" s="0" t="n">
        <v>0</v>
      </c>
      <c r="BK109" s="0" t="n">
        <v>0</v>
      </c>
      <c r="BL109" s="0" t="n">
        <v>0</v>
      </c>
      <c r="BM109" s="0" t="n">
        <v>0</v>
      </c>
      <c r="BN109" s="0" t="n">
        <v>0</v>
      </c>
      <c r="BO109" s="0" t="n">
        <v>0</v>
      </c>
      <c r="BP109" s="0" t="n">
        <v>0</v>
      </c>
      <c r="BQ109" s="0" t="n">
        <v>0</v>
      </c>
      <c r="BR109" s="0" t="n">
        <v>0</v>
      </c>
      <c r="BS109" s="0" t="n">
        <v>0</v>
      </c>
      <c r="BT109" s="0" t="n">
        <v>0</v>
      </c>
      <c r="BU109" s="0" t="n">
        <v>0</v>
      </c>
      <c r="BV109" s="0" t="n">
        <v>0</v>
      </c>
      <c r="BW109" s="0" t="n">
        <v>0</v>
      </c>
      <c r="CU109" s="0" t="n">
        <f aca="false">ROUND(AT109*Source!I99*AH109*AL109,2)</f>
        <v>0</v>
      </c>
      <c r="CV109" s="0" t="n">
        <f aca="false">ROUND(Y109*Source!I99,9)</f>
        <v>8.6526</v>
      </c>
      <c r="CW109" s="0" t="n">
        <v>0</v>
      </c>
      <c r="CX109" s="0" t="n">
        <f aca="false">ROUND(Y109*Source!I99,9)</f>
        <v>8.6526</v>
      </c>
      <c r="CY109" s="0" t="n">
        <f aca="false">AD109</f>
        <v>0</v>
      </c>
      <c r="CZ109" s="0" t="n">
        <f aca="false">AH109</f>
        <v>0</v>
      </c>
      <c r="DA109" s="0" t="n">
        <f aca="false">AL109</f>
        <v>1</v>
      </c>
      <c r="DB109" s="0" t="n">
        <f aca="false">(ROUND(AT109*CZ109,2)*1.1*0.6)</f>
        <v>0</v>
      </c>
      <c r="DC109" s="0" t="n">
        <f aca="false">(ROUND(AT109*AG109,2)*1.1*0.6)</f>
        <v>0</v>
      </c>
      <c r="DF109" s="0" t="n">
        <f aca="false">ROUND(ROUND(AE109,2)*CX109,2)</f>
        <v>0</v>
      </c>
      <c r="DG109" s="0" t="n">
        <f aca="false">ROUND(ROUND(AF109,2)*CX109,2)</f>
        <v>0</v>
      </c>
      <c r="DH109" s="0" t="n">
        <f aca="false">ROUND(ROUND(AG109,2)*ROUND((AT109*Source!I99*1.1*0.6),9),2)</f>
        <v>0</v>
      </c>
      <c r="DI109" s="0" t="n">
        <f aca="false">ROUND(ROUND(AH109,2)*CX109,2)</f>
        <v>0</v>
      </c>
      <c r="DJ109" s="0" t="n">
        <f aca="false">DI109</f>
        <v>0</v>
      </c>
      <c r="DK109" s="0" t="n">
        <v>0</v>
      </c>
      <c r="DM109" s="0" t="n">
        <v>0</v>
      </c>
      <c r="DO109" s="0" t="n">
        <v>0</v>
      </c>
      <c r="DP109" s="0" t="s">
        <v>151</v>
      </c>
    </row>
    <row r="110" customFormat="false" ht="12.75" hidden="false" customHeight="false" outlineLevel="0" collapsed="false">
      <c r="A110" s="0" t="n">
        <f aca="false">ROW(Source!A99)</f>
        <v>99</v>
      </c>
      <c r="B110" s="0" t="n">
        <v>86511347</v>
      </c>
      <c r="C110" s="0" t="n">
        <v>86511475</v>
      </c>
      <c r="D110" s="0" t="n">
        <v>0</v>
      </c>
      <c r="E110" s="0" t="n">
        <v>1</v>
      </c>
      <c r="F110" s="0" t="n">
        <v>1</v>
      </c>
      <c r="G110" s="0" t="n">
        <v>30515945</v>
      </c>
      <c r="H110" s="0" t="n">
        <v>3</v>
      </c>
      <c r="I110" s="0" t="s">
        <v>189</v>
      </c>
      <c r="K110" s="0" t="s">
        <v>190</v>
      </c>
      <c r="L110" s="0" t="n">
        <v>1354</v>
      </c>
      <c r="N110" s="0" t="n">
        <v>1010</v>
      </c>
      <c r="O110" s="0" t="s">
        <v>181</v>
      </c>
      <c r="P110" s="0" t="s">
        <v>181</v>
      </c>
      <c r="Q110" s="0" t="n">
        <v>1</v>
      </c>
      <c r="W110" s="0" t="n">
        <v>0</v>
      </c>
      <c r="X110" s="0" t="n">
        <v>-527920806</v>
      </c>
      <c r="Y110" s="0" t="n">
        <f aca="false">AT110</f>
        <v>0</v>
      </c>
      <c r="AA110" s="0" t="n">
        <v>0</v>
      </c>
      <c r="AB110" s="0" t="n">
        <v>0</v>
      </c>
      <c r="AC110" s="0" t="n">
        <v>0</v>
      </c>
      <c r="AD110" s="0" t="n">
        <v>0</v>
      </c>
      <c r="AE110" s="0" t="n">
        <v>0</v>
      </c>
      <c r="AF110" s="0" t="n">
        <v>0</v>
      </c>
      <c r="AG110" s="0" t="n">
        <v>0</v>
      </c>
      <c r="AH110" s="0" t="n">
        <v>0</v>
      </c>
      <c r="AI110" s="0" t="n">
        <v>1</v>
      </c>
      <c r="AJ110" s="0" t="n">
        <v>1</v>
      </c>
      <c r="AK110" s="0" t="n">
        <v>1</v>
      </c>
      <c r="AL110" s="0" t="n">
        <v>1</v>
      </c>
      <c r="AM110" s="0" t="n">
        <v>0</v>
      </c>
      <c r="AN110" s="0" t="n">
        <v>0</v>
      </c>
      <c r="AO110" s="0" t="n">
        <v>1</v>
      </c>
      <c r="AP110" s="0" t="n">
        <v>0</v>
      </c>
      <c r="AQ110" s="0" t="n">
        <v>0</v>
      </c>
      <c r="AR110" s="0" t="n">
        <v>0</v>
      </c>
      <c r="AT110" s="0" t="n">
        <v>0</v>
      </c>
      <c r="AV110" s="0" t="n">
        <v>0</v>
      </c>
      <c r="AW110" s="0" t="n">
        <v>2</v>
      </c>
      <c r="AX110" s="0" t="n">
        <v>86511480</v>
      </c>
      <c r="AY110" s="0" t="n">
        <v>1</v>
      </c>
      <c r="AZ110" s="0" t="n">
        <v>0</v>
      </c>
      <c r="BA110" s="0" t="n">
        <v>110</v>
      </c>
      <c r="BB110" s="0" t="n">
        <v>0</v>
      </c>
      <c r="BC110" s="0" t="n">
        <v>0</v>
      </c>
      <c r="BD110" s="0" t="n">
        <v>0</v>
      </c>
      <c r="BE110" s="0" t="n">
        <v>0</v>
      </c>
      <c r="BF110" s="0" t="n">
        <v>0</v>
      </c>
      <c r="BG110" s="0" t="n">
        <v>0</v>
      </c>
      <c r="BH110" s="0" t="n">
        <v>0</v>
      </c>
      <c r="BI110" s="0" t="n">
        <v>0</v>
      </c>
      <c r="BJ110" s="0" t="n">
        <v>0</v>
      </c>
      <c r="BK110" s="0" t="n">
        <v>0</v>
      </c>
      <c r="BL110" s="0" t="n">
        <v>0</v>
      </c>
      <c r="BM110" s="0" t="n">
        <v>0</v>
      </c>
      <c r="BN110" s="0" t="n">
        <v>0</v>
      </c>
      <c r="BO110" s="0" t="n">
        <v>0</v>
      </c>
      <c r="BP110" s="0" t="n">
        <v>0</v>
      </c>
      <c r="BQ110" s="0" t="n">
        <v>0</v>
      </c>
      <c r="BR110" s="0" t="n">
        <v>0</v>
      </c>
      <c r="BS110" s="0" t="n">
        <v>0</v>
      </c>
      <c r="BT110" s="0" t="n">
        <v>0</v>
      </c>
      <c r="BU110" s="0" t="n">
        <v>0</v>
      </c>
      <c r="BV110" s="0" t="n">
        <v>0</v>
      </c>
      <c r="BW110" s="0" t="n">
        <v>0</v>
      </c>
      <c r="CV110" s="0" t="n">
        <v>0</v>
      </c>
      <c r="CW110" s="0" t="n">
        <v>0</v>
      </c>
      <c r="CX110" s="0" t="n">
        <f aca="false">ROUND(Y110*Source!I99,9)</f>
        <v>0</v>
      </c>
      <c r="CY110" s="0" t="n">
        <f aca="false">AA110</f>
        <v>0</v>
      </c>
      <c r="CZ110" s="0" t="n">
        <f aca="false">AE110</f>
        <v>0</v>
      </c>
      <c r="DA110" s="0" t="n">
        <f aca="false">AI110</f>
        <v>1</v>
      </c>
      <c r="DB110" s="0" t="n">
        <f aca="false">ROUND(AT110*CZ110,2)</f>
        <v>0</v>
      </c>
      <c r="DC110" s="0" t="n">
        <f aca="false">ROUND(AT110*AG110,2)</f>
        <v>0</v>
      </c>
      <c r="DF110" s="0" t="n">
        <f aca="false">ROUND(ROUND(AE110,2)*CX110,2)</f>
        <v>0</v>
      </c>
      <c r="DG110" s="0" t="n">
        <f aca="false">ROUND(ROUND(AF110,2)*CX110,2)</f>
        <v>0</v>
      </c>
      <c r="DH110" s="0" t="n">
        <f aca="false">ROUND(ROUND(AG110,2)*ROUND(AT110*Source!I99,9),2)</f>
        <v>0</v>
      </c>
      <c r="DI110" s="0" t="n">
        <f aca="false">ROUND(ROUND(AH110,2)*CX110,2)</f>
        <v>0</v>
      </c>
      <c r="DJ110" s="0" t="n">
        <f aca="false">DF110</f>
        <v>0</v>
      </c>
      <c r="DK110" s="0" t="n">
        <v>0</v>
      </c>
      <c r="DM110" s="0" t="n">
        <v>0</v>
      </c>
      <c r="DO110" s="0" t="n">
        <v>0</v>
      </c>
    </row>
    <row r="111" customFormat="false" ht="12.75" hidden="false" customHeight="false" outlineLevel="0" collapsed="false">
      <c r="A111" s="0" t="n">
        <f aca="false">ROW(Source!A99)</f>
        <v>99</v>
      </c>
      <c r="B111" s="0" t="n">
        <v>86511347</v>
      </c>
      <c r="C111" s="0" t="n">
        <v>86511475</v>
      </c>
      <c r="D111" s="0" t="n">
        <v>46341682</v>
      </c>
      <c r="E111" s="0" t="n">
        <v>1</v>
      </c>
      <c r="F111" s="0" t="n">
        <v>1</v>
      </c>
      <c r="G111" s="0" t="n">
        <v>30515945</v>
      </c>
      <c r="H111" s="0" t="n">
        <v>3</v>
      </c>
      <c r="I111" s="0" t="s">
        <v>191</v>
      </c>
      <c r="K111" s="0" t="s">
        <v>192</v>
      </c>
      <c r="L111" s="0" t="n">
        <v>1354</v>
      </c>
      <c r="N111" s="0" t="n">
        <v>1010</v>
      </c>
      <c r="O111" s="0" t="s">
        <v>181</v>
      </c>
      <c r="P111" s="0" t="s">
        <v>181</v>
      </c>
      <c r="Q111" s="0" t="n">
        <v>1</v>
      </c>
      <c r="W111" s="0" t="n">
        <v>0</v>
      </c>
      <c r="X111" s="0" t="n">
        <v>-384883469</v>
      </c>
      <c r="Y111" s="0" t="n">
        <f aca="false">AT111</f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n">
        <v>0</v>
      </c>
      <c r="AG111" s="0" t="n">
        <v>0</v>
      </c>
      <c r="AH111" s="0" t="n">
        <v>0</v>
      </c>
      <c r="AI111" s="0" t="n">
        <v>1</v>
      </c>
      <c r="AJ111" s="0" t="n">
        <v>1</v>
      </c>
      <c r="AK111" s="0" t="n">
        <v>1</v>
      </c>
      <c r="AL111" s="0" t="n">
        <v>1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  <c r="AT111" s="0" t="n">
        <v>0</v>
      </c>
      <c r="AV111" s="0" t="n">
        <v>0</v>
      </c>
      <c r="AW111" s="0" t="n">
        <v>2</v>
      </c>
      <c r="AX111" s="0" t="n">
        <v>86511481</v>
      </c>
      <c r="AY111" s="0" t="n">
        <v>1</v>
      </c>
      <c r="AZ111" s="0" t="n">
        <v>0</v>
      </c>
      <c r="BA111" s="0" t="n">
        <v>111</v>
      </c>
      <c r="BB111" s="0" t="n">
        <v>0</v>
      </c>
      <c r="BC111" s="0" t="n">
        <v>0</v>
      </c>
      <c r="BD111" s="0" t="n">
        <v>0</v>
      </c>
      <c r="BE111" s="0" t="n">
        <v>0</v>
      </c>
      <c r="BF111" s="0" t="n">
        <v>0</v>
      </c>
      <c r="BG111" s="0" t="n">
        <v>0</v>
      </c>
      <c r="BH111" s="0" t="n">
        <v>0</v>
      </c>
      <c r="BI111" s="0" t="n">
        <v>0</v>
      </c>
      <c r="BJ111" s="0" t="n">
        <v>0</v>
      </c>
      <c r="BK111" s="0" t="n">
        <v>0</v>
      </c>
      <c r="BL111" s="0" t="n">
        <v>0</v>
      </c>
      <c r="BM111" s="0" t="n">
        <v>0</v>
      </c>
      <c r="BN111" s="0" t="n">
        <v>0</v>
      </c>
      <c r="BO111" s="0" t="n">
        <v>0</v>
      </c>
      <c r="BP111" s="0" t="n">
        <v>0</v>
      </c>
      <c r="BQ111" s="0" t="n">
        <v>0</v>
      </c>
      <c r="BR111" s="0" t="n">
        <v>0</v>
      </c>
      <c r="BS111" s="0" t="n">
        <v>0</v>
      </c>
      <c r="BT111" s="0" t="n">
        <v>0</v>
      </c>
      <c r="BU111" s="0" t="n">
        <v>0</v>
      </c>
      <c r="BV111" s="0" t="n">
        <v>0</v>
      </c>
      <c r="BW111" s="0" t="n">
        <v>0</v>
      </c>
      <c r="CV111" s="0" t="n">
        <v>0</v>
      </c>
      <c r="CW111" s="0" t="n">
        <v>0</v>
      </c>
      <c r="CX111" s="0" t="n">
        <f aca="false">ROUND(Y111*Source!I99,9)</f>
        <v>0</v>
      </c>
      <c r="CY111" s="0" t="n">
        <f aca="false">AA111</f>
        <v>0</v>
      </c>
      <c r="CZ111" s="0" t="n">
        <f aca="false">AE111</f>
        <v>0</v>
      </c>
      <c r="DA111" s="0" t="n">
        <f aca="false">AI111</f>
        <v>1</v>
      </c>
      <c r="DB111" s="0" t="n">
        <f aca="false">ROUND(AT111*CZ111,2)</f>
        <v>0</v>
      </c>
      <c r="DC111" s="0" t="n">
        <f aca="false">ROUND(AT111*AG111,2)</f>
        <v>0</v>
      </c>
      <c r="DF111" s="0" t="n">
        <f aca="false">ROUND(ROUND(AE111,2)*CX111,2)</f>
        <v>0</v>
      </c>
      <c r="DG111" s="0" t="n">
        <f aca="false">ROUND(ROUND(AF111,2)*CX111,2)</f>
        <v>0</v>
      </c>
      <c r="DH111" s="0" t="n">
        <f aca="false">ROUND(ROUND(AG111,2)*ROUND(AT111*Source!I99,9),2)</f>
        <v>0</v>
      </c>
      <c r="DI111" s="0" t="n">
        <f aca="false">ROUND(ROUND(AH111,2)*CX111,2)</f>
        <v>0</v>
      </c>
      <c r="DJ111" s="0" t="n">
        <f aca="false">DF111</f>
        <v>0</v>
      </c>
      <c r="DK111" s="0" t="n">
        <v>0</v>
      </c>
      <c r="DM111" s="0" t="n">
        <v>0</v>
      </c>
      <c r="DO111" s="0" t="n">
        <v>0</v>
      </c>
    </row>
    <row r="112" customFormat="false" ht="12.75" hidden="false" customHeight="false" outlineLevel="0" collapsed="false">
      <c r="A112" s="0" t="n">
        <f aca="false">ROW(Source!A100)</f>
        <v>100</v>
      </c>
      <c r="B112" s="0" t="n">
        <v>86511348</v>
      </c>
      <c r="C112" s="0" t="n">
        <v>86511475</v>
      </c>
      <c r="D112" s="0" t="n">
        <v>0</v>
      </c>
      <c r="E112" s="0" t="n">
        <v>1</v>
      </c>
      <c r="F112" s="0" t="n">
        <v>1</v>
      </c>
      <c r="G112" s="0" t="n">
        <v>30515945</v>
      </c>
      <c r="H112" s="0" t="n">
        <v>1</v>
      </c>
      <c r="I112" s="0" t="s">
        <v>70</v>
      </c>
      <c r="K112" s="0" t="s">
        <v>187</v>
      </c>
      <c r="L112" s="0" t="n">
        <v>1369</v>
      </c>
      <c r="N112" s="0" t="n">
        <v>1013</v>
      </c>
      <c r="O112" s="0" t="s">
        <v>188</v>
      </c>
      <c r="P112" s="0" t="s">
        <v>188</v>
      </c>
      <c r="Q112" s="0" t="n">
        <v>1</v>
      </c>
      <c r="W112" s="0" t="n">
        <v>0</v>
      </c>
      <c r="X112" s="0" t="n">
        <v>-2001970737</v>
      </c>
      <c r="Y112" s="0" t="n">
        <f aca="false">(AT112*1.1*0.6)</f>
        <v>45.54</v>
      </c>
      <c r="AA112" s="0" t="n">
        <v>0</v>
      </c>
      <c r="AB112" s="0" t="n">
        <v>0</v>
      </c>
      <c r="AC112" s="0" t="n">
        <v>0</v>
      </c>
      <c r="AD112" s="0" t="n">
        <v>0</v>
      </c>
      <c r="AE112" s="0" t="n">
        <v>0</v>
      </c>
      <c r="AF112" s="0" t="n">
        <v>0</v>
      </c>
      <c r="AG112" s="0" t="n">
        <v>0</v>
      </c>
      <c r="AH112" s="0" t="n">
        <v>0</v>
      </c>
      <c r="AI112" s="0" t="n">
        <v>1</v>
      </c>
      <c r="AJ112" s="0" t="n">
        <v>1</v>
      </c>
      <c r="AK112" s="0" t="n">
        <v>1</v>
      </c>
      <c r="AL112" s="0" t="n">
        <v>1</v>
      </c>
      <c r="AM112" s="0" t="n">
        <v>0</v>
      </c>
      <c r="AN112" s="0" t="n">
        <v>0</v>
      </c>
      <c r="AO112" s="0" t="n">
        <v>1</v>
      </c>
      <c r="AP112" s="0" t="n">
        <v>0</v>
      </c>
      <c r="AQ112" s="0" t="n">
        <v>0</v>
      </c>
      <c r="AR112" s="0" t="n">
        <v>0</v>
      </c>
      <c r="AT112" s="0" t="n">
        <v>69</v>
      </c>
      <c r="AU112" s="0" t="s">
        <v>151</v>
      </c>
      <c r="AV112" s="0" t="n">
        <v>1</v>
      </c>
      <c r="AW112" s="0" t="n">
        <v>2</v>
      </c>
      <c r="AX112" s="0" t="n">
        <v>86511479</v>
      </c>
      <c r="AY112" s="0" t="n">
        <v>1</v>
      </c>
      <c r="AZ112" s="0" t="n">
        <v>6144</v>
      </c>
      <c r="BA112" s="0" t="n">
        <v>112</v>
      </c>
      <c r="BB112" s="0" t="n">
        <v>0</v>
      </c>
      <c r="BC112" s="0" t="n">
        <v>0</v>
      </c>
      <c r="BD112" s="0" t="n">
        <v>0</v>
      </c>
      <c r="BE112" s="0" t="n">
        <v>0</v>
      </c>
      <c r="BF112" s="0" t="n">
        <v>0</v>
      </c>
      <c r="BG112" s="0" t="n">
        <v>0</v>
      </c>
      <c r="BH112" s="0" t="n">
        <v>0</v>
      </c>
      <c r="BI112" s="0" t="n">
        <v>0</v>
      </c>
      <c r="BJ112" s="0" t="n">
        <v>0</v>
      </c>
      <c r="BK112" s="0" t="n">
        <v>0</v>
      </c>
      <c r="BL112" s="0" t="n">
        <v>0</v>
      </c>
      <c r="BM112" s="0" t="n">
        <v>0</v>
      </c>
      <c r="BN112" s="0" t="n">
        <v>0</v>
      </c>
      <c r="BO112" s="0" t="n">
        <v>0</v>
      </c>
      <c r="BP112" s="0" t="n">
        <v>0</v>
      </c>
      <c r="BQ112" s="0" t="n">
        <v>0</v>
      </c>
      <c r="BR112" s="0" t="n">
        <v>0</v>
      </c>
      <c r="BS112" s="0" t="n">
        <v>0</v>
      </c>
      <c r="BT112" s="0" t="n">
        <v>0</v>
      </c>
      <c r="BU112" s="0" t="n">
        <v>0</v>
      </c>
      <c r="BV112" s="0" t="n">
        <v>0</v>
      </c>
      <c r="BW112" s="0" t="n">
        <v>0</v>
      </c>
      <c r="CU112" s="0" t="n">
        <f aca="false">ROUND(AT112*Source!I100*AH112*AL112,2)</f>
        <v>0</v>
      </c>
      <c r="CV112" s="0" t="n">
        <f aca="false">ROUND(Y112*Source!I100,9)</f>
        <v>8.6526</v>
      </c>
      <c r="CW112" s="0" t="n">
        <v>0</v>
      </c>
      <c r="CX112" s="0" t="n">
        <f aca="false">ROUND(Y112*Source!I100,9)</f>
        <v>8.6526</v>
      </c>
      <c r="CY112" s="0" t="n">
        <f aca="false">AD112</f>
        <v>0</v>
      </c>
      <c r="CZ112" s="0" t="n">
        <f aca="false">AH112</f>
        <v>0</v>
      </c>
      <c r="DA112" s="0" t="n">
        <f aca="false">AL112</f>
        <v>1</v>
      </c>
      <c r="DB112" s="0" t="n">
        <f aca="false">(ROUND(AT112*CZ112,2)*1.1*0.6)</f>
        <v>0</v>
      </c>
      <c r="DC112" s="0" t="n">
        <f aca="false">(ROUND(AT112*AG112,2)*1.1*0.6)</f>
        <v>0</v>
      </c>
      <c r="DF112" s="0" t="n">
        <f aca="false">ROUND(ROUND(AE112,2)*CX112,2)</f>
        <v>0</v>
      </c>
      <c r="DG112" s="0" t="n">
        <f aca="false">ROUND(ROUND(AF112,2)*CX112,2)</f>
        <v>0</v>
      </c>
      <c r="DH112" s="0" t="n">
        <f aca="false">ROUND(ROUND(AG112,2)*ROUND((AT112*Source!I100*1.1*0.6),9),2)</f>
        <v>0</v>
      </c>
      <c r="DI112" s="0" t="n">
        <f aca="false">ROUND(ROUND(AH112,2)*CX112,2)</f>
        <v>0</v>
      </c>
      <c r="DJ112" s="0" t="n">
        <f aca="false">DI112</f>
        <v>0</v>
      </c>
      <c r="DK112" s="0" t="n">
        <v>0</v>
      </c>
      <c r="DM112" s="0" t="n">
        <v>0</v>
      </c>
      <c r="DO112" s="0" t="n">
        <v>0</v>
      </c>
      <c r="DP112" s="0" t="s">
        <v>151</v>
      </c>
    </row>
    <row r="113" customFormat="false" ht="12.75" hidden="false" customHeight="false" outlineLevel="0" collapsed="false">
      <c r="A113" s="0" t="n">
        <f aca="false">ROW(Source!A100)</f>
        <v>100</v>
      </c>
      <c r="B113" s="0" t="n">
        <v>86511348</v>
      </c>
      <c r="C113" s="0" t="n">
        <v>86511475</v>
      </c>
      <c r="D113" s="0" t="n">
        <v>0</v>
      </c>
      <c r="E113" s="0" t="n">
        <v>1</v>
      </c>
      <c r="F113" s="0" t="n">
        <v>1</v>
      </c>
      <c r="G113" s="0" t="n">
        <v>30515945</v>
      </c>
      <c r="H113" s="0" t="n">
        <v>3</v>
      </c>
      <c r="I113" s="0" t="s">
        <v>189</v>
      </c>
      <c r="K113" s="0" t="s">
        <v>190</v>
      </c>
      <c r="L113" s="0" t="n">
        <v>1354</v>
      </c>
      <c r="N113" s="0" t="n">
        <v>1010</v>
      </c>
      <c r="O113" s="0" t="s">
        <v>181</v>
      </c>
      <c r="P113" s="0" t="s">
        <v>181</v>
      </c>
      <c r="Q113" s="0" t="n">
        <v>1</v>
      </c>
      <c r="W113" s="0" t="n">
        <v>0</v>
      </c>
      <c r="X113" s="0" t="n">
        <v>-527920806</v>
      </c>
      <c r="Y113" s="0" t="n">
        <f aca="false">AT113</f>
        <v>0</v>
      </c>
      <c r="AA113" s="0" t="n">
        <v>0</v>
      </c>
      <c r="AB113" s="0" t="n">
        <v>0</v>
      </c>
      <c r="AC113" s="0" t="n">
        <v>0</v>
      </c>
      <c r="AD113" s="0" t="n">
        <v>0</v>
      </c>
      <c r="AE113" s="0" t="n">
        <v>0</v>
      </c>
      <c r="AF113" s="0" t="n">
        <v>0</v>
      </c>
      <c r="AG113" s="0" t="n">
        <v>0</v>
      </c>
      <c r="AH113" s="0" t="n">
        <v>0</v>
      </c>
      <c r="AI113" s="0" t="n">
        <v>1</v>
      </c>
      <c r="AJ113" s="0" t="n">
        <v>1</v>
      </c>
      <c r="AK113" s="0" t="n">
        <v>1</v>
      </c>
      <c r="AL113" s="0" t="n">
        <v>1</v>
      </c>
      <c r="AM113" s="0" t="n">
        <v>0</v>
      </c>
      <c r="AN113" s="0" t="n">
        <v>0</v>
      </c>
      <c r="AO113" s="0" t="n">
        <v>1</v>
      </c>
      <c r="AP113" s="0" t="n">
        <v>0</v>
      </c>
      <c r="AQ113" s="0" t="n">
        <v>0</v>
      </c>
      <c r="AR113" s="0" t="n">
        <v>0</v>
      </c>
      <c r="AT113" s="0" t="n">
        <v>0</v>
      </c>
      <c r="AV113" s="0" t="n">
        <v>0</v>
      </c>
      <c r="AW113" s="0" t="n">
        <v>2</v>
      </c>
      <c r="AX113" s="0" t="n">
        <v>86511480</v>
      </c>
      <c r="AY113" s="0" t="n">
        <v>1</v>
      </c>
      <c r="AZ113" s="0" t="n">
        <v>0</v>
      </c>
      <c r="BA113" s="0" t="n">
        <v>113</v>
      </c>
      <c r="BB113" s="0" t="n">
        <v>0</v>
      </c>
      <c r="BC113" s="0" t="n">
        <v>0</v>
      </c>
      <c r="BD113" s="0" t="n">
        <v>0</v>
      </c>
      <c r="BE113" s="0" t="n">
        <v>0</v>
      </c>
      <c r="BF113" s="0" t="n">
        <v>0</v>
      </c>
      <c r="BG113" s="0" t="n">
        <v>0</v>
      </c>
      <c r="BH113" s="0" t="n">
        <v>0</v>
      </c>
      <c r="BI113" s="0" t="n">
        <v>0</v>
      </c>
      <c r="BJ113" s="0" t="n">
        <v>0</v>
      </c>
      <c r="BK113" s="0" t="n">
        <v>0</v>
      </c>
      <c r="BL113" s="0" t="n">
        <v>0</v>
      </c>
      <c r="BM113" s="0" t="n">
        <v>0</v>
      </c>
      <c r="BN113" s="0" t="n">
        <v>0</v>
      </c>
      <c r="BO113" s="0" t="n">
        <v>0</v>
      </c>
      <c r="BP113" s="0" t="n">
        <v>0</v>
      </c>
      <c r="BQ113" s="0" t="n">
        <v>0</v>
      </c>
      <c r="BR113" s="0" t="n">
        <v>0</v>
      </c>
      <c r="BS113" s="0" t="n">
        <v>0</v>
      </c>
      <c r="BT113" s="0" t="n">
        <v>0</v>
      </c>
      <c r="BU113" s="0" t="n">
        <v>0</v>
      </c>
      <c r="BV113" s="0" t="n">
        <v>0</v>
      </c>
      <c r="BW113" s="0" t="n">
        <v>0</v>
      </c>
      <c r="CV113" s="0" t="n">
        <v>0</v>
      </c>
      <c r="CW113" s="0" t="n">
        <v>0</v>
      </c>
      <c r="CX113" s="0" t="n">
        <f aca="false">ROUND(Y113*Source!I100,9)</f>
        <v>0</v>
      </c>
      <c r="CY113" s="0" t="n">
        <f aca="false">AA113</f>
        <v>0</v>
      </c>
      <c r="CZ113" s="0" t="n">
        <f aca="false">AE113</f>
        <v>0</v>
      </c>
      <c r="DA113" s="0" t="n">
        <f aca="false">AI113</f>
        <v>1</v>
      </c>
      <c r="DB113" s="0" t="n">
        <f aca="false">ROUND(AT113*CZ113,2)</f>
        <v>0</v>
      </c>
      <c r="DC113" s="0" t="n">
        <f aca="false">ROUND(AT113*AG113,2)</f>
        <v>0</v>
      </c>
      <c r="DF113" s="0" t="n">
        <f aca="false">ROUND(ROUND(AE113,2)*CX113,2)</f>
        <v>0</v>
      </c>
      <c r="DG113" s="0" t="n">
        <f aca="false">ROUND(ROUND(AF113,2)*CX113,2)</f>
        <v>0</v>
      </c>
      <c r="DH113" s="0" t="n">
        <f aca="false">ROUND(ROUND(AG113,2)*ROUND(AT113*Source!I100,9),2)</f>
        <v>0</v>
      </c>
      <c r="DI113" s="0" t="n">
        <f aca="false">ROUND(ROUND(AH113,2)*CX113,2)</f>
        <v>0</v>
      </c>
      <c r="DJ113" s="0" t="n">
        <f aca="false">DF113</f>
        <v>0</v>
      </c>
      <c r="DK113" s="0" t="n">
        <v>0</v>
      </c>
      <c r="DM113" s="0" t="n">
        <v>0</v>
      </c>
      <c r="DO113" s="0" t="n">
        <v>0</v>
      </c>
    </row>
    <row r="114" customFormat="false" ht="12.75" hidden="false" customHeight="false" outlineLevel="0" collapsed="false">
      <c r="A114" s="0" t="n">
        <f aca="false">ROW(Source!A100)</f>
        <v>100</v>
      </c>
      <c r="B114" s="0" t="n">
        <v>86511348</v>
      </c>
      <c r="C114" s="0" t="n">
        <v>86511475</v>
      </c>
      <c r="D114" s="0" t="n">
        <v>46341682</v>
      </c>
      <c r="E114" s="0" t="n">
        <v>1</v>
      </c>
      <c r="F114" s="0" t="n">
        <v>1</v>
      </c>
      <c r="G114" s="0" t="n">
        <v>30515945</v>
      </c>
      <c r="H114" s="0" t="n">
        <v>3</v>
      </c>
      <c r="I114" s="0" t="s">
        <v>191</v>
      </c>
      <c r="K114" s="0" t="s">
        <v>192</v>
      </c>
      <c r="L114" s="0" t="n">
        <v>1354</v>
      </c>
      <c r="N114" s="0" t="n">
        <v>1010</v>
      </c>
      <c r="O114" s="0" t="s">
        <v>181</v>
      </c>
      <c r="P114" s="0" t="s">
        <v>181</v>
      </c>
      <c r="Q114" s="0" t="n">
        <v>1</v>
      </c>
      <c r="W114" s="0" t="n">
        <v>0</v>
      </c>
      <c r="X114" s="0" t="n">
        <v>-384883469</v>
      </c>
      <c r="Y114" s="0" t="n">
        <f aca="false">AT114</f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n">
        <v>0</v>
      </c>
      <c r="AG114" s="0" t="n">
        <v>0</v>
      </c>
      <c r="AH114" s="0" t="n">
        <v>0</v>
      </c>
      <c r="AI114" s="0" t="n">
        <v>1</v>
      </c>
      <c r="AJ114" s="0" t="n">
        <v>1</v>
      </c>
      <c r="AK114" s="0" t="n">
        <v>1</v>
      </c>
      <c r="AL114" s="0" t="n">
        <v>1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  <c r="AT114" s="0" t="n">
        <v>0</v>
      </c>
      <c r="AV114" s="0" t="n">
        <v>0</v>
      </c>
      <c r="AW114" s="0" t="n">
        <v>2</v>
      </c>
      <c r="AX114" s="0" t="n">
        <v>86511481</v>
      </c>
      <c r="AY114" s="0" t="n">
        <v>1</v>
      </c>
      <c r="AZ114" s="0" t="n">
        <v>0</v>
      </c>
      <c r="BA114" s="0" t="n">
        <v>114</v>
      </c>
      <c r="BB114" s="0" t="n">
        <v>0</v>
      </c>
      <c r="BC114" s="0" t="n">
        <v>0</v>
      </c>
      <c r="BD114" s="0" t="n">
        <v>0</v>
      </c>
      <c r="BE114" s="0" t="n">
        <v>0</v>
      </c>
      <c r="BF114" s="0" t="n">
        <v>0</v>
      </c>
      <c r="BG114" s="0" t="n">
        <v>0</v>
      </c>
      <c r="BH114" s="0" t="n">
        <v>0</v>
      </c>
      <c r="BI114" s="0" t="n">
        <v>0</v>
      </c>
      <c r="BJ114" s="0" t="n">
        <v>0</v>
      </c>
      <c r="BK114" s="0" t="n">
        <v>0</v>
      </c>
      <c r="BL114" s="0" t="n">
        <v>0</v>
      </c>
      <c r="BM114" s="0" t="n">
        <v>0</v>
      </c>
      <c r="BN114" s="0" t="n">
        <v>0</v>
      </c>
      <c r="BO114" s="0" t="n">
        <v>0</v>
      </c>
      <c r="BP114" s="0" t="n">
        <v>0</v>
      </c>
      <c r="BQ114" s="0" t="n">
        <v>0</v>
      </c>
      <c r="BR114" s="0" t="n">
        <v>0</v>
      </c>
      <c r="BS114" s="0" t="n">
        <v>0</v>
      </c>
      <c r="BT114" s="0" t="n">
        <v>0</v>
      </c>
      <c r="BU114" s="0" t="n">
        <v>0</v>
      </c>
      <c r="BV114" s="0" t="n">
        <v>0</v>
      </c>
      <c r="BW114" s="0" t="n">
        <v>0</v>
      </c>
      <c r="CV114" s="0" t="n">
        <v>0</v>
      </c>
      <c r="CW114" s="0" t="n">
        <v>0</v>
      </c>
      <c r="CX114" s="0" t="n">
        <f aca="false">ROUND(Y114*Source!I100,9)</f>
        <v>0</v>
      </c>
      <c r="CY114" s="0" t="n">
        <f aca="false">AA114</f>
        <v>0</v>
      </c>
      <c r="CZ114" s="0" t="n">
        <f aca="false">AE114</f>
        <v>0</v>
      </c>
      <c r="DA114" s="0" t="n">
        <f aca="false">AI114</f>
        <v>1</v>
      </c>
      <c r="DB114" s="0" t="n">
        <f aca="false">ROUND(AT114*CZ114,2)</f>
        <v>0</v>
      </c>
      <c r="DC114" s="0" t="n">
        <f aca="false">ROUND(AT114*AG114,2)</f>
        <v>0</v>
      </c>
      <c r="DF114" s="0" t="n">
        <f aca="false">ROUND(ROUND(AE114,2)*CX114,2)</f>
        <v>0</v>
      </c>
      <c r="DG114" s="0" t="n">
        <f aca="false">ROUND(ROUND(AF114,2)*CX114,2)</f>
        <v>0</v>
      </c>
      <c r="DH114" s="0" t="n">
        <f aca="false">ROUND(ROUND(AG114,2)*ROUND(AT114*Source!I100,9),2)</f>
        <v>0</v>
      </c>
      <c r="DI114" s="0" t="n">
        <f aca="false">ROUND(ROUND(AH114,2)*CX114,2)</f>
        <v>0</v>
      </c>
      <c r="DJ114" s="0" t="n">
        <f aca="false">DF114</f>
        <v>0</v>
      </c>
      <c r="DK114" s="0" t="n">
        <v>0</v>
      </c>
      <c r="DM114" s="0" t="n">
        <v>0</v>
      </c>
      <c r="DO114" s="0" t="n">
        <v>0</v>
      </c>
    </row>
    <row r="115" customFormat="false" ht="12.75" hidden="false" customHeight="false" outlineLevel="0" collapsed="false">
      <c r="A115" s="0" t="n">
        <f aca="false">ROW(Source!A101)</f>
        <v>101</v>
      </c>
      <c r="B115" s="0" t="n">
        <v>86511347</v>
      </c>
      <c r="C115" s="0" t="n">
        <v>86511482</v>
      </c>
      <c r="D115" s="0" t="n">
        <v>0</v>
      </c>
      <c r="E115" s="0" t="n">
        <v>1</v>
      </c>
      <c r="F115" s="0" t="n">
        <v>1</v>
      </c>
      <c r="G115" s="0" t="n">
        <v>30515945</v>
      </c>
      <c r="H115" s="0" t="n">
        <v>1</v>
      </c>
      <c r="I115" s="0" t="s">
        <v>70</v>
      </c>
      <c r="K115" s="0" t="s">
        <v>187</v>
      </c>
      <c r="L115" s="0" t="n">
        <v>1369</v>
      </c>
      <c r="N115" s="0" t="n">
        <v>1013</v>
      </c>
      <c r="O115" s="0" t="s">
        <v>188</v>
      </c>
      <c r="P115" s="0" t="s">
        <v>188</v>
      </c>
      <c r="Q115" s="0" t="n">
        <v>1</v>
      </c>
      <c r="W115" s="0" t="n">
        <v>0</v>
      </c>
      <c r="X115" s="0" t="n">
        <v>-2001970737</v>
      </c>
      <c r="Y115" s="0" t="n">
        <f aca="false">(AT115*1.1*0.6)</f>
        <v>45.54</v>
      </c>
      <c r="AA115" s="0" t="n">
        <v>0</v>
      </c>
      <c r="AB115" s="0" t="n">
        <v>0</v>
      </c>
      <c r="AC115" s="0" t="n">
        <v>0</v>
      </c>
      <c r="AD115" s="0" t="n">
        <v>0</v>
      </c>
      <c r="AE115" s="0" t="n">
        <v>0</v>
      </c>
      <c r="AF115" s="0" t="n">
        <v>0</v>
      </c>
      <c r="AG115" s="0" t="n">
        <v>0</v>
      </c>
      <c r="AH115" s="0" t="n">
        <v>0</v>
      </c>
      <c r="AI115" s="0" t="n">
        <v>1</v>
      </c>
      <c r="AJ115" s="0" t="n">
        <v>1</v>
      </c>
      <c r="AK115" s="0" t="n">
        <v>1</v>
      </c>
      <c r="AL115" s="0" t="n">
        <v>1</v>
      </c>
      <c r="AM115" s="0" t="n">
        <v>0</v>
      </c>
      <c r="AN115" s="0" t="n">
        <v>0</v>
      </c>
      <c r="AO115" s="0" t="n">
        <v>1</v>
      </c>
      <c r="AP115" s="0" t="n">
        <v>0</v>
      </c>
      <c r="AQ115" s="0" t="n">
        <v>0</v>
      </c>
      <c r="AR115" s="0" t="n">
        <v>0</v>
      </c>
      <c r="AT115" s="0" t="n">
        <v>69</v>
      </c>
      <c r="AU115" s="0" t="s">
        <v>151</v>
      </c>
      <c r="AV115" s="0" t="n">
        <v>1</v>
      </c>
      <c r="AW115" s="0" t="n">
        <v>2</v>
      </c>
      <c r="AX115" s="0" t="n">
        <v>86511486</v>
      </c>
      <c r="AY115" s="0" t="n">
        <v>1</v>
      </c>
      <c r="AZ115" s="0" t="n">
        <v>6144</v>
      </c>
      <c r="BA115" s="0" t="n">
        <v>115</v>
      </c>
      <c r="BB115" s="0" t="n">
        <v>0</v>
      </c>
      <c r="BC115" s="0" t="n">
        <v>0</v>
      </c>
      <c r="BD115" s="0" t="n">
        <v>0</v>
      </c>
      <c r="BE115" s="0" t="n">
        <v>0</v>
      </c>
      <c r="BF115" s="0" t="n">
        <v>0</v>
      </c>
      <c r="BG115" s="0" t="n">
        <v>0</v>
      </c>
      <c r="BH115" s="0" t="n">
        <v>0</v>
      </c>
      <c r="BI115" s="0" t="n">
        <v>0</v>
      </c>
      <c r="BJ115" s="0" t="n">
        <v>0</v>
      </c>
      <c r="BK115" s="0" t="n">
        <v>0</v>
      </c>
      <c r="BL115" s="0" t="n">
        <v>0</v>
      </c>
      <c r="BM115" s="0" t="n">
        <v>0</v>
      </c>
      <c r="BN115" s="0" t="n">
        <v>0</v>
      </c>
      <c r="BO115" s="0" t="n">
        <v>0</v>
      </c>
      <c r="BP115" s="0" t="n">
        <v>0</v>
      </c>
      <c r="BQ115" s="0" t="n">
        <v>0</v>
      </c>
      <c r="BR115" s="0" t="n">
        <v>0</v>
      </c>
      <c r="BS115" s="0" t="n">
        <v>0</v>
      </c>
      <c r="BT115" s="0" t="n">
        <v>0</v>
      </c>
      <c r="BU115" s="0" t="n">
        <v>0</v>
      </c>
      <c r="BV115" s="0" t="n">
        <v>0</v>
      </c>
      <c r="BW115" s="0" t="n">
        <v>0</v>
      </c>
      <c r="CU115" s="0" t="n">
        <f aca="false">ROUND(AT115*Source!I101*AH115*AL115,2)</f>
        <v>0</v>
      </c>
      <c r="CV115" s="0" t="n">
        <f aca="false">ROUND(Y115*Source!I101,9)</f>
        <v>21.8592</v>
      </c>
      <c r="CW115" s="0" t="n">
        <v>0</v>
      </c>
      <c r="CX115" s="0" t="n">
        <f aca="false">ROUND(Y115*Source!I101,9)</f>
        <v>21.8592</v>
      </c>
      <c r="CY115" s="0" t="n">
        <f aca="false">AD115</f>
        <v>0</v>
      </c>
      <c r="CZ115" s="0" t="n">
        <f aca="false">AH115</f>
        <v>0</v>
      </c>
      <c r="DA115" s="0" t="n">
        <f aca="false">AL115</f>
        <v>1</v>
      </c>
      <c r="DB115" s="0" t="n">
        <f aca="false">(ROUND(AT115*CZ115,2)*1.1*0.6)</f>
        <v>0</v>
      </c>
      <c r="DC115" s="0" t="n">
        <f aca="false">(ROUND(AT115*AG115,2)*1.1*0.6)</f>
        <v>0</v>
      </c>
      <c r="DF115" s="0" t="n">
        <f aca="false">ROUND(ROUND(AE115,2)*CX115,2)</f>
        <v>0</v>
      </c>
      <c r="DG115" s="0" t="n">
        <f aca="false">ROUND(ROUND(AF115,2)*CX115,2)</f>
        <v>0</v>
      </c>
      <c r="DH115" s="0" t="n">
        <f aca="false">ROUND(ROUND(AG115,2)*ROUND((AT115*Source!I101*1.1*0.6),9),2)</f>
        <v>0</v>
      </c>
      <c r="DI115" s="0" t="n">
        <f aca="false">ROUND(ROUND(AH115,2)*CX115,2)</f>
        <v>0</v>
      </c>
      <c r="DJ115" s="0" t="n">
        <f aca="false">DI115</f>
        <v>0</v>
      </c>
      <c r="DK115" s="0" t="n">
        <v>0</v>
      </c>
      <c r="DM115" s="0" t="n">
        <v>0</v>
      </c>
      <c r="DO115" s="0" t="n">
        <v>0</v>
      </c>
      <c r="DP115" s="0" t="s">
        <v>151</v>
      </c>
    </row>
    <row r="116" customFormat="false" ht="12.75" hidden="false" customHeight="false" outlineLevel="0" collapsed="false">
      <c r="A116" s="0" t="n">
        <f aca="false">ROW(Source!A101)</f>
        <v>101</v>
      </c>
      <c r="B116" s="0" t="n">
        <v>86511347</v>
      </c>
      <c r="C116" s="0" t="n">
        <v>86511482</v>
      </c>
      <c r="D116" s="0" t="n">
        <v>0</v>
      </c>
      <c r="E116" s="0" t="n">
        <v>1</v>
      </c>
      <c r="F116" s="0" t="n">
        <v>1</v>
      </c>
      <c r="G116" s="0" t="n">
        <v>30515945</v>
      </c>
      <c r="H116" s="0" t="n">
        <v>3</v>
      </c>
      <c r="I116" s="0" t="s">
        <v>189</v>
      </c>
      <c r="K116" s="0" t="s">
        <v>190</v>
      </c>
      <c r="L116" s="0" t="n">
        <v>1354</v>
      </c>
      <c r="N116" s="0" t="n">
        <v>1010</v>
      </c>
      <c r="O116" s="0" t="s">
        <v>181</v>
      </c>
      <c r="P116" s="0" t="s">
        <v>181</v>
      </c>
      <c r="Q116" s="0" t="n">
        <v>1</v>
      </c>
      <c r="W116" s="0" t="n">
        <v>0</v>
      </c>
      <c r="X116" s="0" t="n">
        <v>-527920806</v>
      </c>
      <c r="Y116" s="0" t="n">
        <f aca="false">AT116</f>
        <v>0</v>
      </c>
      <c r="AA116" s="0" t="n">
        <v>0</v>
      </c>
      <c r="AB116" s="0" t="n">
        <v>0</v>
      </c>
      <c r="AC116" s="0" t="n">
        <v>0</v>
      </c>
      <c r="AD116" s="0" t="n">
        <v>0</v>
      </c>
      <c r="AE116" s="0" t="n">
        <v>0</v>
      </c>
      <c r="AF116" s="0" t="n">
        <v>0</v>
      </c>
      <c r="AG116" s="0" t="n">
        <v>0</v>
      </c>
      <c r="AH116" s="0" t="n">
        <v>0</v>
      </c>
      <c r="AI116" s="0" t="n">
        <v>1</v>
      </c>
      <c r="AJ116" s="0" t="n">
        <v>1</v>
      </c>
      <c r="AK116" s="0" t="n">
        <v>1</v>
      </c>
      <c r="AL116" s="0" t="n">
        <v>1</v>
      </c>
      <c r="AM116" s="0" t="n">
        <v>0</v>
      </c>
      <c r="AN116" s="0" t="n">
        <v>0</v>
      </c>
      <c r="AO116" s="0" t="n">
        <v>1</v>
      </c>
      <c r="AP116" s="0" t="n">
        <v>0</v>
      </c>
      <c r="AQ116" s="0" t="n">
        <v>0</v>
      </c>
      <c r="AR116" s="0" t="n">
        <v>0</v>
      </c>
      <c r="AT116" s="0" t="n">
        <v>0</v>
      </c>
      <c r="AV116" s="0" t="n">
        <v>0</v>
      </c>
      <c r="AW116" s="0" t="n">
        <v>2</v>
      </c>
      <c r="AX116" s="0" t="n">
        <v>86511487</v>
      </c>
      <c r="AY116" s="0" t="n">
        <v>1</v>
      </c>
      <c r="AZ116" s="0" t="n">
        <v>0</v>
      </c>
      <c r="BA116" s="0" t="n">
        <v>116</v>
      </c>
      <c r="BB116" s="0" t="n">
        <v>0</v>
      </c>
      <c r="BC116" s="0" t="n">
        <v>0</v>
      </c>
      <c r="BD116" s="0" t="n">
        <v>0</v>
      </c>
      <c r="BE116" s="0" t="n">
        <v>0</v>
      </c>
      <c r="BF116" s="0" t="n">
        <v>0</v>
      </c>
      <c r="BG116" s="0" t="n">
        <v>0</v>
      </c>
      <c r="BH116" s="0" t="n">
        <v>0</v>
      </c>
      <c r="BI116" s="0" t="n">
        <v>0</v>
      </c>
      <c r="BJ116" s="0" t="n">
        <v>0</v>
      </c>
      <c r="BK116" s="0" t="n">
        <v>0</v>
      </c>
      <c r="BL116" s="0" t="n">
        <v>0</v>
      </c>
      <c r="BM116" s="0" t="n">
        <v>0</v>
      </c>
      <c r="BN116" s="0" t="n">
        <v>0</v>
      </c>
      <c r="BO116" s="0" t="n">
        <v>0</v>
      </c>
      <c r="BP116" s="0" t="n">
        <v>0</v>
      </c>
      <c r="BQ116" s="0" t="n">
        <v>0</v>
      </c>
      <c r="BR116" s="0" t="n">
        <v>0</v>
      </c>
      <c r="BS116" s="0" t="n">
        <v>0</v>
      </c>
      <c r="BT116" s="0" t="n">
        <v>0</v>
      </c>
      <c r="BU116" s="0" t="n">
        <v>0</v>
      </c>
      <c r="BV116" s="0" t="n">
        <v>0</v>
      </c>
      <c r="BW116" s="0" t="n">
        <v>0</v>
      </c>
      <c r="CV116" s="0" t="n">
        <v>0</v>
      </c>
      <c r="CW116" s="0" t="n">
        <v>0</v>
      </c>
      <c r="CX116" s="0" t="n">
        <f aca="false">ROUND(Y116*Source!I101,9)</f>
        <v>0</v>
      </c>
      <c r="CY116" s="0" t="n">
        <f aca="false">AA116</f>
        <v>0</v>
      </c>
      <c r="CZ116" s="0" t="n">
        <f aca="false">AE116</f>
        <v>0</v>
      </c>
      <c r="DA116" s="0" t="n">
        <f aca="false">AI116</f>
        <v>1</v>
      </c>
      <c r="DB116" s="0" t="n">
        <f aca="false">ROUND(AT116*CZ116,2)</f>
        <v>0</v>
      </c>
      <c r="DC116" s="0" t="n">
        <f aca="false">ROUND(AT116*AG116,2)</f>
        <v>0</v>
      </c>
      <c r="DF116" s="0" t="n">
        <f aca="false">ROUND(ROUND(AE116,2)*CX116,2)</f>
        <v>0</v>
      </c>
      <c r="DG116" s="0" t="n">
        <f aca="false">ROUND(ROUND(AF116,2)*CX116,2)</f>
        <v>0</v>
      </c>
      <c r="DH116" s="0" t="n">
        <f aca="false">ROUND(ROUND(AG116,2)*ROUND(AT116*Source!I101,9),2)</f>
        <v>0</v>
      </c>
      <c r="DI116" s="0" t="n">
        <f aca="false">ROUND(ROUND(AH116,2)*CX116,2)</f>
        <v>0</v>
      </c>
      <c r="DJ116" s="0" t="n">
        <f aca="false">DF116</f>
        <v>0</v>
      </c>
      <c r="DK116" s="0" t="n">
        <v>0</v>
      </c>
      <c r="DM116" s="0" t="n">
        <v>0</v>
      </c>
      <c r="DO116" s="0" t="n">
        <v>0</v>
      </c>
    </row>
    <row r="117" customFormat="false" ht="12.75" hidden="false" customHeight="false" outlineLevel="0" collapsed="false">
      <c r="A117" s="0" t="n">
        <f aca="false">ROW(Source!A101)</f>
        <v>101</v>
      </c>
      <c r="B117" s="0" t="n">
        <v>86511347</v>
      </c>
      <c r="C117" s="0" t="n">
        <v>86511482</v>
      </c>
      <c r="D117" s="0" t="n">
        <v>46341682</v>
      </c>
      <c r="E117" s="0" t="n">
        <v>1</v>
      </c>
      <c r="F117" s="0" t="n">
        <v>1</v>
      </c>
      <c r="G117" s="0" t="n">
        <v>30515945</v>
      </c>
      <c r="H117" s="0" t="n">
        <v>3</v>
      </c>
      <c r="I117" s="0" t="s">
        <v>191</v>
      </c>
      <c r="K117" s="0" t="s">
        <v>192</v>
      </c>
      <c r="L117" s="0" t="n">
        <v>1354</v>
      </c>
      <c r="N117" s="0" t="n">
        <v>1010</v>
      </c>
      <c r="O117" s="0" t="s">
        <v>181</v>
      </c>
      <c r="P117" s="0" t="s">
        <v>181</v>
      </c>
      <c r="Q117" s="0" t="n">
        <v>1</v>
      </c>
      <c r="W117" s="0" t="n">
        <v>0</v>
      </c>
      <c r="X117" s="0" t="n">
        <v>-384883469</v>
      </c>
      <c r="Y117" s="0" t="n">
        <f aca="false">AT117</f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n">
        <v>0</v>
      </c>
      <c r="AG117" s="0" t="n">
        <v>0</v>
      </c>
      <c r="AH117" s="0" t="n">
        <v>0</v>
      </c>
      <c r="AI117" s="0" t="n">
        <v>1</v>
      </c>
      <c r="AJ117" s="0" t="n">
        <v>1</v>
      </c>
      <c r="AK117" s="0" t="n">
        <v>1</v>
      </c>
      <c r="AL117" s="0" t="n">
        <v>1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  <c r="AT117" s="0" t="n">
        <v>0</v>
      </c>
      <c r="AV117" s="0" t="n">
        <v>0</v>
      </c>
      <c r="AW117" s="0" t="n">
        <v>2</v>
      </c>
      <c r="AX117" s="0" t="n">
        <v>86511488</v>
      </c>
      <c r="AY117" s="0" t="n">
        <v>1</v>
      </c>
      <c r="AZ117" s="0" t="n">
        <v>0</v>
      </c>
      <c r="BA117" s="0" t="n">
        <v>117</v>
      </c>
      <c r="BB117" s="0" t="n">
        <v>0</v>
      </c>
      <c r="BC117" s="0" t="n">
        <v>0</v>
      </c>
      <c r="BD117" s="0" t="n">
        <v>0</v>
      </c>
      <c r="BE117" s="0" t="n">
        <v>0</v>
      </c>
      <c r="BF117" s="0" t="n">
        <v>0</v>
      </c>
      <c r="BG117" s="0" t="n">
        <v>0</v>
      </c>
      <c r="BH117" s="0" t="n">
        <v>0</v>
      </c>
      <c r="BI117" s="0" t="n">
        <v>0</v>
      </c>
      <c r="BJ117" s="0" t="n">
        <v>0</v>
      </c>
      <c r="BK117" s="0" t="n">
        <v>0</v>
      </c>
      <c r="BL117" s="0" t="n">
        <v>0</v>
      </c>
      <c r="BM117" s="0" t="n">
        <v>0</v>
      </c>
      <c r="BN117" s="0" t="n">
        <v>0</v>
      </c>
      <c r="BO117" s="0" t="n">
        <v>0</v>
      </c>
      <c r="BP117" s="0" t="n">
        <v>0</v>
      </c>
      <c r="BQ117" s="0" t="n">
        <v>0</v>
      </c>
      <c r="BR117" s="0" t="n">
        <v>0</v>
      </c>
      <c r="BS117" s="0" t="n">
        <v>0</v>
      </c>
      <c r="BT117" s="0" t="n">
        <v>0</v>
      </c>
      <c r="BU117" s="0" t="n">
        <v>0</v>
      </c>
      <c r="BV117" s="0" t="n">
        <v>0</v>
      </c>
      <c r="BW117" s="0" t="n">
        <v>0</v>
      </c>
      <c r="CV117" s="0" t="n">
        <v>0</v>
      </c>
      <c r="CW117" s="0" t="n">
        <v>0</v>
      </c>
      <c r="CX117" s="0" t="n">
        <f aca="false">ROUND(Y117*Source!I101,9)</f>
        <v>0</v>
      </c>
      <c r="CY117" s="0" t="n">
        <f aca="false">AA117</f>
        <v>0</v>
      </c>
      <c r="CZ117" s="0" t="n">
        <f aca="false">AE117</f>
        <v>0</v>
      </c>
      <c r="DA117" s="0" t="n">
        <f aca="false">AI117</f>
        <v>1</v>
      </c>
      <c r="DB117" s="0" t="n">
        <f aca="false">ROUND(AT117*CZ117,2)</f>
        <v>0</v>
      </c>
      <c r="DC117" s="0" t="n">
        <f aca="false">ROUND(AT117*AG117,2)</f>
        <v>0</v>
      </c>
      <c r="DF117" s="0" t="n">
        <f aca="false">ROUND(ROUND(AE117,2)*CX117,2)</f>
        <v>0</v>
      </c>
      <c r="DG117" s="0" t="n">
        <f aca="false">ROUND(ROUND(AF117,2)*CX117,2)</f>
        <v>0</v>
      </c>
      <c r="DH117" s="0" t="n">
        <f aca="false">ROUND(ROUND(AG117,2)*ROUND(AT117*Source!I101,9),2)</f>
        <v>0</v>
      </c>
      <c r="DI117" s="0" t="n">
        <f aca="false">ROUND(ROUND(AH117,2)*CX117,2)</f>
        <v>0</v>
      </c>
      <c r="DJ117" s="0" t="n">
        <f aca="false">DF117</f>
        <v>0</v>
      </c>
      <c r="DK117" s="0" t="n">
        <v>0</v>
      </c>
      <c r="DM117" s="0" t="n">
        <v>0</v>
      </c>
      <c r="DO117" s="0" t="n">
        <v>0</v>
      </c>
    </row>
    <row r="118" customFormat="false" ht="12.75" hidden="false" customHeight="false" outlineLevel="0" collapsed="false">
      <c r="A118" s="0" t="n">
        <f aca="false">ROW(Source!A102)</f>
        <v>102</v>
      </c>
      <c r="B118" s="0" t="n">
        <v>86511348</v>
      </c>
      <c r="C118" s="0" t="n">
        <v>86511482</v>
      </c>
      <c r="D118" s="0" t="n">
        <v>0</v>
      </c>
      <c r="E118" s="0" t="n">
        <v>1</v>
      </c>
      <c r="F118" s="0" t="n">
        <v>1</v>
      </c>
      <c r="G118" s="0" t="n">
        <v>30515945</v>
      </c>
      <c r="H118" s="0" t="n">
        <v>1</v>
      </c>
      <c r="I118" s="0" t="s">
        <v>70</v>
      </c>
      <c r="K118" s="0" t="s">
        <v>187</v>
      </c>
      <c r="L118" s="0" t="n">
        <v>1369</v>
      </c>
      <c r="N118" s="0" t="n">
        <v>1013</v>
      </c>
      <c r="O118" s="0" t="s">
        <v>188</v>
      </c>
      <c r="P118" s="0" t="s">
        <v>188</v>
      </c>
      <c r="Q118" s="0" t="n">
        <v>1</v>
      </c>
      <c r="W118" s="0" t="n">
        <v>0</v>
      </c>
      <c r="X118" s="0" t="n">
        <v>-2001970737</v>
      </c>
      <c r="Y118" s="0" t="n">
        <f aca="false">(AT118*1.1*0.6)</f>
        <v>45.54</v>
      </c>
      <c r="AA118" s="0" t="n">
        <v>0</v>
      </c>
      <c r="AB118" s="0" t="n">
        <v>0</v>
      </c>
      <c r="AC118" s="0" t="n">
        <v>0</v>
      </c>
      <c r="AD118" s="0" t="n">
        <v>0</v>
      </c>
      <c r="AE118" s="0" t="n">
        <v>0</v>
      </c>
      <c r="AF118" s="0" t="n">
        <v>0</v>
      </c>
      <c r="AG118" s="0" t="n">
        <v>0</v>
      </c>
      <c r="AH118" s="0" t="n">
        <v>0</v>
      </c>
      <c r="AI118" s="0" t="n">
        <v>1</v>
      </c>
      <c r="AJ118" s="0" t="n">
        <v>1</v>
      </c>
      <c r="AK118" s="0" t="n">
        <v>1</v>
      </c>
      <c r="AL118" s="0" t="n">
        <v>1</v>
      </c>
      <c r="AM118" s="0" t="n">
        <v>0</v>
      </c>
      <c r="AN118" s="0" t="n">
        <v>0</v>
      </c>
      <c r="AO118" s="0" t="n">
        <v>1</v>
      </c>
      <c r="AP118" s="0" t="n">
        <v>0</v>
      </c>
      <c r="AQ118" s="0" t="n">
        <v>0</v>
      </c>
      <c r="AR118" s="0" t="n">
        <v>0</v>
      </c>
      <c r="AT118" s="0" t="n">
        <v>69</v>
      </c>
      <c r="AU118" s="0" t="s">
        <v>151</v>
      </c>
      <c r="AV118" s="0" t="n">
        <v>1</v>
      </c>
      <c r="AW118" s="0" t="n">
        <v>2</v>
      </c>
      <c r="AX118" s="0" t="n">
        <v>86511486</v>
      </c>
      <c r="AY118" s="0" t="n">
        <v>1</v>
      </c>
      <c r="AZ118" s="0" t="n">
        <v>6144</v>
      </c>
      <c r="BA118" s="0" t="n">
        <v>118</v>
      </c>
      <c r="BB118" s="0" t="n">
        <v>0</v>
      </c>
      <c r="BC118" s="0" t="n">
        <v>0</v>
      </c>
      <c r="BD118" s="0" t="n">
        <v>0</v>
      </c>
      <c r="BE118" s="0" t="n">
        <v>0</v>
      </c>
      <c r="BF118" s="0" t="n">
        <v>0</v>
      </c>
      <c r="BG118" s="0" t="n">
        <v>0</v>
      </c>
      <c r="BH118" s="0" t="n">
        <v>0</v>
      </c>
      <c r="BI118" s="0" t="n">
        <v>0</v>
      </c>
      <c r="BJ118" s="0" t="n">
        <v>0</v>
      </c>
      <c r="BK118" s="0" t="n">
        <v>0</v>
      </c>
      <c r="BL118" s="0" t="n">
        <v>0</v>
      </c>
      <c r="BM118" s="0" t="n">
        <v>0</v>
      </c>
      <c r="BN118" s="0" t="n">
        <v>0</v>
      </c>
      <c r="BO118" s="0" t="n">
        <v>0</v>
      </c>
      <c r="BP118" s="0" t="n">
        <v>0</v>
      </c>
      <c r="BQ118" s="0" t="n">
        <v>0</v>
      </c>
      <c r="BR118" s="0" t="n">
        <v>0</v>
      </c>
      <c r="BS118" s="0" t="n">
        <v>0</v>
      </c>
      <c r="BT118" s="0" t="n">
        <v>0</v>
      </c>
      <c r="BU118" s="0" t="n">
        <v>0</v>
      </c>
      <c r="BV118" s="0" t="n">
        <v>0</v>
      </c>
      <c r="BW118" s="0" t="n">
        <v>0</v>
      </c>
      <c r="CU118" s="0" t="n">
        <f aca="false">ROUND(AT118*Source!I102*AH118*AL118,2)</f>
        <v>0</v>
      </c>
      <c r="CV118" s="0" t="n">
        <f aca="false">ROUND(Y118*Source!I102,9)</f>
        <v>21.8592</v>
      </c>
      <c r="CW118" s="0" t="n">
        <v>0</v>
      </c>
      <c r="CX118" s="0" t="n">
        <f aca="false">ROUND(Y118*Source!I102,9)</f>
        <v>21.8592</v>
      </c>
      <c r="CY118" s="0" t="n">
        <f aca="false">AD118</f>
        <v>0</v>
      </c>
      <c r="CZ118" s="0" t="n">
        <f aca="false">AH118</f>
        <v>0</v>
      </c>
      <c r="DA118" s="0" t="n">
        <f aca="false">AL118</f>
        <v>1</v>
      </c>
      <c r="DB118" s="0" t="n">
        <f aca="false">(ROUND(AT118*CZ118,2)*1.1*0.6)</f>
        <v>0</v>
      </c>
      <c r="DC118" s="0" t="n">
        <f aca="false">(ROUND(AT118*AG118,2)*1.1*0.6)</f>
        <v>0</v>
      </c>
      <c r="DF118" s="0" t="n">
        <f aca="false">ROUND(ROUND(AE118,2)*CX118,2)</f>
        <v>0</v>
      </c>
      <c r="DG118" s="0" t="n">
        <f aca="false">ROUND(ROUND(AF118,2)*CX118,2)</f>
        <v>0</v>
      </c>
      <c r="DH118" s="0" t="n">
        <f aca="false">ROUND(ROUND(AG118,2)*ROUND((AT118*Source!I102*1.1*0.6),9),2)</f>
        <v>0</v>
      </c>
      <c r="DI118" s="0" t="n">
        <f aca="false">ROUND(ROUND(AH118,2)*CX118,2)</f>
        <v>0</v>
      </c>
      <c r="DJ118" s="0" t="n">
        <f aca="false">DI118</f>
        <v>0</v>
      </c>
      <c r="DK118" s="0" t="n">
        <v>0</v>
      </c>
      <c r="DM118" s="0" t="n">
        <v>0</v>
      </c>
      <c r="DO118" s="0" t="n">
        <v>0</v>
      </c>
      <c r="DP118" s="0" t="s">
        <v>151</v>
      </c>
    </row>
    <row r="119" customFormat="false" ht="12.75" hidden="false" customHeight="false" outlineLevel="0" collapsed="false">
      <c r="A119" s="0" t="n">
        <f aca="false">ROW(Source!A102)</f>
        <v>102</v>
      </c>
      <c r="B119" s="0" t="n">
        <v>86511348</v>
      </c>
      <c r="C119" s="0" t="n">
        <v>86511482</v>
      </c>
      <c r="D119" s="0" t="n">
        <v>0</v>
      </c>
      <c r="E119" s="0" t="n">
        <v>1</v>
      </c>
      <c r="F119" s="0" t="n">
        <v>1</v>
      </c>
      <c r="G119" s="0" t="n">
        <v>30515945</v>
      </c>
      <c r="H119" s="0" t="n">
        <v>3</v>
      </c>
      <c r="I119" s="0" t="s">
        <v>189</v>
      </c>
      <c r="K119" s="0" t="s">
        <v>190</v>
      </c>
      <c r="L119" s="0" t="n">
        <v>1354</v>
      </c>
      <c r="N119" s="0" t="n">
        <v>1010</v>
      </c>
      <c r="O119" s="0" t="s">
        <v>181</v>
      </c>
      <c r="P119" s="0" t="s">
        <v>181</v>
      </c>
      <c r="Q119" s="0" t="n">
        <v>1</v>
      </c>
      <c r="W119" s="0" t="n">
        <v>0</v>
      </c>
      <c r="X119" s="0" t="n">
        <v>-527920806</v>
      </c>
      <c r="Y119" s="0" t="n">
        <f aca="false">AT119</f>
        <v>0</v>
      </c>
      <c r="AA119" s="0" t="n">
        <v>0</v>
      </c>
      <c r="AB119" s="0" t="n">
        <v>0</v>
      </c>
      <c r="AC119" s="0" t="n">
        <v>0</v>
      </c>
      <c r="AD119" s="0" t="n">
        <v>0</v>
      </c>
      <c r="AE119" s="0" t="n">
        <v>0</v>
      </c>
      <c r="AF119" s="0" t="n">
        <v>0</v>
      </c>
      <c r="AG119" s="0" t="n">
        <v>0</v>
      </c>
      <c r="AH119" s="0" t="n">
        <v>0</v>
      </c>
      <c r="AI119" s="0" t="n">
        <v>1</v>
      </c>
      <c r="AJ119" s="0" t="n">
        <v>1</v>
      </c>
      <c r="AK119" s="0" t="n">
        <v>1</v>
      </c>
      <c r="AL119" s="0" t="n">
        <v>1</v>
      </c>
      <c r="AM119" s="0" t="n">
        <v>0</v>
      </c>
      <c r="AN119" s="0" t="n">
        <v>0</v>
      </c>
      <c r="AO119" s="0" t="n">
        <v>1</v>
      </c>
      <c r="AP119" s="0" t="n">
        <v>0</v>
      </c>
      <c r="AQ119" s="0" t="n">
        <v>0</v>
      </c>
      <c r="AR119" s="0" t="n">
        <v>0</v>
      </c>
      <c r="AT119" s="0" t="n">
        <v>0</v>
      </c>
      <c r="AV119" s="0" t="n">
        <v>0</v>
      </c>
      <c r="AW119" s="0" t="n">
        <v>2</v>
      </c>
      <c r="AX119" s="0" t="n">
        <v>86511487</v>
      </c>
      <c r="AY119" s="0" t="n">
        <v>1</v>
      </c>
      <c r="AZ119" s="0" t="n">
        <v>0</v>
      </c>
      <c r="BA119" s="0" t="n">
        <v>119</v>
      </c>
      <c r="BB119" s="0" t="n">
        <v>0</v>
      </c>
      <c r="BC119" s="0" t="n">
        <v>0</v>
      </c>
      <c r="BD119" s="0" t="n">
        <v>0</v>
      </c>
      <c r="BE119" s="0" t="n">
        <v>0</v>
      </c>
      <c r="BF119" s="0" t="n">
        <v>0</v>
      </c>
      <c r="BG119" s="0" t="n">
        <v>0</v>
      </c>
      <c r="BH119" s="0" t="n">
        <v>0</v>
      </c>
      <c r="BI119" s="0" t="n">
        <v>0</v>
      </c>
      <c r="BJ119" s="0" t="n">
        <v>0</v>
      </c>
      <c r="BK119" s="0" t="n">
        <v>0</v>
      </c>
      <c r="BL119" s="0" t="n">
        <v>0</v>
      </c>
      <c r="BM119" s="0" t="n">
        <v>0</v>
      </c>
      <c r="BN119" s="0" t="n">
        <v>0</v>
      </c>
      <c r="BO119" s="0" t="n">
        <v>0</v>
      </c>
      <c r="BP119" s="0" t="n">
        <v>0</v>
      </c>
      <c r="BQ119" s="0" t="n">
        <v>0</v>
      </c>
      <c r="BR119" s="0" t="n">
        <v>0</v>
      </c>
      <c r="BS119" s="0" t="n">
        <v>0</v>
      </c>
      <c r="BT119" s="0" t="n">
        <v>0</v>
      </c>
      <c r="BU119" s="0" t="n">
        <v>0</v>
      </c>
      <c r="BV119" s="0" t="n">
        <v>0</v>
      </c>
      <c r="BW119" s="0" t="n">
        <v>0</v>
      </c>
      <c r="CV119" s="0" t="n">
        <v>0</v>
      </c>
      <c r="CW119" s="0" t="n">
        <v>0</v>
      </c>
      <c r="CX119" s="0" t="n">
        <f aca="false">ROUND(Y119*Source!I102,9)</f>
        <v>0</v>
      </c>
      <c r="CY119" s="0" t="n">
        <f aca="false">AA119</f>
        <v>0</v>
      </c>
      <c r="CZ119" s="0" t="n">
        <f aca="false">AE119</f>
        <v>0</v>
      </c>
      <c r="DA119" s="0" t="n">
        <f aca="false">AI119</f>
        <v>1</v>
      </c>
      <c r="DB119" s="0" t="n">
        <f aca="false">ROUND(AT119*CZ119,2)</f>
        <v>0</v>
      </c>
      <c r="DC119" s="0" t="n">
        <f aca="false">ROUND(AT119*AG119,2)</f>
        <v>0</v>
      </c>
      <c r="DF119" s="0" t="n">
        <f aca="false">ROUND(ROUND(AE119,2)*CX119,2)</f>
        <v>0</v>
      </c>
      <c r="DG119" s="0" t="n">
        <f aca="false">ROUND(ROUND(AF119,2)*CX119,2)</f>
        <v>0</v>
      </c>
      <c r="DH119" s="0" t="n">
        <f aca="false">ROUND(ROUND(AG119,2)*ROUND(AT119*Source!I102,9),2)</f>
        <v>0</v>
      </c>
      <c r="DI119" s="0" t="n">
        <f aca="false">ROUND(ROUND(AH119,2)*CX119,2)</f>
        <v>0</v>
      </c>
      <c r="DJ119" s="0" t="n">
        <f aca="false">DF119</f>
        <v>0</v>
      </c>
      <c r="DK119" s="0" t="n">
        <v>0</v>
      </c>
      <c r="DM119" s="0" t="n">
        <v>0</v>
      </c>
      <c r="DO119" s="0" t="n">
        <v>0</v>
      </c>
    </row>
    <row r="120" customFormat="false" ht="12.75" hidden="false" customHeight="false" outlineLevel="0" collapsed="false">
      <c r="A120" s="0" t="n">
        <f aca="false">ROW(Source!A102)</f>
        <v>102</v>
      </c>
      <c r="B120" s="0" t="n">
        <v>86511348</v>
      </c>
      <c r="C120" s="0" t="n">
        <v>86511482</v>
      </c>
      <c r="D120" s="0" t="n">
        <v>46341682</v>
      </c>
      <c r="E120" s="0" t="n">
        <v>1</v>
      </c>
      <c r="F120" s="0" t="n">
        <v>1</v>
      </c>
      <c r="G120" s="0" t="n">
        <v>30515945</v>
      </c>
      <c r="H120" s="0" t="n">
        <v>3</v>
      </c>
      <c r="I120" s="0" t="s">
        <v>191</v>
      </c>
      <c r="K120" s="0" t="s">
        <v>192</v>
      </c>
      <c r="L120" s="0" t="n">
        <v>1354</v>
      </c>
      <c r="N120" s="0" t="n">
        <v>1010</v>
      </c>
      <c r="O120" s="0" t="s">
        <v>181</v>
      </c>
      <c r="P120" s="0" t="s">
        <v>181</v>
      </c>
      <c r="Q120" s="0" t="n">
        <v>1</v>
      </c>
      <c r="W120" s="0" t="n">
        <v>0</v>
      </c>
      <c r="X120" s="0" t="n">
        <v>-384883469</v>
      </c>
      <c r="Y120" s="0" t="n">
        <f aca="false">AT120</f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n">
        <v>0</v>
      </c>
      <c r="AG120" s="0" t="n">
        <v>0</v>
      </c>
      <c r="AH120" s="0" t="n">
        <v>0</v>
      </c>
      <c r="AI120" s="0" t="n">
        <v>1</v>
      </c>
      <c r="AJ120" s="0" t="n">
        <v>1</v>
      </c>
      <c r="AK120" s="0" t="n">
        <v>1</v>
      </c>
      <c r="AL120" s="0" t="n">
        <v>1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  <c r="AT120" s="0" t="n">
        <v>0</v>
      </c>
      <c r="AV120" s="0" t="n">
        <v>0</v>
      </c>
      <c r="AW120" s="0" t="n">
        <v>2</v>
      </c>
      <c r="AX120" s="0" t="n">
        <v>86511488</v>
      </c>
      <c r="AY120" s="0" t="n">
        <v>1</v>
      </c>
      <c r="AZ120" s="0" t="n">
        <v>0</v>
      </c>
      <c r="BA120" s="0" t="n">
        <v>120</v>
      </c>
      <c r="BB120" s="0" t="n">
        <v>0</v>
      </c>
      <c r="BC120" s="0" t="n">
        <v>0</v>
      </c>
      <c r="BD120" s="0" t="n">
        <v>0</v>
      </c>
      <c r="BE120" s="0" t="n">
        <v>0</v>
      </c>
      <c r="BF120" s="0" t="n">
        <v>0</v>
      </c>
      <c r="BG120" s="0" t="n">
        <v>0</v>
      </c>
      <c r="BH120" s="0" t="n">
        <v>0</v>
      </c>
      <c r="BI120" s="0" t="n">
        <v>0</v>
      </c>
      <c r="BJ120" s="0" t="n">
        <v>0</v>
      </c>
      <c r="BK120" s="0" t="n">
        <v>0</v>
      </c>
      <c r="BL120" s="0" t="n">
        <v>0</v>
      </c>
      <c r="BM120" s="0" t="n">
        <v>0</v>
      </c>
      <c r="BN120" s="0" t="n">
        <v>0</v>
      </c>
      <c r="BO120" s="0" t="n">
        <v>0</v>
      </c>
      <c r="BP120" s="0" t="n">
        <v>0</v>
      </c>
      <c r="BQ120" s="0" t="n">
        <v>0</v>
      </c>
      <c r="BR120" s="0" t="n">
        <v>0</v>
      </c>
      <c r="BS120" s="0" t="n">
        <v>0</v>
      </c>
      <c r="BT120" s="0" t="n">
        <v>0</v>
      </c>
      <c r="BU120" s="0" t="n">
        <v>0</v>
      </c>
      <c r="BV120" s="0" t="n">
        <v>0</v>
      </c>
      <c r="BW120" s="0" t="n">
        <v>0</v>
      </c>
      <c r="CV120" s="0" t="n">
        <v>0</v>
      </c>
      <c r="CW120" s="0" t="n">
        <v>0</v>
      </c>
      <c r="CX120" s="0" t="n">
        <f aca="false">ROUND(Y120*Source!I102,9)</f>
        <v>0</v>
      </c>
      <c r="CY120" s="0" t="n">
        <f aca="false">AA120</f>
        <v>0</v>
      </c>
      <c r="CZ120" s="0" t="n">
        <f aca="false">AE120</f>
        <v>0</v>
      </c>
      <c r="DA120" s="0" t="n">
        <f aca="false">AI120</f>
        <v>1</v>
      </c>
      <c r="DB120" s="0" t="n">
        <f aca="false">ROUND(AT120*CZ120,2)</f>
        <v>0</v>
      </c>
      <c r="DC120" s="0" t="n">
        <f aca="false">ROUND(AT120*AG120,2)</f>
        <v>0</v>
      </c>
      <c r="DF120" s="0" t="n">
        <f aca="false">ROUND(ROUND(AE120,2)*CX120,2)</f>
        <v>0</v>
      </c>
      <c r="DG120" s="0" t="n">
        <f aca="false">ROUND(ROUND(AF120,2)*CX120,2)</f>
        <v>0</v>
      </c>
      <c r="DH120" s="0" t="n">
        <f aca="false">ROUND(ROUND(AG120,2)*ROUND(AT120*Source!I102,9),2)</f>
        <v>0</v>
      </c>
      <c r="DI120" s="0" t="n">
        <f aca="false">ROUND(ROUND(AH120,2)*CX120,2)</f>
        <v>0</v>
      </c>
      <c r="DJ120" s="0" t="n">
        <f aca="false">DF120</f>
        <v>0</v>
      </c>
      <c r="DK120" s="0" t="n">
        <v>0</v>
      </c>
      <c r="DM120" s="0" t="n">
        <v>0</v>
      </c>
      <c r="DO120" s="0" t="n">
        <v>0</v>
      </c>
    </row>
    <row r="121" customFormat="false" ht="12.75" hidden="false" customHeight="false" outlineLevel="0" collapsed="false">
      <c r="A121" s="0" t="n">
        <f aca="false">ROW(Source!A103)</f>
        <v>103</v>
      </c>
      <c r="B121" s="0" t="n">
        <v>86511347</v>
      </c>
      <c r="C121" s="0" t="n">
        <v>86511489</v>
      </c>
      <c r="D121" s="0" t="n">
        <v>0</v>
      </c>
      <c r="E121" s="0" t="n">
        <v>1</v>
      </c>
      <c r="F121" s="0" t="n">
        <v>1</v>
      </c>
      <c r="G121" s="0" t="n">
        <v>30515945</v>
      </c>
      <c r="H121" s="0" t="n">
        <v>1</v>
      </c>
      <c r="I121" s="0" t="s">
        <v>70</v>
      </c>
      <c r="K121" s="0" t="s">
        <v>187</v>
      </c>
      <c r="L121" s="0" t="n">
        <v>1369</v>
      </c>
      <c r="N121" s="0" t="n">
        <v>1013</v>
      </c>
      <c r="O121" s="0" t="s">
        <v>188</v>
      </c>
      <c r="P121" s="0" t="s">
        <v>188</v>
      </c>
      <c r="Q121" s="0" t="n">
        <v>1</v>
      </c>
      <c r="W121" s="0" t="n">
        <v>0</v>
      </c>
      <c r="X121" s="0" t="n">
        <v>-2001970737</v>
      </c>
      <c r="Y121" s="0" t="n">
        <f aca="false">(AT121*1.1*0.6)</f>
        <v>45.54</v>
      </c>
      <c r="AA121" s="0" t="n">
        <v>0</v>
      </c>
      <c r="AB121" s="0" t="n">
        <v>0</v>
      </c>
      <c r="AC121" s="0" t="n">
        <v>0</v>
      </c>
      <c r="AD121" s="0" t="n">
        <v>0</v>
      </c>
      <c r="AE121" s="0" t="n">
        <v>0</v>
      </c>
      <c r="AF121" s="0" t="n">
        <v>0</v>
      </c>
      <c r="AG121" s="0" t="n">
        <v>0</v>
      </c>
      <c r="AH121" s="0" t="n">
        <v>0</v>
      </c>
      <c r="AI121" s="0" t="n">
        <v>1</v>
      </c>
      <c r="AJ121" s="0" t="n">
        <v>1</v>
      </c>
      <c r="AK121" s="0" t="n">
        <v>1</v>
      </c>
      <c r="AL121" s="0" t="n">
        <v>1</v>
      </c>
      <c r="AM121" s="0" t="n">
        <v>0</v>
      </c>
      <c r="AN121" s="0" t="n">
        <v>0</v>
      </c>
      <c r="AO121" s="0" t="n">
        <v>1</v>
      </c>
      <c r="AP121" s="0" t="n">
        <v>0</v>
      </c>
      <c r="AQ121" s="0" t="n">
        <v>0</v>
      </c>
      <c r="AR121" s="0" t="n">
        <v>0</v>
      </c>
      <c r="AT121" s="0" t="n">
        <v>69</v>
      </c>
      <c r="AU121" s="0" t="s">
        <v>151</v>
      </c>
      <c r="AV121" s="0" t="n">
        <v>1</v>
      </c>
      <c r="AW121" s="0" t="n">
        <v>2</v>
      </c>
      <c r="AX121" s="0" t="n">
        <v>86511493</v>
      </c>
      <c r="AY121" s="0" t="n">
        <v>1</v>
      </c>
      <c r="AZ121" s="0" t="n">
        <v>6144</v>
      </c>
      <c r="BA121" s="0" t="n">
        <v>121</v>
      </c>
      <c r="BB121" s="0" t="n">
        <v>0</v>
      </c>
      <c r="BC121" s="0" t="n">
        <v>0</v>
      </c>
      <c r="BD121" s="0" t="n">
        <v>0</v>
      </c>
      <c r="BE121" s="0" t="n">
        <v>0</v>
      </c>
      <c r="BF121" s="0" t="n">
        <v>0</v>
      </c>
      <c r="BG121" s="0" t="n">
        <v>0</v>
      </c>
      <c r="BH121" s="0" t="n">
        <v>0</v>
      </c>
      <c r="BI121" s="0" t="n">
        <v>0</v>
      </c>
      <c r="BJ121" s="0" t="n">
        <v>0</v>
      </c>
      <c r="BK121" s="0" t="n">
        <v>0</v>
      </c>
      <c r="BL121" s="0" t="n">
        <v>0</v>
      </c>
      <c r="BM121" s="0" t="n">
        <v>0</v>
      </c>
      <c r="BN121" s="0" t="n">
        <v>0</v>
      </c>
      <c r="BO121" s="0" t="n">
        <v>0</v>
      </c>
      <c r="BP121" s="0" t="n">
        <v>0</v>
      </c>
      <c r="BQ121" s="0" t="n">
        <v>0</v>
      </c>
      <c r="BR121" s="0" t="n">
        <v>0</v>
      </c>
      <c r="BS121" s="0" t="n">
        <v>0</v>
      </c>
      <c r="BT121" s="0" t="n">
        <v>0</v>
      </c>
      <c r="BU121" s="0" t="n">
        <v>0</v>
      </c>
      <c r="BV121" s="0" t="n">
        <v>0</v>
      </c>
      <c r="BW121" s="0" t="n">
        <v>0</v>
      </c>
      <c r="CU121" s="0" t="n">
        <f aca="false">ROUND(AT121*Source!I103*AH121*AL121,2)</f>
        <v>0</v>
      </c>
      <c r="CV121" s="0" t="n">
        <f aca="false">ROUND(Y121*Source!I103,9)</f>
        <v>3.1878</v>
      </c>
      <c r="CW121" s="0" t="n">
        <v>0</v>
      </c>
      <c r="CX121" s="0" t="n">
        <f aca="false">ROUND(Y121*Source!I103,9)</f>
        <v>3.1878</v>
      </c>
      <c r="CY121" s="0" t="n">
        <f aca="false">AD121</f>
        <v>0</v>
      </c>
      <c r="CZ121" s="0" t="n">
        <f aca="false">AH121</f>
        <v>0</v>
      </c>
      <c r="DA121" s="0" t="n">
        <f aca="false">AL121</f>
        <v>1</v>
      </c>
      <c r="DB121" s="0" t="n">
        <f aca="false">(ROUND(AT121*CZ121,2)*1.1*0.6)</f>
        <v>0</v>
      </c>
      <c r="DC121" s="0" t="n">
        <f aca="false">(ROUND(AT121*AG121,2)*1.1*0.6)</f>
        <v>0</v>
      </c>
      <c r="DF121" s="0" t="n">
        <f aca="false">ROUND(ROUND(AE121,2)*CX121,2)</f>
        <v>0</v>
      </c>
      <c r="DG121" s="0" t="n">
        <f aca="false">ROUND(ROUND(AF121,2)*CX121,2)</f>
        <v>0</v>
      </c>
      <c r="DH121" s="0" t="n">
        <f aca="false">ROUND(ROUND(AG121,2)*ROUND((AT121*Source!I103*1.1*0.6),9),2)</f>
        <v>0</v>
      </c>
      <c r="DI121" s="0" t="n">
        <f aca="false">ROUND(ROUND(AH121,2)*CX121,2)</f>
        <v>0</v>
      </c>
      <c r="DJ121" s="0" t="n">
        <f aca="false">DI121</f>
        <v>0</v>
      </c>
      <c r="DK121" s="0" t="n">
        <v>0</v>
      </c>
      <c r="DM121" s="0" t="n">
        <v>0</v>
      </c>
      <c r="DO121" s="0" t="n">
        <v>0</v>
      </c>
      <c r="DP121" s="0" t="s">
        <v>151</v>
      </c>
    </row>
    <row r="122" customFormat="false" ht="12.75" hidden="false" customHeight="false" outlineLevel="0" collapsed="false">
      <c r="A122" s="0" t="n">
        <f aca="false">ROW(Source!A103)</f>
        <v>103</v>
      </c>
      <c r="B122" s="0" t="n">
        <v>86511347</v>
      </c>
      <c r="C122" s="0" t="n">
        <v>86511489</v>
      </c>
      <c r="D122" s="0" t="n">
        <v>0</v>
      </c>
      <c r="E122" s="0" t="n">
        <v>1</v>
      </c>
      <c r="F122" s="0" t="n">
        <v>1</v>
      </c>
      <c r="G122" s="0" t="n">
        <v>30515945</v>
      </c>
      <c r="H122" s="0" t="n">
        <v>3</v>
      </c>
      <c r="I122" s="0" t="s">
        <v>189</v>
      </c>
      <c r="K122" s="0" t="s">
        <v>190</v>
      </c>
      <c r="L122" s="0" t="n">
        <v>1354</v>
      </c>
      <c r="N122" s="0" t="n">
        <v>1010</v>
      </c>
      <c r="O122" s="0" t="s">
        <v>181</v>
      </c>
      <c r="P122" s="0" t="s">
        <v>181</v>
      </c>
      <c r="Q122" s="0" t="n">
        <v>1</v>
      </c>
      <c r="W122" s="0" t="n">
        <v>0</v>
      </c>
      <c r="X122" s="0" t="n">
        <v>-527920806</v>
      </c>
      <c r="Y122" s="0" t="n">
        <f aca="false">AT122</f>
        <v>0</v>
      </c>
      <c r="AA122" s="0" t="n">
        <v>0</v>
      </c>
      <c r="AB122" s="0" t="n">
        <v>0</v>
      </c>
      <c r="AC122" s="0" t="n">
        <v>0</v>
      </c>
      <c r="AD122" s="0" t="n">
        <v>0</v>
      </c>
      <c r="AE122" s="0" t="n">
        <v>0</v>
      </c>
      <c r="AF122" s="0" t="n">
        <v>0</v>
      </c>
      <c r="AG122" s="0" t="n">
        <v>0</v>
      </c>
      <c r="AH122" s="0" t="n">
        <v>0</v>
      </c>
      <c r="AI122" s="0" t="n">
        <v>1</v>
      </c>
      <c r="AJ122" s="0" t="n">
        <v>1</v>
      </c>
      <c r="AK122" s="0" t="n">
        <v>1</v>
      </c>
      <c r="AL122" s="0" t="n">
        <v>1</v>
      </c>
      <c r="AM122" s="0" t="n">
        <v>0</v>
      </c>
      <c r="AN122" s="0" t="n">
        <v>0</v>
      </c>
      <c r="AO122" s="0" t="n">
        <v>1</v>
      </c>
      <c r="AP122" s="0" t="n">
        <v>0</v>
      </c>
      <c r="AQ122" s="0" t="n">
        <v>0</v>
      </c>
      <c r="AR122" s="0" t="n">
        <v>0</v>
      </c>
      <c r="AT122" s="0" t="n">
        <v>0</v>
      </c>
      <c r="AV122" s="0" t="n">
        <v>0</v>
      </c>
      <c r="AW122" s="0" t="n">
        <v>2</v>
      </c>
      <c r="AX122" s="0" t="n">
        <v>86511494</v>
      </c>
      <c r="AY122" s="0" t="n">
        <v>1</v>
      </c>
      <c r="AZ122" s="0" t="n">
        <v>0</v>
      </c>
      <c r="BA122" s="0" t="n">
        <v>122</v>
      </c>
      <c r="BB122" s="0" t="n">
        <v>0</v>
      </c>
      <c r="BC122" s="0" t="n">
        <v>0</v>
      </c>
      <c r="BD122" s="0" t="n">
        <v>0</v>
      </c>
      <c r="BE122" s="0" t="n">
        <v>0</v>
      </c>
      <c r="BF122" s="0" t="n">
        <v>0</v>
      </c>
      <c r="BG122" s="0" t="n">
        <v>0</v>
      </c>
      <c r="BH122" s="0" t="n">
        <v>0</v>
      </c>
      <c r="BI122" s="0" t="n">
        <v>0</v>
      </c>
      <c r="BJ122" s="0" t="n">
        <v>0</v>
      </c>
      <c r="BK122" s="0" t="n">
        <v>0</v>
      </c>
      <c r="BL122" s="0" t="n">
        <v>0</v>
      </c>
      <c r="BM122" s="0" t="n">
        <v>0</v>
      </c>
      <c r="BN122" s="0" t="n">
        <v>0</v>
      </c>
      <c r="BO122" s="0" t="n">
        <v>0</v>
      </c>
      <c r="BP122" s="0" t="n">
        <v>0</v>
      </c>
      <c r="BQ122" s="0" t="n">
        <v>0</v>
      </c>
      <c r="BR122" s="0" t="n">
        <v>0</v>
      </c>
      <c r="BS122" s="0" t="n">
        <v>0</v>
      </c>
      <c r="BT122" s="0" t="n">
        <v>0</v>
      </c>
      <c r="BU122" s="0" t="n">
        <v>0</v>
      </c>
      <c r="BV122" s="0" t="n">
        <v>0</v>
      </c>
      <c r="BW122" s="0" t="n">
        <v>0</v>
      </c>
      <c r="CV122" s="0" t="n">
        <v>0</v>
      </c>
      <c r="CW122" s="0" t="n">
        <v>0</v>
      </c>
      <c r="CX122" s="0" t="n">
        <f aca="false">ROUND(Y122*Source!I103,9)</f>
        <v>0</v>
      </c>
      <c r="CY122" s="0" t="n">
        <f aca="false">AA122</f>
        <v>0</v>
      </c>
      <c r="CZ122" s="0" t="n">
        <f aca="false">AE122</f>
        <v>0</v>
      </c>
      <c r="DA122" s="0" t="n">
        <f aca="false">AI122</f>
        <v>1</v>
      </c>
      <c r="DB122" s="0" t="n">
        <f aca="false">ROUND(AT122*CZ122,2)</f>
        <v>0</v>
      </c>
      <c r="DC122" s="0" t="n">
        <f aca="false">ROUND(AT122*AG122,2)</f>
        <v>0</v>
      </c>
      <c r="DF122" s="0" t="n">
        <f aca="false">ROUND(ROUND(AE122,2)*CX122,2)</f>
        <v>0</v>
      </c>
      <c r="DG122" s="0" t="n">
        <f aca="false">ROUND(ROUND(AF122,2)*CX122,2)</f>
        <v>0</v>
      </c>
      <c r="DH122" s="0" t="n">
        <f aca="false">ROUND(ROUND(AG122,2)*ROUND(AT122*Source!I103,9),2)</f>
        <v>0</v>
      </c>
      <c r="DI122" s="0" t="n">
        <f aca="false">ROUND(ROUND(AH122,2)*CX122,2)</f>
        <v>0</v>
      </c>
      <c r="DJ122" s="0" t="n">
        <f aca="false">DF122</f>
        <v>0</v>
      </c>
      <c r="DK122" s="0" t="n">
        <v>0</v>
      </c>
      <c r="DM122" s="0" t="n">
        <v>0</v>
      </c>
      <c r="DO122" s="0" t="n">
        <v>0</v>
      </c>
    </row>
    <row r="123" customFormat="false" ht="12.75" hidden="false" customHeight="false" outlineLevel="0" collapsed="false">
      <c r="A123" s="0" t="n">
        <f aca="false">ROW(Source!A103)</f>
        <v>103</v>
      </c>
      <c r="B123" s="0" t="n">
        <v>86511347</v>
      </c>
      <c r="C123" s="0" t="n">
        <v>86511489</v>
      </c>
      <c r="D123" s="0" t="n">
        <v>46341682</v>
      </c>
      <c r="E123" s="0" t="n">
        <v>1</v>
      </c>
      <c r="F123" s="0" t="n">
        <v>1</v>
      </c>
      <c r="G123" s="0" t="n">
        <v>30515945</v>
      </c>
      <c r="H123" s="0" t="n">
        <v>3</v>
      </c>
      <c r="I123" s="0" t="s">
        <v>191</v>
      </c>
      <c r="K123" s="0" t="s">
        <v>192</v>
      </c>
      <c r="L123" s="0" t="n">
        <v>1354</v>
      </c>
      <c r="N123" s="0" t="n">
        <v>1010</v>
      </c>
      <c r="O123" s="0" t="s">
        <v>181</v>
      </c>
      <c r="P123" s="0" t="s">
        <v>181</v>
      </c>
      <c r="Q123" s="0" t="n">
        <v>1</v>
      </c>
      <c r="W123" s="0" t="n">
        <v>0</v>
      </c>
      <c r="X123" s="0" t="n">
        <v>-384883469</v>
      </c>
      <c r="Y123" s="0" t="n">
        <f aca="false">AT123</f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n">
        <v>0</v>
      </c>
      <c r="AG123" s="0" t="n">
        <v>0</v>
      </c>
      <c r="AH123" s="0" t="n">
        <v>0</v>
      </c>
      <c r="AI123" s="0" t="n">
        <v>1</v>
      </c>
      <c r="AJ123" s="0" t="n">
        <v>1</v>
      </c>
      <c r="AK123" s="0" t="n">
        <v>1</v>
      </c>
      <c r="AL123" s="0" t="n">
        <v>1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  <c r="AT123" s="0" t="n">
        <v>0</v>
      </c>
      <c r="AV123" s="0" t="n">
        <v>0</v>
      </c>
      <c r="AW123" s="0" t="n">
        <v>2</v>
      </c>
      <c r="AX123" s="0" t="n">
        <v>86511495</v>
      </c>
      <c r="AY123" s="0" t="n">
        <v>1</v>
      </c>
      <c r="AZ123" s="0" t="n">
        <v>0</v>
      </c>
      <c r="BA123" s="0" t="n">
        <v>123</v>
      </c>
      <c r="BB123" s="0" t="n">
        <v>0</v>
      </c>
      <c r="BC123" s="0" t="n">
        <v>0</v>
      </c>
      <c r="BD123" s="0" t="n">
        <v>0</v>
      </c>
      <c r="BE123" s="0" t="n">
        <v>0</v>
      </c>
      <c r="BF123" s="0" t="n">
        <v>0</v>
      </c>
      <c r="BG123" s="0" t="n">
        <v>0</v>
      </c>
      <c r="BH123" s="0" t="n">
        <v>0</v>
      </c>
      <c r="BI123" s="0" t="n">
        <v>0</v>
      </c>
      <c r="BJ123" s="0" t="n">
        <v>0</v>
      </c>
      <c r="BK123" s="0" t="n">
        <v>0</v>
      </c>
      <c r="BL123" s="0" t="n">
        <v>0</v>
      </c>
      <c r="BM123" s="0" t="n">
        <v>0</v>
      </c>
      <c r="BN123" s="0" t="n">
        <v>0</v>
      </c>
      <c r="BO123" s="0" t="n">
        <v>0</v>
      </c>
      <c r="BP123" s="0" t="n">
        <v>0</v>
      </c>
      <c r="BQ123" s="0" t="n">
        <v>0</v>
      </c>
      <c r="BR123" s="0" t="n">
        <v>0</v>
      </c>
      <c r="BS123" s="0" t="n">
        <v>0</v>
      </c>
      <c r="BT123" s="0" t="n">
        <v>0</v>
      </c>
      <c r="BU123" s="0" t="n">
        <v>0</v>
      </c>
      <c r="BV123" s="0" t="n">
        <v>0</v>
      </c>
      <c r="BW123" s="0" t="n">
        <v>0</v>
      </c>
      <c r="CV123" s="0" t="n">
        <v>0</v>
      </c>
      <c r="CW123" s="0" t="n">
        <v>0</v>
      </c>
      <c r="CX123" s="0" t="n">
        <f aca="false">ROUND(Y123*Source!I103,9)</f>
        <v>0</v>
      </c>
      <c r="CY123" s="0" t="n">
        <f aca="false">AA123</f>
        <v>0</v>
      </c>
      <c r="CZ123" s="0" t="n">
        <f aca="false">AE123</f>
        <v>0</v>
      </c>
      <c r="DA123" s="0" t="n">
        <f aca="false">AI123</f>
        <v>1</v>
      </c>
      <c r="DB123" s="0" t="n">
        <f aca="false">ROUND(AT123*CZ123,2)</f>
        <v>0</v>
      </c>
      <c r="DC123" s="0" t="n">
        <f aca="false">ROUND(AT123*AG123,2)</f>
        <v>0</v>
      </c>
      <c r="DF123" s="0" t="n">
        <f aca="false">ROUND(ROUND(AE123,2)*CX123,2)</f>
        <v>0</v>
      </c>
      <c r="DG123" s="0" t="n">
        <f aca="false">ROUND(ROUND(AF123,2)*CX123,2)</f>
        <v>0</v>
      </c>
      <c r="DH123" s="0" t="n">
        <f aca="false">ROUND(ROUND(AG123,2)*ROUND(AT123*Source!I103,9),2)</f>
        <v>0</v>
      </c>
      <c r="DI123" s="0" t="n">
        <f aca="false">ROUND(ROUND(AH123,2)*CX123,2)</f>
        <v>0</v>
      </c>
      <c r="DJ123" s="0" t="n">
        <f aca="false">DF123</f>
        <v>0</v>
      </c>
      <c r="DK123" s="0" t="n">
        <v>0</v>
      </c>
      <c r="DM123" s="0" t="n">
        <v>0</v>
      </c>
      <c r="DO123" s="0" t="n">
        <v>0</v>
      </c>
    </row>
    <row r="124" customFormat="false" ht="12.75" hidden="false" customHeight="false" outlineLevel="0" collapsed="false">
      <c r="A124" s="0" t="n">
        <f aca="false">ROW(Source!A104)</f>
        <v>104</v>
      </c>
      <c r="B124" s="0" t="n">
        <v>86511348</v>
      </c>
      <c r="C124" s="0" t="n">
        <v>86511489</v>
      </c>
      <c r="D124" s="0" t="n">
        <v>0</v>
      </c>
      <c r="E124" s="0" t="n">
        <v>1</v>
      </c>
      <c r="F124" s="0" t="n">
        <v>1</v>
      </c>
      <c r="G124" s="0" t="n">
        <v>30515945</v>
      </c>
      <c r="H124" s="0" t="n">
        <v>1</v>
      </c>
      <c r="I124" s="0" t="s">
        <v>70</v>
      </c>
      <c r="K124" s="0" t="s">
        <v>187</v>
      </c>
      <c r="L124" s="0" t="n">
        <v>1369</v>
      </c>
      <c r="N124" s="0" t="n">
        <v>1013</v>
      </c>
      <c r="O124" s="0" t="s">
        <v>188</v>
      </c>
      <c r="P124" s="0" t="s">
        <v>188</v>
      </c>
      <c r="Q124" s="0" t="n">
        <v>1</v>
      </c>
      <c r="W124" s="0" t="n">
        <v>0</v>
      </c>
      <c r="X124" s="0" t="n">
        <v>-2001970737</v>
      </c>
      <c r="Y124" s="0" t="n">
        <f aca="false">(AT124*1.1*0.6)</f>
        <v>45.54</v>
      </c>
      <c r="AA124" s="0" t="n">
        <v>0</v>
      </c>
      <c r="AB124" s="0" t="n">
        <v>0</v>
      </c>
      <c r="AC124" s="0" t="n">
        <v>0</v>
      </c>
      <c r="AD124" s="0" t="n">
        <v>0</v>
      </c>
      <c r="AE124" s="0" t="n">
        <v>0</v>
      </c>
      <c r="AF124" s="0" t="n">
        <v>0</v>
      </c>
      <c r="AG124" s="0" t="n">
        <v>0</v>
      </c>
      <c r="AH124" s="0" t="n">
        <v>0</v>
      </c>
      <c r="AI124" s="0" t="n">
        <v>1</v>
      </c>
      <c r="AJ124" s="0" t="n">
        <v>1</v>
      </c>
      <c r="AK124" s="0" t="n">
        <v>1</v>
      </c>
      <c r="AL124" s="0" t="n">
        <v>1</v>
      </c>
      <c r="AM124" s="0" t="n">
        <v>0</v>
      </c>
      <c r="AN124" s="0" t="n">
        <v>0</v>
      </c>
      <c r="AO124" s="0" t="n">
        <v>1</v>
      </c>
      <c r="AP124" s="0" t="n">
        <v>0</v>
      </c>
      <c r="AQ124" s="0" t="n">
        <v>0</v>
      </c>
      <c r="AR124" s="0" t="n">
        <v>0</v>
      </c>
      <c r="AT124" s="0" t="n">
        <v>69</v>
      </c>
      <c r="AU124" s="0" t="s">
        <v>151</v>
      </c>
      <c r="AV124" s="0" t="n">
        <v>1</v>
      </c>
      <c r="AW124" s="0" t="n">
        <v>2</v>
      </c>
      <c r="AX124" s="0" t="n">
        <v>86511493</v>
      </c>
      <c r="AY124" s="0" t="n">
        <v>1</v>
      </c>
      <c r="AZ124" s="0" t="n">
        <v>6144</v>
      </c>
      <c r="BA124" s="0" t="n">
        <v>124</v>
      </c>
      <c r="BB124" s="0" t="n">
        <v>0</v>
      </c>
      <c r="BC124" s="0" t="n">
        <v>0</v>
      </c>
      <c r="BD124" s="0" t="n">
        <v>0</v>
      </c>
      <c r="BE124" s="0" t="n">
        <v>0</v>
      </c>
      <c r="BF124" s="0" t="n">
        <v>0</v>
      </c>
      <c r="BG124" s="0" t="n">
        <v>0</v>
      </c>
      <c r="BH124" s="0" t="n">
        <v>0</v>
      </c>
      <c r="BI124" s="0" t="n">
        <v>0</v>
      </c>
      <c r="BJ124" s="0" t="n">
        <v>0</v>
      </c>
      <c r="BK124" s="0" t="n">
        <v>0</v>
      </c>
      <c r="BL124" s="0" t="n">
        <v>0</v>
      </c>
      <c r="BM124" s="0" t="n">
        <v>0</v>
      </c>
      <c r="BN124" s="0" t="n">
        <v>0</v>
      </c>
      <c r="BO124" s="0" t="n">
        <v>0</v>
      </c>
      <c r="BP124" s="0" t="n">
        <v>0</v>
      </c>
      <c r="BQ124" s="0" t="n">
        <v>0</v>
      </c>
      <c r="BR124" s="0" t="n">
        <v>0</v>
      </c>
      <c r="BS124" s="0" t="n">
        <v>0</v>
      </c>
      <c r="BT124" s="0" t="n">
        <v>0</v>
      </c>
      <c r="BU124" s="0" t="n">
        <v>0</v>
      </c>
      <c r="BV124" s="0" t="n">
        <v>0</v>
      </c>
      <c r="BW124" s="0" t="n">
        <v>0</v>
      </c>
      <c r="CU124" s="0" t="n">
        <f aca="false">ROUND(AT124*Source!I104*AH124*AL124,2)</f>
        <v>0</v>
      </c>
      <c r="CV124" s="0" t="n">
        <f aca="false">ROUND(Y124*Source!I104,9)</f>
        <v>3.1878</v>
      </c>
      <c r="CW124" s="0" t="n">
        <v>0</v>
      </c>
      <c r="CX124" s="0" t="n">
        <f aca="false">ROUND(Y124*Source!I104,9)</f>
        <v>3.1878</v>
      </c>
      <c r="CY124" s="0" t="n">
        <f aca="false">AD124</f>
        <v>0</v>
      </c>
      <c r="CZ124" s="0" t="n">
        <f aca="false">AH124</f>
        <v>0</v>
      </c>
      <c r="DA124" s="0" t="n">
        <f aca="false">AL124</f>
        <v>1</v>
      </c>
      <c r="DB124" s="0" t="n">
        <f aca="false">(ROUND(AT124*CZ124,2)*1.1*0.6)</f>
        <v>0</v>
      </c>
      <c r="DC124" s="0" t="n">
        <f aca="false">(ROUND(AT124*AG124,2)*1.1*0.6)</f>
        <v>0</v>
      </c>
      <c r="DF124" s="0" t="n">
        <f aca="false">ROUND(ROUND(AE124,2)*CX124,2)</f>
        <v>0</v>
      </c>
      <c r="DG124" s="0" t="n">
        <f aca="false">ROUND(ROUND(AF124,2)*CX124,2)</f>
        <v>0</v>
      </c>
      <c r="DH124" s="0" t="n">
        <f aca="false">ROUND(ROUND(AG124,2)*ROUND((AT124*Source!I104*1.1*0.6),9),2)</f>
        <v>0</v>
      </c>
      <c r="DI124" s="0" t="n">
        <f aca="false">ROUND(ROUND(AH124,2)*CX124,2)</f>
        <v>0</v>
      </c>
      <c r="DJ124" s="0" t="n">
        <f aca="false">DI124</f>
        <v>0</v>
      </c>
      <c r="DK124" s="0" t="n">
        <v>0</v>
      </c>
      <c r="DM124" s="0" t="n">
        <v>0</v>
      </c>
      <c r="DO124" s="0" t="n">
        <v>0</v>
      </c>
      <c r="DP124" s="0" t="s">
        <v>151</v>
      </c>
    </row>
    <row r="125" customFormat="false" ht="12.75" hidden="false" customHeight="false" outlineLevel="0" collapsed="false">
      <c r="A125" s="0" t="n">
        <f aca="false">ROW(Source!A104)</f>
        <v>104</v>
      </c>
      <c r="B125" s="0" t="n">
        <v>86511348</v>
      </c>
      <c r="C125" s="0" t="n">
        <v>86511489</v>
      </c>
      <c r="D125" s="0" t="n">
        <v>0</v>
      </c>
      <c r="E125" s="0" t="n">
        <v>1</v>
      </c>
      <c r="F125" s="0" t="n">
        <v>1</v>
      </c>
      <c r="G125" s="0" t="n">
        <v>30515945</v>
      </c>
      <c r="H125" s="0" t="n">
        <v>3</v>
      </c>
      <c r="I125" s="0" t="s">
        <v>189</v>
      </c>
      <c r="K125" s="0" t="s">
        <v>190</v>
      </c>
      <c r="L125" s="0" t="n">
        <v>1354</v>
      </c>
      <c r="N125" s="0" t="n">
        <v>1010</v>
      </c>
      <c r="O125" s="0" t="s">
        <v>181</v>
      </c>
      <c r="P125" s="0" t="s">
        <v>181</v>
      </c>
      <c r="Q125" s="0" t="n">
        <v>1</v>
      </c>
      <c r="W125" s="0" t="n">
        <v>0</v>
      </c>
      <c r="X125" s="0" t="n">
        <v>-527920806</v>
      </c>
      <c r="Y125" s="0" t="n">
        <f aca="false">AT125</f>
        <v>0</v>
      </c>
      <c r="AA125" s="0" t="n">
        <v>0</v>
      </c>
      <c r="AB125" s="0" t="n">
        <v>0</v>
      </c>
      <c r="AC125" s="0" t="n">
        <v>0</v>
      </c>
      <c r="AD125" s="0" t="n">
        <v>0</v>
      </c>
      <c r="AE125" s="0" t="n">
        <v>0</v>
      </c>
      <c r="AF125" s="0" t="n">
        <v>0</v>
      </c>
      <c r="AG125" s="0" t="n">
        <v>0</v>
      </c>
      <c r="AH125" s="0" t="n">
        <v>0</v>
      </c>
      <c r="AI125" s="0" t="n">
        <v>1</v>
      </c>
      <c r="AJ125" s="0" t="n">
        <v>1</v>
      </c>
      <c r="AK125" s="0" t="n">
        <v>1</v>
      </c>
      <c r="AL125" s="0" t="n">
        <v>1</v>
      </c>
      <c r="AM125" s="0" t="n">
        <v>0</v>
      </c>
      <c r="AN125" s="0" t="n">
        <v>0</v>
      </c>
      <c r="AO125" s="0" t="n">
        <v>1</v>
      </c>
      <c r="AP125" s="0" t="n">
        <v>0</v>
      </c>
      <c r="AQ125" s="0" t="n">
        <v>0</v>
      </c>
      <c r="AR125" s="0" t="n">
        <v>0</v>
      </c>
      <c r="AT125" s="0" t="n">
        <v>0</v>
      </c>
      <c r="AV125" s="0" t="n">
        <v>0</v>
      </c>
      <c r="AW125" s="0" t="n">
        <v>2</v>
      </c>
      <c r="AX125" s="0" t="n">
        <v>86511494</v>
      </c>
      <c r="AY125" s="0" t="n">
        <v>1</v>
      </c>
      <c r="AZ125" s="0" t="n">
        <v>0</v>
      </c>
      <c r="BA125" s="0" t="n">
        <v>125</v>
      </c>
      <c r="BB125" s="0" t="n">
        <v>0</v>
      </c>
      <c r="BC125" s="0" t="n">
        <v>0</v>
      </c>
      <c r="BD125" s="0" t="n">
        <v>0</v>
      </c>
      <c r="BE125" s="0" t="n">
        <v>0</v>
      </c>
      <c r="BF125" s="0" t="n">
        <v>0</v>
      </c>
      <c r="BG125" s="0" t="n">
        <v>0</v>
      </c>
      <c r="BH125" s="0" t="n">
        <v>0</v>
      </c>
      <c r="BI125" s="0" t="n">
        <v>0</v>
      </c>
      <c r="BJ125" s="0" t="n">
        <v>0</v>
      </c>
      <c r="BK125" s="0" t="n">
        <v>0</v>
      </c>
      <c r="BL125" s="0" t="n">
        <v>0</v>
      </c>
      <c r="BM125" s="0" t="n">
        <v>0</v>
      </c>
      <c r="BN125" s="0" t="n">
        <v>0</v>
      </c>
      <c r="BO125" s="0" t="n">
        <v>0</v>
      </c>
      <c r="BP125" s="0" t="n">
        <v>0</v>
      </c>
      <c r="BQ125" s="0" t="n">
        <v>0</v>
      </c>
      <c r="BR125" s="0" t="n">
        <v>0</v>
      </c>
      <c r="BS125" s="0" t="n">
        <v>0</v>
      </c>
      <c r="BT125" s="0" t="n">
        <v>0</v>
      </c>
      <c r="BU125" s="0" t="n">
        <v>0</v>
      </c>
      <c r="BV125" s="0" t="n">
        <v>0</v>
      </c>
      <c r="BW125" s="0" t="n">
        <v>0</v>
      </c>
      <c r="CV125" s="0" t="n">
        <v>0</v>
      </c>
      <c r="CW125" s="0" t="n">
        <v>0</v>
      </c>
      <c r="CX125" s="0" t="n">
        <f aca="false">ROUND(Y125*Source!I104,9)</f>
        <v>0</v>
      </c>
      <c r="CY125" s="0" t="n">
        <f aca="false">AA125</f>
        <v>0</v>
      </c>
      <c r="CZ125" s="0" t="n">
        <f aca="false">AE125</f>
        <v>0</v>
      </c>
      <c r="DA125" s="0" t="n">
        <f aca="false">AI125</f>
        <v>1</v>
      </c>
      <c r="DB125" s="0" t="n">
        <f aca="false">ROUND(AT125*CZ125,2)</f>
        <v>0</v>
      </c>
      <c r="DC125" s="0" t="n">
        <f aca="false">ROUND(AT125*AG125,2)</f>
        <v>0</v>
      </c>
      <c r="DF125" s="0" t="n">
        <f aca="false">ROUND(ROUND(AE125,2)*CX125,2)</f>
        <v>0</v>
      </c>
      <c r="DG125" s="0" t="n">
        <f aca="false">ROUND(ROUND(AF125,2)*CX125,2)</f>
        <v>0</v>
      </c>
      <c r="DH125" s="0" t="n">
        <f aca="false">ROUND(ROUND(AG125,2)*ROUND(AT125*Source!I104,9),2)</f>
        <v>0</v>
      </c>
      <c r="DI125" s="0" t="n">
        <f aca="false">ROUND(ROUND(AH125,2)*CX125,2)</f>
        <v>0</v>
      </c>
      <c r="DJ125" s="0" t="n">
        <f aca="false">DF125</f>
        <v>0</v>
      </c>
      <c r="DK125" s="0" t="n">
        <v>0</v>
      </c>
      <c r="DM125" s="0" t="n">
        <v>0</v>
      </c>
      <c r="DO125" s="0" t="n">
        <v>0</v>
      </c>
    </row>
    <row r="126" customFormat="false" ht="12.75" hidden="false" customHeight="false" outlineLevel="0" collapsed="false">
      <c r="A126" s="0" t="n">
        <f aca="false">ROW(Source!A104)</f>
        <v>104</v>
      </c>
      <c r="B126" s="0" t="n">
        <v>86511348</v>
      </c>
      <c r="C126" s="0" t="n">
        <v>86511489</v>
      </c>
      <c r="D126" s="0" t="n">
        <v>46341682</v>
      </c>
      <c r="E126" s="0" t="n">
        <v>1</v>
      </c>
      <c r="F126" s="0" t="n">
        <v>1</v>
      </c>
      <c r="G126" s="0" t="n">
        <v>30515945</v>
      </c>
      <c r="H126" s="0" t="n">
        <v>3</v>
      </c>
      <c r="I126" s="0" t="s">
        <v>191</v>
      </c>
      <c r="K126" s="0" t="s">
        <v>192</v>
      </c>
      <c r="L126" s="0" t="n">
        <v>1354</v>
      </c>
      <c r="N126" s="0" t="n">
        <v>1010</v>
      </c>
      <c r="O126" s="0" t="s">
        <v>181</v>
      </c>
      <c r="P126" s="0" t="s">
        <v>181</v>
      </c>
      <c r="Q126" s="0" t="n">
        <v>1</v>
      </c>
      <c r="W126" s="0" t="n">
        <v>0</v>
      </c>
      <c r="X126" s="0" t="n">
        <v>-384883469</v>
      </c>
      <c r="Y126" s="0" t="n">
        <f aca="false">AT126</f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n">
        <v>0</v>
      </c>
      <c r="AG126" s="0" t="n">
        <v>0</v>
      </c>
      <c r="AH126" s="0" t="n">
        <v>0</v>
      </c>
      <c r="AI126" s="0" t="n">
        <v>1</v>
      </c>
      <c r="AJ126" s="0" t="n">
        <v>1</v>
      </c>
      <c r="AK126" s="0" t="n">
        <v>1</v>
      </c>
      <c r="AL126" s="0" t="n">
        <v>1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  <c r="AT126" s="0" t="n">
        <v>0</v>
      </c>
      <c r="AV126" s="0" t="n">
        <v>0</v>
      </c>
      <c r="AW126" s="0" t="n">
        <v>2</v>
      </c>
      <c r="AX126" s="0" t="n">
        <v>86511495</v>
      </c>
      <c r="AY126" s="0" t="n">
        <v>1</v>
      </c>
      <c r="AZ126" s="0" t="n">
        <v>0</v>
      </c>
      <c r="BA126" s="0" t="n">
        <v>126</v>
      </c>
      <c r="BB126" s="0" t="n">
        <v>0</v>
      </c>
      <c r="BC126" s="0" t="n">
        <v>0</v>
      </c>
      <c r="BD126" s="0" t="n">
        <v>0</v>
      </c>
      <c r="BE126" s="0" t="n">
        <v>0</v>
      </c>
      <c r="BF126" s="0" t="n">
        <v>0</v>
      </c>
      <c r="BG126" s="0" t="n">
        <v>0</v>
      </c>
      <c r="BH126" s="0" t="n">
        <v>0</v>
      </c>
      <c r="BI126" s="0" t="n">
        <v>0</v>
      </c>
      <c r="BJ126" s="0" t="n">
        <v>0</v>
      </c>
      <c r="BK126" s="0" t="n">
        <v>0</v>
      </c>
      <c r="BL126" s="0" t="n">
        <v>0</v>
      </c>
      <c r="BM126" s="0" t="n">
        <v>0</v>
      </c>
      <c r="BN126" s="0" t="n">
        <v>0</v>
      </c>
      <c r="BO126" s="0" t="n">
        <v>0</v>
      </c>
      <c r="BP126" s="0" t="n">
        <v>0</v>
      </c>
      <c r="BQ126" s="0" t="n">
        <v>0</v>
      </c>
      <c r="BR126" s="0" t="n">
        <v>0</v>
      </c>
      <c r="BS126" s="0" t="n">
        <v>0</v>
      </c>
      <c r="BT126" s="0" t="n">
        <v>0</v>
      </c>
      <c r="BU126" s="0" t="n">
        <v>0</v>
      </c>
      <c r="BV126" s="0" t="n">
        <v>0</v>
      </c>
      <c r="BW126" s="0" t="n">
        <v>0</v>
      </c>
      <c r="CV126" s="0" t="n">
        <v>0</v>
      </c>
      <c r="CW126" s="0" t="n">
        <v>0</v>
      </c>
      <c r="CX126" s="0" t="n">
        <f aca="false">ROUND(Y126*Source!I104,9)</f>
        <v>0</v>
      </c>
      <c r="CY126" s="0" t="n">
        <f aca="false">AA126</f>
        <v>0</v>
      </c>
      <c r="CZ126" s="0" t="n">
        <f aca="false">AE126</f>
        <v>0</v>
      </c>
      <c r="DA126" s="0" t="n">
        <f aca="false">AI126</f>
        <v>1</v>
      </c>
      <c r="DB126" s="0" t="n">
        <f aca="false">ROUND(AT126*CZ126,2)</f>
        <v>0</v>
      </c>
      <c r="DC126" s="0" t="n">
        <f aca="false">ROUND(AT126*AG126,2)</f>
        <v>0</v>
      </c>
      <c r="DF126" s="0" t="n">
        <f aca="false">ROUND(ROUND(AE126,2)*CX126,2)</f>
        <v>0</v>
      </c>
      <c r="DG126" s="0" t="n">
        <f aca="false">ROUND(ROUND(AF126,2)*CX126,2)</f>
        <v>0</v>
      </c>
      <c r="DH126" s="0" t="n">
        <f aca="false">ROUND(ROUND(AG126,2)*ROUND(AT126*Source!I104,9),2)</f>
        <v>0</v>
      </c>
      <c r="DI126" s="0" t="n">
        <f aca="false">ROUND(ROUND(AH126,2)*CX126,2)</f>
        <v>0</v>
      </c>
      <c r="DJ126" s="0" t="n">
        <f aca="false">DF126</f>
        <v>0</v>
      </c>
      <c r="DK126" s="0" t="n">
        <v>0</v>
      </c>
      <c r="DM126" s="0" t="n">
        <v>0</v>
      </c>
      <c r="DO126" s="0" t="n">
        <v>0</v>
      </c>
    </row>
    <row r="127" customFormat="false" ht="12.75" hidden="false" customHeight="false" outlineLevel="0" collapsed="false">
      <c r="A127" s="0" t="n">
        <f aca="false">ROW(Source!A105)</f>
        <v>105</v>
      </c>
      <c r="B127" s="0" t="n">
        <v>86511347</v>
      </c>
      <c r="C127" s="0" t="n">
        <v>86511496</v>
      </c>
      <c r="D127" s="0" t="n">
        <v>0</v>
      </c>
      <c r="E127" s="0" t="n">
        <v>1</v>
      </c>
      <c r="F127" s="0" t="n">
        <v>1</v>
      </c>
      <c r="G127" s="0" t="n">
        <v>30515945</v>
      </c>
      <c r="H127" s="0" t="n">
        <v>1</v>
      </c>
      <c r="I127" s="0" t="s">
        <v>70</v>
      </c>
      <c r="K127" s="0" t="s">
        <v>187</v>
      </c>
      <c r="L127" s="0" t="n">
        <v>1369</v>
      </c>
      <c r="N127" s="0" t="n">
        <v>1013</v>
      </c>
      <c r="O127" s="0" t="s">
        <v>188</v>
      </c>
      <c r="P127" s="0" t="s">
        <v>188</v>
      </c>
      <c r="Q127" s="0" t="n">
        <v>1</v>
      </c>
      <c r="W127" s="0" t="n">
        <v>0</v>
      </c>
      <c r="X127" s="0" t="n">
        <v>-2001970737</v>
      </c>
      <c r="Y127" s="0" t="n">
        <f aca="false">(AT127*1.1*0.6)</f>
        <v>45.54</v>
      </c>
      <c r="AA127" s="0" t="n">
        <v>0</v>
      </c>
      <c r="AB127" s="0" t="n">
        <v>0</v>
      </c>
      <c r="AC127" s="0" t="n">
        <v>0</v>
      </c>
      <c r="AD127" s="0" t="n">
        <v>0</v>
      </c>
      <c r="AE127" s="0" t="n">
        <v>0</v>
      </c>
      <c r="AF127" s="0" t="n">
        <v>0</v>
      </c>
      <c r="AG127" s="0" t="n">
        <v>0</v>
      </c>
      <c r="AH127" s="0" t="n">
        <v>0</v>
      </c>
      <c r="AI127" s="0" t="n">
        <v>1</v>
      </c>
      <c r="AJ127" s="0" t="n">
        <v>1</v>
      </c>
      <c r="AK127" s="0" t="n">
        <v>1</v>
      </c>
      <c r="AL127" s="0" t="n">
        <v>1</v>
      </c>
      <c r="AM127" s="0" t="n">
        <v>0</v>
      </c>
      <c r="AN127" s="0" t="n">
        <v>0</v>
      </c>
      <c r="AO127" s="0" t="n">
        <v>1</v>
      </c>
      <c r="AP127" s="0" t="n">
        <v>0</v>
      </c>
      <c r="AQ127" s="0" t="n">
        <v>0</v>
      </c>
      <c r="AR127" s="0" t="n">
        <v>0</v>
      </c>
      <c r="AT127" s="0" t="n">
        <v>69</v>
      </c>
      <c r="AU127" s="0" t="s">
        <v>151</v>
      </c>
      <c r="AV127" s="0" t="n">
        <v>1</v>
      </c>
      <c r="AW127" s="0" t="n">
        <v>2</v>
      </c>
      <c r="AX127" s="0" t="n">
        <v>86511500</v>
      </c>
      <c r="AY127" s="0" t="n">
        <v>1</v>
      </c>
      <c r="AZ127" s="0" t="n">
        <v>6144</v>
      </c>
      <c r="BA127" s="0" t="n">
        <v>127</v>
      </c>
      <c r="BB127" s="0" t="n">
        <v>0</v>
      </c>
      <c r="BC127" s="0" t="n">
        <v>0</v>
      </c>
      <c r="BD127" s="0" t="n">
        <v>0</v>
      </c>
      <c r="BE127" s="0" t="n">
        <v>0</v>
      </c>
      <c r="BF127" s="0" t="n">
        <v>0</v>
      </c>
      <c r="BG127" s="0" t="n">
        <v>0</v>
      </c>
      <c r="BH127" s="0" t="n">
        <v>0</v>
      </c>
      <c r="BI127" s="0" t="n">
        <v>0</v>
      </c>
      <c r="BJ127" s="0" t="n">
        <v>0</v>
      </c>
      <c r="BK127" s="0" t="n">
        <v>0</v>
      </c>
      <c r="BL127" s="0" t="n">
        <v>0</v>
      </c>
      <c r="BM127" s="0" t="n">
        <v>0</v>
      </c>
      <c r="BN127" s="0" t="n">
        <v>0</v>
      </c>
      <c r="BO127" s="0" t="n">
        <v>0</v>
      </c>
      <c r="BP127" s="0" t="n">
        <v>0</v>
      </c>
      <c r="BQ127" s="0" t="n">
        <v>0</v>
      </c>
      <c r="BR127" s="0" t="n">
        <v>0</v>
      </c>
      <c r="BS127" s="0" t="n">
        <v>0</v>
      </c>
      <c r="BT127" s="0" t="n">
        <v>0</v>
      </c>
      <c r="BU127" s="0" t="n">
        <v>0</v>
      </c>
      <c r="BV127" s="0" t="n">
        <v>0</v>
      </c>
      <c r="BW127" s="0" t="n">
        <v>0</v>
      </c>
      <c r="CU127" s="0" t="n">
        <f aca="false">ROUND(AT127*Source!I105*AH127*AL127,2)</f>
        <v>0</v>
      </c>
      <c r="CV127" s="0" t="n">
        <f aca="false">ROUND(Y127*Source!I105,9)</f>
        <v>0.9108</v>
      </c>
      <c r="CW127" s="0" t="n">
        <v>0</v>
      </c>
      <c r="CX127" s="0" t="n">
        <f aca="false">ROUND(Y127*Source!I105,9)</f>
        <v>0.9108</v>
      </c>
      <c r="CY127" s="0" t="n">
        <f aca="false">AD127</f>
        <v>0</v>
      </c>
      <c r="CZ127" s="0" t="n">
        <f aca="false">AH127</f>
        <v>0</v>
      </c>
      <c r="DA127" s="0" t="n">
        <f aca="false">AL127</f>
        <v>1</v>
      </c>
      <c r="DB127" s="0" t="n">
        <f aca="false">(ROUND(AT127*CZ127,2)*1.1*0.6)</f>
        <v>0</v>
      </c>
      <c r="DC127" s="0" t="n">
        <f aca="false">(ROUND(AT127*AG127,2)*1.1*0.6)</f>
        <v>0</v>
      </c>
      <c r="DF127" s="0" t="n">
        <f aca="false">ROUND(ROUND(AE127,2)*CX127,2)</f>
        <v>0</v>
      </c>
      <c r="DG127" s="0" t="n">
        <f aca="false">ROUND(ROUND(AF127,2)*CX127,2)</f>
        <v>0</v>
      </c>
      <c r="DH127" s="0" t="n">
        <f aca="false">ROUND(ROUND(AG127,2)*ROUND((AT127*Source!I105*1.1*0.6),9),2)</f>
        <v>0</v>
      </c>
      <c r="DI127" s="0" t="n">
        <f aca="false">ROUND(ROUND(AH127,2)*CX127,2)</f>
        <v>0</v>
      </c>
      <c r="DJ127" s="0" t="n">
        <f aca="false">DI127</f>
        <v>0</v>
      </c>
      <c r="DK127" s="0" t="n">
        <v>0</v>
      </c>
      <c r="DM127" s="0" t="n">
        <v>0</v>
      </c>
      <c r="DO127" s="0" t="n">
        <v>0</v>
      </c>
      <c r="DP127" s="0" t="s">
        <v>151</v>
      </c>
    </row>
    <row r="128" customFormat="false" ht="12.75" hidden="false" customHeight="false" outlineLevel="0" collapsed="false">
      <c r="A128" s="0" t="n">
        <f aca="false">ROW(Source!A105)</f>
        <v>105</v>
      </c>
      <c r="B128" s="0" t="n">
        <v>86511347</v>
      </c>
      <c r="C128" s="0" t="n">
        <v>86511496</v>
      </c>
      <c r="D128" s="0" t="n">
        <v>0</v>
      </c>
      <c r="E128" s="0" t="n">
        <v>1</v>
      </c>
      <c r="F128" s="0" t="n">
        <v>1</v>
      </c>
      <c r="G128" s="0" t="n">
        <v>30515945</v>
      </c>
      <c r="H128" s="0" t="n">
        <v>3</v>
      </c>
      <c r="I128" s="0" t="s">
        <v>189</v>
      </c>
      <c r="K128" s="0" t="s">
        <v>190</v>
      </c>
      <c r="L128" s="0" t="n">
        <v>1354</v>
      </c>
      <c r="N128" s="0" t="n">
        <v>1010</v>
      </c>
      <c r="O128" s="0" t="s">
        <v>181</v>
      </c>
      <c r="P128" s="0" t="s">
        <v>181</v>
      </c>
      <c r="Q128" s="0" t="n">
        <v>1</v>
      </c>
      <c r="W128" s="0" t="n">
        <v>0</v>
      </c>
      <c r="X128" s="0" t="n">
        <v>-527920806</v>
      </c>
      <c r="Y128" s="0" t="n">
        <f aca="false">AT128</f>
        <v>0</v>
      </c>
      <c r="AA128" s="0" t="n">
        <v>0</v>
      </c>
      <c r="AB128" s="0" t="n">
        <v>0</v>
      </c>
      <c r="AC128" s="0" t="n">
        <v>0</v>
      </c>
      <c r="AD128" s="0" t="n">
        <v>0</v>
      </c>
      <c r="AE128" s="0" t="n">
        <v>0</v>
      </c>
      <c r="AF128" s="0" t="n">
        <v>0</v>
      </c>
      <c r="AG128" s="0" t="n">
        <v>0</v>
      </c>
      <c r="AH128" s="0" t="n">
        <v>0</v>
      </c>
      <c r="AI128" s="0" t="n">
        <v>1</v>
      </c>
      <c r="AJ128" s="0" t="n">
        <v>1</v>
      </c>
      <c r="AK128" s="0" t="n">
        <v>1</v>
      </c>
      <c r="AL128" s="0" t="n">
        <v>1</v>
      </c>
      <c r="AM128" s="0" t="n">
        <v>0</v>
      </c>
      <c r="AN128" s="0" t="n">
        <v>0</v>
      </c>
      <c r="AO128" s="0" t="n">
        <v>1</v>
      </c>
      <c r="AP128" s="0" t="n">
        <v>0</v>
      </c>
      <c r="AQ128" s="0" t="n">
        <v>0</v>
      </c>
      <c r="AR128" s="0" t="n">
        <v>0</v>
      </c>
      <c r="AT128" s="0" t="n">
        <v>0</v>
      </c>
      <c r="AV128" s="0" t="n">
        <v>0</v>
      </c>
      <c r="AW128" s="0" t="n">
        <v>2</v>
      </c>
      <c r="AX128" s="0" t="n">
        <v>86511501</v>
      </c>
      <c r="AY128" s="0" t="n">
        <v>1</v>
      </c>
      <c r="AZ128" s="0" t="n">
        <v>0</v>
      </c>
      <c r="BA128" s="0" t="n">
        <v>128</v>
      </c>
      <c r="BB128" s="0" t="n">
        <v>0</v>
      </c>
      <c r="BC128" s="0" t="n">
        <v>0</v>
      </c>
      <c r="BD128" s="0" t="n">
        <v>0</v>
      </c>
      <c r="BE128" s="0" t="n">
        <v>0</v>
      </c>
      <c r="BF128" s="0" t="n">
        <v>0</v>
      </c>
      <c r="BG128" s="0" t="n">
        <v>0</v>
      </c>
      <c r="BH128" s="0" t="n">
        <v>0</v>
      </c>
      <c r="BI128" s="0" t="n">
        <v>0</v>
      </c>
      <c r="BJ128" s="0" t="n">
        <v>0</v>
      </c>
      <c r="BK128" s="0" t="n">
        <v>0</v>
      </c>
      <c r="BL128" s="0" t="n">
        <v>0</v>
      </c>
      <c r="BM128" s="0" t="n">
        <v>0</v>
      </c>
      <c r="BN128" s="0" t="n">
        <v>0</v>
      </c>
      <c r="BO128" s="0" t="n">
        <v>0</v>
      </c>
      <c r="BP128" s="0" t="n">
        <v>0</v>
      </c>
      <c r="BQ128" s="0" t="n">
        <v>0</v>
      </c>
      <c r="BR128" s="0" t="n">
        <v>0</v>
      </c>
      <c r="BS128" s="0" t="n">
        <v>0</v>
      </c>
      <c r="BT128" s="0" t="n">
        <v>0</v>
      </c>
      <c r="BU128" s="0" t="n">
        <v>0</v>
      </c>
      <c r="BV128" s="0" t="n">
        <v>0</v>
      </c>
      <c r="BW128" s="0" t="n">
        <v>0</v>
      </c>
      <c r="CV128" s="0" t="n">
        <v>0</v>
      </c>
      <c r="CW128" s="0" t="n">
        <v>0</v>
      </c>
      <c r="CX128" s="0" t="n">
        <f aca="false">ROUND(Y128*Source!I105,9)</f>
        <v>0</v>
      </c>
      <c r="CY128" s="0" t="n">
        <f aca="false">AA128</f>
        <v>0</v>
      </c>
      <c r="CZ128" s="0" t="n">
        <f aca="false">AE128</f>
        <v>0</v>
      </c>
      <c r="DA128" s="0" t="n">
        <f aca="false">AI128</f>
        <v>1</v>
      </c>
      <c r="DB128" s="0" t="n">
        <f aca="false">ROUND(AT128*CZ128,2)</f>
        <v>0</v>
      </c>
      <c r="DC128" s="0" t="n">
        <f aca="false">ROUND(AT128*AG128,2)</f>
        <v>0</v>
      </c>
      <c r="DF128" s="0" t="n">
        <f aca="false">ROUND(ROUND(AE128,2)*CX128,2)</f>
        <v>0</v>
      </c>
      <c r="DG128" s="0" t="n">
        <f aca="false">ROUND(ROUND(AF128,2)*CX128,2)</f>
        <v>0</v>
      </c>
      <c r="DH128" s="0" t="n">
        <f aca="false">ROUND(ROUND(AG128,2)*ROUND(AT128*Source!I105,9),2)</f>
        <v>0</v>
      </c>
      <c r="DI128" s="0" t="n">
        <f aca="false">ROUND(ROUND(AH128,2)*CX128,2)</f>
        <v>0</v>
      </c>
      <c r="DJ128" s="0" t="n">
        <f aca="false">DF128</f>
        <v>0</v>
      </c>
      <c r="DK128" s="0" t="n">
        <v>0</v>
      </c>
      <c r="DM128" s="0" t="n">
        <v>0</v>
      </c>
      <c r="DO128" s="0" t="n">
        <v>0</v>
      </c>
    </row>
    <row r="129" customFormat="false" ht="12.75" hidden="false" customHeight="false" outlineLevel="0" collapsed="false">
      <c r="A129" s="0" t="n">
        <f aca="false">ROW(Source!A105)</f>
        <v>105</v>
      </c>
      <c r="B129" s="0" t="n">
        <v>86511347</v>
      </c>
      <c r="C129" s="0" t="n">
        <v>86511496</v>
      </c>
      <c r="D129" s="0" t="n">
        <v>46341682</v>
      </c>
      <c r="E129" s="0" t="n">
        <v>1</v>
      </c>
      <c r="F129" s="0" t="n">
        <v>1</v>
      </c>
      <c r="G129" s="0" t="n">
        <v>30515945</v>
      </c>
      <c r="H129" s="0" t="n">
        <v>3</v>
      </c>
      <c r="I129" s="0" t="s">
        <v>191</v>
      </c>
      <c r="K129" s="0" t="s">
        <v>192</v>
      </c>
      <c r="L129" s="0" t="n">
        <v>1354</v>
      </c>
      <c r="N129" s="0" t="n">
        <v>1010</v>
      </c>
      <c r="O129" s="0" t="s">
        <v>181</v>
      </c>
      <c r="P129" s="0" t="s">
        <v>181</v>
      </c>
      <c r="Q129" s="0" t="n">
        <v>1</v>
      </c>
      <c r="W129" s="0" t="n">
        <v>0</v>
      </c>
      <c r="X129" s="0" t="n">
        <v>-384883469</v>
      </c>
      <c r="Y129" s="0" t="n">
        <f aca="false">AT129</f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n">
        <v>0</v>
      </c>
      <c r="AG129" s="0" t="n">
        <v>0</v>
      </c>
      <c r="AH129" s="0" t="n">
        <v>0</v>
      </c>
      <c r="AI129" s="0" t="n">
        <v>1</v>
      </c>
      <c r="AJ129" s="0" t="n">
        <v>1</v>
      </c>
      <c r="AK129" s="0" t="n">
        <v>1</v>
      </c>
      <c r="AL129" s="0" t="n">
        <v>1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  <c r="AT129" s="0" t="n">
        <v>0</v>
      </c>
      <c r="AV129" s="0" t="n">
        <v>0</v>
      </c>
      <c r="AW129" s="0" t="n">
        <v>2</v>
      </c>
      <c r="AX129" s="0" t="n">
        <v>86511502</v>
      </c>
      <c r="AY129" s="0" t="n">
        <v>1</v>
      </c>
      <c r="AZ129" s="0" t="n">
        <v>0</v>
      </c>
      <c r="BA129" s="0" t="n">
        <v>129</v>
      </c>
      <c r="BB129" s="0" t="n">
        <v>0</v>
      </c>
      <c r="BC129" s="0" t="n">
        <v>0</v>
      </c>
      <c r="BD129" s="0" t="n">
        <v>0</v>
      </c>
      <c r="BE129" s="0" t="n">
        <v>0</v>
      </c>
      <c r="BF129" s="0" t="n">
        <v>0</v>
      </c>
      <c r="BG129" s="0" t="n">
        <v>0</v>
      </c>
      <c r="BH129" s="0" t="n">
        <v>0</v>
      </c>
      <c r="BI129" s="0" t="n">
        <v>0</v>
      </c>
      <c r="BJ129" s="0" t="n">
        <v>0</v>
      </c>
      <c r="BK129" s="0" t="n">
        <v>0</v>
      </c>
      <c r="BL129" s="0" t="n">
        <v>0</v>
      </c>
      <c r="BM129" s="0" t="n">
        <v>0</v>
      </c>
      <c r="BN129" s="0" t="n">
        <v>0</v>
      </c>
      <c r="BO129" s="0" t="n">
        <v>0</v>
      </c>
      <c r="BP129" s="0" t="n">
        <v>0</v>
      </c>
      <c r="BQ129" s="0" t="n">
        <v>0</v>
      </c>
      <c r="BR129" s="0" t="n">
        <v>0</v>
      </c>
      <c r="BS129" s="0" t="n">
        <v>0</v>
      </c>
      <c r="BT129" s="0" t="n">
        <v>0</v>
      </c>
      <c r="BU129" s="0" t="n">
        <v>0</v>
      </c>
      <c r="BV129" s="0" t="n">
        <v>0</v>
      </c>
      <c r="BW129" s="0" t="n">
        <v>0</v>
      </c>
      <c r="CV129" s="0" t="n">
        <v>0</v>
      </c>
      <c r="CW129" s="0" t="n">
        <v>0</v>
      </c>
      <c r="CX129" s="0" t="n">
        <f aca="false">ROUND(Y129*Source!I105,9)</f>
        <v>0</v>
      </c>
      <c r="CY129" s="0" t="n">
        <f aca="false">AA129</f>
        <v>0</v>
      </c>
      <c r="CZ129" s="0" t="n">
        <f aca="false">AE129</f>
        <v>0</v>
      </c>
      <c r="DA129" s="0" t="n">
        <f aca="false">AI129</f>
        <v>1</v>
      </c>
      <c r="DB129" s="0" t="n">
        <f aca="false">ROUND(AT129*CZ129,2)</f>
        <v>0</v>
      </c>
      <c r="DC129" s="0" t="n">
        <f aca="false">ROUND(AT129*AG129,2)</f>
        <v>0</v>
      </c>
      <c r="DF129" s="0" t="n">
        <f aca="false">ROUND(ROUND(AE129,2)*CX129,2)</f>
        <v>0</v>
      </c>
      <c r="DG129" s="0" t="n">
        <f aca="false">ROUND(ROUND(AF129,2)*CX129,2)</f>
        <v>0</v>
      </c>
      <c r="DH129" s="0" t="n">
        <f aca="false">ROUND(ROUND(AG129,2)*ROUND(AT129*Source!I105,9),2)</f>
        <v>0</v>
      </c>
      <c r="DI129" s="0" t="n">
        <f aca="false">ROUND(ROUND(AH129,2)*CX129,2)</f>
        <v>0</v>
      </c>
      <c r="DJ129" s="0" t="n">
        <f aca="false">DF129</f>
        <v>0</v>
      </c>
      <c r="DK129" s="0" t="n">
        <v>0</v>
      </c>
      <c r="DM129" s="0" t="n">
        <v>0</v>
      </c>
      <c r="DO129" s="0" t="n">
        <v>0</v>
      </c>
    </row>
    <row r="130" customFormat="false" ht="12.75" hidden="false" customHeight="false" outlineLevel="0" collapsed="false">
      <c r="A130" s="0" t="n">
        <f aca="false">ROW(Source!A106)</f>
        <v>106</v>
      </c>
      <c r="B130" s="0" t="n">
        <v>86511348</v>
      </c>
      <c r="C130" s="0" t="n">
        <v>86511496</v>
      </c>
      <c r="D130" s="0" t="n">
        <v>0</v>
      </c>
      <c r="E130" s="0" t="n">
        <v>1</v>
      </c>
      <c r="F130" s="0" t="n">
        <v>1</v>
      </c>
      <c r="G130" s="0" t="n">
        <v>30515945</v>
      </c>
      <c r="H130" s="0" t="n">
        <v>1</v>
      </c>
      <c r="I130" s="0" t="s">
        <v>70</v>
      </c>
      <c r="K130" s="0" t="s">
        <v>187</v>
      </c>
      <c r="L130" s="0" t="n">
        <v>1369</v>
      </c>
      <c r="N130" s="0" t="n">
        <v>1013</v>
      </c>
      <c r="O130" s="0" t="s">
        <v>188</v>
      </c>
      <c r="P130" s="0" t="s">
        <v>188</v>
      </c>
      <c r="Q130" s="0" t="n">
        <v>1</v>
      </c>
      <c r="W130" s="0" t="n">
        <v>0</v>
      </c>
      <c r="X130" s="0" t="n">
        <v>-2001970737</v>
      </c>
      <c r="Y130" s="0" t="n">
        <f aca="false">(AT130*1.1*0.6)</f>
        <v>45.54</v>
      </c>
      <c r="AA130" s="0" t="n">
        <v>0</v>
      </c>
      <c r="AB130" s="0" t="n">
        <v>0</v>
      </c>
      <c r="AC130" s="0" t="n">
        <v>0</v>
      </c>
      <c r="AD130" s="0" t="n">
        <v>0</v>
      </c>
      <c r="AE130" s="0" t="n">
        <v>0</v>
      </c>
      <c r="AF130" s="0" t="n">
        <v>0</v>
      </c>
      <c r="AG130" s="0" t="n">
        <v>0</v>
      </c>
      <c r="AH130" s="0" t="n">
        <v>0</v>
      </c>
      <c r="AI130" s="0" t="n">
        <v>1</v>
      </c>
      <c r="AJ130" s="0" t="n">
        <v>1</v>
      </c>
      <c r="AK130" s="0" t="n">
        <v>1</v>
      </c>
      <c r="AL130" s="0" t="n">
        <v>1</v>
      </c>
      <c r="AM130" s="0" t="n">
        <v>0</v>
      </c>
      <c r="AN130" s="0" t="n">
        <v>0</v>
      </c>
      <c r="AO130" s="0" t="n">
        <v>1</v>
      </c>
      <c r="AP130" s="0" t="n">
        <v>0</v>
      </c>
      <c r="AQ130" s="0" t="n">
        <v>0</v>
      </c>
      <c r="AR130" s="0" t="n">
        <v>0</v>
      </c>
      <c r="AT130" s="0" t="n">
        <v>69</v>
      </c>
      <c r="AU130" s="0" t="s">
        <v>151</v>
      </c>
      <c r="AV130" s="0" t="n">
        <v>1</v>
      </c>
      <c r="AW130" s="0" t="n">
        <v>2</v>
      </c>
      <c r="AX130" s="0" t="n">
        <v>86511500</v>
      </c>
      <c r="AY130" s="0" t="n">
        <v>1</v>
      </c>
      <c r="AZ130" s="0" t="n">
        <v>6144</v>
      </c>
      <c r="BA130" s="0" t="n">
        <v>130</v>
      </c>
      <c r="BB130" s="0" t="n">
        <v>0</v>
      </c>
      <c r="BC130" s="0" t="n">
        <v>0</v>
      </c>
      <c r="BD130" s="0" t="n">
        <v>0</v>
      </c>
      <c r="BE130" s="0" t="n">
        <v>0</v>
      </c>
      <c r="BF130" s="0" t="n">
        <v>0</v>
      </c>
      <c r="BG130" s="0" t="n">
        <v>0</v>
      </c>
      <c r="BH130" s="0" t="n">
        <v>0</v>
      </c>
      <c r="BI130" s="0" t="n">
        <v>0</v>
      </c>
      <c r="BJ130" s="0" t="n">
        <v>0</v>
      </c>
      <c r="BK130" s="0" t="n">
        <v>0</v>
      </c>
      <c r="BL130" s="0" t="n">
        <v>0</v>
      </c>
      <c r="BM130" s="0" t="n">
        <v>0</v>
      </c>
      <c r="BN130" s="0" t="n">
        <v>0</v>
      </c>
      <c r="BO130" s="0" t="n">
        <v>0</v>
      </c>
      <c r="BP130" s="0" t="n">
        <v>0</v>
      </c>
      <c r="BQ130" s="0" t="n">
        <v>0</v>
      </c>
      <c r="BR130" s="0" t="n">
        <v>0</v>
      </c>
      <c r="BS130" s="0" t="n">
        <v>0</v>
      </c>
      <c r="BT130" s="0" t="n">
        <v>0</v>
      </c>
      <c r="BU130" s="0" t="n">
        <v>0</v>
      </c>
      <c r="BV130" s="0" t="n">
        <v>0</v>
      </c>
      <c r="BW130" s="0" t="n">
        <v>0</v>
      </c>
      <c r="CU130" s="0" t="n">
        <f aca="false">ROUND(AT130*Source!I106*AH130*AL130,2)</f>
        <v>0</v>
      </c>
      <c r="CV130" s="0" t="n">
        <f aca="false">ROUND(Y130*Source!I106,9)</f>
        <v>0.9108</v>
      </c>
      <c r="CW130" s="0" t="n">
        <v>0</v>
      </c>
      <c r="CX130" s="0" t="n">
        <f aca="false">ROUND(Y130*Source!I106,9)</f>
        <v>0.9108</v>
      </c>
      <c r="CY130" s="0" t="n">
        <f aca="false">AD130</f>
        <v>0</v>
      </c>
      <c r="CZ130" s="0" t="n">
        <f aca="false">AH130</f>
        <v>0</v>
      </c>
      <c r="DA130" s="0" t="n">
        <f aca="false">AL130</f>
        <v>1</v>
      </c>
      <c r="DB130" s="0" t="n">
        <f aca="false">(ROUND(AT130*CZ130,2)*1.1*0.6)</f>
        <v>0</v>
      </c>
      <c r="DC130" s="0" t="n">
        <f aca="false">(ROUND(AT130*AG130,2)*1.1*0.6)</f>
        <v>0</v>
      </c>
      <c r="DF130" s="0" t="n">
        <f aca="false">ROUND(ROUND(AE130,2)*CX130,2)</f>
        <v>0</v>
      </c>
      <c r="DG130" s="0" t="n">
        <f aca="false">ROUND(ROUND(AF130,2)*CX130,2)</f>
        <v>0</v>
      </c>
      <c r="DH130" s="0" t="n">
        <f aca="false">ROUND(ROUND(AG130,2)*ROUND((AT130*Source!I106*1.1*0.6),9),2)</f>
        <v>0</v>
      </c>
      <c r="DI130" s="0" t="n">
        <f aca="false">ROUND(ROUND(AH130,2)*CX130,2)</f>
        <v>0</v>
      </c>
      <c r="DJ130" s="0" t="n">
        <f aca="false">DI130</f>
        <v>0</v>
      </c>
      <c r="DK130" s="0" t="n">
        <v>0</v>
      </c>
      <c r="DM130" s="0" t="n">
        <v>0</v>
      </c>
      <c r="DO130" s="0" t="n">
        <v>0</v>
      </c>
      <c r="DP130" s="0" t="s">
        <v>151</v>
      </c>
    </row>
    <row r="131" customFormat="false" ht="12.75" hidden="false" customHeight="false" outlineLevel="0" collapsed="false">
      <c r="A131" s="0" t="n">
        <f aca="false">ROW(Source!A106)</f>
        <v>106</v>
      </c>
      <c r="B131" s="0" t="n">
        <v>86511348</v>
      </c>
      <c r="C131" s="0" t="n">
        <v>86511496</v>
      </c>
      <c r="D131" s="0" t="n">
        <v>0</v>
      </c>
      <c r="E131" s="0" t="n">
        <v>1</v>
      </c>
      <c r="F131" s="0" t="n">
        <v>1</v>
      </c>
      <c r="G131" s="0" t="n">
        <v>30515945</v>
      </c>
      <c r="H131" s="0" t="n">
        <v>3</v>
      </c>
      <c r="I131" s="0" t="s">
        <v>189</v>
      </c>
      <c r="K131" s="0" t="s">
        <v>190</v>
      </c>
      <c r="L131" s="0" t="n">
        <v>1354</v>
      </c>
      <c r="N131" s="0" t="n">
        <v>1010</v>
      </c>
      <c r="O131" s="0" t="s">
        <v>181</v>
      </c>
      <c r="P131" s="0" t="s">
        <v>181</v>
      </c>
      <c r="Q131" s="0" t="n">
        <v>1</v>
      </c>
      <c r="W131" s="0" t="n">
        <v>0</v>
      </c>
      <c r="X131" s="0" t="n">
        <v>-527920806</v>
      </c>
      <c r="Y131" s="0" t="n">
        <f aca="false">AT131</f>
        <v>0</v>
      </c>
      <c r="AA131" s="0" t="n">
        <v>0</v>
      </c>
      <c r="AB131" s="0" t="n">
        <v>0</v>
      </c>
      <c r="AC131" s="0" t="n">
        <v>0</v>
      </c>
      <c r="AD131" s="0" t="n">
        <v>0</v>
      </c>
      <c r="AE131" s="0" t="n">
        <v>0</v>
      </c>
      <c r="AF131" s="0" t="n">
        <v>0</v>
      </c>
      <c r="AG131" s="0" t="n">
        <v>0</v>
      </c>
      <c r="AH131" s="0" t="n">
        <v>0</v>
      </c>
      <c r="AI131" s="0" t="n">
        <v>1</v>
      </c>
      <c r="AJ131" s="0" t="n">
        <v>1</v>
      </c>
      <c r="AK131" s="0" t="n">
        <v>1</v>
      </c>
      <c r="AL131" s="0" t="n">
        <v>1</v>
      </c>
      <c r="AM131" s="0" t="n">
        <v>0</v>
      </c>
      <c r="AN131" s="0" t="n">
        <v>0</v>
      </c>
      <c r="AO131" s="0" t="n">
        <v>1</v>
      </c>
      <c r="AP131" s="0" t="n">
        <v>0</v>
      </c>
      <c r="AQ131" s="0" t="n">
        <v>0</v>
      </c>
      <c r="AR131" s="0" t="n">
        <v>0</v>
      </c>
      <c r="AT131" s="0" t="n">
        <v>0</v>
      </c>
      <c r="AV131" s="0" t="n">
        <v>0</v>
      </c>
      <c r="AW131" s="0" t="n">
        <v>2</v>
      </c>
      <c r="AX131" s="0" t="n">
        <v>86511501</v>
      </c>
      <c r="AY131" s="0" t="n">
        <v>1</v>
      </c>
      <c r="AZ131" s="0" t="n">
        <v>0</v>
      </c>
      <c r="BA131" s="0" t="n">
        <v>131</v>
      </c>
      <c r="BB131" s="0" t="n">
        <v>0</v>
      </c>
      <c r="BC131" s="0" t="n">
        <v>0</v>
      </c>
      <c r="BD131" s="0" t="n">
        <v>0</v>
      </c>
      <c r="BE131" s="0" t="n">
        <v>0</v>
      </c>
      <c r="BF131" s="0" t="n">
        <v>0</v>
      </c>
      <c r="BG131" s="0" t="n">
        <v>0</v>
      </c>
      <c r="BH131" s="0" t="n">
        <v>0</v>
      </c>
      <c r="BI131" s="0" t="n">
        <v>0</v>
      </c>
      <c r="BJ131" s="0" t="n">
        <v>0</v>
      </c>
      <c r="BK131" s="0" t="n">
        <v>0</v>
      </c>
      <c r="BL131" s="0" t="n">
        <v>0</v>
      </c>
      <c r="BM131" s="0" t="n">
        <v>0</v>
      </c>
      <c r="BN131" s="0" t="n">
        <v>0</v>
      </c>
      <c r="BO131" s="0" t="n">
        <v>0</v>
      </c>
      <c r="BP131" s="0" t="n">
        <v>0</v>
      </c>
      <c r="BQ131" s="0" t="n">
        <v>0</v>
      </c>
      <c r="BR131" s="0" t="n">
        <v>0</v>
      </c>
      <c r="BS131" s="0" t="n">
        <v>0</v>
      </c>
      <c r="BT131" s="0" t="n">
        <v>0</v>
      </c>
      <c r="BU131" s="0" t="n">
        <v>0</v>
      </c>
      <c r="BV131" s="0" t="n">
        <v>0</v>
      </c>
      <c r="BW131" s="0" t="n">
        <v>0</v>
      </c>
      <c r="CV131" s="0" t="n">
        <v>0</v>
      </c>
      <c r="CW131" s="0" t="n">
        <v>0</v>
      </c>
      <c r="CX131" s="0" t="n">
        <f aca="false">ROUND(Y131*Source!I106,9)</f>
        <v>0</v>
      </c>
      <c r="CY131" s="0" t="n">
        <f aca="false">AA131</f>
        <v>0</v>
      </c>
      <c r="CZ131" s="0" t="n">
        <f aca="false">AE131</f>
        <v>0</v>
      </c>
      <c r="DA131" s="0" t="n">
        <f aca="false">AI131</f>
        <v>1</v>
      </c>
      <c r="DB131" s="0" t="n">
        <f aca="false">ROUND(AT131*CZ131,2)</f>
        <v>0</v>
      </c>
      <c r="DC131" s="0" t="n">
        <f aca="false">ROUND(AT131*AG131,2)</f>
        <v>0</v>
      </c>
      <c r="DF131" s="0" t="n">
        <f aca="false">ROUND(ROUND(AE131,2)*CX131,2)</f>
        <v>0</v>
      </c>
      <c r="DG131" s="0" t="n">
        <f aca="false">ROUND(ROUND(AF131,2)*CX131,2)</f>
        <v>0</v>
      </c>
      <c r="DH131" s="0" t="n">
        <f aca="false">ROUND(ROUND(AG131,2)*ROUND(AT131*Source!I106,9),2)</f>
        <v>0</v>
      </c>
      <c r="DI131" s="0" t="n">
        <f aca="false">ROUND(ROUND(AH131,2)*CX131,2)</f>
        <v>0</v>
      </c>
      <c r="DJ131" s="0" t="n">
        <f aca="false">DF131</f>
        <v>0</v>
      </c>
      <c r="DK131" s="0" t="n">
        <v>0</v>
      </c>
      <c r="DM131" s="0" t="n">
        <v>0</v>
      </c>
      <c r="DO131" s="0" t="n">
        <v>0</v>
      </c>
    </row>
    <row r="132" customFormat="false" ht="12.75" hidden="false" customHeight="false" outlineLevel="0" collapsed="false">
      <c r="A132" s="0" t="n">
        <f aca="false">ROW(Source!A106)</f>
        <v>106</v>
      </c>
      <c r="B132" s="0" t="n">
        <v>86511348</v>
      </c>
      <c r="C132" s="0" t="n">
        <v>86511496</v>
      </c>
      <c r="D132" s="0" t="n">
        <v>46341682</v>
      </c>
      <c r="E132" s="0" t="n">
        <v>1</v>
      </c>
      <c r="F132" s="0" t="n">
        <v>1</v>
      </c>
      <c r="G132" s="0" t="n">
        <v>30515945</v>
      </c>
      <c r="H132" s="0" t="n">
        <v>3</v>
      </c>
      <c r="I132" s="0" t="s">
        <v>191</v>
      </c>
      <c r="K132" s="0" t="s">
        <v>192</v>
      </c>
      <c r="L132" s="0" t="n">
        <v>1354</v>
      </c>
      <c r="N132" s="0" t="n">
        <v>1010</v>
      </c>
      <c r="O132" s="0" t="s">
        <v>181</v>
      </c>
      <c r="P132" s="0" t="s">
        <v>181</v>
      </c>
      <c r="Q132" s="0" t="n">
        <v>1</v>
      </c>
      <c r="W132" s="0" t="n">
        <v>0</v>
      </c>
      <c r="X132" s="0" t="n">
        <v>-384883469</v>
      </c>
      <c r="Y132" s="0" t="n">
        <f aca="false">AT132</f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n">
        <v>0</v>
      </c>
      <c r="AG132" s="0" t="n">
        <v>0</v>
      </c>
      <c r="AH132" s="0" t="n">
        <v>0</v>
      </c>
      <c r="AI132" s="0" t="n">
        <v>1</v>
      </c>
      <c r="AJ132" s="0" t="n">
        <v>1</v>
      </c>
      <c r="AK132" s="0" t="n">
        <v>1</v>
      </c>
      <c r="AL132" s="0" t="n">
        <v>1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  <c r="AT132" s="0" t="n">
        <v>0</v>
      </c>
      <c r="AV132" s="0" t="n">
        <v>0</v>
      </c>
      <c r="AW132" s="0" t="n">
        <v>2</v>
      </c>
      <c r="AX132" s="0" t="n">
        <v>86511502</v>
      </c>
      <c r="AY132" s="0" t="n">
        <v>1</v>
      </c>
      <c r="AZ132" s="0" t="n">
        <v>0</v>
      </c>
      <c r="BA132" s="0" t="n">
        <v>132</v>
      </c>
      <c r="BB132" s="0" t="n">
        <v>0</v>
      </c>
      <c r="BC132" s="0" t="n">
        <v>0</v>
      </c>
      <c r="BD132" s="0" t="n">
        <v>0</v>
      </c>
      <c r="BE132" s="0" t="n">
        <v>0</v>
      </c>
      <c r="BF132" s="0" t="n">
        <v>0</v>
      </c>
      <c r="BG132" s="0" t="n">
        <v>0</v>
      </c>
      <c r="BH132" s="0" t="n">
        <v>0</v>
      </c>
      <c r="BI132" s="0" t="n">
        <v>0</v>
      </c>
      <c r="BJ132" s="0" t="n">
        <v>0</v>
      </c>
      <c r="BK132" s="0" t="n">
        <v>0</v>
      </c>
      <c r="BL132" s="0" t="n">
        <v>0</v>
      </c>
      <c r="BM132" s="0" t="n">
        <v>0</v>
      </c>
      <c r="BN132" s="0" t="n">
        <v>0</v>
      </c>
      <c r="BO132" s="0" t="n">
        <v>0</v>
      </c>
      <c r="BP132" s="0" t="n">
        <v>0</v>
      </c>
      <c r="BQ132" s="0" t="n">
        <v>0</v>
      </c>
      <c r="BR132" s="0" t="n">
        <v>0</v>
      </c>
      <c r="BS132" s="0" t="n">
        <v>0</v>
      </c>
      <c r="BT132" s="0" t="n">
        <v>0</v>
      </c>
      <c r="BU132" s="0" t="n">
        <v>0</v>
      </c>
      <c r="BV132" s="0" t="n">
        <v>0</v>
      </c>
      <c r="BW132" s="0" t="n">
        <v>0</v>
      </c>
      <c r="CV132" s="0" t="n">
        <v>0</v>
      </c>
      <c r="CW132" s="0" t="n">
        <v>0</v>
      </c>
      <c r="CX132" s="0" t="n">
        <f aca="false">ROUND(Y132*Source!I106,9)</f>
        <v>0</v>
      </c>
      <c r="CY132" s="0" t="n">
        <f aca="false">AA132</f>
        <v>0</v>
      </c>
      <c r="CZ132" s="0" t="n">
        <f aca="false">AE132</f>
        <v>0</v>
      </c>
      <c r="DA132" s="0" t="n">
        <f aca="false">AI132</f>
        <v>1</v>
      </c>
      <c r="DB132" s="0" t="n">
        <f aca="false">ROUND(AT132*CZ132,2)</f>
        <v>0</v>
      </c>
      <c r="DC132" s="0" t="n">
        <f aca="false">ROUND(AT132*AG132,2)</f>
        <v>0</v>
      </c>
      <c r="DF132" s="0" t="n">
        <f aca="false">ROUND(ROUND(AE132,2)*CX132,2)</f>
        <v>0</v>
      </c>
      <c r="DG132" s="0" t="n">
        <f aca="false">ROUND(ROUND(AF132,2)*CX132,2)</f>
        <v>0</v>
      </c>
      <c r="DH132" s="0" t="n">
        <f aca="false">ROUND(ROUND(AG132,2)*ROUND(AT132*Source!I106,9),2)</f>
        <v>0</v>
      </c>
      <c r="DI132" s="0" t="n">
        <f aca="false">ROUND(ROUND(AH132,2)*CX132,2)</f>
        <v>0</v>
      </c>
      <c r="DJ132" s="0" t="n">
        <f aca="false">DF132</f>
        <v>0</v>
      </c>
      <c r="DK132" s="0" t="n">
        <v>0</v>
      </c>
      <c r="DM132" s="0" t="n">
        <v>0</v>
      </c>
      <c r="DO132" s="0" t="n">
        <v>0</v>
      </c>
    </row>
    <row r="133" customFormat="false" ht="12.75" hidden="false" customHeight="false" outlineLevel="0" collapsed="false">
      <c r="A133" s="0" t="n">
        <f aca="false">ROW(Source!A107)</f>
        <v>107</v>
      </c>
      <c r="B133" s="0" t="n">
        <v>86511347</v>
      </c>
      <c r="C133" s="0" t="n">
        <v>86511503</v>
      </c>
      <c r="D133" s="0" t="n">
        <v>0</v>
      </c>
      <c r="E133" s="0" t="n">
        <v>1</v>
      </c>
      <c r="F133" s="0" t="n">
        <v>1</v>
      </c>
      <c r="G133" s="0" t="n">
        <v>30515945</v>
      </c>
      <c r="H133" s="0" t="n">
        <v>1</v>
      </c>
      <c r="I133" s="0" t="s">
        <v>70</v>
      </c>
      <c r="K133" s="0" t="s">
        <v>187</v>
      </c>
      <c r="L133" s="0" t="n">
        <v>1369</v>
      </c>
      <c r="N133" s="0" t="n">
        <v>1013</v>
      </c>
      <c r="O133" s="0" t="s">
        <v>188</v>
      </c>
      <c r="P133" s="0" t="s">
        <v>188</v>
      </c>
      <c r="Q133" s="0" t="n">
        <v>1</v>
      </c>
      <c r="W133" s="0" t="n">
        <v>0</v>
      </c>
      <c r="X133" s="0" t="n">
        <v>-2001970737</v>
      </c>
      <c r="Y133" s="0" t="n">
        <f aca="false">(AT133*1.1*0.6)</f>
        <v>45.54</v>
      </c>
      <c r="AA133" s="0" t="n">
        <v>0</v>
      </c>
      <c r="AB133" s="0" t="n">
        <v>0</v>
      </c>
      <c r="AC133" s="0" t="n">
        <v>0</v>
      </c>
      <c r="AD133" s="0" t="n">
        <v>0</v>
      </c>
      <c r="AE133" s="0" t="n">
        <v>0</v>
      </c>
      <c r="AF133" s="0" t="n">
        <v>0</v>
      </c>
      <c r="AG133" s="0" t="n">
        <v>0</v>
      </c>
      <c r="AH133" s="0" t="n">
        <v>0</v>
      </c>
      <c r="AI133" s="0" t="n">
        <v>1</v>
      </c>
      <c r="AJ133" s="0" t="n">
        <v>1</v>
      </c>
      <c r="AK133" s="0" t="n">
        <v>1</v>
      </c>
      <c r="AL133" s="0" t="n">
        <v>1</v>
      </c>
      <c r="AM133" s="0" t="n">
        <v>0</v>
      </c>
      <c r="AN133" s="0" t="n">
        <v>0</v>
      </c>
      <c r="AO133" s="0" t="n">
        <v>1</v>
      </c>
      <c r="AP133" s="0" t="n">
        <v>0</v>
      </c>
      <c r="AQ133" s="0" t="n">
        <v>0</v>
      </c>
      <c r="AR133" s="0" t="n">
        <v>0</v>
      </c>
      <c r="AT133" s="0" t="n">
        <v>69</v>
      </c>
      <c r="AU133" s="0" t="s">
        <v>151</v>
      </c>
      <c r="AV133" s="0" t="n">
        <v>1</v>
      </c>
      <c r="AW133" s="0" t="n">
        <v>2</v>
      </c>
      <c r="AX133" s="0" t="n">
        <v>86511507</v>
      </c>
      <c r="AY133" s="0" t="n">
        <v>1</v>
      </c>
      <c r="AZ133" s="0" t="n">
        <v>6144</v>
      </c>
      <c r="BA133" s="0" t="n">
        <v>133</v>
      </c>
      <c r="BB133" s="0" t="n">
        <v>0</v>
      </c>
      <c r="BC133" s="0" t="n">
        <v>0</v>
      </c>
      <c r="BD133" s="0" t="n">
        <v>0</v>
      </c>
      <c r="BE133" s="0" t="n">
        <v>0</v>
      </c>
      <c r="BF133" s="0" t="n">
        <v>0</v>
      </c>
      <c r="BG133" s="0" t="n">
        <v>0</v>
      </c>
      <c r="BH133" s="0" t="n">
        <v>0</v>
      </c>
      <c r="BI133" s="0" t="n">
        <v>0</v>
      </c>
      <c r="BJ133" s="0" t="n">
        <v>0</v>
      </c>
      <c r="BK133" s="0" t="n">
        <v>0</v>
      </c>
      <c r="BL133" s="0" t="n">
        <v>0</v>
      </c>
      <c r="BM133" s="0" t="n">
        <v>0</v>
      </c>
      <c r="BN133" s="0" t="n">
        <v>0</v>
      </c>
      <c r="BO133" s="0" t="n">
        <v>0</v>
      </c>
      <c r="BP133" s="0" t="n">
        <v>0</v>
      </c>
      <c r="BQ133" s="0" t="n">
        <v>0</v>
      </c>
      <c r="BR133" s="0" t="n">
        <v>0</v>
      </c>
      <c r="BS133" s="0" t="n">
        <v>0</v>
      </c>
      <c r="BT133" s="0" t="n">
        <v>0</v>
      </c>
      <c r="BU133" s="0" t="n">
        <v>0</v>
      </c>
      <c r="BV133" s="0" t="n">
        <v>0</v>
      </c>
      <c r="BW133" s="0" t="n">
        <v>0</v>
      </c>
      <c r="CU133" s="0" t="n">
        <f aca="false">ROUND(AT133*Source!I107*AH133*AL133,2)</f>
        <v>0</v>
      </c>
      <c r="CV133" s="0" t="n">
        <f aca="false">ROUND(Y133*Source!I107,9)</f>
        <v>0.4554</v>
      </c>
      <c r="CW133" s="0" t="n">
        <v>0</v>
      </c>
      <c r="CX133" s="0" t="n">
        <f aca="false">ROUND(Y133*Source!I107,9)</f>
        <v>0.4554</v>
      </c>
      <c r="CY133" s="0" t="n">
        <f aca="false">AD133</f>
        <v>0</v>
      </c>
      <c r="CZ133" s="0" t="n">
        <f aca="false">AH133</f>
        <v>0</v>
      </c>
      <c r="DA133" s="0" t="n">
        <f aca="false">AL133</f>
        <v>1</v>
      </c>
      <c r="DB133" s="0" t="n">
        <f aca="false">(ROUND(AT133*CZ133,2)*1.1*0.6)</f>
        <v>0</v>
      </c>
      <c r="DC133" s="0" t="n">
        <f aca="false">(ROUND(AT133*AG133,2)*1.1*0.6)</f>
        <v>0</v>
      </c>
      <c r="DF133" s="0" t="n">
        <f aca="false">ROUND(ROUND(AE133,2)*CX133,2)</f>
        <v>0</v>
      </c>
      <c r="DG133" s="0" t="n">
        <f aca="false">ROUND(ROUND(AF133,2)*CX133,2)</f>
        <v>0</v>
      </c>
      <c r="DH133" s="0" t="n">
        <f aca="false">ROUND(ROUND(AG133,2)*ROUND((AT133*Source!I107*1.1*0.6),9),2)</f>
        <v>0</v>
      </c>
      <c r="DI133" s="0" t="n">
        <f aca="false">ROUND(ROUND(AH133,2)*CX133,2)</f>
        <v>0</v>
      </c>
      <c r="DJ133" s="0" t="n">
        <f aca="false">DI133</f>
        <v>0</v>
      </c>
      <c r="DK133" s="0" t="n">
        <v>0</v>
      </c>
      <c r="DM133" s="0" t="n">
        <v>0</v>
      </c>
      <c r="DO133" s="0" t="n">
        <v>0</v>
      </c>
      <c r="DP133" s="0" t="s">
        <v>151</v>
      </c>
    </row>
    <row r="134" customFormat="false" ht="12.75" hidden="false" customHeight="false" outlineLevel="0" collapsed="false">
      <c r="A134" s="0" t="n">
        <f aca="false">ROW(Source!A107)</f>
        <v>107</v>
      </c>
      <c r="B134" s="0" t="n">
        <v>86511347</v>
      </c>
      <c r="C134" s="0" t="n">
        <v>86511503</v>
      </c>
      <c r="D134" s="0" t="n">
        <v>0</v>
      </c>
      <c r="E134" s="0" t="n">
        <v>1</v>
      </c>
      <c r="F134" s="0" t="n">
        <v>1</v>
      </c>
      <c r="G134" s="0" t="n">
        <v>30515945</v>
      </c>
      <c r="H134" s="0" t="n">
        <v>3</v>
      </c>
      <c r="I134" s="0" t="s">
        <v>189</v>
      </c>
      <c r="K134" s="0" t="s">
        <v>190</v>
      </c>
      <c r="L134" s="0" t="n">
        <v>1354</v>
      </c>
      <c r="N134" s="0" t="n">
        <v>1010</v>
      </c>
      <c r="O134" s="0" t="s">
        <v>181</v>
      </c>
      <c r="P134" s="0" t="s">
        <v>181</v>
      </c>
      <c r="Q134" s="0" t="n">
        <v>1</v>
      </c>
      <c r="W134" s="0" t="n">
        <v>0</v>
      </c>
      <c r="X134" s="0" t="n">
        <v>-527920806</v>
      </c>
      <c r="Y134" s="0" t="n">
        <f aca="false">AT134</f>
        <v>0</v>
      </c>
      <c r="AA134" s="0" t="n">
        <v>0</v>
      </c>
      <c r="AB134" s="0" t="n">
        <v>0</v>
      </c>
      <c r="AC134" s="0" t="n">
        <v>0</v>
      </c>
      <c r="AD134" s="0" t="n">
        <v>0</v>
      </c>
      <c r="AE134" s="0" t="n">
        <v>0</v>
      </c>
      <c r="AF134" s="0" t="n">
        <v>0</v>
      </c>
      <c r="AG134" s="0" t="n">
        <v>0</v>
      </c>
      <c r="AH134" s="0" t="n">
        <v>0</v>
      </c>
      <c r="AI134" s="0" t="n">
        <v>1</v>
      </c>
      <c r="AJ134" s="0" t="n">
        <v>1</v>
      </c>
      <c r="AK134" s="0" t="n">
        <v>1</v>
      </c>
      <c r="AL134" s="0" t="n">
        <v>1</v>
      </c>
      <c r="AM134" s="0" t="n">
        <v>0</v>
      </c>
      <c r="AN134" s="0" t="n">
        <v>0</v>
      </c>
      <c r="AO134" s="0" t="n">
        <v>1</v>
      </c>
      <c r="AP134" s="0" t="n">
        <v>0</v>
      </c>
      <c r="AQ134" s="0" t="n">
        <v>0</v>
      </c>
      <c r="AR134" s="0" t="n">
        <v>0</v>
      </c>
      <c r="AT134" s="0" t="n">
        <v>0</v>
      </c>
      <c r="AV134" s="0" t="n">
        <v>0</v>
      </c>
      <c r="AW134" s="0" t="n">
        <v>2</v>
      </c>
      <c r="AX134" s="0" t="n">
        <v>86511508</v>
      </c>
      <c r="AY134" s="0" t="n">
        <v>1</v>
      </c>
      <c r="AZ134" s="0" t="n">
        <v>0</v>
      </c>
      <c r="BA134" s="0" t="n">
        <v>134</v>
      </c>
      <c r="BB134" s="0" t="n">
        <v>0</v>
      </c>
      <c r="BC134" s="0" t="n">
        <v>0</v>
      </c>
      <c r="BD134" s="0" t="n">
        <v>0</v>
      </c>
      <c r="BE134" s="0" t="n">
        <v>0</v>
      </c>
      <c r="BF134" s="0" t="n">
        <v>0</v>
      </c>
      <c r="BG134" s="0" t="n">
        <v>0</v>
      </c>
      <c r="BH134" s="0" t="n">
        <v>0</v>
      </c>
      <c r="BI134" s="0" t="n">
        <v>0</v>
      </c>
      <c r="BJ134" s="0" t="n">
        <v>0</v>
      </c>
      <c r="BK134" s="0" t="n">
        <v>0</v>
      </c>
      <c r="BL134" s="0" t="n">
        <v>0</v>
      </c>
      <c r="BM134" s="0" t="n">
        <v>0</v>
      </c>
      <c r="BN134" s="0" t="n">
        <v>0</v>
      </c>
      <c r="BO134" s="0" t="n">
        <v>0</v>
      </c>
      <c r="BP134" s="0" t="n">
        <v>0</v>
      </c>
      <c r="BQ134" s="0" t="n">
        <v>0</v>
      </c>
      <c r="BR134" s="0" t="n">
        <v>0</v>
      </c>
      <c r="BS134" s="0" t="n">
        <v>0</v>
      </c>
      <c r="BT134" s="0" t="n">
        <v>0</v>
      </c>
      <c r="BU134" s="0" t="n">
        <v>0</v>
      </c>
      <c r="BV134" s="0" t="n">
        <v>0</v>
      </c>
      <c r="BW134" s="0" t="n">
        <v>0</v>
      </c>
      <c r="CV134" s="0" t="n">
        <v>0</v>
      </c>
      <c r="CW134" s="0" t="n">
        <v>0</v>
      </c>
      <c r="CX134" s="0" t="n">
        <f aca="false">ROUND(Y134*Source!I107,9)</f>
        <v>0</v>
      </c>
      <c r="CY134" s="0" t="n">
        <f aca="false">AA134</f>
        <v>0</v>
      </c>
      <c r="CZ134" s="0" t="n">
        <f aca="false">AE134</f>
        <v>0</v>
      </c>
      <c r="DA134" s="0" t="n">
        <f aca="false">AI134</f>
        <v>1</v>
      </c>
      <c r="DB134" s="0" t="n">
        <f aca="false">ROUND(AT134*CZ134,2)</f>
        <v>0</v>
      </c>
      <c r="DC134" s="0" t="n">
        <f aca="false">ROUND(AT134*AG134,2)</f>
        <v>0</v>
      </c>
      <c r="DF134" s="0" t="n">
        <f aca="false">ROUND(ROUND(AE134,2)*CX134,2)</f>
        <v>0</v>
      </c>
      <c r="DG134" s="0" t="n">
        <f aca="false">ROUND(ROUND(AF134,2)*CX134,2)</f>
        <v>0</v>
      </c>
      <c r="DH134" s="0" t="n">
        <f aca="false">ROUND(ROUND(AG134,2)*ROUND(AT134*Source!I107,9),2)</f>
        <v>0</v>
      </c>
      <c r="DI134" s="0" t="n">
        <f aca="false">ROUND(ROUND(AH134,2)*CX134,2)</f>
        <v>0</v>
      </c>
      <c r="DJ134" s="0" t="n">
        <f aca="false">DF134</f>
        <v>0</v>
      </c>
      <c r="DK134" s="0" t="n">
        <v>0</v>
      </c>
      <c r="DM134" s="0" t="n">
        <v>0</v>
      </c>
      <c r="DO134" s="0" t="n">
        <v>0</v>
      </c>
    </row>
    <row r="135" customFormat="false" ht="12.75" hidden="false" customHeight="false" outlineLevel="0" collapsed="false">
      <c r="A135" s="0" t="n">
        <f aca="false">ROW(Source!A107)</f>
        <v>107</v>
      </c>
      <c r="B135" s="0" t="n">
        <v>86511347</v>
      </c>
      <c r="C135" s="0" t="n">
        <v>86511503</v>
      </c>
      <c r="D135" s="0" t="n">
        <v>46341682</v>
      </c>
      <c r="E135" s="0" t="n">
        <v>1</v>
      </c>
      <c r="F135" s="0" t="n">
        <v>1</v>
      </c>
      <c r="G135" s="0" t="n">
        <v>30515945</v>
      </c>
      <c r="H135" s="0" t="n">
        <v>3</v>
      </c>
      <c r="I135" s="0" t="s">
        <v>191</v>
      </c>
      <c r="K135" s="0" t="s">
        <v>192</v>
      </c>
      <c r="L135" s="0" t="n">
        <v>1354</v>
      </c>
      <c r="N135" s="0" t="n">
        <v>1010</v>
      </c>
      <c r="O135" s="0" t="s">
        <v>181</v>
      </c>
      <c r="P135" s="0" t="s">
        <v>181</v>
      </c>
      <c r="Q135" s="0" t="n">
        <v>1</v>
      </c>
      <c r="W135" s="0" t="n">
        <v>0</v>
      </c>
      <c r="X135" s="0" t="n">
        <v>-384883469</v>
      </c>
      <c r="Y135" s="0" t="n">
        <f aca="false">AT135</f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n">
        <v>0</v>
      </c>
      <c r="AG135" s="0" t="n">
        <v>0</v>
      </c>
      <c r="AH135" s="0" t="n">
        <v>0</v>
      </c>
      <c r="AI135" s="0" t="n">
        <v>1</v>
      </c>
      <c r="AJ135" s="0" t="n">
        <v>1</v>
      </c>
      <c r="AK135" s="0" t="n">
        <v>1</v>
      </c>
      <c r="AL135" s="0" t="n">
        <v>1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  <c r="AT135" s="0" t="n">
        <v>0</v>
      </c>
      <c r="AV135" s="0" t="n">
        <v>0</v>
      </c>
      <c r="AW135" s="0" t="n">
        <v>2</v>
      </c>
      <c r="AX135" s="0" t="n">
        <v>86511509</v>
      </c>
      <c r="AY135" s="0" t="n">
        <v>1</v>
      </c>
      <c r="AZ135" s="0" t="n">
        <v>0</v>
      </c>
      <c r="BA135" s="0" t="n">
        <v>135</v>
      </c>
      <c r="BB135" s="0" t="n">
        <v>0</v>
      </c>
      <c r="BC135" s="0" t="n">
        <v>0</v>
      </c>
      <c r="BD135" s="0" t="n">
        <v>0</v>
      </c>
      <c r="BE135" s="0" t="n">
        <v>0</v>
      </c>
      <c r="BF135" s="0" t="n">
        <v>0</v>
      </c>
      <c r="BG135" s="0" t="n">
        <v>0</v>
      </c>
      <c r="BH135" s="0" t="n">
        <v>0</v>
      </c>
      <c r="BI135" s="0" t="n">
        <v>0</v>
      </c>
      <c r="BJ135" s="0" t="n">
        <v>0</v>
      </c>
      <c r="BK135" s="0" t="n">
        <v>0</v>
      </c>
      <c r="BL135" s="0" t="n">
        <v>0</v>
      </c>
      <c r="BM135" s="0" t="n">
        <v>0</v>
      </c>
      <c r="BN135" s="0" t="n">
        <v>0</v>
      </c>
      <c r="BO135" s="0" t="n">
        <v>0</v>
      </c>
      <c r="BP135" s="0" t="n">
        <v>0</v>
      </c>
      <c r="BQ135" s="0" t="n">
        <v>0</v>
      </c>
      <c r="BR135" s="0" t="n">
        <v>0</v>
      </c>
      <c r="BS135" s="0" t="n">
        <v>0</v>
      </c>
      <c r="BT135" s="0" t="n">
        <v>0</v>
      </c>
      <c r="BU135" s="0" t="n">
        <v>0</v>
      </c>
      <c r="BV135" s="0" t="n">
        <v>0</v>
      </c>
      <c r="BW135" s="0" t="n">
        <v>0</v>
      </c>
      <c r="CV135" s="0" t="n">
        <v>0</v>
      </c>
      <c r="CW135" s="0" t="n">
        <v>0</v>
      </c>
      <c r="CX135" s="0" t="n">
        <f aca="false">ROUND(Y135*Source!I107,9)</f>
        <v>0</v>
      </c>
      <c r="CY135" s="0" t="n">
        <f aca="false">AA135</f>
        <v>0</v>
      </c>
      <c r="CZ135" s="0" t="n">
        <f aca="false">AE135</f>
        <v>0</v>
      </c>
      <c r="DA135" s="0" t="n">
        <f aca="false">AI135</f>
        <v>1</v>
      </c>
      <c r="DB135" s="0" t="n">
        <f aca="false">ROUND(AT135*CZ135,2)</f>
        <v>0</v>
      </c>
      <c r="DC135" s="0" t="n">
        <f aca="false">ROUND(AT135*AG135,2)</f>
        <v>0</v>
      </c>
      <c r="DF135" s="0" t="n">
        <f aca="false">ROUND(ROUND(AE135,2)*CX135,2)</f>
        <v>0</v>
      </c>
      <c r="DG135" s="0" t="n">
        <f aca="false">ROUND(ROUND(AF135,2)*CX135,2)</f>
        <v>0</v>
      </c>
      <c r="DH135" s="0" t="n">
        <f aca="false">ROUND(ROUND(AG135,2)*ROUND(AT135*Source!I107,9),2)</f>
        <v>0</v>
      </c>
      <c r="DI135" s="0" t="n">
        <f aca="false">ROUND(ROUND(AH135,2)*CX135,2)</f>
        <v>0</v>
      </c>
      <c r="DJ135" s="0" t="n">
        <f aca="false">DF135</f>
        <v>0</v>
      </c>
      <c r="DK135" s="0" t="n">
        <v>0</v>
      </c>
      <c r="DM135" s="0" t="n">
        <v>0</v>
      </c>
      <c r="DO135" s="0" t="n">
        <v>0</v>
      </c>
    </row>
    <row r="136" customFormat="false" ht="12.75" hidden="false" customHeight="false" outlineLevel="0" collapsed="false">
      <c r="A136" s="0" t="n">
        <f aca="false">ROW(Source!A108)</f>
        <v>108</v>
      </c>
      <c r="B136" s="0" t="n">
        <v>86511348</v>
      </c>
      <c r="C136" s="0" t="n">
        <v>86511503</v>
      </c>
      <c r="D136" s="0" t="n">
        <v>0</v>
      </c>
      <c r="E136" s="0" t="n">
        <v>1</v>
      </c>
      <c r="F136" s="0" t="n">
        <v>1</v>
      </c>
      <c r="G136" s="0" t="n">
        <v>30515945</v>
      </c>
      <c r="H136" s="0" t="n">
        <v>1</v>
      </c>
      <c r="I136" s="0" t="s">
        <v>70</v>
      </c>
      <c r="K136" s="0" t="s">
        <v>187</v>
      </c>
      <c r="L136" s="0" t="n">
        <v>1369</v>
      </c>
      <c r="N136" s="0" t="n">
        <v>1013</v>
      </c>
      <c r="O136" s="0" t="s">
        <v>188</v>
      </c>
      <c r="P136" s="0" t="s">
        <v>188</v>
      </c>
      <c r="Q136" s="0" t="n">
        <v>1</v>
      </c>
      <c r="W136" s="0" t="n">
        <v>0</v>
      </c>
      <c r="X136" s="0" t="n">
        <v>-2001970737</v>
      </c>
      <c r="Y136" s="0" t="n">
        <f aca="false">(AT136*1.1*0.6)</f>
        <v>45.54</v>
      </c>
      <c r="AA136" s="0" t="n">
        <v>0</v>
      </c>
      <c r="AB136" s="0" t="n">
        <v>0</v>
      </c>
      <c r="AC136" s="0" t="n">
        <v>0</v>
      </c>
      <c r="AD136" s="0" t="n">
        <v>0</v>
      </c>
      <c r="AE136" s="0" t="n">
        <v>0</v>
      </c>
      <c r="AF136" s="0" t="n">
        <v>0</v>
      </c>
      <c r="AG136" s="0" t="n">
        <v>0</v>
      </c>
      <c r="AH136" s="0" t="n">
        <v>0</v>
      </c>
      <c r="AI136" s="0" t="n">
        <v>1</v>
      </c>
      <c r="AJ136" s="0" t="n">
        <v>1</v>
      </c>
      <c r="AK136" s="0" t="n">
        <v>1</v>
      </c>
      <c r="AL136" s="0" t="n">
        <v>1</v>
      </c>
      <c r="AM136" s="0" t="n">
        <v>0</v>
      </c>
      <c r="AN136" s="0" t="n">
        <v>0</v>
      </c>
      <c r="AO136" s="0" t="n">
        <v>1</v>
      </c>
      <c r="AP136" s="0" t="n">
        <v>0</v>
      </c>
      <c r="AQ136" s="0" t="n">
        <v>0</v>
      </c>
      <c r="AR136" s="0" t="n">
        <v>0</v>
      </c>
      <c r="AT136" s="0" t="n">
        <v>69</v>
      </c>
      <c r="AU136" s="0" t="s">
        <v>151</v>
      </c>
      <c r="AV136" s="0" t="n">
        <v>1</v>
      </c>
      <c r="AW136" s="0" t="n">
        <v>2</v>
      </c>
      <c r="AX136" s="0" t="n">
        <v>86511507</v>
      </c>
      <c r="AY136" s="0" t="n">
        <v>1</v>
      </c>
      <c r="AZ136" s="0" t="n">
        <v>6144</v>
      </c>
      <c r="BA136" s="0" t="n">
        <v>136</v>
      </c>
      <c r="BB136" s="0" t="n">
        <v>0</v>
      </c>
      <c r="BC136" s="0" t="n">
        <v>0</v>
      </c>
      <c r="BD136" s="0" t="n">
        <v>0</v>
      </c>
      <c r="BE136" s="0" t="n">
        <v>0</v>
      </c>
      <c r="BF136" s="0" t="n">
        <v>0</v>
      </c>
      <c r="BG136" s="0" t="n">
        <v>0</v>
      </c>
      <c r="BH136" s="0" t="n">
        <v>0</v>
      </c>
      <c r="BI136" s="0" t="n">
        <v>0</v>
      </c>
      <c r="BJ136" s="0" t="n">
        <v>0</v>
      </c>
      <c r="BK136" s="0" t="n">
        <v>0</v>
      </c>
      <c r="BL136" s="0" t="n">
        <v>0</v>
      </c>
      <c r="BM136" s="0" t="n">
        <v>0</v>
      </c>
      <c r="BN136" s="0" t="n">
        <v>0</v>
      </c>
      <c r="BO136" s="0" t="n">
        <v>0</v>
      </c>
      <c r="BP136" s="0" t="n">
        <v>0</v>
      </c>
      <c r="BQ136" s="0" t="n">
        <v>0</v>
      </c>
      <c r="BR136" s="0" t="n">
        <v>0</v>
      </c>
      <c r="BS136" s="0" t="n">
        <v>0</v>
      </c>
      <c r="BT136" s="0" t="n">
        <v>0</v>
      </c>
      <c r="BU136" s="0" t="n">
        <v>0</v>
      </c>
      <c r="BV136" s="0" t="n">
        <v>0</v>
      </c>
      <c r="BW136" s="0" t="n">
        <v>0</v>
      </c>
      <c r="CU136" s="0" t="n">
        <f aca="false">ROUND(AT136*Source!I108*AH136*AL136,2)</f>
        <v>0</v>
      </c>
      <c r="CV136" s="0" t="n">
        <f aca="false">ROUND(Y136*Source!I108,9)</f>
        <v>0.4554</v>
      </c>
      <c r="CW136" s="0" t="n">
        <v>0</v>
      </c>
      <c r="CX136" s="0" t="n">
        <f aca="false">ROUND(Y136*Source!I108,9)</f>
        <v>0.4554</v>
      </c>
      <c r="CY136" s="0" t="n">
        <f aca="false">AD136</f>
        <v>0</v>
      </c>
      <c r="CZ136" s="0" t="n">
        <f aca="false">AH136</f>
        <v>0</v>
      </c>
      <c r="DA136" s="0" t="n">
        <f aca="false">AL136</f>
        <v>1</v>
      </c>
      <c r="DB136" s="0" t="n">
        <f aca="false">(ROUND(AT136*CZ136,2)*1.1*0.6)</f>
        <v>0</v>
      </c>
      <c r="DC136" s="0" t="n">
        <f aca="false">(ROUND(AT136*AG136,2)*1.1*0.6)</f>
        <v>0</v>
      </c>
      <c r="DF136" s="0" t="n">
        <f aca="false">ROUND(ROUND(AE136,2)*CX136,2)</f>
        <v>0</v>
      </c>
      <c r="DG136" s="0" t="n">
        <f aca="false">ROUND(ROUND(AF136,2)*CX136,2)</f>
        <v>0</v>
      </c>
      <c r="DH136" s="0" t="n">
        <f aca="false">ROUND(ROUND(AG136,2)*ROUND((AT136*Source!I108*1.1*0.6),9),2)</f>
        <v>0</v>
      </c>
      <c r="DI136" s="0" t="n">
        <f aca="false">ROUND(ROUND(AH136,2)*CX136,2)</f>
        <v>0</v>
      </c>
      <c r="DJ136" s="0" t="n">
        <f aca="false">DI136</f>
        <v>0</v>
      </c>
      <c r="DK136" s="0" t="n">
        <v>0</v>
      </c>
      <c r="DM136" s="0" t="n">
        <v>0</v>
      </c>
      <c r="DO136" s="0" t="n">
        <v>0</v>
      </c>
      <c r="DP136" s="0" t="s">
        <v>151</v>
      </c>
    </row>
    <row r="137" customFormat="false" ht="12.75" hidden="false" customHeight="false" outlineLevel="0" collapsed="false">
      <c r="A137" s="0" t="n">
        <f aca="false">ROW(Source!A108)</f>
        <v>108</v>
      </c>
      <c r="B137" s="0" t="n">
        <v>86511348</v>
      </c>
      <c r="C137" s="0" t="n">
        <v>86511503</v>
      </c>
      <c r="D137" s="0" t="n">
        <v>0</v>
      </c>
      <c r="E137" s="0" t="n">
        <v>1</v>
      </c>
      <c r="F137" s="0" t="n">
        <v>1</v>
      </c>
      <c r="G137" s="0" t="n">
        <v>30515945</v>
      </c>
      <c r="H137" s="0" t="n">
        <v>3</v>
      </c>
      <c r="I137" s="0" t="s">
        <v>189</v>
      </c>
      <c r="K137" s="0" t="s">
        <v>190</v>
      </c>
      <c r="L137" s="0" t="n">
        <v>1354</v>
      </c>
      <c r="N137" s="0" t="n">
        <v>1010</v>
      </c>
      <c r="O137" s="0" t="s">
        <v>181</v>
      </c>
      <c r="P137" s="0" t="s">
        <v>181</v>
      </c>
      <c r="Q137" s="0" t="n">
        <v>1</v>
      </c>
      <c r="W137" s="0" t="n">
        <v>0</v>
      </c>
      <c r="X137" s="0" t="n">
        <v>-527920806</v>
      </c>
      <c r="Y137" s="0" t="n">
        <f aca="false">AT137</f>
        <v>0</v>
      </c>
      <c r="AA137" s="0" t="n">
        <v>0</v>
      </c>
      <c r="AB137" s="0" t="n">
        <v>0</v>
      </c>
      <c r="AC137" s="0" t="n">
        <v>0</v>
      </c>
      <c r="AD137" s="0" t="n">
        <v>0</v>
      </c>
      <c r="AE137" s="0" t="n">
        <v>0</v>
      </c>
      <c r="AF137" s="0" t="n">
        <v>0</v>
      </c>
      <c r="AG137" s="0" t="n">
        <v>0</v>
      </c>
      <c r="AH137" s="0" t="n">
        <v>0</v>
      </c>
      <c r="AI137" s="0" t="n">
        <v>1</v>
      </c>
      <c r="AJ137" s="0" t="n">
        <v>1</v>
      </c>
      <c r="AK137" s="0" t="n">
        <v>1</v>
      </c>
      <c r="AL137" s="0" t="n">
        <v>1</v>
      </c>
      <c r="AM137" s="0" t="n">
        <v>0</v>
      </c>
      <c r="AN137" s="0" t="n">
        <v>0</v>
      </c>
      <c r="AO137" s="0" t="n">
        <v>1</v>
      </c>
      <c r="AP137" s="0" t="n">
        <v>0</v>
      </c>
      <c r="AQ137" s="0" t="n">
        <v>0</v>
      </c>
      <c r="AR137" s="0" t="n">
        <v>0</v>
      </c>
      <c r="AT137" s="0" t="n">
        <v>0</v>
      </c>
      <c r="AV137" s="0" t="n">
        <v>0</v>
      </c>
      <c r="AW137" s="0" t="n">
        <v>2</v>
      </c>
      <c r="AX137" s="0" t="n">
        <v>86511508</v>
      </c>
      <c r="AY137" s="0" t="n">
        <v>1</v>
      </c>
      <c r="AZ137" s="0" t="n">
        <v>0</v>
      </c>
      <c r="BA137" s="0" t="n">
        <v>137</v>
      </c>
      <c r="BB137" s="0" t="n">
        <v>0</v>
      </c>
      <c r="BC137" s="0" t="n">
        <v>0</v>
      </c>
      <c r="BD137" s="0" t="n">
        <v>0</v>
      </c>
      <c r="BE137" s="0" t="n">
        <v>0</v>
      </c>
      <c r="BF137" s="0" t="n">
        <v>0</v>
      </c>
      <c r="BG137" s="0" t="n">
        <v>0</v>
      </c>
      <c r="BH137" s="0" t="n">
        <v>0</v>
      </c>
      <c r="BI137" s="0" t="n">
        <v>0</v>
      </c>
      <c r="BJ137" s="0" t="n">
        <v>0</v>
      </c>
      <c r="BK137" s="0" t="n">
        <v>0</v>
      </c>
      <c r="BL137" s="0" t="n">
        <v>0</v>
      </c>
      <c r="BM137" s="0" t="n">
        <v>0</v>
      </c>
      <c r="BN137" s="0" t="n">
        <v>0</v>
      </c>
      <c r="BO137" s="0" t="n">
        <v>0</v>
      </c>
      <c r="BP137" s="0" t="n">
        <v>0</v>
      </c>
      <c r="BQ137" s="0" t="n">
        <v>0</v>
      </c>
      <c r="BR137" s="0" t="n">
        <v>0</v>
      </c>
      <c r="BS137" s="0" t="n">
        <v>0</v>
      </c>
      <c r="BT137" s="0" t="n">
        <v>0</v>
      </c>
      <c r="BU137" s="0" t="n">
        <v>0</v>
      </c>
      <c r="BV137" s="0" t="n">
        <v>0</v>
      </c>
      <c r="BW137" s="0" t="n">
        <v>0</v>
      </c>
      <c r="CV137" s="0" t="n">
        <v>0</v>
      </c>
      <c r="CW137" s="0" t="n">
        <v>0</v>
      </c>
      <c r="CX137" s="0" t="n">
        <f aca="false">ROUND(Y137*Source!I108,9)</f>
        <v>0</v>
      </c>
      <c r="CY137" s="0" t="n">
        <f aca="false">AA137</f>
        <v>0</v>
      </c>
      <c r="CZ137" s="0" t="n">
        <f aca="false">AE137</f>
        <v>0</v>
      </c>
      <c r="DA137" s="0" t="n">
        <f aca="false">AI137</f>
        <v>1</v>
      </c>
      <c r="DB137" s="0" t="n">
        <f aca="false">ROUND(AT137*CZ137,2)</f>
        <v>0</v>
      </c>
      <c r="DC137" s="0" t="n">
        <f aca="false">ROUND(AT137*AG137,2)</f>
        <v>0</v>
      </c>
      <c r="DF137" s="0" t="n">
        <f aca="false">ROUND(ROUND(AE137,2)*CX137,2)</f>
        <v>0</v>
      </c>
      <c r="DG137" s="0" t="n">
        <f aca="false">ROUND(ROUND(AF137,2)*CX137,2)</f>
        <v>0</v>
      </c>
      <c r="DH137" s="0" t="n">
        <f aca="false">ROUND(ROUND(AG137,2)*ROUND(AT137*Source!I108,9),2)</f>
        <v>0</v>
      </c>
      <c r="DI137" s="0" t="n">
        <f aca="false">ROUND(ROUND(AH137,2)*CX137,2)</f>
        <v>0</v>
      </c>
      <c r="DJ137" s="0" t="n">
        <f aca="false">DF137</f>
        <v>0</v>
      </c>
      <c r="DK137" s="0" t="n">
        <v>0</v>
      </c>
      <c r="DM137" s="0" t="n">
        <v>0</v>
      </c>
      <c r="DO137" s="0" t="n">
        <v>0</v>
      </c>
    </row>
    <row r="138" customFormat="false" ht="12.75" hidden="false" customHeight="false" outlineLevel="0" collapsed="false">
      <c r="A138" s="0" t="n">
        <f aca="false">ROW(Source!A108)</f>
        <v>108</v>
      </c>
      <c r="B138" s="0" t="n">
        <v>86511348</v>
      </c>
      <c r="C138" s="0" t="n">
        <v>86511503</v>
      </c>
      <c r="D138" s="0" t="n">
        <v>46341682</v>
      </c>
      <c r="E138" s="0" t="n">
        <v>1</v>
      </c>
      <c r="F138" s="0" t="n">
        <v>1</v>
      </c>
      <c r="G138" s="0" t="n">
        <v>30515945</v>
      </c>
      <c r="H138" s="0" t="n">
        <v>3</v>
      </c>
      <c r="I138" s="0" t="s">
        <v>191</v>
      </c>
      <c r="K138" s="0" t="s">
        <v>192</v>
      </c>
      <c r="L138" s="0" t="n">
        <v>1354</v>
      </c>
      <c r="N138" s="0" t="n">
        <v>1010</v>
      </c>
      <c r="O138" s="0" t="s">
        <v>181</v>
      </c>
      <c r="P138" s="0" t="s">
        <v>181</v>
      </c>
      <c r="Q138" s="0" t="n">
        <v>1</v>
      </c>
      <c r="W138" s="0" t="n">
        <v>0</v>
      </c>
      <c r="X138" s="0" t="n">
        <v>-384883469</v>
      </c>
      <c r="Y138" s="0" t="n">
        <f aca="false">AT138</f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n">
        <v>0</v>
      </c>
      <c r="AG138" s="0" t="n">
        <v>0</v>
      </c>
      <c r="AH138" s="0" t="n">
        <v>0</v>
      </c>
      <c r="AI138" s="0" t="n">
        <v>1</v>
      </c>
      <c r="AJ138" s="0" t="n">
        <v>1</v>
      </c>
      <c r="AK138" s="0" t="n">
        <v>1</v>
      </c>
      <c r="AL138" s="0" t="n">
        <v>1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  <c r="AT138" s="0" t="n">
        <v>0</v>
      </c>
      <c r="AV138" s="0" t="n">
        <v>0</v>
      </c>
      <c r="AW138" s="0" t="n">
        <v>2</v>
      </c>
      <c r="AX138" s="0" t="n">
        <v>86511509</v>
      </c>
      <c r="AY138" s="0" t="n">
        <v>1</v>
      </c>
      <c r="AZ138" s="0" t="n">
        <v>0</v>
      </c>
      <c r="BA138" s="0" t="n">
        <v>138</v>
      </c>
      <c r="BB138" s="0" t="n">
        <v>0</v>
      </c>
      <c r="BC138" s="0" t="n">
        <v>0</v>
      </c>
      <c r="BD138" s="0" t="n">
        <v>0</v>
      </c>
      <c r="BE138" s="0" t="n">
        <v>0</v>
      </c>
      <c r="BF138" s="0" t="n">
        <v>0</v>
      </c>
      <c r="BG138" s="0" t="n">
        <v>0</v>
      </c>
      <c r="BH138" s="0" t="n">
        <v>0</v>
      </c>
      <c r="BI138" s="0" t="n">
        <v>0</v>
      </c>
      <c r="BJ138" s="0" t="n">
        <v>0</v>
      </c>
      <c r="BK138" s="0" t="n">
        <v>0</v>
      </c>
      <c r="BL138" s="0" t="n">
        <v>0</v>
      </c>
      <c r="BM138" s="0" t="n">
        <v>0</v>
      </c>
      <c r="BN138" s="0" t="n">
        <v>0</v>
      </c>
      <c r="BO138" s="0" t="n">
        <v>0</v>
      </c>
      <c r="BP138" s="0" t="n">
        <v>0</v>
      </c>
      <c r="BQ138" s="0" t="n">
        <v>0</v>
      </c>
      <c r="BR138" s="0" t="n">
        <v>0</v>
      </c>
      <c r="BS138" s="0" t="n">
        <v>0</v>
      </c>
      <c r="BT138" s="0" t="n">
        <v>0</v>
      </c>
      <c r="BU138" s="0" t="n">
        <v>0</v>
      </c>
      <c r="BV138" s="0" t="n">
        <v>0</v>
      </c>
      <c r="BW138" s="0" t="n">
        <v>0</v>
      </c>
      <c r="CV138" s="0" t="n">
        <v>0</v>
      </c>
      <c r="CW138" s="0" t="n">
        <v>0</v>
      </c>
      <c r="CX138" s="0" t="n">
        <f aca="false">ROUND(Y138*Source!I108,9)</f>
        <v>0</v>
      </c>
      <c r="CY138" s="0" t="n">
        <f aca="false">AA138</f>
        <v>0</v>
      </c>
      <c r="CZ138" s="0" t="n">
        <f aca="false">AE138</f>
        <v>0</v>
      </c>
      <c r="DA138" s="0" t="n">
        <f aca="false">AI138</f>
        <v>1</v>
      </c>
      <c r="DB138" s="0" t="n">
        <f aca="false">ROUND(AT138*CZ138,2)</f>
        <v>0</v>
      </c>
      <c r="DC138" s="0" t="n">
        <f aca="false">ROUND(AT138*AG138,2)</f>
        <v>0</v>
      </c>
      <c r="DF138" s="0" t="n">
        <f aca="false">ROUND(ROUND(AE138,2)*CX138,2)</f>
        <v>0</v>
      </c>
      <c r="DG138" s="0" t="n">
        <f aca="false">ROUND(ROUND(AF138,2)*CX138,2)</f>
        <v>0</v>
      </c>
      <c r="DH138" s="0" t="n">
        <f aca="false">ROUND(ROUND(AG138,2)*ROUND(AT138*Source!I108,9),2)</f>
        <v>0</v>
      </c>
      <c r="DI138" s="0" t="n">
        <f aca="false">ROUND(ROUND(AH138,2)*CX138,2)</f>
        <v>0</v>
      </c>
      <c r="DJ138" s="0" t="n">
        <f aca="false">DF138</f>
        <v>0</v>
      </c>
      <c r="DK138" s="0" t="n">
        <v>0</v>
      </c>
      <c r="DM138" s="0" t="n">
        <v>0</v>
      </c>
      <c r="DO138" s="0" t="n">
        <v>0</v>
      </c>
    </row>
    <row r="139" customFormat="false" ht="12.75" hidden="false" customHeight="false" outlineLevel="0" collapsed="false">
      <c r="A139" s="0" t="n">
        <f aca="false">ROW(Source!A109)</f>
        <v>109</v>
      </c>
      <c r="B139" s="0" t="n">
        <v>86511347</v>
      </c>
      <c r="C139" s="0" t="n">
        <v>86511510</v>
      </c>
      <c r="D139" s="0" t="n">
        <v>0</v>
      </c>
      <c r="E139" s="0" t="n">
        <v>1</v>
      </c>
      <c r="F139" s="0" t="n">
        <v>1</v>
      </c>
      <c r="G139" s="0" t="n">
        <v>30515945</v>
      </c>
      <c r="H139" s="0" t="n">
        <v>1</v>
      </c>
      <c r="I139" s="0" t="s">
        <v>70</v>
      </c>
      <c r="K139" s="0" t="s">
        <v>187</v>
      </c>
      <c r="L139" s="0" t="n">
        <v>1369</v>
      </c>
      <c r="N139" s="0" t="n">
        <v>1013</v>
      </c>
      <c r="O139" s="0" t="s">
        <v>188</v>
      </c>
      <c r="P139" s="0" t="s">
        <v>188</v>
      </c>
      <c r="Q139" s="0" t="n">
        <v>1</v>
      </c>
      <c r="W139" s="0" t="n">
        <v>0</v>
      </c>
      <c r="X139" s="0" t="n">
        <v>-2001970737</v>
      </c>
      <c r="Y139" s="0" t="n">
        <f aca="false">(AT139*1.1*0.6)</f>
        <v>45.54</v>
      </c>
      <c r="AA139" s="0" t="n">
        <v>0</v>
      </c>
      <c r="AB139" s="0" t="n">
        <v>0</v>
      </c>
      <c r="AC139" s="0" t="n">
        <v>0</v>
      </c>
      <c r="AD139" s="0" t="n">
        <v>0</v>
      </c>
      <c r="AE139" s="0" t="n">
        <v>0</v>
      </c>
      <c r="AF139" s="0" t="n">
        <v>0</v>
      </c>
      <c r="AG139" s="0" t="n">
        <v>0</v>
      </c>
      <c r="AH139" s="0" t="n">
        <v>0</v>
      </c>
      <c r="AI139" s="0" t="n">
        <v>1</v>
      </c>
      <c r="AJ139" s="0" t="n">
        <v>1</v>
      </c>
      <c r="AK139" s="0" t="n">
        <v>1</v>
      </c>
      <c r="AL139" s="0" t="n">
        <v>1</v>
      </c>
      <c r="AM139" s="0" t="n">
        <v>0</v>
      </c>
      <c r="AN139" s="0" t="n">
        <v>0</v>
      </c>
      <c r="AO139" s="0" t="n">
        <v>1</v>
      </c>
      <c r="AP139" s="0" t="n">
        <v>0</v>
      </c>
      <c r="AQ139" s="0" t="n">
        <v>0</v>
      </c>
      <c r="AR139" s="0" t="n">
        <v>0</v>
      </c>
      <c r="AT139" s="0" t="n">
        <v>69</v>
      </c>
      <c r="AU139" s="0" t="s">
        <v>151</v>
      </c>
      <c r="AV139" s="0" t="n">
        <v>1</v>
      </c>
      <c r="AW139" s="0" t="n">
        <v>2</v>
      </c>
      <c r="AX139" s="0" t="n">
        <v>86511514</v>
      </c>
      <c r="AY139" s="0" t="n">
        <v>1</v>
      </c>
      <c r="AZ139" s="0" t="n">
        <v>6144</v>
      </c>
      <c r="BA139" s="0" t="n">
        <v>139</v>
      </c>
      <c r="BB139" s="0" t="n">
        <v>0</v>
      </c>
      <c r="BC139" s="0" t="n">
        <v>0</v>
      </c>
      <c r="BD139" s="0" t="n">
        <v>0</v>
      </c>
      <c r="BE139" s="0" t="n">
        <v>0</v>
      </c>
      <c r="BF139" s="0" t="n">
        <v>0</v>
      </c>
      <c r="BG139" s="0" t="n">
        <v>0</v>
      </c>
      <c r="BH139" s="0" t="n">
        <v>0</v>
      </c>
      <c r="BI139" s="0" t="n">
        <v>0</v>
      </c>
      <c r="BJ139" s="0" t="n">
        <v>0</v>
      </c>
      <c r="BK139" s="0" t="n">
        <v>0</v>
      </c>
      <c r="BL139" s="0" t="n">
        <v>0</v>
      </c>
      <c r="BM139" s="0" t="n">
        <v>0</v>
      </c>
      <c r="BN139" s="0" t="n">
        <v>0</v>
      </c>
      <c r="BO139" s="0" t="n">
        <v>0</v>
      </c>
      <c r="BP139" s="0" t="n">
        <v>0</v>
      </c>
      <c r="BQ139" s="0" t="n">
        <v>0</v>
      </c>
      <c r="BR139" s="0" t="n">
        <v>0</v>
      </c>
      <c r="BS139" s="0" t="n">
        <v>0</v>
      </c>
      <c r="BT139" s="0" t="n">
        <v>0</v>
      </c>
      <c r="BU139" s="0" t="n">
        <v>0</v>
      </c>
      <c r="BV139" s="0" t="n">
        <v>0</v>
      </c>
      <c r="BW139" s="0" t="n">
        <v>0</v>
      </c>
      <c r="CU139" s="0" t="n">
        <f aca="false">ROUND(AT139*Source!I109*AH139*AL139,2)</f>
        <v>0</v>
      </c>
      <c r="CV139" s="0" t="n">
        <f aca="false">ROUND(Y139*Source!I109,9)</f>
        <v>4.0986</v>
      </c>
      <c r="CW139" s="0" t="n">
        <v>0</v>
      </c>
      <c r="CX139" s="0" t="n">
        <f aca="false">ROUND(Y139*Source!I109,9)</f>
        <v>4.0986</v>
      </c>
      <c r="CY139" s="0" t="n">
        <f aca="false">AD139</f>
        <v>0</v>
      </c>
      <c r="CZ139" s="0" t="n">
        <f aca="false">AH139</f>
        <v>0</v>
      </c>
      <c r="DA139" s="0" t="n">
        <f aca="false">AL139</f>
        <v>1</v>
      </c>
      <c r="DB139" s="0" t="n">
        <f aca="false">(ROUND(AT139*CZ139,2)*1.1*0.6)</f>
        <v>0</v>
      </c>
      <c r="DC139" s="0" t="n">
        <f aca="false">(ROUND(AT139*AG139,2)*1.1*0.6)</f>
        <v>0</v>
      </c>
      <c r="DF139" s="0" t="n">
        <f aca="false">ROUND(ROUND(AE139,2)*CX139,2)</f>
        <v>0</v>
      </c>
      <c r="DG139" s="0" t="n">
        <f aca="false">ROUND(ROUND(AF139,2)*CX139,2)</f>
        <v>0</v>
      </c>
      <c r="DH139" s="0" t="n">
        <f aca="false">ROUND(ROUND(AG139,2)*ROUND((AT139*Source!I109*1.1*0.6),9),2)</f>
        <v>0</v>
      </c>
      <c r="DI139" s="0" t="n">
        <f aca="false">ROUND(ROUND(AH139,2)*CX139,2)</f>
        <v>0</v>
      </c>
      <c r="DJ139" s="0" t="n">
        <f aca="false">DI139</f>
        <v>0</v>
      </c>
      <c r="DK139" s="0" t="n">
        <v>0</v>
      </c>
      <c r="DM139" s="0" t="n">
        <v>0</v>
      </c>
      <c r="DO139" s="0" t="n">
        <v>0</v>
      </c>
      <c r="DP139" s="0" t="s">
        <v>151</v>
      </c>
    </row>
    <row r="140" customFormat="false" ht="12.75" hidden="false" customHeight="false" outlineLevel="0" collapsed="false">
      <c r="A140" s="0" t="n">
        <f aca="false">ROW(Source!A109)</f>
        <v>109</v>
      </c>
      <c r="B140" s="0" t="n">
        <v>86511347</v>
      </c>
      <c r="C140" s="0" t="n">
        <v>86511510</v>
      </c>
      <c r="D140" s="0" t="n">
        <v>0</v>
      </c>
      <c r="E140" s="0" t="n">
        <v>1</v>
      </c>
      <c r="F140" s="0" t="n">
        <v>1</v>
      </c>
      <c r="G140" s="0" t="n">
        <v>30515945</v>
      </c>
      <c r="H140" s="0" t="n">
        <v>3</v>
      </c>
      <c r="I140" s="0" t="s">
        <v>189</v>
      </c>
      <c r="K140" s="0" t="s">
        <v>190</v>
      </c>
      <c r="L140" s="0" t="n">
        <v>1354</v>
      </c>
      <c r="N140" s="0" t="n">
        <v>1010</v>
      </c>
      <c r="O140" s="0" t="s">
        <v>181</v>
      </c>
      <c r="P140" s="0" t="s">
        <v>181</v>
      </c>
      <c r="Q140" s="0" t="n">
        <v>1</v>
      </c>
      <c r="W140" s="0" t="n">
        <v>0</v>
      </c>
      <c r="X140" s="0" t="n">
        <v>-527920806</v>
      </c>
      <c r="Y140" s="0" t="n">
        <f aca="false">AT140</f>
        <v>0</v>
      </c>
      <c r="AA140" s="0" t="n">
        <v>0</v>
      </c>
      <c r="AB140" s="0" t="n">
        <v>0</v>
      </c>
      <c r="AC140" s="0" t="n">
        <v>0</v>
      </c>
      <c r="AD140" s="0" t="n">
        <v>0</v>
      </c>
      <c r="AE140" s="0" t="n">
        <v>0</v>
      </c>
      <c r="AF140" s="0" t="n">
        <v>0</v>
      </c>
      <c r="AG140" s="0" t="n">
        <v>0</v>
      </c>
      <c r="AH140" s="0" t="n">
        <v>0</v>
      </c>
      <c r="AI140" s="0" t="n">
        <v>1</v>
      </c>
      <c r="AJ140" s="0" t="n">
        <v>1</v>
      </c>
      <c r="AK140" s="0" t="n">
        <v>1</v>
      </c>
      <c r="AL140" s="0" t="n">
        <v>1</v>
      </c>
      <c r="AM140" s="0" t="n">
        <v>0</v>
      </c>
      <c r="AN140" s="0" t="n">
        <v>0</v>
      </c>
      <c r="AO140" s="0" t="n">
        <v>1</v>
      </c>
      <c r="AP140" s="0" t="n">
        <v>0</v>
      </c>
      <c r="AQ140" s="0" t="n">
        <v>0</v>
      </c>
      <c r="AR140" s="0" t="n">
        <v>0</v>
      </c>
      <c r="AT140" s="0" t="n">
        <v>0</v>
      </c>
      <c r="AV140" s="0" t="n">
        <v>0</v>
      </c>
      <c r="AW140" s="0" t="n">
        <v>2</v>
      </c>
      <c r="AX140" s="0" t="n">
        <v>86511515</v>
      </c>
      <c r="AY140" s="0" t="n">
        <v>1</v>
      </c>
      <c r="AZ140" s="0" t="n">
        <v>0</v>
      </c>
      <c r="BA140" s="0" t="n">
        <v>140</v>
      </c>
      <c r="BB140" s="0" t="n">
        <v>0</v>
      </c>
      <c r="BC140" s="0" t="n">
        <v>0</v>
      </c>
      <c r="BD140" s="0" t="n">
        <v>0</v>
      </c>
      <c r="BE140" s="0" t="n">
        <v>0</v>
      </c>
      <c r="BF140" s="0" t="n">
        <v>0</v>
      </c>
      <c r="BG140" s="0" t="n">
        <v>0</v>
      </c>
      <c r="BH140" s="0" t="n">
        <v>0</v>
      </c>
      <c r="BI140" s="0" t="n">
        <v>0</v>
      </c>
      <c r="BJ140" s="0" t="n">
        <v>0</v>
      </c>
      <c r="BK140" s="0" t="n">
        <v>0</v>
      </c>
      <c r="BL140" s="0" t="n">
        <v>0</v>
      </c>
      <c r="BM140" s="0" t="n">
        <v>0</v>
      </c>
      <c r="BN140" s="0" t="n">
        <v>0</v>
      </c>
      <c r="BO140" s="0" t="n">
        <v>0</v>
      </c>
      <c r="BP140" s="0" t="n">
        <v>0</v>
      </c>
      <c r="BQ140" s="0" t="n">
        <v>0</v>
      </c>
      <c r="BR140" s="0" t="n">
        <v>0</v>
      </c>
      <c r="BS140" s="0" t="n">
        <v>0</v>
      </c>
      <c r="BT140" s="0" t="n">
        <v>0</v>
      </c>
      <c r="BU140" s="0" t="n">
        <v>0</v>
      </c>
      <c r="BV140" s="0" t="n">
        <v>0</v>
      </c>
      <c r="BW140" s="0" t="n">
        <v>0</v>
      </c>
      <c r="CV140" s="0" t="n">
        <v>0</v>
      </c>
      <c r="CW140" s="0" t="n">
        <v>0</v>
      </c>
      <c r="CX140" s="0" t="n">
        <f aca="false">ROUND(Y140*Source!I109,9)</f>
        <v>0</v>
      </c>
      <c r="CY140" s="0" t="n">
        <f aca="false">AA140</f>
        <v>0</v>
      </c>
      <c r="CZ140" s="0" t="n">
        <f aca="false">AE140</f>
        <v>0</v>
      </c>
      <c r="DA140" s="0" t="n">
        <f aca="false">AI140</f>
        <v>1</v>
      </c>
      <c r="DB140" s="0" t="n">
        <f aca="false">ROUND(AT140*CZ140,2)</f>
        <v>0</v>
      </c>
      <c r="DC140" s="0" t="n">
        <f aca="false">ROUND(AT140*AG140,2)</f>
        <v>0</v>
      </c>
      <c r="DF140" s="0" t="n">
        <f aca="false">ROUND(ROUND(AE140,2)*CX140,2)</f>
        <v>0</v>
      </c>
      <c r="DG140" s="0" t="n">
        <f aca="false">ROUND(ROUND(AF140,2)*CX140,2)</f>
        <v>0</v>
      </c>
      <c r="DH140" s="0" t="n">
        <f aca="false">ROUND(ROUND(AG140,2)*ROUND(AT140*Source!I109,9),2)</f>
        <v>0</v>
      </c>
      <c r="DI140" s="0" t="n">
        <f aca="false">ROUND(ROUND(AH140,2)*CX140,2)</f>
        <v>0</v>
      </c>
      <c r="DJ140" s="0" t="n">
        <f aca="false">DF140</f>
        <v>0</v>
      </c>
      <c r="DK140" s="0" t="n">
        <v>0</v>
      </c>
      <c r="DM140" s="0" t="n">
        <v>0</v>
      </c>
      <c r="DO140" s="0" t="n">
        <v>0</v>
      </c>
    </row>
    <row r="141" customFormat="false" ht="12.75" hidden="false" customHeight="false" outlineLevel="0" collapsed="false">
      <c r="A141" s="0" t="n">
        <f aca="false">ROW(Source!A109)</f>
        <v>109</v>
      </c>
      <c r="B141" s="0" t="n">
        <v>86511347</v>
      </c>
      <c r="C141" s="0" t="n">
        <v>86511510</v>
      </c>
      <c r="D141" s="0" t="n">
        <v>46341682</v>
      </c>
      <c r="E141" s="0" t="n">
        <v>1</v>
      </c>
      <c r="F141" s="0" t="n">
        <v>1</v>
      </c>
      <c r="G141" s="0" t="n">
        <v>30515945</v>
      </c>
      <c r="H141" s="0" t="n">
        <v>3</v>
      </c>
      <c r="I141" s="0" t="s">
        <v>191</v>
      </c>
      <c r="K141" s="0" t="s">
        <v>192</v>
      </c>
      <c r="L141" s="0" t="n">
        <v>1354</v>
      </c>
      <c r="N141" s="0" t="n">
        <v>1010</v>
      </c>
      <c r="O141" s="0" t="s">
        <v>181</v>
      </c>
      <c r="P141" s="0" t="s">
        <v>181</v>
      </c>
      <c r="Q141" s="0" t="n">
        <v>1</v>
      </c>
      <c r="W141" s="0" t="n">
        <v>0</v>
      </c>
      <c r="X141" s="0" t="n">
        <v>-384883469</v>
      </c>
      <c r="Y141" s="0" t="n">
        <f aca="false">AT141</f>
        <v>0</v>
      </c>
      <c r="AA141" s="0" t="n">
        <v>0</v>
      </c>
      <c r="AB141" s="0" t="n">
        <v>0</v>
      </c>
      <c r="AC141" s="0" t="n">
        <v>0</v>
      </c>
      <c r="AD141" s="0" t="n">
        <v>0</v>
      </c>
      <c r="AE141" s="0" t="n">
        <v>0</v>
      </c>
      <c r="AF141" s="0" t="n">
        <v>0</v>
      </c>
      <c r="AG141" s="0" t="n">
        <v>0</v>
      </c>
      <c r="AH141" s="0" t="n">
        <v>0</v>
      </c>
      <c r="AI141" s="0" t="n">
        <v>1</v>
      </c>
      <c r="AJ141" s="0" t="n">
        <v>1</v>
      </c>
      <c r="AK141" s="0" t="n">
        <v>1</v>
      </c>
      <c r="AL141" s="0" t="n">
        <v>1</v>
      </c>
      <c r="AM141" s="0" t="n">
        <v>0</v>
      </c>
      <c r="AN141" s="0" t="n">
        <v>0</v>
      </c>
      <c r="AO141" s="0" t="n">
        <v>0</v>
      </c>
      <c r="AP141" s="0" t="n">
        <v>0</v>
      </c>
      <c r="AQ141" s="0" t="n">
        <v>0</v>
      </c>
      <c r="AR141" s="0" t="n">
        <v>0</v>
      </c>
      <c r="AT141" s="0" t="n">
        <v>0</v>
      </c>
      <c r="AV141" s="0" t="n">
        <v>0</v>
      </c>
      <c r="AW141" s="0" t="n">
        <v>2</v>
      </c>
      <c r="AX141" s="0" t="n">
        <v>86511516</v>
      </c>
      <c r="AY141" s="0" t="n">
        <v>1</v>
      </c>
      <c r="AZ141" s="0" t="n">
        <v>0</v>
      </c>
      <c r="BA141" s="0" t="n">
        <v>141</v>
      </c>
      <c r="BB141" s="0" t="n">
        <v>0</v>
      </c>
      <c r="BC141" s="0" t="n">
        <v>0</v>
      </c>
      <c r="BD141" s="0" t="n">
        <v>0</v>
      </c>
      <c r="BE141" s="0" t="n">
        <v>0</v>
      </c>
      <c r="BF141" s="0" t="n">
        <v>0</v>
      </c>
      <c r="BG141" s="0" t="n">
        <v>0</v>
      </c>
      <c r="BH141" s="0" t="n">
        <v>0</v>
      </c>
      <c r="BI141" s="0" t="n">
        <v>0</v>
      </c>
      <c r="BJ141" s="0" t="n">
        <v>0</v>
      </c>
      <c r="BK141" s="0" t="n">
        <v>0</v>
      </c>
      <c r="BL141" s="0" t="n">
        <v>0</v>
      </c>
      <c r="BM141" s="0" t="n">
        <v>0</v>
      </c>
      <c r="BN141" s="0" t="n">
        <v>0</v>
      </c>
      <c r="BO141" s="0" t="n">
        <v>0</v>
      </c>
      <c r="BP141" s="0" t="n">
        <v>0</v>
      </c>
      <c r="BQ141" s="0" t="n">
        <v>0</v>
      </c>
      <c r="BR141" s="0" t="n">
        <v>0</v>
      </c>
      <c r="BS141" s="0" t="n">
        <v>0</v>
      </c>
      <c r="BT141" s="0" t="n">
        <v>0</v>
      </c>
      <c r="BU141" s="0" t="n">
        <v>0</v>
      </c>
      <c r="BV141" s="0" t="n">
        <v>0</v>
      </c>
      <c r="BW141" s="0" t="n">
        <v>0</v>
      </c>
      <c r="CV141" s="0" t="n">
        <v>0</v>
      </c>
      <c r="CW141" s="0" t="n">
        <v>0</v>
      </c>
      <c r="CX141" s="0" t="n">
        <f aca="false">ROUND(Y141*Source!I109,9)</f>
        <v>0</v>
      </c>
      <c r="CY141" s="0" t="n">
        <f aca="false">AA141</f>
        <v>0</v>
      </c>
      <c r="CZ141" s="0" t="n">
        <f aca="false">AE141</f>
        <v>0</v>
      </c>
      <c r="DA141" s="0" t="n">
        <f aca="false">AI141</f>
        <v>1</v>
      </c>
      <c r="DB141" s="0" t="n">
        <f aca="false">ROUND(AT141*CZ141,2)</f>
        <v>0</v>
      </c>
      <c r="DC141" s="0" t="n">
        <f aca="false">ROUND(AT141*AG141,2)</f>
        <v>0</v>
      </c>
      <c r="DF141" s="0" t="n">
        <f aca="false">ROUND(ROUND(AE141,2)*CX141,2)</f>
        <v>0</v>
      </c>
      <c r="DG141" s="0" t="n">
        <f aca="false">ROUND(ROUND(AF141,2)*CX141,2)</f>
        <v>0</v>
      </c>
      <c r="DH141" s="0" t="n">
        <f aca="false">ROUND(ROUND(AG141,2)*ROUND(AT141*Source!I109,9),2)</f>
        <v>0</v>
      </c>
      <c r="DI141" s="0" t="n">
        <f aca="false">ROUND(ROUND(AH141,2)*CX141,2)</f>
        <v>0</v>
      </c>
      <c r="DJ141" s="0" t="n">
        <f aca="false">DF141</f>
        <v>0</v>
      </c>
      <c r="DK141" s="0" t="n">
        <v>0</v>
      </c>
      <c r="DM141" s="0" t="n">
        <v>0</v>
      </c>
      <c r="DO141" s="0" t="n">
        <v>0</v>
      </c>
    </row>
    <row r="142" customFormat="false" ht="12.75" hidden="false" customHeight="false" outlineLevel="0" collapsed="false">
      <c r="A142" s="0" t="n">
        <f aca="false">ROW(Source!A110)</f>
        <v>110</v>
      </c>
      <c r="B142" s="0" t="n">
        <v>86511348</v>
      </c>
      <c r="C142" s="0" t="n">
        <v>86511510</v>
      </c>
      <c r="D142" s="0" t="n">
        <v>0</v>
      </c>
      <c r="E142" s="0" t="n">
        <v>1</v>
      </c>
      <c r="F142" s="0" t="n">
        <v>1</v>
      </c>
      <c r="G142" s="0" t="n">
        <v>30515945</v>
      </c>
      <c r="H142" s="0" t="n">
        <v>1</v>
      </c>
      <c r="I142" s="0" t="s">
        <v>70</v>
      </c>
      <c r="K142" s="0" t="s">
        <v>187</v>
      </c>
      <c r="L142" s="0" t="n">
        <v>1369</v>
      </c>
      <c r="N142" s="0" t="n">
        <v>1013</v>
      </c>
      <c r="O142" s="0" t="s">
        <v>188</v>
      </c>
      <c r="P142" s="0" t="s">
        <v>188</v>
      </c>
      <c r="Q142" s="0" t="n">
        <v>1</v>
      </c>
      <c r="W142" s="0" t="n">
        <v>0</v>
      </c>
      <c r="X142" s="0" t="n">
        <v>-2001970737</v>
      </c>
      <c r="Y142" s="0" t="n">
        <f aca="false">(AT142*1.1*0.6)</f>
        <v>45.54</v>
      </c>
      <c r="AA142" s="0" t="n">
        <v>0</v>
      </c>
      <c r="AB142" s="0" t="n">
        <v>0</v>
      </c>
      <c r="AC142" s="0" t="n">
        <v>0</v>
      </c>
      <c r="AD142" s="0" t="n">
        <v>0</v>
      </c>
      <c r="AE142" s="0" t="n">
        <v>0</v>
      </c>
      <c r="AF142" s="0" t="n">
        <v>0</v>
      </c>
      <c r="AG142" s="0" t="n">
        <v>0</v>
      </c>
      <c r="AH142" s="0" t="n">
        <v>0</v>
      </c>
      <c r="AI142" s="0" t="n">
        <v>1</v>
      </c>
      <c r="AJ142" s="0" t="n">
        <v>1</v>
      </c>
      <c r="AK142" s="0" t="n">
        <v>1</v>
      </c>
      <c r="AL142" s="0" t="n">
        <v>1</v>
      </c>
      <c r="AM142" s="0" t="n">
        <v>0</v>
      </c>
      <c r="AN142" s="0" t="n">
        <v>0</v>
      </c>
      <c r="AO142" s="0" t="n">
        <v>1</v>
      </c>
      <c r="AP142" s="0" t="n">
        <v>0</v>
      </c>
      <c r="AQ142" s="0" t="n">
        <v>0</v>
      </c>
      <c r="AR142" s="0" t="n">
        <v>0</v>
      </c>
      <c r="AT142" s="0" t="n">
        <v>69</v>
      </c>
      <c r="AU142" s="0" t="s">
        <v>151</v>
      </c>
      <c r="AV142" s="0" t="n">
        <v>1</v>
      </c>
      <c r="AW142" s="0" t="n">
        <v>2</v>
      </c>
      <c r="AX142" s="0" t="n">
        <v>86511514</v>
      </c>
      <c r="AY142" s="0" t="n">
        <v>1</v>
      </c>
      <c r="AZ142" s="0" t="n">
        <v>6144</v>
      </c>
      <c r="BA142" s="0" t="n">
        <v>142</v>
      </c>
      <c r="BB142" s="0" t="n">
        <v>0</v>
      </c>
      <c r="BC142" s="0" t="n">
        <v>0</v>
      </c>
      <c r="BD142" s="0" t="n">
        <v>0</v>
      </c>
      <c r="BE142" s="0" t="n">
        <v>0</v>
      </c>
      <c r="BF142" s="0" t="n">
        <v>0</v>
      </c>
      <c r="BG142" s="0" t="n">
        <v>0</v>
      </c>
      <c r="BH142" s="0" t="n">
        <v>0</v>
      </c>
      <c r="BI142" s="0" t="n">
        <v>0</v>
      </c>
      <c r="BJ142" s="0" t="n">
        <v>0</v>
      </c>
      <c r="BK142" s="0" t="n">
        <v>0</v>
      </c>
      <c r="BL142" s="0" t="n">
        <v>0</v>
      </c>
      <c r="BM142" s="0" t="n">
        <v>0</v>
      </c>
      <c r="BN142" s="0" t="n">
        <v>0</v>
      </c>
      <c r="BO142" s="0" t="n">
        <v>0</v>
      </c>
      <c r="BP142" s="0" t="n">
        <v>0</v>
      </c>
      <c r="BQ142" s="0" t="n">
        <v>0</v>
      </c>
      <c r="BR142" s="0" t="n">
        <v>0</v>
      </c>
      <c r="BS142" s="0" t="n">
        <v>0</v>
      </c>
      <c r="BT142" s="0" t="n">
        <v>0</v>
      </c>
      <c r="BU142" s="0" t="n">
        <v>0</v>
      </c>
      <c r="BV142" s="0" t="n">
        <v>0</v>
      </c>
      <c r="BW142" s="0" t="n">
        <v>0</v>
      </c>
      <c r="CU142" s="0" t="n">
        <f aca="false">ROUND(AT142*Source!I110*AH142*AL142,2)</f>
        <v>0</v>
      </c>
      <c r="CV142" s="0" t="n">
        <f aca="false">ROUND(Y142*Source!I110,9)</f>
        <v>4.0986</v>
      </c>
      <c r="CW142" s="0" t="n">
        <v>0</v>
      </c>
      <c r="CX142" s="0" t="n">
        <f aca="false">ROUND(Y142*Source!I110,9)</f>
        <v>4.0986</v>
      </c>
      <c r="CY142" s="0" t="n">
        <f aca="false">AD142</f>
        <v>0</v>
      </c>
      <c r="CZ142" s="0" t="n">
        <f aca="false">AH142</f>
        <v>0</v>
      </c>
      <c r="DA142" s="0" t="n">
        <f aca="false">AL142</f>
        <v>1</v>
      </c>
      <c r="DB142" s="0" t="n">
        <f aca="false">(ROUND(AT142*CZ142,2)*1.1*0.6)</f>
        <v>0</v>
      </c>
      <c r="DC142" s="0" t="n">
        <f aca="false">(ROUND(AT142*AG142,2)*1.1*0.6)</f>
        <v>0</v>
      </c>
      <c r="DF142" s="0" t="n">
        <f aca="false">ROUND(ROUND(AE142,2)*CX142,2)</f>
        <v>0</v>
      </c>
      <c r="DG142" s="0" t="n">
        <f aca="false">ROUND(ROUND(AF142,2)*CX142,2)</f>
        <v>0</v>
      </c>
      <c r="DH142" s="0" t="n">
        <f aca="false">ROUND(ROUND(AG142,2)*ROUND((AT142*Source!I110*1.1*0.6),9),2)</f>
        <v>0</v>
      </c>
      <c r="DI142" s="0" t="n">
        <f aca="false">ROUND(ROUND(AH142,2)*CX142,2)</f>
        <v>0</v>
      </c>
      <c r="DJ142" s="0" t="n">
        <f aca="false">DI142</f>
        <v>0</v>
      </c>
      <c r="DK142" s="0" t="n">
        <v>0</v>
      </c>
      <c r="DM142" s="0" t="n">
        <v>0</v>
      </c>
      <c r="DO142" s="0" t="n">
        <v>0</v>
      </c>
      <c r="DP142" s="0" t="s">
        <v>151</v>
      </c>
    </row>
    <row r="143" customFormat="false" ht="12.75" hidden="false" customHeight="false" outlineLevel="0" collapsed="false">
      <c r="A143" s="0" t="n">
        <f aca="false">ROW(Source!A110)</f>
        <v>110</v>
      </c>
      <c r="B143" s="0" t="n">
        <v>86511348</v>
      </c>
      <c r="C143" s="0" t="n">
        <v>86511510</v>
      </c>
      <c r="D143" s="0" t="n">
        <v>0</v>
      </c>
      <c r="E143" s="0" t="n">
        <v>1</v>
      </c>
      <c r="F143" s="0" t="n">
        <v>1</v>
      </c>
      <c r="G143" s="0" t="n">
        <v>30515945</v>
      </c>
      <c r="H143" s="0" t="n">
        <v>3</v>
      </c>
      <c r="I143" s="0" t="s">
        <v>189</v>
      </c>
      <c r="K143" s="0" t="s">
        <v>190</v>
      </c>
      <c r="L143" s="0" t="n">
        <v>1354</v>
      </c>
      <c r="N143" s="0" t="n">
        <v>1010</v>
      </c>
      <c r="O143" s="0" t="s">
        <v>181</v>
      </c>
      <c r="P143" s="0" t="s">
        <v>181</v>
      </c>
      <c r="Q143" s="0" t="n">
        <v>1</v>
      </c>
      <c r="W143" s="0" t="n">
        <v>0</v>
      </c>
      <c r="X143" s="0" t="n">
        <v>-527920806</v>
      </c>
      <c r="Y143" s="0" t="n">
        <f aca="false">AT143</f>
        <v>0</v>
      </c>
      <c r="AA143" s="0" t="n">
        <v>0</v>
      </c>
      <c r="AB143" s="0" t="n">
        <v>0</v>
      </c>
      <c r="AC143" s="0" t="n">
        <v>0</v>
      </c>
      <c r="AD143" s="0" t="n">
        <v>0</v>
      </c>
      <c r="AE143" s="0" t="n">
        <v>0</v>
      </c>
      <c r="AF143" s="0" t="n">
        <v>0</v>
      </c>
      <c r="AG143" s="0" t="n">
        <v>0</v>
      </c>
      <c r="AH143" s="0" t="n">
        <v>0</v>
      </c>
      <c r="AI143" s="0" t="n">
        <v>1</v>
      </c>
      <c r="AJ143" s="0" t="n">
        <v>1</v>
      </c>
      <c r="AK143" s="0" t="n">
        <v>1</v>
      </c>
      <c r="AL143" s="0" t="n">
        <v>1</v>
      </c>
      <c r="AM143" s="0" t="n">
        <v>0</v>
      </c>
      <c r="AN143" s="0" t="n">
        <v>0</v>
      </c>
      <c r="AO143" s="0" t="n">
        <v>1</v>
      </c>
      <c r="AP143" s="0" t="n">
        <v>0</v>
      </c>
      <c r="AQ143" s="0" t="n">
        <v>0</v>
      </c>
      <c r="AR143" s="0" t="n">
        <v>0</v>
      </c>
      <c r="AT143" s="0" t="n">
        <v>0</v>
      </c>
      <c r="AV143" s="0" t="n">
        <v>0</v>
      </c>
      <c r="AW143" s="0" t="n">
        <v>2</v>
      </c>
      <c r="AX143" s="0" t="n">
        <v>86511515</v>
      </c>
      <c r="AY143" s="0" t="n">
        <v>1</v>
      </c>
      <c r="AZ143" s="0" t="n">
        <v>0</v>
      </c>
      <c r="BA143" s="0" t="n">
        <v>143</v>
      </c>
      <c r="BB143" s="0" t="n">
        <v>0</v>
      </c>
      <c r="BC143" s="0" t="n">
        <v>0</v>
      </c>
      <c r="BD143" s="0" t="n">
        <v>0</v>
      </c>
      <c r="BE143" s="0" t="n">
        <v>0</v>
      </c>
      <c r="BF143" s="0" t="n">
        <v>0</v>
      </c>
      <c r="BG143" s="0" t="n">
        <v>0</v>
      </c>
      <c r="BH143" s="0" t="n">
        <v>0</v>
      </c>
      <c r="BI143" s="0" t="n">
        <v>0</v>
      </c>
      <c r="BJ143" s="0" t="n">
        <v>0</v>
      </c>
      <c r="BK143" s="0" t="n">
        <v>0</v>
      </c>
      <c r="BL143" s="0" t="n">
        <v>0</v>
      </c>
      <c r="BM143" s="0" t="n">
        <v>0</v>
      </c>
      <c r="BN143" s="0" t="n">
        <v>0</v>
      </c>
      <c r="BO143" s="0" t="n">
        <v>0</v>
      </c>
      <c r="BP143" s="0" t="n">
        <v>0</v>
      </c>
      <c r="BQ143" s="0" t="n">
        <v>0</v>
      </c>
      <c r="BR143" s="0" t="n">
        <v>0</v>
      </c>
      <c r="BS143" s="0" t="n">
        <v>0</v>
      </c>
      <c r="BT143" s="0" t="n">
        <v>0</v>
      </c>
      <c r="BU143" s="0" t="n">
        <v>0</v>
      </c>
      <c r="BV143" s="0" t="n">
        <v>0</v>
      </c>
      <c r="BW143" s="0" t="n">
        <v>0</v>
      </c>
      <c r="CV143" s="0" t="n">
        <v>0</v>
      </c>
      <c r="CW143" s="0" t="n">
        <v>0</v>
      </c>
      <c r="CX143" s="0" t="n">
        <f aca="false">ROUND(Y143*Source!I110,9)</f>
        <v>0</v>
      </c>
      <c r="CY143" s="0" t="n">
        <f aca="false">AA143</f>
        <v>0</v>
      </c>
      <c r="CZ143" s="0" t="n">
        <f aca="false">AE143</f>
        <v>0</v>
      </c>
      <c r="DA143" s="0" t="n">
        <f aca="false">AI143</f>
        <v>1</v>
      </c>
      <c r="DB143" s="0" t="n">
        <f aca="false">ROUND(AT143*CZ143,2)</f>
        <v>0</v>
      </c>
      <c r="DC143" s="0" t="n">
        <f aca="false">ROUND(AT143*AG143,2)</f>
        <v>0</v>
      </c>
      <c r="DF143" s="0" t="n">
        <f aca="false">ROUND(ROUND(AE143,2)*CX143,2)</f>
        <v>0</v>
      </c>
      <c r="DG143" s="0" t="n">
        <f aca="false">ROUND(ROUND(AF143,2)*CX143,2)</f>
        <v>0</v>
      </c>
      <c r="DH143" s="0" t="n">
        <f aca="false">ROUND(ROUND(AG143,2)*ROUND(AT143*Source!I110,9),2)</f>
        <v>0</v>
      </c>
      <c r="DI143" s="0" t="n">
        <f aca="false">ROUND(ROUND(AH143,2)*CX143,2)</f>
        <v>0</v>
      </c>
      <c r="DJ143" s="0" t="n">
        <f aca="false">DF143</f>
        <v>0</v>
      </c>
      <c r="DK143" s="0" t="n">
        <v>0</v>
      </c>
      <c r="DM143" s="0" t="n">
        <v>0</v>
      </c>
      <c r="DO143" s="0" t="n">
        <v>0</v>
      </c>
    </row>
    <row r="144" customFormat="false" ht="12.75" hidden="false" customHeight="false" outlineLevel="0" collapsed="false">
      <c r="A144" s="0" t="n">
        <f aca="false">ROW(Source!A110)</f>
        <v>110</v>
      </c>
      <c r="B144" s="0" t="n">
        <v>86511348</v>
      </c>
      <c r="C144" s="0" t="n">
        <v>86511510</v>
      </c>
      <c r="D144" s="0" t="n">
        <v>46341682</v>
      </c>
      <c r="E144" s="0" t="n">
        <v>1</v>
      </c>
      <c r="F144" s="0" t="n">
        <v>1</v>
      </c>
      <c r="G144" s="0" t="n">
        <v>30515945</v>
      </c>
      <c r="H144" s="0" t="n">
        <v>3</v>
      </c>
      <c r="I144" s="0" t="s">
        <v>191</v>
      </c>
      <c r="K144" s="0" t="s">
        <v>192</v>
      </c>
      <c r="L144" s="0" t="n">
        <v>1354</v>
      </c>
      <c r="N144" s="0" t="n">
        <v>1010</v>
      </c>
      <c r="O144" s="0" t="s">
        <v>181</v>
      </c>
      <c r="P144" s="0" t="s">
        <v>181</v>
      </c>
      <c r="Q144" s="0" t="n">
        <v>1</v>
      </c>
      <c r="W144" s="0" t="n">
        <v>0</v>
      </c>
      <c r="X144" s="0" t="n">
        <v>-384883469</v>
      </c>
      <c r="Y144" s="0" t="n">
        <f aca="false">AT144</f>
        <v>0</v>
      </c>
      <c r="AA144" s="0" t="n">
        <v>0</v>
      </c>
      <c r="AB144" s="0" t="n">
        <v>0</v>
      </c>
      <c r="AC144" s="0" t="n">
        <v>0</v>
      </c>
      <c r="AD144" s="0" t="n">
        <v>0</v>
      </c>
      <c r="AE144" s="0" t="n">
        <v>0</v>
      </c>
      <c r="AF144" s="0" t="n">
        <v>0</v>
      </c>
      <c r="AG144" s="0" t="n">
        <v>0</v>
      </c>
      <c r="AH144" s="0" t="n">
        <v>0</v>
      </c>
      <c r="AI144" s="0" t="n">
        <v>1</v>
      </c>
      <c r="AJ144" s="0" t="n">
        <v>1</v>
      </c>
      <c r="AK144" s="0" t="n">
        <v>1</v>
      </c>
      <c r="AL144" s="0" t="n">
        <v>1</v>
      </c>
      <c r="AM144" s="0" t="n">
        <v>0</v>
      </c>
      <c r="AN144" s="0" t="n">
        <v>0</v>
      </c>
      <c r="AO144" s="0" t="n">
        <v>0</v>
      </c>
      <c r="AP144" s="0" t="n">
        <v>0</v>
      </c>
      <c r="AQ144" s="0" t="n">
        <v>0</v>
      </c>
      <c r="AR144" s="0" t="n">
        <v>0</v>
      </c>
      <c r="AT144" s="0" t="n">
        <v>0</v>
      </c>
      <c r="AV144" s="0" t="n">
        <v>0</v>
      </c>
      <c r="AW144" s="0" t="n">
        <v>2</v>
      </c>
      <c r="AX144" s="0" t="n">
        <v>86511516</v>
      </c>
      <c r="AY144" s="0" t="n">
        <v>1</v>
      </c>
      <c r="AZ144" s="0" t="n">
        <v>0</v>
      </c>
      <c r="BA144" s="0" t="n">
        <v>144</v>
      </c>
      <c r="BB144" s="0" t="n">
        <v>0</v>
      </c>
      <c r="BC144" s="0" t="n">
        <v>0</v>
      </c>
      <c r="BD144" s="0" t="n">
        <v>0</v>
      </c>
      <c r="BE144" s="0" t="n">
        <v>0</v>
      </c>
      <c r="BF144" s="0" t="n">
        <v>0</v>
      </c>
      <c r="BG144" s="0" t="n">
        <v>0</v>
      </c>
      <c r="BH144" s="0" t="n">
        <v>0</v>
      </c>
      <c r="BI144" s="0" t="n">
        <v>0</v>
      </c>
      <c r="BJ144" s="0" t="n">
        <v>0</v>
      </c>
      <c r="BK144" s="0" t="n">
        <v>0</v>
      </c>
      <c r="BL144" s="0" t="n">
        <v>0</v>
      </c>
      <c r="BM144" s="0" t="n">
        <v>0</v>
      </c>
      <c r="BN144" s="0" t="n">
        <v>0</v>
      </c>
      <c r="BO144" s="0" t="n">
        <v>0</v>
      </c>
      <c r="BP144" s="0" t="n">
        <v>0</v>
      </c>
      <c r="BQ144" s="0" t="n">
        <v>0</v>
      </c>
      <c r="BR144" s="0" t="n">
        <v>0</v>
      </c>
      <c r="BS144" s="0" t="n">
        <v>0</v>
      </c>
      <c r="BT144" s="0" t="n">
        <v>0</v>
      </c>
      <c r="BU144" s="0" t="n">
        <v>0</v>
      </c>
      <c r="BV144" s="0" t="n">
        <v>0</v>
      </c>
      <c r="BW144" s="0" t="n">
        <v>0</v>
      </c>
      <c r="CV144" s="0" t="n">
        <v>0</v>
      </c>
      <c r="CW144" s="0" t="n">
        <v>0</v>
      </c>
      <c r="CX144" s="0" t="n">
        <f aca="false">ROUND(Y144*Source!I110,9)</f>
        <v>0</v>
      </c>
      <c r="CY144" s="0" t="n">
        <f aca="false">AA144</f>
        <v>0</v>
      </c>
      <c r="CZ144" s="0" t="n">
        <f aca="false">AE144</f>
        <v>0</v>
      </c>
      <c r="DA144" s="0" t="n">
        <f aca="false">AI144</f>
        <v>1</v>
      </c>
      <c r="DB144" s="0" t="n">
        <f aca="false">ROUND(AT144*CZ144,2)</f>
        <v>0</v>
      </c>
      <c r="DC144" s="0" t="n">
        <f aca="false">ROUND(AT144*AG144,2)</f>
        <v>0</v>
      </c>
      <c r="DF144" s="0" t="n">
        <f aca="false">ROUND(ROUND(AE144,2)*CX144,2)</f>
        <v>0</v>
      </c>
      <c r="DG144" s="0" t="n">
        <f aca="false">ROUND(ROUND(AF144,2)*CX144,2)</f>
        <v>0</v>
      </c>
      <c r="DH144" s="0" t="n">
        <f aca="false">ROUND(ROUND(AG144,2)*ROUND(AT144*Source!I110,9),2)</f>
        <v>0</v>
      </c>
      <c r="DI144" s="0" t="n">
        <f aca="false">ROUND(ROUND(AH144,2)*CX144,2)</f>
        <v>0</v>
      </c>
      <c r="DJ144" s="0" t="n">
        <f aca="false">DF144</f>
        <v>0</v>
      </c>
      <c r="DK144" s="0" t="n">
        <v>0</v>
      </c>
      <c r="DM144" s="0" t="n">
        <v>0</v>
      </c>
      <c r="DO144" s="0" t="n">
        <v>0</v>
      </c>
    </row>
    <row r="145" customFormat="false" ht="12.75" hidden="false" customHeight="false" outlineLevel="0" collapsed="false">
      <c r="A145" s="0" t="n">
        <f aca="false">ROW(Source!A111)</f>
        <v>111</v>
      </c>
      <c r="B145" s="0" t="n">
        <v>86511347</v>
      </c>
      <c r="C145" s="0" t="n">
        <v>86511517</v>
      </c>
      <c r="D145" s="0" t="n">
        <v>0</v>
      </c>
      <c r="E145" s="0" t="n">
        <v>1</v>
      </c>
      <c r="F145" s="0" t="n">
        <v>1</v>
      </c>
      <c r="G145" s="0" t="n">
        <v>30515945</v>
      </c>
      <c r="H145" s="0" t="n">
        <v>1</v>
      </c>
      <c r="I145" s="0" t="s">
        <v>70</v>
      </c>
      <c r="K145" s="0" t="s">
        <v>187</v>
      </c>
      <c r="L145" s="0" t="n">
        <v>1369</v>
      </c>
      <c r="N145" s="0" t="n">
        <v>1013</v>
      </c>
      <c r="O145" s="0" t="s">
        <v>188</v>
      </c>
      <c r="P145" s="0" t="s">
        <v>188</v>
      </c>
      <c r="Q145" s="0" t="n">
        <v>1</v>
      </c>
      <c r="W145" s="0" t="n">
        <v>0</v>
      </c>
      <c r="X145" s="0" t="n">
        <v>-2001970737</v>
      </c>
      <c r="Y145" s="0" t="n">
        <f aca="false">(AT145*1.1*0.6)</f>
        <v>45.54</v>
      </c>
      <c r="AA145" s="0" t="n">
        <v>0</v>
      </c>
      <c r="AB145" s="0" t="n">
        <v>0</v>
      </c>
      <c r="AC145" s="0" t="n">
        <v>0</v>
      </c>
      <c r="AD145" s="0" t="n">
        <v>0</v>
      </c>
      <c r="AE145" s="0" t="n">
        <v>0</v>
      </c>
      <c r="AF145" s="0" t="n">
        <v>0</v>
      </c>
      <c r="AG145" s="0" t="n">
        <v>0</v>
      </c>
      <c r="AH145" s="0" t="n">
        <v>0</v>
      </c>
      <c r="AI145" s="0" t="n">
        <v>1</v>
      </c>
      <c r="AJ145" s="0" t="n">
        <v>1</v>
      </c>
      <c r="AK145" s="0" t="n">
        <v>1</v>
      </c>
      <c r="AL145" s="0" t="n">
        <v>1</v>
      </c>
      <c r="AM145" s="0" t="n">
        <v>0</v>
      </c>
      <c r="AN145" s="0" t="n">
        <v>0</v>
      </c>
      <c r="AO145" s="0" t="n">
        <v>1</v>
      </c>
      <c r="AP145" s="0" t="n">
        <v>0</v>
      </c>
      <c r="AQ145" s="0" t="n">
        <v>0</v>
      </c>
      <c r="AR145" s="0" t="n">
        <v>0</v>
      </c>
      <c r="AT145" s="0" t="n">
        <v>69</v>
      </c>
      <c r="AU145" s="0" t="s">
        <v>151</v>
      </c>
      <c r="AV145" s="0" t="n">
        <v>1</v>
      </c>
      <c r="AW145" s="0" t="n">
        <v>2</v>
      </c>
      <c r="AX145" s="0" t="n">
        <v>86511521</v>
      </c>
      <c r="AY145" s="0" t="n">
        <v>1</v>
      </c>
      <c r="AZ145" s="0" t="n">
        <v>6144</v>
      </c>
      <c r="BA145" s="0" t="n">
        <v>145</v>
      </c>
      <c r="BB145" s="0" t="n">
        <v>0</v>
      </c>
      <c r="BC145" s="0" t="n">
        <v>0</v>
      </c>
      <c r="BD145" s="0" t="n">
        <v>0</v>
      </c>
      <c r="BE145" s="0" t="n">
        <v>0</v>
      </c>
      <c r="BF145" s="0" t="n">
        <v>0</v>
      </c>
      <c r="BG145" s="0" t="n">
        <v>0</v>
      </c>
      <c r="BH145" s="0" t="n">
        <v>0</v>
      </c>
      <c r="BI145" s="0" t="n">
        <v>0</v>
      </c>
      <c r="BJ145" s="0" t="n">
        <v>0</v>
      </c>
      <c r="BK145" s="0" t="n">
        <v>0</v>
      </c>
      <c r="BL145" s="0" t="n">
        <v>0</v>
      </c>
      <c r="BM145" s="0" t="n">
        <v>0</v>
      </c>
      <c r="BN145" s="0" t="n">
        <v>0</v>
      </c>
      <c r="BO145" s="0" t="n">
        <v>0</v>
      </c>
      <c r="BP145" s="0" t="n">
        <v>0</v>
      </c>
      <c r="BQ145" s="0" t="n">
        <v>0</v>
      </c>
      <c r="BR145" s="0" t="n">
        <v>0</v>
      </c>
      <c r="BS145" s="0" t="n">
        <v>0</v>
      </c>
      <c r="BT145" s="0" t="n">
        <v>0</v>
      </c>
      <c r="BU145" s="0" t="n">
        <v>0</v>
      </c>
      <c r="BV145" s="0" t="n">
        <v>0</v>
      </c>
      <c r="BW145" s="0" t="n">
        <v>0</v>
      </c>
      <c r="CU145" s="0" t="n">
        <f aca="false">ROUND(AT145*Source!I111*AH145*AL145,2)</f>
        <v>0</v>
      </c>
      <c r="CV145" s="0" t="n">
        <f aca="false">ROUND(Y145*Source!I111,9)</f>
        <v>4.0986</v>
      </c>
      <c r="CW145" s="0" t="n">
        <v>0</v>
      </c>
      <c r="CX145" s="0" t="n">
        <f aca="false">ROUND(Y145*Source!I111,9)</f>
        <v>4.0986</v>
      </c>
      <c r="CY145" s="0" t="n">
        <f aca="false">AD145</f>
        <v>0</v>
      </c>
      <c r="CZ145" s="0" t="n">
        <f aca="false">AH145</f>
        <v>0</v>
      </c>
      <c r="DA145" s="0" t="n">
        <f aca="false">AL145</f>
        <v>1</v>
      </c>
      <c r="DB145" s="0" t="n">
        <f aca="false">(ROUND(AT145*CZ145,2)*1.1*0.6)</f>
        <v>0</v>
      </c>
      <c r="DC145" s="0" t="n">
        <f aca="false">(ROUND(AT145*AG145,2)*1.1*0.6)</f>
        <v>0</v>
      </c>
      <c r="DF145" s="0" t="n">
        <f aca="false">ROUND(ROUND(AE145,2)*CX145,2)</f>
        <v>0</v>
      </c>
      <c r="DG145" s="0" t="n">
        <f aca="false">ROUND(ROUND(AF145,2)*CX145,2)</f>
        <v>0</v>
      </c>
      <c r="DH145" s="0" t="n">
        <f aca="false">ROUND(ROUND(AG145,2)*ROUND((AT145*Source!I111*1.1*0.6),9),2)</f>
        <v>0</v>
      </c>
      <c r="DI145" s="0" t="n">
        <f aca="false">ROUND(ROUND(AH145,2)*CX145,2)</f>
        <v>0</v>
      </c>
      <c r="DJ145" s="0" t="n">
        <f aca="false">DI145</f>
        <v>0</v>
      </c>
      <c r="DK145" s="0" t="n">
        <v>0</v>
      </c>
      <c r="DM145" s="0" t="n">
        <v>0</v>
      </c>
      <c r="DO145" s="0" t="n">
        <v>0</v>
      </c>
      <c r="DP145" s="0" t="s">
        <v>151</v>
      </c>
    </row>
    <row r="146" customFormat="false" ht="12.75" hidden="false" customHeight="false" outlineLevel="0" collapsed="false">
      <c r="A146" s="0" t="n">
        <f aca="false">ROW(Source!A111)</f>
        <v>111</v>
      </c>
      <c r="B146" s="0" t="n">
        <v>86511347</v>
      </c>
      <c r="C146" s="0" t="n">
        <v>86511517</v>
      </c>
      <c r="D146" s="0" t="n">
        <v>0</v>
      </c>
      <c r="E146" s="0" t="n">
        <v>1</v>
      </c>
      <c r="F146" s="0" t="n">
        <v>1</v>
      </c>
      <c r="G146" s="0" t="n">
        <v>30515945</v>
      </c>
      <c r="H146" s="0" t="n">
        <v>3</v>
      </c>
      <c r="I146" s="0" t="s">
        <v>189</v>
      </c>
      <c r="K146" s="0" t="s">
        <v>190</v>
      </c>
      <c r="L146" s="0" t="n">
        <v>1354</v>
      </c>
      <c r="N146" s="0" t="n">
        <v>1010</v>
      </c>
      <c r="O146" s="0" t="s">
        <v>181</v>
      </c>
      <c r="P146" s="0" t="s">
        <v>181</v>
      </c>
      <c r="Q146" s="0" t="n">
        <v>1</v>
      </c>
      <c r="W146" s="0" t="n">
        <v>0</v>
      </c>
      <c r="X146" s="0" t="n">
        <v>-527920806</v>
      </c>
      <c r="Y146" s="0" t="n">
        <f aca="false">AT146</f>
        <v>0</v>
      </c>
      <c r="AA146" s="0" t="n">
        <v>0</v>
      </c>
      <c r="AB146" s="0" t="n">
        <v>0</v>
      </c>
      <c r="AC146" s="0" t="n">
        <v>0</v>
      </c>
      <c r="AD146" s="0" t="n">
        <v>0</v>
      </c>
      <c r="AE146" s="0" t="n">
        <v>0</v>
      </c>
      <c r="AF146" s="0" t="n">
        <v>0</v>
      </c>
      <c r="AG146" s="0" t="n">
        <v>0</v>
      </c>
      <c r="AH146" s="0" t="n">
        <v>0</v>
      </c>
      <c r="AI146" s="0" t="n">
        <v>1</v>
      </c>
      <c r="AJ146" s="0" t="n">
        <v>1</v>
      </c>
      <c r="AK146" s="0" t="n">
        <v>1</v>
      </c>
      <c r="AL146" s="0" t="n">
        <v>1</v>
      </c>
      <c r="AM146" s="0" t="n">
        <v>0</v>
      </c>
      <c r="AN146" s="0" t="n">
        <v>0</v>
      </c>
      <c r="AO146" s="0" t="n">
        <v>1</v>
      </c>
      <c r="AP146" s="0" t="n">
        <v>0</v>
      </c>
      <c r="AQ146" s="0" t="n">
        <v>0</v>
      </c>
      <c r="AR146" s="0" t="n">
        <v>0</v>
      </c>
      <c r="AT146" s="0" t="n">
        <v>0</v>
      </c>
      <c r="AV146" s="0" t="n">
        <v>0</v>
      </c>
      <c r="AW146" s="0" t="n">
        <v>2</v>
      </c>
      <c r="AX146" s="0" t="n">
        <v>86511522</v>
      </c>
      <c r="AY146" s="0" t="n">
        <v>1</v>
      </c>
      <c r="AZ146" s="0" t="n">
        <v>0</v>
      </c>
      <c r="BA146" s="0" t="n">
        <v>146</v>
      </c>
      <c r="BB146" s="0" t="n">
        <v>0</v>
      </c>
      <c r="BC146" s="0" t="n">
        <v>0</v>
      </c>
      <c r="BD146" s="0" t="n">
        <v>0</v>
      </c>
      <c r="BE146" s="0" t="n">
        <v>0</v>
      </c>
      <c r="BF146" s="0" t="n">
        <v>0</v>
      </c>
      <c r="BG146" s="0" t="n">
        <v>0</v>
      </c>
      <c r="BH146" s="0" t="n">
        <v>0</v>
      </c>
      <c r="BI146" s="0" t="n">
        <v>0</v>
      </c>
      <c r="BJ146" s="0" t="n">
        <v>0</v>
      </c>
      <c r="BK146" s="0" t="n">
        <v>0</v>
      </c>
      <c r="BL146" s="0" t="n">
        <v>0</v>
      </c>
      <c r="BM146" s="0" t="n">
        <v>0</v>
      </c>
      <c r="BN146" s="0" t="n">
        <v>0</v>
      </c>
      <c r="BO146" s="0" t="n">
        <v>0</v>
      </c>
      <c r="BP146" s="0" t="n">
        <v>0</v>
      </c>
      <c r="BQ146" s="0" t="n">
        <v>0</v>
      </c>
      <c r="BR146" s="0" t="n">
        <v>0</v>
      </c>
      <c r="BS146" s="0" t="n">
        <v>0</v>
      </c>
      <c r="BT146" s="0" t="n">
        <v>0</v>
      </c>
      <c r="BU146" s="0" t="n">
        <v>0</v>
      </c>
      <c r="BV146" s="0" t="n">
        <v>0</v>
      </c>
      <c r="BW146" s="0" t="n">
        <v>0</v>
      </c>
      <c r="CV146" s="0" t="n">
        <v>0</v>
      </c>
      <c r="CW146" s="0" t="n">
        <v>0</v>
      </c>
      <c r="CX146" s="0" t="n">
        <f aca="false">ROUND(Y146*Source!I111,9)</f>
        <v>0</v>
      </c>
      <c r="CY146" s="0" t="n">
        <f aca="false">AA146</f>
        <v>0</v>
      </c>
      <c r="CZ146" s="0" t="n">
        <f aca="false">AE146</f>
        <v>0</v>
      </c>
      <c r="DA146" s="0" t="n">
        <f aca="false">AI146</f>
        <v>1</v>
      </c>
      <c r="DB146" s="0" t="n">
        <f aca="false">ROUND(AT146*CZ146,2)</f>
        <v>0</v>
      </c>
      <c r="DC146" s="0" t="n">
        <f aca="false">ROUND(AT146*AG146,2)</f>
        <v>0</v>
      </c>
      <c r="DF146" s="0" t="n">
        <f aca="false">ROUND(ROUND(AE146,2)*CX146,2)</f>
        <v>0</v>
      </c>
      <c r="DG146" s="0" t="n">
        <f aca="false">ROUND(ROUND(AF146,2)*CX146,2)</f>
        <v>0</v>
      </c>
      <c r="DH146" s="0" t="n">
        <f aca="false">ROUND(ROUND(AG146,2)*ROUND(AT146*Source!I111,9),2)</f>
        <v>0</v>
      </c>
      <c r="DI146" s="0" t="n">
        <f aca="false">ROUND(ROUND(AH146,2)*CX146,2)</f>
        <v>0</v>
      </c>
      <c r="DJ146" s="0" t="n">
        <f aca="false">DF146</f>
        <v>0</v>
      </c>
      <c r="DK146" s="0" t="n">
        <v>0</v>
      </c>
      <c r="DM146" s="0" t="n">
        <v>0</v>
      </c>
      <c r="DO146" s="0" t="n">
        <v>0</v>
      </c>
    </row>
    <row r="147" customFormat="false" ht="12.75" hidden="false" customHeight="false" outlineLevel="0" collapsed="false">
      <c r="A147" s="0" t="n">
        <f aca="false">ROW(Source!A111)</f>
        <v>111</v>
      </c>
      <c r="B147" s="0" t="n">
        <v>86511347</v>
      </c>
      <c r="C147" s="0" t="n">
        <v>86511517</v>
      </c>
      <c r="D147" s="0" t="n">
        <v>46341682</v>
      </c>
      <c r="E147" s="0" t="n">
        <v>1</v>
      </c>
      <c r="F147" s="0" t="n">
        <v>1</v>
      </c>
      <c r="G147" s="0" t="n">
        <v>30515945</v>
      </c>
      <c r="H147" s="0" t="n">
        <v>3</v>
      </c>
      <c r="I147" s="0" t="s">
        <v>191</v>
      </c>
      <c r="K147" s="0" t="s">
        <v>192</v>
      </c>
      <c r="L147" s="0" t="n">
        <v>1354</v>
      </c>
      <c r="N147" s="0" t="n">
        <v>1010</v>
      </c>
      <c r="O147" s="0" t="s">
        <v>181</v>
      </c>
      <c r="P147" s="0" t="s">
        <v>181</v>
      </c>
      <c r="Q147" s="0" t="n">
        <v>1</v>
      </c>
      <c r="W147" s="0" t="n">
        <v>0</v>
      </c>
      <c r="X147" s="0" t="n">
        <v>-384883469</v>
      </c>
      <c r="Y147" s="0" t="n">
        <f aca="false">AT147</f>
        <v>0</v>
      </c>
      <c r="AA147" s="0" t="n">
        <v>0</v>
      </c>
      <c r="AB147" s="0" t="n">
        <v>0</v>
      </c>
      <c r="AC147" s="0" t="n">
        <v>0</v>
      </c>
      <c r="AD147" s="0" t="n">
        <v>0</v>
      </c>
      <c r="AE147" s="0" t="n">
        <v>0</v>
      </c>
      <c r="AF147" s="0" t="n">
        <v>0</v>
      </c>
      <c r="AG147" s="0" t="n">
        <v>0</v>
      </c>
      <c r="AH147" s="0" t="n">
        <v>0</v>
      </c>
      <c r="AI147" s="0" t="n">
        <v>1</v>
      </c>
      <c r="AJ147" s="0" t="n">
        <v>1</v>
      </c>
      <c r="AK147" s="0" t="n">
        <v>1</v>
      </c>
      <c r="AL147" s="0" t="n">
        <v>1</v>
      </c>
      <c r="AM147" s="0" t="n">
        <v>0</v>
      </c>
      <c r="AN147" s="0" t="n">
        <v>0</v>
      </c>
      <c r="AO147" s="0" t="n">
        <v>0</v>
      </c>
      <c r="AP147" s="0" t="n">
        <v>0</v>
      </c>
      <c r="AQ147" s="0" t="n">
        <v>0</v>
      </c>
      <c r="AR147" s="0" t="n">
        <v>0</v>
      </c>
      <c r="AT147" s="0" t="n">
        <v>0</v>
      </c>
      <c r="AV147" s="0" t="n">
        <v>0</v>
      </c>
      <c r="AW147" s="0" t="n">
        <v>2</v>
      </c>
      <c r="AX147" s="0" t="n">
        <v>86511523</v>
      </c>
      <c r="AY147" s="0" t="n">
        <v>1</v>
      </c>
      <c r="AZ147" s="0" t="n">
        <v>0</v>
      </c>
      <c r="BA147" s="0" t="n">
        <v>147</v>
      </c>
      <c r="BB147" s="0" t="n">
        <v>0</v>
      </c>
      <c r="BC147" s="0" t="n">
        <v>0</v>
      </c>
      <c r="BD147" s="0" t="n">
        <v>0</v>
      </c>
      <c r="BE147" s="0" t="n">
        <v>0</v>
      </c>
      <c r="BF147" s="0" t="n">
        <v>0</v>
      </c>
      <c r="BG147" s="0" t="n">
        <v>0</v>
      </c>
      <c r="BH147" s="0" t="n">
        <v>0</v>
      </c>
      <c r="BI147" s="0" t="n">
        <v>0</v>
      </c>
      <c r="BJ147" s="0" t="n">
        <v>0</v>
      </c>
      <c r="BK147" s="0" t="n">
        <v>0</v>
      </c>
      <c r="BL147" s="0" t="n">
        <v>0</v>
      </c>
      <c r="BM147" s="0" t="n">
        <v>0</v>
      </c>
      <c r="BN147" s="0" t="n">
        <v>0</v>
      </c>
      <c r="BO147" s="0" t="n">
        <v>0</v>
      </c>
      <c r="BP147" s="0" t="n">
        <v>0</v>
      </c>
      <c r="BQ147" s="0" t="n">
        <v>0</v>
      </c>
      <c r="BR147" s="0" t="n">
        <v>0</v>
      </c>
      <c r="BS147" s="0" t="n">
        <v>0</v>
      </c>
      <c r="BT147" s="0" t="n">
        <v>0</v>
      </c>
      <c r="BU147" s="0" t="n">
        <v>0</v>
      </c>
      <c r="BV147" s="0" t="n">
        <v>0</v>
      </c>
      <c r="BW147" s="0" t="n">
        <v>0</v>
      </c>
      <c r="CV147" s="0" t="n">
        <v>0</v>
      </c>
      <c r="CW147" s="0" t="n">
        <v>0</v>
      </c>
      <c r="CX147" s="0" t="n">
        <f aca="false">ROUND(Y147*Source!I111,9)</f>
        <v>0</v>
      </c>
      <c r="CY147" s="0" t="n">
        <f aca="false">AA147</f>
        <v>0</v>
      </c>
      <c r="CZ147" s="0" t="n">
        <f aca="false">AE147</f>
        <v>0</v>
      </c>
      <c r="DA147" s="0" t="n">
        <f aca="false">AI147</f>
        <v>1</v>
      </c>
      <c r="DB147" s="0" t="n">
        <f aca="false">ROUND(AT147*CZ147,2)</f>
        <v>0</v>
      </c>
      <c r="DC147" s="0" t="n">
        <f aca="false">ROUND(AT147*AG147,2)</f>
        <v>0</v>
      </c>
      <c r="DF147" s="0" t="n">
        <f aca="false">ROUND(ROUND(AE147,2)*CX147,2)</f>
        <v>0</v>
      </c>
      <c r="DG147" s="0" t="n">
        <f aca="false">ROUND(ROUND(AF147,2)*CX147,2)</f>
        <v>0</v>
      </c>
      <c r="DH147" s="0" t="n">
        <f aca="false">ROUND(ROUND(AG147,2)*ROUND(AT147*Source!I111,9),2)</f>
        <v>0</v>
      </c>
      <c r="DI147" s="0" t="n">
        <f aca="false">ROUND(ROUND(AH147,2)*CX147,2)</f>
        <v>0</v>
      </c>
      <c r="DJ147" s="0" t="n">
        <f aca="false">DF147</f>
        <v>0</v>
      </c>
      <c r="DK147" s="0" t="n">
        <v>0</v>
      </c>
      <c r="DM147" s="0" t="n">
        <v>0</v>
      </c>
      <c r="DO147" s="0" t="n">
        <v>0</v>
      </c>
    </row>
    <row r="148" customFormat="false" ht="12.75" hidden="false" customHeight="false" outlineLevel="0" collapsed="false">
      <c r="A148" s="0" t="n">
        <f aca="false">ROW(Source!A112)</f>
        <v>112</v>
      </c>
      <c r="B148" s="0" t="n">
        <v>86511348</v>
      </c>
      <c r="C148" s="0" t="n">
        <v>86511517</v>
      </c>
      <c r="D148" s="0" t="n">
        <v>0</v>
      </c>
      <c r="E148" s="0" t="n">
        <v>1</v>
      </c>
      <c r="F148" s="0" t="n">
        <v>1</v>
      </c>
      <c r="G148" s="0" t="n">
        <v>30515945</v>
      </c>
      <c r="H148" s="0" t="n">
        <v>1</v>
      </c>
      <c r="I148" s="0" t="s">
        <v>70</v>
      </c>
      <c r="K148" s="0" t="s">
        <v>187</v>
      </c>
      <c r="L148" s="0" t="n">
        <v>1369</v>
      </c>
      <c r="N148" s="0" t="n">
        <v>1013</v>
      </c>
      <c r="O148" s="0" t="s">
        <v>188</v>
      </c>
      <c r="P148" s="0" t="s">
        <v>188</v>
      </c>
      <c r="Q148" s="0" t="n">
        <v>1</v>
      </c>
      <c r="W148" s="0" t="n">
        <v>0</v>
      </c>
      <c r="X148" s="0" t="n">
        <v>-2001970737</v>
      </c>
      <c r="Y148" s="0" t="n">
        <f aca="false">(AT148*1.1*0.6)</f>
        <v>45.54</v>
      </c>
      <c r="AA148" s="0" t="n">
        <v>0</v>
      </c>
      <c r="AB148" s="0" t="n">
        <v>0</v>
      </c>
      <c r="AC148" s="0" t="n">
        <v>0</v>
      </c>
      <c r="AD148" s="0" t="n">
        <v>0</v>
      </c>
      <c r="AE148" s="0" t="n">
        <v>0</v>
      </c>
      <c r="AF148" s="0" t="n">
        <v>0</v>
      </c>
      <c r="AG148" s="0" t="n">
        <v>0</v>
      </c>
      <c r="AH148" s="0" t="n">
        <v>0</v>
      </c>
      <c r="AI148" s="0" t="n">
        <v>1</v>
      </c>
      <c r="AJ148" s="0" t="n">
        <v>1</v>
      </c>
      <c r="AK148" s="0" t="n">
        <v>1</v>
      </c>
      <c r="AL148" s="0" t="n">
        <v>1</v>
      </c>
      <c r="AM148" s="0" t="n">
        <v>0</v>
      </c>
      <c r="AN148" s="0" t="n">
        <v>0</v>
      </c>
      <c r="AO148" s="0" t="n">
        <v>1</v>
      </c>
      <c r="AP148" s="0" t="n">
        <v>0</v>
      </c>
      <c r="AQ148" s="0" t="n">
        <v>0</v>
      </c>
      <c r="AR148" s="0" t="n">
        <v>0</v>
      </c>
      <c r="AT148" s="0" t="n">
        <v>69</v>
      </c>
      <c r="AU148" s="0" t="s">
        <v>151</v>
      </c>
      <c r="AV148" s="0" t="n">
        <v>1</v>
      </c>
      <c r="AW148" s="0" t="n">
        <v>2</v>
      </c>
      <c r="AX148" s="0" t="n">
        <v>86511521</v>
      </c>
      <c r="AY148" s="0" t="n">
        <v>1</v>
      </c>
      <c r="AZ148" s="0" t="n">
        <v>6144</v>
      </c>
      <c r="BA148" s="0" t="n">
        <v>148</v>
      </c>
      <c r="BB148" s="0" t="n">
        <v>0</v>
      </c>
      <c r="BC148" s="0" t="n">
        <v>0</v>
      </c>
      <c r="BD148" s="0" t="n">
        <v>0</v>
      </c>
      <c r="BE148" s="0" t="n">
        <v>0</v>
      </c>
      <c r="BF148" s="0" t="n">
        <v>0</v>
      </c>
      <c r="BG148" s="0" t="n">
        <v>0</v>
      </c>
      <c r="BH148" s="0" t="n">
        <v>0</v>
      </c>
      <c r="BI148" s="0" t="n">
        <v>0</v>
      </c>
      <c r="BJ148" s="0" t="n">
        <v>0</v>
      </c>
      <c r="BK148" s="0" t="n">
        <v>0</v>
      </c>
      <c r="BL148" s="0" t="n">
        <v>0</v>
      </c>
      <c r="BM148" s="0" t="n">
        <v>0</v>
      </c>
      <c r="BN148" s="0" t="n">
        <v>0</v>
      </c>
      <c r="BO148" s="0" t="n">
        <v>0</v>
      </c>
      <c r="BP148" s="0" t="n">
        <v>0</v>
      </c>
      <c r="BQ148" s="0" t="n">
        <v>0</v>
      </c>
      <c r="BR148" s="0" t="n">
        <v>0</v>
      </c>
      <c r="BS148" s="0" t="n">
        <v>0</v>
      </c>
      <c r="BT148" s="0" t="n">
        <v>0</v>
      </c>
      <c r="BU148" s="0" t="n">
        <v>0</v>
      </c>
      <c r="BV148" s="0" t="n">
        <v>0</v>
      </c>
      <c r="BW148" s="0" t="n">
        <v>0</v>
      </c>
      <c r="CU148" s="0" t="n">
        <f aca="false">ROUND(AT148*Source!I112*AH148*AL148,2)</f>
        <v>0</v>
      </c>
      <c r="CV148" s="0" t="n">
        <f aca="false">ROUND(Y148*Source!I112,9)</f>
        <v>4.0986</v>
      </c>
      <c r="CW148" s="0" t="n">
        <v>0</v>
      </c>
      <c r="CX148" s="0" t="n">
        <f aca="false">ROUND(Y148*Source!I112,9)</f>
        <v>4.0986</v>
      </c>
      <c r="CY148" s="0" t="n">
        <f aca="false">AD148</f>
        <v>0</v>
      </c>
      <c r="CZ148" s="0" t="n">
        <f aca="false">AH148</f>
        <v>0</v>
      </c>
      <c r="DA148" s="0" t="n">
        <f aca="false">AL148</f>
        <v>1</v>
      </c>
      <c r="DB148" s="0" t="n">
        <f aca="false">(ROUND(AT148*CZ148,2)*1.1*0.6)</f>
        <v>0</v>
      </c>
      <c r="DC148" s="0" t="n">
        <f aca="false">(ROUND(AT148*AG148,2)*1.1*0.6)</f>
        <v>0</v>
      </c>
      <c r="DF148" s="0" t="n">
        <f aca="false">ROUND(ROUND(AE148,2)*CX148,2)</f>
        <v>0</v>
      </c>
      <c r="DG148" s="0" t="n">
        <f aca="false">ROUND(ROUND(AF148,2)*CX148,2)</f>
        <v>0</v>
      </c>
      <c r="DH148" s="0" t="n">
        <f aca="false">ROUND(ROUND(AG148,2)*ROUND((AT148*Source!I112*1.1*0.6),9),2)</f>
        <v>0</v>
      </c>
      <c r="DI148" s="0" t="n">
        <f aca="false">ROUND(ROUND(AH148,2)*CX148,2)</f>
        <v>0</v>
      </c>
      <c r="DJ148" s="0" t="n">
        <f aca="false">DI148</f>
        <v>0</v>
      </c>
      <c r="DK148" s="0" t="n">
        <v>0</v>
      </c>
      <c r="DM148" s="0" t="n">
        <v>0</v>
      </c>
      <c r="DO148" s="0" t="n">
        <v>0</v>
      </c>
      <c r="DP148" s="0" t="s">
        <v>151</v>
      </c>
    </row>
    <row r="149" customFormat="false" ht="12.75" hidden="false" customHeight="false" outlineLevel="0" collapsed="false">
      <c r="A149" s="0" t="n">
        <f aca="false">ROW(Source!A112)</f>
        <v>112</v>
      </c>
      <c r="B149" s="0" t="n">
        <v>86511348</v>
      </c>
      <c r="C149" s="0" t="n">
        <v>86511517</v>
      </c>
      <c r="D149" s="0" t="n">
        <v>0</v>
      </c>
      <c r="E149" s="0" t="n">
        <v>1</v>
      </c>
      <c r="F149" s="0" t="n">
        <v>1</v>
      </c>
      <c r="G149" s="0" t="n">
        <v>30515945</v>
      </c>
      <c r="H149" s="0" t="n">
        <v>3</v>
      </c>
      <c r="I149" s="0" t="s">
        <v>189</v>
      </c>
      <c r="K149" s="0" t="s">
        <v>190</v>
      </c>
      <c r="L149" s="0" t="n">
        <v>1354</v>
      </c>
      <c r="N149" s="0" t="n">
        <v>1010</v>
      </c>
      <c r="O149" s="0" t="s">
        <v>181</v>
      </c>
      <c r="P149" s="0" t="s">
        <v>181</v>
      </c>
      <c r="Q149" s="0" t="n">
        <v>1</v>
      </c>
      <c r="W149" s="0" t="n">
        <v>0</v>
      </c>
      <c r="X149" s="0" t="n">
        <v>-527920806</v>
      </c>
      <c r="Y149" s="0" t="n">
        <f aca="false">AT149</f>
        <v>0</v>
      </c>
      <c r="AA149" s="0" t="n">
        <v>0</v>
      </c>
      <c r="AB149" s="0" t="n">
        <v>0</v>
      </c>
      <c r="AC149" s="0" t="n">
        <v>0</v>
      </c>
      <c r="AD149" s="0" t="n">
        <v>0</v>
      </c>
      <c r="AE149" s="0" t="n">
        <v>0</v>
      </c>
      <c r="AF149" s="0" t="n">
        <v>0</v>
      </c>
      <c r="AG149" s="0" t="n">
        <v>0</v>
      </c>
      <c r="AH149" s="0" t="n">
        <v>0</v>
      </c>
      <c r="AI149" s="0" t="n">
        <v>1</v>
      </c>
      <c r="AJ149" s="0" t="n">
        <v>1</v>
      </c>
      <c r="AK149" s="0" t="n">
        <v>1</v>
      </c>
      <c r="AL149" s="0" t="n">
        <v>1</v>
      </c>
      <c r="AM149" s="0" t="n">
        <v>0</v>
      </c>
      <c r="AN149" s="0" t="n">
        <v>0</v>
      </c>
      <c r="AO149" s="0" t="n">
        <v>1</v>
      </c>
      <c r="AP149" s="0" t="n">
        <v>0</v>
      </c>
      <c r="AQ149" s="0" t="n">
        <v>0</v>
      </c>
      <c r="AR149" s="0" t="n">
        <v>0</v>
      </c>
      <c r="AT149" s="0" t="n">
        <v>0</v>
      </c>
      <c r="AV149" s="0" t="n">
        <v>0</v>
      </c>
      <c r="AW149" s="0" t="n">
        <v>2</v>
      </c>
      <c r="AX149" s="0" t="n">
        <v>86511522</v>
      </c>
      <c r="AY149" s="0" t="n">
        <v>1</v>
      </c>
      <c r="AZ149" s="0" t="n">
        <v>0</v>
      </c>
      <c r="BA149" s="0" t="n">
        <v>149</v>
      </c>
      <c r="BB149" s="0" t="n">
        <v>0</v>
      </c>
      <c r="BC149" s="0" t="n">
        <v>0</v>
      </c>
      <c r="BD149" s="0" t="n">
        <v>0</v>
      </c>
      <c r="BE149" s="0" t="n">
        <v>0</v>
      </c>
      <c r="BF149" s="0" t="n">
        <v>0</v>
      </c>
      <c r="BG149" s="0" t="n">
        <v>0</v>
      </c>
      <c r="BH149" s="0" t="n">
        <v>0</v>
      </c>
      <c r="BI149" s="0" t="n">
        <v>0</v>
      </c>
      <c r="BJ149" s="0" t="n">
        <v>0</v>
      </c>
      <c r="BK149" s="0" t="n">
        <v>0</v>
      </c>
      <c r="BL149" s="0" t="n">
        <v>0</v>
      </c>
      <c r="BM149" s="0" t="n">
        <v>0</v>
      </c>
      <c r="BN149" s="0" t="n">
        <v>0</v>
      </c>
      <c r="BO149" s="0" t="n">
        <v>0</v>
      </c>
      <c r="BP149" s="0" t="n">
        <v>0</v>
      </c>
      <c r="BQ149" s="0" t="n">
        <v>0</v>
      </c>
      <c r="BR149" s="0" t="n">
        <v>0</v>
      </c>
      <c r="BS149" s="0" t="n">
        <v>0</v>
      </c>
      <c r="BT149" s="0" t="n">
        <v>0</v>
      </c>
      <c r="BU149" s="0" t="n">
        <v>0</v>
      </c>
      <c r="BV149" s="0" t="n">
        <v>0</v>
      </c>
      <c r="BW149" s="0" t="n">
        <v>0</v>
      </c>
      <c r="CV149" s="0" t="n">
        <v>0</v>
      </c>
      <c r="CW149" s="0" t="n">
        <v>0</v>
      </c>
      <c r="CX149" s="0" t="n">
        <f aca="false">ROUND(Y149*Source!I112,9)</f>
        <v>0</v>
      </c>
      <c r="CY149" s="0" t="n">
        <f aca="false">AA149</f>
        <v>0</v>
      </c>
      <c r="CZ149" s="0" t="n">
        <f aca="false">AE149</f>
        <v>0</v>
      </c>
      <c r="DA149" s="0" t="n">
        <f aca="false">AI149</f>
        <v>1</v>
      </c>
      <c r="DB149" s="0" t="n">
        <f aca="false">ROUND(AT149*CZ149,2)</f>
        <v>0</v>
      </c>
      <c r="DC149" s="0" t="n">
        <f aca="false">ROUND(AT149*AG149,2)</f>
        <v>0</v>
      </c>
      <c r="DF149" s="0" t="n">
        <f aca="false">ROUND(ROUND(AE149,2)*CX149,2)</f>
        <v>0</v>
      </c>
      <c r="DG149" s="0" t="n">
        <f aca="false">ROUND(ROUND(AF149,2)*CX149,2)</f>
        <v>0</v>
      </c>
      <c r="DH149" s="0" t="n">
        <f aca="false">ROUND(ROUND(AG149,2)*ROUND(AT149*Source!I112,9),2)</f>
        <v>0</v>
      </c>
      <c r="DI149" s="0" t="n">
        <f aca="false">ROUND(ROUND(AH149,2)*CX149,2)</f>
        <v>0</v>
      </c>
      <c r="DJ149" s="0" t="n">
        <f aca="false">DF149</f>
        <v>0</v>
      </c>
      <c r="DK149" s="0" t="n">
        <v>0</v>
      </c>
      <c r="DM149" s="0" t="n">
        <v>0</v>
      </c>
      <c r="DO149" s="0" t="n">
        <v>0</v>
      </c>
    </row>
    <row r="150" customFormat="false" ht="12.75" hidden="false" customHeight="false" outlineLevel="0" collapsed="false">
      <c r="A150" s="0" t="n">
        <f aca="false">ROW(Source!A112)</f>
        <v>112</v>
      </c>
      <c r="B150" s="0" t="n">
        <v>86511348</v>
      </c>
      <c r="C150" s="0" t="n">
        <v>86511517</v>
      </c>
      <c r="D150" s="0" t="n">
        <v>46341682</v>
      </c>
      <c r="E150" s="0" t="n">
        <v>1</v>
      </c>
      <c r="F150" s="0" t="n">
        <v>1</v>
      </c>
      <c r="G150" s="0" t="n">
        <v>30515945</v>
      </c>
      <c r="H150" s="0" t="n">
        <v>3</v>
      </c>
      <c r="I150" s="0" t="s">
        <v>191</v>
      </c>
      <c r="K150" s="0" t="s">
        <v>192</v>
      </c>
      <c r="L150" s="0" t="n">
        <v>1354</v>
      </c>
      <c r="N150" s="0" t="n">
        <v>1010</v>
      </c>
      <c r="O150" s="0" t="s">
        <v>181</v>
      </c>
      <c r="P150" s="0" t="s">
        <v>181</v>
      </c>
      <c r="Q150" s="0" t="n">
        <v>1</v>
      </c>
      <c r="W150" s="0" t="n">
        <v>0</v>
      </c>
      <c r="X150" s="0" t="n">
        <v>-384883469</v>
      </c>
      <c r="Y150" s="0" t="n">
        <f aca="false">AT150</f>
        <v>0</v>
      </c>
      <c r="AA150" s="0" t="n">
        <v>0</v>
      </c>
      <c r="AB150" s="0" t="n">
        <v>0</v>
      </c>
      <c r="AC150" s="0" t="n">
        <v>0</v>
      </c>
      <c r="AD150" s="0" t="n">
        <v>0</v>
      </c>
      <c r="AE150" s="0" t="n">
        <v>0</v>
      </c>
      <c r="AF150" s="0" t="n">
        <v>0</v>
      </c>
      <c r="AG150" s="0" t="n">
        <v>0</v>
      </c>
      <c r="AH150" s="0" t="n">
        <v>0</v>
      </c>
      <c r="AI150" s="0" t="n">
        <v>1</v>
      </c>
      <c r="AJ150" s="0" t="n">
        <v>1</v>
      </c>
      <c r="AK150" s="0" t="n">
        <v>1</v>
      </c>
      <c r="AL150" s="0" t="n">
        <v>1</v>
      </c>
      <c r="AM150" s="0" t="n">
        <v>0</v>
      </c>
      <c r="AN150" s="0" t="n">
        <v>0</v>
      </c>
      <c r="AO150" s="0" t="n">
        <v>0</v>
      </c>
      <c r="AP150" s="0" t="n">
        <v>0</v>
      </c>
      <c r="AQ150" s="0" t="n">
        <v>0</v>
      </c>
      <c r="AR150" s="0" t="n">
        <v>0</v>
      </c>
      <c r="AT150" s="0" t="n">
        <v>0</v>
      </c>
      <c r="AV150" s="0" t="n">
        <v>0</v>
      </c>
      <c r="AW150" s="0" t="n">
        <v>2</v>
      </c>
      <c r="AX150" s="0" t="n">
        <v>86511523</v>
      </c>
      <c r="AY150" s="0" t="n">
        <v>1</v>
      </c>
      <c r="AZ150" s="0" t="n">
        <v>0</v>
      </c>
      <c r="BA150" s="0" t="n">
        <v>150</v>
      </c>
      <c r="BB150" s="0" t="n">
        <v>0</v>
      </c>
      <c r="BC150" s="0" t="n">
        <v>0</v>
      </c>
      <c r="BD150" s="0" t="n">
        <v>0</v>
      </c>
      <c r="BE150" s="0" t="n">
        <v>0</v>
      </c>
      <c r="BF150" s="0" t="n">
        <v>0</v>
      </c>
      <c r="BG150" s="0" t="n">
        <v>0</v>
      </c>
      <c r="BH150" s="0" t="n">
        <v>0</v>
      </c>
      <c r="BI150" s="0" t="n">
        <v>0</v>
      </c>
      <c r="BJ150" s="0" t="n">
        <v>0</v>
      </c>
      <c r="BK150" s="0" t="n">
        <v>0</v>
      </c>
      <c r="BL150" s="0" t="n">
        <v>0</v>
      </c>
      <c r="BM150" s="0" t="n">
        <v>0</v>
      </c>
      <c r="BN150" s="0" t="n">
        <v>0</v>
      </c>
      <c r="BO150" s="0" t="n">
        <v>0</v>
      </c>
      <c r="BP150" s="0" t="n">
        <v>0</v>
      </c>
      <c r="BQ150" s="0" t="n">
        <v>0</v>
      </c>
      <c r="BR150" s="0" t="n">
        <v>0</v>
      </c>
      <c r="BS150" s="0" t="n">
        <v>0</v>
      </c>
      <c r="BT150" s="0" t="n">
        <v>0</v>
      </c>
      <c r="BU150" s="0" t="n">
        <v>0</v>
      </c>
      <c r="BV150" s="0" t="n">
        <v>0</v>
      </c>
      <c r="BW150" s="0" t="n">
        <v>0</v>
      </c>
      <c r="CV150" s="0" t="n">
        <v>0</v>
      </c>
      <c r="CW150" s="0" t="n">
        <v>0</v>
      </c>
      <c r="CX150" s="0" t="n">
        <f aca="false">ROUND(Y150*Source!I112,9)</f>
        <v>0</v>
      </c>
      <c r="CY150" s="0" t="n">
        <f aca="false">AA150</f>
        <v>0</v>
      </c>
      <c r="CZ150" s="0" t="n">
        <f aca="false">AE150</f>
        <v>0</v>
      </c>
      <c r="DA150" s="0" t="n">
        <f aca="false">AI150</f>
        <v>1</v>
      </c>
      <c r="DB150" s="0" t="n">
        <f aca="false">ROUND(AT150*CZ150,2)</f>
        <v>0</v>
      </c>
      <c r="DC150" s="0" t="n">
        <f aca="false">ROUND(AT150*AG150,2)</f>
        <v>0</v>
      </c>
      <c r="DF150" s="0" t="n">
        <f aca="false">ROUND(ROUND(AE150,2)*CX150,2)</f>
        <v>0</v>
      </c>
      <c r="DG150" s="0" t="n">
        <f aca="false">ROUND(ROUND(AF150,2)*CX150,2)</f>
        <v>0</v>
      </c>
      <c r="DH150" s="0" t="n">
        <f aca="false">ROUND(ROUND(AG150,2)*ROUND(AT150*Source!I112,9),2)</f>
        <v>0</v>
      </c>
      <c r="DI150" s="0" t="n">
        <f aca="false">ROUND(ROUND(AH150,2)*CX150,2)</f>
        <v>0</v>
      </c>
      <c r="DJ150" s="0" t="n">
        <f aca="false">DF150</f>
        <v>0</v>
      </c>
      <c r="DK150" s="0" t="n">
        <v>0</v>
      </c>
      <c r="DM150" s="0" t="n">
        <v>0</v>
      </c>
      <c r="DO150" s="0" t="n">
        <v>0</v>
      </c>
    </row>
    <row r="151" customFormat="false" ht="12.75" hidden="false" customHeight="false" outlineLevel="0" collapsed="false">
      <c r="A151" s="0" t="n">
        <f aca="false">ROW(Source!A113)</f>
        <v>113</v>
      </c>
      <c r="B151" s="0" t="n">
        <v>86511347</v>
      </c>
      <c r="C151" s="0" t="n">
        <v>86511524</v>
      </c>
      <c r="D151" s="0" t="n">
        <v>0</v>
      </c>
      <c r="E151" s="0" t="n">
        <v>1</v>
      </c>
      <c r="F151" s="0" t="n">
        <v>1</v>
      </c>
      <c r="G151" s="0" t="n">
        <v>30515945</v>
      </c>
      <c r="H151" s="0" t="n">
        <v>1</v>
      </c>
      <c r="I151" s="0" t="s">
        <v>70</v>
      </c>
      <c r="K151" s="0" t="s">
        <v>187</v>
      </c>
      <c r="L151" s="0" t="n">
        <v>1369</v>
      </c>
      <c r="N151" s="0" t="n">
        <v>1013</v>
      </c>
      <c r="O151" s="0" t="s">
        <v>188</v>
      </c>
      <c r="P151" s="0" t="s">
        <v>188</v>
      </c>
      <c r="Q151" s="0" t="n">
        <v>1</v>
      </c>
      <c r="W151" s="0" t="n">
        <v>0</v>
      </c>
      <c r="X151" s="0" t="n">
        <v>-2001970737</v>
      </c>
      <c r="Y151" s="0" t="n">
        <f aca="false">(AT151*1.1*0.6)</f>
        <v>45.54</v>
      </c>
      <c r="AA151" s="0" t="n">
        <v>0</v>
      </c>
      <c r="AB151" s="0" t="n">
        <v>0</v>
      </c>
      <c r="AC151" s="0" t="n">
        <v>0</v>
      </c>
      <c r="AD151" s="0" t="n">
        <v>0</v>
      </c>
      <c r="AE151" s="0" t="n">
        <v>0</v>
      </c>
      <c r="AF151" s="0" t="n">
        <v>0</v>
      </c>
      <c r="AG151" s="0" t="n">
        <v>0</v>
      </c>
      <c r="AH151" s="0" t="n">
        <v>0</v>
      </c>
      <c r="AI151" s="0" t="n">
        <v>1</v>
      </c>
      <c r="AJ151" s="0" t="n">
        <v>1</v>
      </c>
      <c r="AK151" s="0" t="n">
        <v>1</v>
      </c>
      <c r="AL151" s="0" t="n">
        <v>1</v>
      </c>
      <c r="AM151" s="0" t="n">
        <v>0</v>
      </c>
      <c r="AN151" s="0" t="n">
        <v>0</v>
      </c>
      <c r="AO151" s="0" t="n">
        <v>1</v>
      </c>
      <c r="AP151" s="0" t="n">
        <v>0</v>
      </c>
      <c r="AQ151" s="0" t="n">
        <v>0</v>
      </c>
      <c r="AR151" s="0" t="n">
        <v>0</v>
      </c>
      <c r="AT151" s="0" t="n">
        <v>69</v>
      </c>
      <c r="AU151" s="0" t="s">
        <v>151</v>
      </c>
      <c r="AV151" s="0" t="n">
        <v>1</v>
      </c>
      <c r="AW151" s="0" t="n">
        <v>2</v>
      </c>
      <c r="AX151" s="0" t="n">
        <v>86511528</v>
      </c>
      <c r="AY151" s="0" t="n">
        <v>1</v>
      </c>
      <c r="AZ151" s="0" t="n">
        <v>6144</v>
      </c>
      <c r="BA151" s="0" t="n">
        <v>151</v>
      </c>
      <c r="BB151" s="0" t="n">
        <v>0</v>
      </c>
      <c r="BC151" s="0" t="n">
        <v>0</v>
      </c>
      <c r="BD151" s="0" t="n">
        <v>0</v>
      </c>
      <c r="BE151" s="0" t="n">
        <v>0</v>
      </c>
      <c r="BF151" s="0" t="n">
        <v>0</v>
      </c>
      <c r="BG151" s="0" t="n">
        <v>0</v>
      </c>
      <c r="BH151" s="0" t="n">
        <v>0</v>
      </c>
      <c r="BI151" s="0" t="n">
        <v>0</v>
      </c>
      <c r="BJ151" s="0" t="n">
        <v>0</v>
      </c>
      <c r="BK151" s="0" t="n">
        <v>0</v>
      </c>
      <c r="BL151" s="0" t="n">
        <v>0</v>
      </c>
      <c r="BM151" s="0" t="n">
        <v>0</v>
      </c>
      <c r="BN151" s="0" t="n">
        <v>0</v>
      </c>
      <c r="BO151" s="0" t="n">
        <v>0</v>
      </c>
      <c r="BP151" s="0" t="n">
        <v>0</v>
      </c>
      <c r="BQ151" s="0" t="n">
        <v>0</v>
      </c>
      <c r="BR151" s="0" t="n">
        <v>0</v>
      </c>
      <c r="BS151" s="0" t="n">
        <v>0</v>
      </c>
      <c r="BT151" s="0" t="n">
        <v>0</v>
      </c>
      <c r="BU151" s="0" t="n">
        <v>0</v>
      </c>
      <c r="BV151" s="0" t="n">
        <v>0</v>
      </c>
      <c r="BW151" s="0" t="n">
        <v>0</v>
      </c>
      <c r="CU151" s="0" t="n">
        <f aca="false">ROUND(AT151*Source!I113*AH151*AL151,2)</f>
        <v>0</v>
      </c>
      <c r="CV151" s="0" t="n">
        <f aca="false">ROUND(Y151*Source!I113,9)</f>
        <v>1.8216</v>
      </c>
      <c r="CW151" s="0" t="n">
        <v>0</v>
      </c>
      <c r="CX151" s="0" t="n">
        <f aca="false">ROUND(Y151*Source!I113,9)</f>
        <v>1.8216</v>
      </c>
      <c r="CY151" s="0" t="n">
        <f aca="false">AD151</f>
        <v>0</v>
      </c>
      <c r="CZ151" s="0" t="n">
        <f aca="false">AH151</f>
        <v>0</v>
      </c>
      <c r="DA151" s="0" t="n">
        <f aca="false">AL151</f>
        <v>1</v>
      </c>
      <c r="DB151" s="0" t="n">
        <f aca="false">(ROUND(AT151*CZ151,2)*1.1*0.6)</f>
        <v>0</v>
      </c>
      <c r="DC151" s="0" t="n">
        <f aca="false">(ROUND(AT151*AG151,2)*1.1*0.6)</f>
        <v>0</v>
      </c>
      <c r="DF151" s="0" t="n">
        <f aca="false">ROUND(ROUND(AE151,2)*CX151,2)</f>
        <v>0</v>
      </c>
      <c r="DG151" s="0" t="n">
        <f aca="false">ROUND(ROUND(AF151,2)*CX151,2)</f>
        <v>0</v>
      </c>
      <c r="DH151" s="0" t="n">
        <f aca="false">ROUND(ROUND(AG151,2)*ROUND((AT151*Source!I113*1.1*0.6),9),2)</f>
        <v>0</v>
      </c>
      <c r="DI151" s="0" t="n">
        <f aca="false">ROUND(ROUND(AH151,2)*CX151,2)</f>
        <v>0</v>
      </c>
      <c r="DJ151" s="0" t="n">
        <f aca="false">DI151</f>
        <v>0</v>
      </c>
      <c r="DK151" s="0" t="n">
        <v>0</v>
      </c>
      <c r="DM151" s="0" t="n">
        <v>0</v>
      </c>
      <c r="DO151" s="0" t="n">
        <v>0</v>
      </c>
      <c r="DP151" s="0" t="s">
        <v>151</v>
      </c>
    </row>
    <row r="152" customFormat="false" ht="12.75" hidden="false" customHeight="false" outlineLevel="0" collapsed="false">
      <c r="A152" s="0" t="n">
        <f aca="false">ROW(Source!A113)</f>
        <v>113</v>
      </c>
      <c r="B152" s="0" t="n">
        <v>86511347</v>
      </c>
      <c r="C152" s="0" t="n">
        <v>86511524</v>
      </c>
      <c r="D152" s="0" t="n">
        <v>0</v>
      </c>
      <c r="E152" s="0" t="n">
        <v>1</v>
      </c>
      <c r="F152" s="0" t="n">
        <v>1</v>
      </c>
      <c r="G152" s="0" t="n">
        <v>30515945</v>
      </c>
      <c r="H152" s="0" t="n">
        <v>3</v>
      </c>
      <c r="I152" s="0" t="s">
        <v>189</v>
      </c>
      <c r="K152" s="0" t="s">
        <v>190</v>
      </c>
      <c r="L152" s="0" t="n">
        <v>1354</v>
      </c>
      <c r="N152" s="0" t="n">
        <v>1010</v>
      </c>
      <c r="O152" s="0" t="s">
        <v>181</v>
      </c>
      <c r="P152" s="0" t="s">
        <v>181</v>
      </c>
      <c r="Q152" s="0" t="n">
        <v>1</v>
      </c>
      <c r="W152" s="0" t="n">
        <v>0</v>
      </c>
      <c r="X152" s="0" t="n">
        <v>-527920806</v>
      </c>
      <c r="Y152" s="0" t="n">
        <f aca="false">AT152</f>
        <v>0</v>
      </c>
      <c r="AA152" s="0" t="n">
        <v>0</v>
      </c>
      <c r="AB152" s="0" t="n">
        <v>0</v>
      </c>
      <c r="AC152" s="0" t="n">
        <v>0</v>
      </c>
      <c r="AD152" s="0" t="n">
        <v>0</v>
      </c>
      <c r="AE152" s="0" t="n">
        <v>0</v>
      </c>
      <c r="AF152" s="0" t="n">
        <v>0</v>
      </c>
      <c r="AG152" s="0" t="n">
        <v>0</v>
      </c>
      <c r="AH152" s="0" t="n">
        <v>0</v>
      </c>
      <c r="AI152" s="0" t="n">
        <v>1</v>
      </c>
      <c r="AJ152" s="0" t="n">
        <v>1</v>
      </c>
      <c r="AK152" s="0" t="n">
        <v>1</v>
      </c>
      <c r="AL152" s="0" t="n">
        <v>1</v>
      </c>
      <c r="AM152" s="0" t="n">
        <v>0</v>
      </c>
      <c r="AN152" s="0" t="n">
        <v>0</v>
      </c>
      <c r="AO152" s="0" t="n">
        <v>1</v>
      </c>
      <c r="AP152" s="0" t="n">
        <v>0</v>
      </c>
      <c r="AQ152" s="0" t="n">
        <v>0</v>
      </c>
      <c r="AR152" s="0" t="n">
        <v>0</v>
      </c>
      <c r="AT152" s="0" t="n">
        <v>0</v>
      </c>
      <c r="AV152" s="0" t="n">
        <v>0</v>
      </c>
      <c r="AW152" s="0" t="n">
        <v>2</v>
      </c>
      <c r="AX152" s="0" t="n">
        <v>86511529</v>
      </c>
      <c r="AY152" s="0" t="n">
        <v>1</v>
      </c>
      <c r="AZ152" s="0" t="n">
        <v>0</v>
      </c>
      <c r="BA152" s="0" t="n">
        <v>152</v>
      </c>
      <c r="BB152" s="0" t="n">
        <v>0</v>
      </c>
      <c r="BC152" s="0" t="n">
        <v>0</v>
      </c>
      <c r="BD152" s="0" t="n">
        <v>0</v>
      </c>
      <c r="BE152" s="0" t="n">
        <v>0</v>
      </c>
      <c r="BF152" s="0" t="n">
        <v>0</v>
      </c>
      <c r="BG152" s="0" t="n">
        <v>0</v>
      </c>
      <c r="BH152" s="0" t="n">
        <v>0</v>
      </c>
      <c r="BI152" s="0" t="n">
        <v>0</v>
      </c>
      <c r="BJ152" s="0" t="n">
        <v>0</v>
      </c>
      <c r="BK152" s="0" t="n">
        <v>0</v>
      </c>
      <c r="BL152" s="0" t="n">
        <v>0</v>
      </c>
      <c r="BM152" s="0" t="n">
        <v>0</v>
      </c>
      <c r="BN152" s="0" t="n">
        <v>0</v>
      </c>
      <c r="BO152" s="0" t="n">
        <v>0</v>
      </c>
      <c r="BP152" s="0" t="n">
        <v>0</v>
      </c>
      <c r="BQ152" s="0" t="n">
        <v>0</v>
      </c>
      <c r="BR152" s="0" t="n">
        <v>0</v>
      </c>
      <c r="BS152" s="0" t="n">
        <v>0</v>
      </c>
      <c r="BT152" s="0" t="n">
        <v>0</v>
      </c>
      <c r="BU152" s="0" t="n">
        <v>0</v>
      </c>
      <c r="BV152" s="0" t="n">
        <v>0</v>
      </c>
      <c r="BW152" s="0" t="n">
        <v>0</v>
      </c>
      <c r="CV152" s="0" t="n">
        <v>0</v>
      </c>
      <c r="CW152" s="0" t="n">
        <v>0</v>
      </c>
      <c r="CX152" s="0" t="n">
        <f aca="false">ROUND(Y152*Source!I113,9)</f>
        <v>0</v>
      </c>
      <c r="CY152" s="0" t="n">
        <f aca="false">AA152</f>
        <v>0</v>
      </c>
      <c r="CZ152" s="0" t="n">
        <f aca="false">AE152</f>
        <v>0</v>
      </c>
      <c r="DA152" s="0" t="n">
        <f aca="false">AI152</f>
        <v>1</v>
      </c>
      <c r="DB152" s="0" t="n">
        <f aca="false">ROUND(AT152*CZ152,2)</f>
        <v>0</v>
      </c>
      <c r="DC152" s="0" t="n">
        <f aca="false">ROUND(AT152*AG152,2)</f>
        <v>0</v>
      </c>
      <c r="DF152" s="0" t="n">
        <f aca="false">ROUND(ROUND(AE152,2)*CX152,2)</f>
        <v>0</v>
      </c>
      <c r="DG152" s="0" t="n">
        <f aca="false">ROUND(ROUND(AF152,2)*CX152,2)</f>
        <v>0</v>
      </c>
      <c r="DH152" s="0" t="n">
        <f aca="false">ROUND(ROUND(AG152,2)*ROUND(AT152*Source!I113,9),2)</f>
        <v>0</v>
      </c>
      <c r="DI152" s="0" t="n">
        <f aca="false">ROUND(ROUND(AH152,2)*CX152,2)</f>
        <v>0</v>
      </c>
      <c r="DJ152" s="0" t="n">
        <f aca="false">DF152</f>
        <v>0</v>
      </c>
      <c r="DK152" s="0" t="n">
        <v>0</v>
      </c>
      <c r="DM152" s="0" t="n">
        <v>0</v>
      </c>
      <c r="DO152" s="0" t="n">
        <v>0</v>
      </c>
    </row>
    <row r="153" customFormat="false" ht="12.75" hidden="false" customHeight="false" outlineLevel="0" collapsed="false">
      <c r="A153" s="0" t="n">
        <f aca="false">ROW(Source!A113)</f>
        <v>113</v>
      </c>
      <c r="B153" s="0" t="n">
        <v>86511347</v>
      </c>
      <c r="C153" s="0" t="n">
        <v>86511524</v>
      </c>
      <c r="D153" s="0" t="n">
        <v>46341682</v>
      </c>
      <c r="E153" s="0" t="n">
        <v>1</v>
      </c>
      <c r="F153" s="0" t="n">
        <v>1</v>
      </c>
      <c r="G153" s="0" t="n">
        <v>30515945</v>
      </c>
      <c r="H153" s="0" t="n">
        <v>3</v>
      </c>
      <c r="I153" s="0" t="s">
        <v>191</v>
      </c>
      <c r="K153" s="0" t="s">
        <v>192</v>
      </c>
      <c r="L153" s="0" t="n">
        <v>1354</v>
      </c>
      <c r="N153" s="0" t="n">
        <v>1010</v>
      </c>
      <c r="O153" s="0" t="s">
        <v>181</v>
      </c>
      <c r="P153" s="0" t="s">
        <v>181</v>
      </c>
      <c r="Q153" s="0" t="n">
        <v>1</v>
      </c>
      <c r="W153" s="0" t="n">
        <v>0</v>
      </c>
      <c r="X153" s="0" t="n">
        <v>-384883469</v>
      </c>
      <c r="Y153" s="0" t="n">
        <f aca="false">AT153</f>
        <v>0</v>
      </c>
      <c r="AA153" s="0" t="n">
        <v>0</v>
      </c>
      <c r="AB153" s="0" t="n">
        <v>0</v>
      </c>
      <c r="AC153" s="0" t="n">
        <v>0</v>
      </c>
      <c r="AD153" s="0" t="n">
        <v>0</v>
      </c>
      <c r="AE153" s="0" t="n">
        <v>0</v>
      </c>
      <c r="AF153" s="0" t="n">
        <v>0</v>
      </c>
      <c r="AG153" s="0" t="n">
        <v>0</v>
      </c>
      <c r="AH153" s="0" t="n">
        <v>0</v>
      </c>
      <c r="AI153" s="0" t="n">
        <v>1</v>
      </c>
      <c r="AJ153" s="0" t="n">
        <v>1</v>
      </c>
      <c r="AK153" s="0" t="n">
        <v>1</v>
      </c>
      <c r="AL153" s="0" t="n">
        <v>1</v>
      </c>
      <c r="AM153" s="0" t="n">
        <v>0</v>
      </c>
      <c r="AN153" s="0" t="n">
        <v>0</v>
      </c>
      <c r="AO153" s="0" t="n">
        <v>0</v>
      </c>
      <c r="AP153" s="0" t="n">
        <v>0</v>
      </c>
      <c r="AQ153" s="0" t="n">
        <v>0</v>
      </c>
      <c r="AR153" s="0" t="n">
        <v>0</v>
      </c>
      <c r="AT153" s="0" t="n">
        <v>0</v>
      </c>
      <c r="AV153" s="0" t="n">
        <v>0</v>
      </c>
      <c r="AW153" s="0" t="n">
        <v>2</v>
      </c>
      <c r="AX153" s="0" t="n">
        <v>86511530</v>
      </c>
      <c r="AY153" s="0" t="n">
        <v>1</v>
      </c>
      <c r="AZ153" s="0" t="n">
        <v>0</v>
      </c>
      <c r="BA153" s="0" t="n">
        <v>153</v>
      </c>
      <c r="BB153" s="0" t="n">
        <v>0</v>
      </c>
      <c r="BC153" s="0" t="n">
        <v>0</v>
      </c>
      <c r="BD153" s="0" t="n">
        <v>0</v>
      </c>
      <c r="BE153" s="0" t="n">
        <v>0</v>
      </c>
      <c r="BF153" s="0" t="n">
        <v>0</v>
      </c>
      <c r="BG153" s="0" t="n">
        <v>0</v>
      </c>
      <c r="BH153" s="0" t="n">
        <v>0</v>
      </c>
      <c r="BI153" s="0" t="n">
        <v>0</v>
      </c>
      <c r="BJ153" s="0" t="n">
        <v>0</v>
      </c>
      <c r="BK153" s="0" t="n">
        <v>0</v>
      </c>
      <c r="BL153" s="0" t="n">
        <v>0</v>
      </c>
      <c r="BM153" s="0" t="n">
        <v>0</v>
      </c>
      <c r="BN153" s="0" t="n">
        <v>0</v>
      </c>
      <c r="BO153" s="0" t="n">
        <v>0</v>
      </c>
      <c r="BP153" s="0" t="n">
        <v>0</v>
      </c>
      <c r="BQ153" s="0" t="n">
        <v>0</v>
      </c>
      <c r="BR153" s="0" t="n">
        <v>0</v>
      </c>
      <c r="BS153" s="0" t="n">
        <v>0</v>
      </c>
      <c r="BT153" s="0" t="n">
        <v>0</v>
      </c>
      <c r="BU153" s="0" t="n">
        <v>0</v>
      </c>
      <c r="BV153" s="0" t="n">
        <v>0</v>
      </c>
      <c r="BW153" s="0" t="n">
        <v>0</v>
      </c>
      <c r="CV153" s="0" t="n">
        <v>0</v>
      </c>
      <c r="CW153" s="0" t="n">
        <v>0</v>
      </c>
      <c r="CX153" s="0" t="n">
        <f aca="false">ROUND(Y153*Source!I113,9)</f>
        <v>0</v>
      </c>
      <c r="CY153" s="0" t="n">
        <f aca="false">AA153</f>
        <v>0</v>
      </c>
      <c r="CZ153" s="0" t="n">
        <f aca="false">AE153</f>
        <v>0</v>
      </c>
      <c r="DA153" s="0" t="n">
        <f aca="false">AI153</f>
        <v>1</v>
      </c>
      <c r="DB153" s="0" t="n">
        <f aca="false">ROUND(AT153*CZ153,2)</f>
        <v>0</v>
      </c>
      <c r="DC153" s="0" t="n">
        <f aca="false">ROUND(AT153*AG153,2)</f>
        <v>0</v>
      </c>
      <c r="DF153" s="0" t="n">
        <f aca="false">ROUND(ROUND(AE153,2)*CX153,2)</f>
        <v>0</v>
      </c>
      <c r="DG153" s="0" t="n">
        <f aca="false">ROUND(ROUND(AF153,2)*CX153,2)</f>
        <v>0</v>
      </c>
      <c r="DH153" s="0" t="n">
        <f aca="false">ROUND(ROUND(AG153,2)*ROUND(AT153*Source!I113,9),2)</f>
        <v>0</v>
      </c>
      <c r="DI153" s="0" t="n">
        <f aca="false">ROUND(ROUND(AH153,2)*CX153,2)</f>
        <v>0</v>
      </c>
      <c r="DJ153" s="0" t="n">
        <f aca="false">DF153</f>
        <v>0</v>
      </c>
      <c r="DK153" s="0" t="n">
        <v>0</v>
      </c>
      <c r="DM153" s="0" t="n">
        <v>0</v>
      </c>
      <c r="DO153" s="0" t="n">
        <v>0</v>
      </c>
    </row>
    <row r="154" customFormat="false" ht="12.75" hidden="false" customHeight="false" outlineLevel="0" collapsed="false">
      <c r="A154" s="0" t="n">
        <f aca="false">ROW(Source!A114)</f>
        <v>114</v>
      </c>
      <c r="B154" s="0" t="n">
        <v>86511348</v>
      </c>
      <c r="C154" s="0" t="n">
        <v>86511524</v>
      </c>
      <c r="D154" s="0" t="n">
        <v>0</v>
      </c>
      <c r="E154" s="0" t="n">
        <v>1</v>
      </c>
      <c r="F154" s="0" t="n">
        <v>1</v>
      </c>
      <c r="G154" s="0" t="n">
        <v>30515945</v>
      </c>
      <c r="H154" s="0" t="n">
        <v>1</v>
      </c>
      <c r="I154" s="0" t="s">
        <v>70</v>
      </c>
      <c r="K154" s="0" t="s">
        <v>187</v>
      </c>
      <c r="L154" s="0" t="n">
        <v>1369</v>
      </c>
      <c r="N154" s="0" t="n">
        <v>1013</v>
      </c>
      <c r="O154" s="0" t="s">
        <v>188</v>
      </c>
      <c r="P154" s="0" t="s">
        <v>188</v>
      </c>
      <c r="Q154" s="0" t="n">
        <v>1</v>
      </c>
      <c r="W154" s="0" t="n">
        <v>0</v>
      </c>
      <c r="X154" s="0" t="n">
        <v>-2001970737</v>
      </c>
      <c r="Y154" s="0" t="n">
        <f aca="false">(AT154*1.1*0.6)</f>
        <v>45.54</v>
      </c>
      <c r="AA154" s="0" t="n">
        <v>0</v>
      </c>
      <c r="AB154" s="0" t="n">
        <v>0</v>
      </c>
      <c r="AC154" s="0" t="n">
        <v>0</v>
      </c>
      <c r="AD154" s="0" t="n">
        <v>0</v>
      </c>
      <c r="AE154" s="0" t="n">
        <v>0</v>
      </c>
      <c r="AF154" s="0" t="n">
        <v>0</v>
      </c>
      <c r="AG154" s="0" t="n">
        <v>0</v>
      </c>
      <c r="AH154" s="0" t="n">
        <v>0</v>
      </c>
      <c r="AI154" s="0" t="n">
        <v>1</v>
      </c>
      <c r="AJ154" s="0" t="n">
        <v>1</v>
      </c>
      <c r="AK154" s="0" t="n">
        <v>1</v>
      </c>
      <c r="AL154" s="0" t="n">
        <v>1</v>
      </c>
      <c r="AM154" s="0" t="n">
        <v>0</v>
      </c>
      <c r="AN154" s="0" t="n">
        <v>0</v>
      </c>
      <c r="AO154" s="0" t="n">
        <v>1</v>
      </c>
      <c r="AP154" s="0" t="n">
        <v>0</v>
      </c>
      <c r="AQ154" s="0" t="n">
        <v>0</v>
      </c>
      <c r="AR154" s="0" t="n">
        <v>0</v>
      </c>
      <c r="AT154" s="0" t="n">
        <v>69</v>
      </c>
      <c r="AU154" s="0" t="s">
        <v>151</v>
      </c>
      <c r="AV154" s="0" t="n">
        <v>1</v>
      </c>
      <c r="AW154" s="0" t="n">
        <v>2</v>
      </c>
      <c r="AX154" s="0" t="n">
        <v>86511528</v>
      </c>
      <c r="AY154" s="0" t="n">
        <v>1</v>
      </c>
      <c r="AZ154" s="0" t="n">
        <v>6144</v>
      </c>
      <c r="BA154" s="0" t="n">
        <v>154</v>
      </c>
      <c r="BB154" s="0" t="n">
        <v>0</v>
      </c>
      <c r="BC154" s="0" t="n">
        <v>0</v>
      </c>
      <c r="BD154" s="0" t="n">
        <v>0</v>
      </c>
      <c r="BE154" s="0" t="n">
        <v>0</v>
      </c>
      <c r="BF154" s="0" t="n">
        <v>0</v>
      </c>
      <c r="BG154" s="0" t="n">
        <v>0</v>
      </c>
      <c r="BH154" s="0" t="n">
        <v>0</v>
      </c>
      <c r="BI154" s="0" t="n">
        <v>0</v>
      </c>
      <c r="BJ154" s="0" t="n">
        <v>0</v>
      </c>
      <c r="BK154" s="0" t="n">
        <v>0</v>
      </c>
      <c r="BL154" s="0" t="n">
        <v>0</v>
      </c>
      <c r="BM154" s="0" t="n">
        <v>0</v>
      </c>
      <c r="BN154" s="0" t="n">
        <v>0</v>
      </c>
      <c r="BO154" s="0" t="n">
        <v>0</v>
      </c>
      <c r="BP154" s="0" t="n">
        <v>0</v>
      </c>
      <c r="BQ154" s="0" t="n">
        <v>0</v>
      </c>
      <c r="BR154" s="0" t="n">
        <v>0</v>
      </c>
      <c r="BS154" s="0" t="n">
        <v>0</v>
      </c>
      <c r="BT154" s="0" t="n">
        <v>0</v>
      </c>
      <c r="BU154" s="0" t="n">
        <v>0</v>
      </c>
      <c r="BV154" s="0" t="n">
        <v>0</v>
      </c>
      <c r="BW154" s="0" t="n">
        <v>0</v>
      </c>
      <c r="CU154" s="0" t="n">
        <f aca="false">ROUND(AT154*Source!I114*AH154*AL154,2)</f>
        <v>0</v>
      </c>
      <c r="CV154" s="0" t="n">
        <f aca="false">ROUND(Y154*Source!I114,9)</f>
        <v>1.8216</v>
      </c>
      <c r="CW154" s="0" t="n">
        <v>0</v>
      </c>
      <c r="CX154" s="0" t="n">
        <f aca="false">ROUND(Y154*Source!I114,9)</f>
        <v>1.8216</v>
      </c>
      <c r="CY154" s="0" t="n">
        <f aca="false">AD154</f>
        <v>0</v>
      </c>
      <c r="CZ154" s="0" t="n">
        <f aca="false">AH154</f>
        <v>0</v>
      </c>
      <c r="DA154" s="0" t="n">
        <f aca="false">AL154</f>
        <v>1</v>
      </c>
      <c r="DB154" s="0" t="n">
        <f aca="false">(ROUND(AT154*CZ154,2)*1.1*0.6)</f>
        <v>0</v>
      </c>
      <c r="DC154" s="0" t="n">
        <f aca="false">(ROUND(AT154*AG154,2)*1.1*0.6)</f>
        <v>0</v>
      </c>
      <c r="DF154" s="0" t="n">
        <f aca="false">ROUND(ROUND(AE154,2)*CX154,2)</f>
        <v>0</v>
      </c>
      <c r="DG154" s="0" t="n">
        <f aca="false">ROUND(ROUND(AF154,2)*CX154,2)</f>
        <v>0</v>
      </c>
      <c r="DH154" s="0" t="n">
        <f aca="false">ROUND(ROUND(AG154,2)*ROUND((AT154*Source!I114*1.1*0.6),9),2)</f>
        <v>0</v>
      </c>
      <c r="DI154" s="0" t="n">
        <f aca="false">ROUND(ROUND(AH154,2)*CX154,2)</f>
        <v>0</v>
      </c>
      <c r="DJ154" s="0" t="n">
        <f aca="false">DI154</f>
        <v>0</v>
      </c>
      <c r="DK154" s="0" t="n">
        <v>0</v>
      </c>
      <c r="DM154" s="0" t="n">
        <v>0</v>
      </c>
      <c r="DO154" s="0" t="n">
        <v>0</v>
      </c>
      <c r="DP154" s="0" t="s">
        <v>151</v>
      </c>
    </row>
    <row r="155" customFormat="false" ht="12.75" hidden="false" customHeight="false" outlineLevel="0" collapsed="false">
      <c r="A155" s="0" t="n">
        <f aca="false">ROW(Source!A114)</f>
        <v>114</v>
      </c>
      <c r="B155" s="0" t="n">
        <v>86511348</v>
      </c>
      <c r="C155" s="0" t="n">
        <v>86511524</v>
      </c>
      <c r="D155" s="0" t="n">
        <v>0</v>
      </c>
      <c r="E155" s="0" t="n">
        <v>1</v>
      </c>
      <c r="F155" s="0" t="n">
        <v>1</v>
      </c>
      <c r="G155" s="0" t="n">
        <v>30515945</v>
      </c>
      <c r="H155" s="0" t="n">
        <v>3</v>
      </c>
      <c r="I155" s="0" t="s">
        <v>189</v>
      </c>
      <c r="K155" s="0" t="s">
        <v>190</v>
      </c>
      <c r="L155" s="0" t="n">
        <v>1354</v>
      </c>
      <c r="N155" s="0" t="n">
        <v>1010</v>
      </c>
      <c r="O155" s="0" t="s">
        <v>181</v>
      </c>
      <c r="P155" s="0" t="s">
        <v>181</v>
      </c>
      <c r="Q155" s="0" t="n">
        <v>1</v>
      </c>
      <c r="W155" s="0" t="n">
        <v>0</v>
      </c>
      <c r="X155" s="0" t="n">
        <v>-527920806</v>
      </c>
      <c r="Y155" s="0" t="n">
        <f aca="false">AT155</f>
        <v>0</v>
      </c>
      <c r="AA155" s="0" t="n">
        <v>0</v>
      </c>
      <c r="AB155" s="0" t="n">
        <v>0</v>
      </c>
      <c r="AC155" s="0" t="n">
        <v>0</v>
      </c>
      <c r="AD155" s="0" t="n">
        <v>0</v>
      </c>
      <c r="AE155" s="0" t="n">
        <v>0</v>
      </c>
      <c r="AF155" s="0" t="n">
        <v>0</v>
      </c>
      <c r="AG155" s="0" t="n">
        <v>0</v>
      </c>
      <c r="AH155" s="0" t="n">
        <v>0</v>
      </c>
      <c r="AI155" s="0" t="n">
        <v>1</v>
      </c>
      <c r="AJ155" s="0" t="n">
        <v>1</v>
      </c>
      <c r="AK155" s="0" t="n">
        <v>1</v>
      </c>
      <c r="AL155" s="0" t="n">
        <v>1</v>
      </c>
      <c r="AM155" s="0" t="n">
        <v>0</v>
      </c>
      <c r="AN155" s="0" t="n">
        <v>0</v>
      </c>
      <c r="AO155" s="0" t="n">
        <v>1</v>
      </c>
      <c r="AP155" s="0" t="n">
        <v>0</v>
      </c>
      <c r="AQ155" s="0" t="n">
        <v>0</v>
      </c>
      <c r="AR155" s="0" t="n">
        <v>0</v>
      </c>
      <c r="AT155" s="0" t="n">
        <v>0</v>
      </c>
      <c r="AV155" s="0" t="n">
        <v>0</v>
      </c>
      <c r="AW155" s="0" t="n">
        <v>2</v>
      </c>
      <c r="AX155" s="0" t="n">
        <v>86511529</v>
      </c>
      <c r="AY155" s="0" t="n">
        <v>1</v>
      </c>
      <c r="AZ155" s="0" t="n">
        <v>0</v>
      </c>
      <c r="BA155" s="0" t="n">
        <v>155</v>
      </c>
      <c r="BB155" s="0" t="n">
        <v>0</v>
      </c>
      <c r="BC155" s="0" t="n">
        <v>0</v>
      </c>
      <c r="BD155" s="0" t="n">
        <v>0</v>
      </c>
      <c r="BE155" s="0" t="n">
        <v>0</v>
      </c>
      <c r="BF155" s="0" t="n">
        <v>0</v>
      </c>
      <c r="BG155" s="0" t="n">
        <v>0</v>
      </c>
      <c r="BH155" s="0" t="n">
        <v>0</v>
      </c>
      <c r="BI155" s="0" t="n">
        <v>0</v>
      </c>
      <c r="BJ155" s="0" t="n">
        <v>0</v>
      </c>
      <c r="BK155" s="0" t="n">
        <v>0</v>
      </c>
      <c r="BL155" s="0" t="n">
        <v>0</v>
      </c>
      <c r="BM155" s="0" t="n">
        <v>0</v>
      </c>
      <c r="BN155" s="0" t="n">
        <v>0</v>
      </c>
      <c r="BO155" s="0" t="n">
        <v>0</v>
      </c>
      <c r="BP155" s="0" t="n">
        <v>0</v>
      </c>
      <c r="BQ155" s="0" t="n">
        <v>0</v>
      </c>
      <c r="BR155" s="0" t="n">
        <v>0</v>
      </c>
      <c r="BS155" s="0" t="n">
        <v>0</v>
      </c>
      <c r="BT155" s="0" t="n">
        <v>0</v>
      </c>
      <c r="BU155" s="0" t="n">
        <v>0</v>
      </c>
      <c r="BV155" s="0" t="n">
        <v>0</v>
      </c>
      <c r="BW155" s="0" t="n">
        <v>0</v>
      </c>
      <c r="CV155" s="0" t="n">
        <v>0</v>
      </c>
      <c r="CW155" s="0" t="n">
        <v>0</v>
      </c>
      <c r="CX155" s="0" t="n">
        <f aca="false">ROUND(Y155*Source!I114,9)</f>
        <v>0</v>
      </c>
      <c r="CY155" s="0" t="n">
        <f aca="false">AA155</f>
        <v>0</v>
      </c>
      <c r="CZ155" s="0" t="n">
        <f aca="false">AE155</f>
        <v>0</v>
      </c>
      <c r="DA155" s="0" t="n">
        <f aca="false">AI155</f>
        <v>1</v>
      </c>
      <c r="DB155" s="0" t="n">
        <f aca="false">ROUND(AT155*CZ155,2)</f>
        <v>0</v>
      </c>
      <c r="DC155" s="0" t="n">
        <f aca="false">ROUND(AT155*AG155,2)</f>
        <v>0</v>
      </c>
      <c r="DF155" s="0" t="n">
        <f aca="false">ROUND(ROUND(AE155,2)*CX155,2)</f>
        <v>0</v>
      </c>
      <c r="DG155" s="0" t="n">
        <f aca="false">ROUND(ROUND(AF155,2)*CX155,2)</f>
        <v>0</v>
      </c>
      <c r="DH155" s="0" t="n">
        <f aca="false">ROUND(ROUND(AG155,2)*ROUND(AT155*Source!I114,9),2)</f>
        <v>0</v>
      </c>
      <c r="DI155" s="0" t="n">
        <f aca="false">ROUND(ROUND(AH155,2)*CX155,2)</f>
        <v>0</v>
      </c>
      <c r="DJ155" s="0" t="n">
        <f aca="false">DF155</f>
        <v>0</v>
      </c>
      <c r="DK155" s="0" t="n">
        <v>0</v>
      </c>
      <c r="DM155" s="0" t="n">
        <v>0</v>
      </c>
      <c r="DO155" s="0" t="n">
        <v>0</v>
      </c>
    </row>
    <row r="156" customFormat="false" ht="12.75" hidden="false" customHeight="false" outlineLevel="0" collapsed="false">
      <c r="A156" s="0" t="n">
        <f aca="false">ROW(Source!A114)</f>
        <v>114</v>
      </c>
      <c r="B156" s="0" t="n">
        <v>86511348</v>
      </c>
      <c r="C156" s="0" t="n">
        <v>86511524</v>
      </c>
      <c r="D156" s="0" t="n">
        <v>46341682</v>
      </c>
      <c r="E156" s="0" t="n">
        <v>1</v>
      </c>
      <c r="F156" s="0" t="n">
        <v>1</v>
      </c>
      <c r="G156" s="0" t="n">
        <v>30515945</v>
      </c>
      <c r="H156" s="0" t="n">
        <v>3</v>
      </c>
      <c r="I156" s="0" t="s">
        <v>191</v>
      </c>
      <c r="K156" s="0" t="s">
        <v>192</v>
      </c>
      <c r="L156" s="0" t="n">
        <v>1354</v>
      </c>
      <c r="N156" s="0" t="n">
        <v>1010</v>
      </c>
      <c r="O156" s="0" t="s">
        <v>181</v>
      </c>
      <c r="P156" s="0" t="s">
        <v>181</v>
      </c>
      <c r="Q156" s="0" t="n">
        <v>1</v>
      </c>
      <c r="W156" s="0" t="n">
        <v>0</v>
      </c>
      <c r="X156" s="0" t="n">
        <v>-384883469</v>
      </c>
      <c r="Y156" s="0" t="n">
        <f aca="false">AT156</f>
        <v>0</v>
      </c>
      <c r="AA156" s="0" t="n">
        <v>0</v>
      </c>
      <c r="AB156" s="0" t="n">
        <v>0</v>
      </c>
      <c r="AC156" s="0" t="n">
        <v>0</v>
      </c>
      <c r="AD156" s="0" t="n">
        <v>0</v>
      </c>
      <c r="AE156" s="0" t="n">
        <v>0</v>
      </c>
      <c r="AF156" s="0" t="n">
        <v>0</v>
      </c>
      <c r="AG156" s="0" t="n">
        <v>0</v>
      </c>
      <c r="AH156" s="0" t="n">
        <v>0</v>
      </c>
      <c r="AI156" s="0" t="n">
        <v>1</v>
      </c>
      <c r="AJ156" s="0" t="n">
        <v>1</v>
      </c>
      <c r="AK156" s="0" t="n">
        <v>1</v>
      </c>
      <c r="AL156" s="0" t="n">
        <v>1</v>
      </c>
      <c r="AM156" s="0" t="n">
        <v>0</v>
      </c>
      <c r="AN156" s="0" t="n">
        <v>0</v>
      </c>
      <c r="AO156" s="0" t="n">
        <v>0</v>
      </c>
      <c r="AP156" s="0" t="n">
        <v>0</v>
      </c>
      <c r="AQ156" s="0" t="n">
        <v>0</v>
      </c>
      <c r="AR156" s="0" t="n">
        <v>0</v>
      </c>
      <c r="AT156" s="0" t="n">
        <v>0</v>
      </c>
      <c r="AV156" s="0" t="n">
        <v>0</v>
      </c>
      <c r="AW156" s="0" t="n">
        <v>2</v>
      </c>
      <c r="AX156" s="0" t="n">
        <v>86511530</v>
      </c>
      <c r="AY156" s="0" t="n">
        <v>1</v>
      </c>
      <c r="AZ156" s="0" t="n">
        <v>0</v>
      </c>
      <c r="BA156" s="0" t="n">
        <v>156</v>
      </c>
      <c r="BB156" s="0" t="n">
        <v>0</v>
      </c>
      <c r="BC156" s="0" t="n">
        <v>0</v>
      </c>
      <c r="BD156" s="0" t="n">
        <v>0</v>
      </c>
      <c r="BE156" s="0" t="n">
        <v>0</v>
      </c>
      <c r="BF156" s="0" t="n">
        <v>0</v>
      </c>
      <c r="BG156" s="0" t="n">
        <v>0</v>
      </c>
      <c r="BH156" s="0" t="n">
        <v>0</v>
      </c>
      <c r="BI156" s="0" t="n">
        <v>0</v>
      </c>
      <c r="BJ156" s="0" t="n">
        <v>0</v>
      </c>
      <c r="BK156" s="0" t="n">
        <v>0</v>
      </c>
      <c r="BL156" s="0" t="n">
        <v>0</v>
      </c>
      <c r="BM156" s="0" t="n">
        <v>0</v>
      </c>
      <c r="BN156" s="0" t="n">
        <v>0</v>
      </c>
      <c r="BO156" s="0" t="n">
        <v>0</v>
      </c>
      <c r="BP156" s="0" t="n">
        <v>0</v>
      </c>
      <c r="BQ156" s="0" t="n">
        <v>0</v>
      </c>
      <c r="BR156" s="0" t="n">
        <v>0</v>
      </c>
      <c r="BS156" s="0" t="n">
        <v>0</v>
      </c>
      <c r="BT156" s="0" t="n">
        <v>0</v>
      </c>
      <c r="BU156" s="0" t="n">
        <v>0</v>
      </c>
      <c r="BV156" s="0" t="n">
        <v>0</v>
      </c>
      <c r="BW156" s="0" t="n">
        <v>0</v>
      </c>
      <c r="CV156" s="0" t="n">
        <v>0</v>
      </c>
      <c r="CW156" s="0" t="n">
        <v>0</v>
      </c>
      <c r="CX156" s="0" t="n">
        <f aca="false">ROUND(Y156*Source!I114,9)</f>
        <v>0</v>
      </c>
      <c r="CY156" s="0" t="n">
        <f aca="false">AA156</f>
        <v>0</v>
      </c>
      <c r="CZ156" s="0" t="n">
        <f aca="false">AE156</f>
        <v>0</v>
      </c>
      <c r="DA156" s="0" t="n">
        <f aca="false">AI156</f>
        <v>1</v>
      </c>
      <c r="DB156" s="0" t="n">
        <f aca="false">ROUND(AT156*CZ156,2)</f>
        <v>0</v>
      </c>
      <c r="DC156" s="0" t="n">
        <f aca="false">ROUND(AT156*AG156,2)</f>
        <v>0</v>
      </c>
      <c r="DF156" s="0" t="n">
        <f aca="false">ROUND(ROUND(AE156,2)*CX156,2)</f>
        <v>0</v>
      </c>
      <c r="DG156" s="0" t="n">
        <f aca="false">ROUND(ROUND(AF156,2)*CX156,2)</f>
        <v>0</v>
      </c>
      <c r="DH156" s="0" t="n">
        <f aca="false">ROUND(ROUND(AG156,2)*ROUND(AT156*Source!I114,9),2)</f>
        <v>0</v>
      </c>
      <c r="DI156" s="0" t="n">
        <f aca="false">ROUND(ROUND(AH156,2)*CX156,2)</f>
        <v>0</v>
      </c>
      <c r="DJ156" s="0" t="n">
        <f aca="false">DF156</f>
        <v>0</v>
      </c>
      <c r="DK156" s="0" t="n">
        <v>0</v>
      </c>
      <c r="DM156" s="0" t="n">
        <v>0</v>
      </c>
      <c r="DO156" s="0" t="n">
        <v>0</v>
      </c>
    </row>
    <row r="157" customFormat="false" ht="12.75" hidden="false" customHeight="false" outlineLevel="0" collapsed="false">
      <c r="A157" s="0" t="n">
        <f aca="false">ROW(Source!A115)</f>
        <v>115</v>
      </c>
      <c r="B157" s="0" t="n">
        <v>86511347</v>
      </c>
      <c r="C157" s="0" t="n">
        <v>86511531</v>
      </c>
      <c r="D157" s="0" t="n">
        <v>0</v>
      </c>
      <c r="E157" s="0" t="n">
        <v>1</v>
      </c>
      <c r="F157" s="0" t="n">
        <v>1</v>
      </c>
      <c r="G157" s="0" t="n">
        <v>30515945</v>
      </c>
      <c r="H157" s="0" t="n">
        <v>1</v>
      </c>
      <c r="I157" s="0" t="s">
        <v>70</v>
      </c>
      <c r="K157" s="0" t="s">
        <v>187</v>
      </c>
      <c r="L157" s="0" t="n">
        <v>1369</v>
      </c>
      <c r="N157" s="0" t="n">
        <v>1013</v>
      </c>
      <c r="O157" s="0" t="s">
        <v>188</v>
      </c>
      <c r="P157" s="0" t="s">
        <v>188</v>
      </c>
      <c r="Q157" s="0" t="n">
        <v>1</v>
      </c>
      <c r="W157" s="0" t="n">
        <v>0</v>
      </c>
      <c r="X157" s="0" t="n">
        <v>-2001970737</v>
      </c>
      <c r="Y157" s="0" t="n">
        <f aca="false">(AT157*1.1*0.6)</f>
        <v>45.54</v>
      </c>
      <c r="AA157" s="0" t="n">
        <v>0</v>
      </c>
      <c r="AB157" s="0" t="n">
        <v>0</v>
      </c>
      <c r="AC157" s="0" t="n">
        <v>0</v>
      </c>
      <c r="AD157" s="0" t="n">
        <v>0</v>
      </c>
      <c r="AE157" s="0" t="n">
        <v>0</v>
      </c>
      <c r="AF157" s="0" t="n">
        <v>0</v>
      </c>
      <c r="AG157" s="0" t="n">
        <v>0</v>
      </c>
      <c r="AH157" s="0" t="n">
        <v>0</v>
      </c>
      <c r="AI157" s="0" t="n">
        <v>1</v>
      </c>
      <c r="AJ157" s="0" t="n">
        <v>1</v>
      </c>
      <c r="AK157" s="0" t="n">
        <v>1</v>
      </c>
      <c r="AL157" s="0" t="n">
        <v>1</v>
      </c>
      <c r="AM157" s="0" t="n">
        <v>0</v>
      </c>
      <c r="AN157" s="0" t="n">
        <v>0</v>
      </c>
      <c r="AO157" s="0" t="n">
        <v>1</v>
      </c>
      <c r="AP157" s="0" t="n">
        <v>0</v>
      </c>
      <c r="AQ157" s="0" t="n">
        <v>0</v>
      </c>
      <c r="AR157" s="0" t="n">
        <v>0</v>
      </c>
      <c r="AT157" s="0" t="n">
        <v>69</v>
      </c>
      <c r="AU157" s="0" t="s">
        <v>151</v>
      </c>
      <c r="AV157" s="0" t="n">
        <v>1</v>
      </c>
      <c r="AW157" s="0" t="n">
        <v>2</v>
      </c>
      <c r="AX157" s="0" t="n">
        <v>86511535</v>
      </c>
      <c r="AY157" s="0" t="n">
        <v>1</v>
      </c>
      <c r="AZ157" s="0" t="n">
        <v>6144</v>
      </c>
      <c r="BA157" s="0" t="n">
        <v>157</v>
      </c>
      <c r="BB157" s="0" t="n">
        <v>0</v>
      </c>
      <c r="BC157" s="0" t="n">
        <v>0</v>
      </c>
      <c r="BD157" s="0" t="n">
        <v>0</v>
      </c>
      <c r="BE157" s="0" t="n">
        <v>0</v>
      </c>
      <c r="BF157" s="0" t="n">
        <v>0</v>
      </c>
      <c r="BG157" s="0" t="n">
        <v>0</v>
      </c>
      <c r="BH157" s="0" t="n">
        <v>0</v>
      </c>
      <c r="BI157" s="0" t="n">
        <v>0</v>
      </c>
      <c r="BJ157" s="0" t="n">
        <v>0</v>
      </c>
      <c r="BK157" s="0" t="n">
        <v>0</v>
      </c>
      <c r="BL157" s="0" t="n">
        <v>0</v>
      </c>
      <c r="BM157" s="0" t="n">
        <v>0</v>
      </c>
      <c r="BN157" s="0" t="n">
        <v>0</v>
      </c>
      <c r="BO157" s="0" t="n">
        <v>0</v>
      </c>
      <c r="BP157" s="0" t="n">
        <v>0</v>
      </c>
      <c r="BQ157" s="0" t="n">
        <v>0</v>
      </c>
      <c r="BR157" s="0" t="n">
        <v>0</v>
      </c>
      <c r="BS157" s="0" t="n">
        <v>0</v>
      </c>
      <c r="BT157" s="0" t="n">
        <v>0</v>
      </c>
      <c r="BU157" s="0" t="n">
        <v>0</v>
      </c>
      <c r="BV157" s="0" t="n">
        <v>0</v>
      </c>
      <c r="BW157" s="0" t="n">
        <v>0</v>
      </c>
      <c r="CU157" s="0" t="n">
        <f aca="false">ROUND(AT157*Source!I115*AH157*AL157,2)</f>
        <v>0</v>
      </c>
      <c r="CV157" s="0" t="n">
        <f aca="false">ROUND(Y157*Source!I115,9)</f>
        <v>1.8216</v>
      </c>
      <c r="CW157" s="0" t="n">
        <v>0</v>
      </c>
      <c r="CX157" s="0" t="n">
        <f aca="false">ROUND(Y157*Source!I115,9)</f>
        <v>1.8216</v>
      </c>
      <c r="CY157" s="0" t="n">
        <f aca="false">AD157</f>
        <v>0</v>
      </c>
      <c r="CZ157" s="0" t="n">
        <f aca="false">AH157</f>
        <v>0</v>
      </c>
      <c r="DA157" s="0" t="n">
        <f aca="false">AL157</f>
        <v>1</v>
      </c>
      <c r="DB157" s="0" t="n">
        <f aca="false">(ROUND(AT157*CZ157,2)*1.1*0.6)</f>
        <v>0</v>
      </c>
      <c r="DC157" s="0" t="n">
        <f aca="false">(ROUND(AT157*AG157,2)*1.1*0.6)</f>
        <v>0</v>
      </c>
      <c r="DF157" s="0" t="n">
        <f aca="false">ROUND(ROUND(AE157,2)*CX157,2)</f>
        <v>0</v>
      </c>
      <c r="DG157" s="0" t="n">
        <f aca="false">ROUND(ROUND(AF157,2)*CX157,2)</f>
        <v>0</v>
      </c>
      <c r="DH157" s="0" t="n">
        <f aca="false">ROUND(ROUND(AG157,2)*ROUND((AT157*Source!I115*1.1*0.6),9),2)</f>
        <v>0</v>
      </c>
      <c r="DI157" s="0" t="n">
        <f aca="false">ROUND(ROUND(AH157,2)*CX157,2)</f>
        <v>0</v>
      </c>
      <c r="DJ157" s="0" t="n">
        <f aca="false">DI157</f>
        <v>0</v>
      </c>
      <c r="DK157" s="0" t="n">
        <v>0</v>
      </c>
      <c r="DM157" s="0" t="n">
        <v>0</v>
      </c>
      <c r="DO157" s="0" t="n">
        <v>0</v>
      </c>
      <c r="DP157" s="0" t="s">
        <v>151</v>
      </c>
    </row>
    <row r="158" customFormat="false" ht="12.75" hidden="false" customHeight="false" outlineLevel="0" collapsed="false">
      <c r="A158" s="0" t="n">
        <f aca="false">ROW(Source!A115)</f>
        <v>115</v>
      </c>
      <c r="B158" s="0" t="n">
        <v>86511347</v>
      </c>
      <c r="C158" s="0" t="n">
        <v>86511531</v>
      </c>
      <c r="D158" s="0" t="n">
        <v>0</v>
      </c>
      <c r="E158" s="0" t="n">
        <v>1</v>
      </c>
      <c r="F158" s="0" t="n">
        <v>1</v>
      </c>
      <c r="G158" s="0" t="n">
        <v>30515945</v>
      </c>
      <c r="H158" s="0" t="n">
        <v>3</v>
      </c>
      <c r="I158" s="0" t="s">
        <v>189</v>
      </c>
      <c r="K158" s="0" t="s">
        <v>190</v>
      </c>
      <c r="L158" s="0" t="n">
        <v>1354</v>
      </c>
      <c r="N158" s="0" t="n">
        <v>1010</v>
      </c>
      <c r="O158" s="0" t="s">
        <v>181</v>
      </c>
      <c r="P158" s="0" t="s">
        <v>181</v>
      </c>
      <c r="Q158" s="0" t="n">
        <v>1</v>
      </c>
      <c r="W158" s="0" t="n">
        <v>0</v>
      </c>
      <c r="X158" s="0" t="n">
        <v>-527920806</v>
      </c>
      <c r="Y158" s="0" t="n">
        <f aca="false">AT158</f>
        <v>0</v>
      </c>
      <c r="AA158" s="0" t="n">
        <v>0</v>
      </c>
      <c r="AB158" s="0" t="n">
        <v>0</v>
      </c>
      <c r="AC158" s="0" t="n">
        <v>0</v>
      </c>
      <c r="AD158" s="0" t="n">
        <v>0</v>
      </c>
      <c r="AE158" s="0" t="n">
        <v>0</v>
      </c>
      <c r="AF158" s="0" t="n">
        <v>0</v>
      </c>
      <c r="AG158" s="0" t="n">
        <v>0</v>
      </c>
      <c r="AH158" s="0" t="n">
        <v>0</v>
      </c>
      <c r="AI158" s="0" t="n">
        <v>1</v>
      </c>
      <c r="AJ158" s="0" t="n">
        <v>1</v>
      </c>
      <c r="AK158" s="0" t="n">
        <v>1</v>
      </c>
      <c r="AL158" s="0" t="n">
        <v>1</v>
      </c>
      <c r="AM158" s="0" t="n">
        <v>0</v>
      </c>
      <c r="AN158" s="0" t="n">
        <v>0</v>
      </c>
      <c r="AO158" s="0" t="n">
        <v>1</v>
      </c>
      <c r="AP158" s="0" t="n">
        <v>0</v>
      </c>
      <c r="AQ158" s="0" t="n">
        <v>0</v>
      </c>
      <c r="AR158" s="0" t="n">
        <v>0</v>
      </c>
      <c r="AT158" s="0" t="n">
        <v>0</v>
      </c>
      <c r="AV158" s="0" t="n">
        <v>0</v>
      </c>
      <c r="AW158" s="0" t="n">
        <v>2</v>
      </c>
      <c r="AX158" s="0" t="n">
        <v>86511536</v>
      </c>
      <c r="AY158" s="0" t="n">
        <v>1</v>
      </c>
      <c r="AZ158" s="0" t="n">
        <v>0</v>
      </c>
      <c r="BA158" s="0" t="n">
        <v>158</v>
      </c>
      <c r="BB158" s="0" t="n">
        <v>0</v>
      </c>
      <c r="BC158" s="0" t="n">
        <v>0</v>
      </c>
      <c r="BD158" s="0" t="n">
        <v>0</v>
      </c>
      <c r="BE158" s="0" t="n">
        <v>0</v>
      </c>
      <c r="BF158" s="0" t="n">
        <v>0</v>
      </c>
      <c r="BG158" s="0" t="n">
        <v>0</v>
      </c>
      <c r="BH158" s="0" t="n">
        <v>0</v>
      </c>
      <c r="BI158" s="0" t="n">
        <v>0</v>
      </c>
      <c r="BJ158" s="0" t="n">
        <v>0</v>
      </c>
      <c r="BK158" s="0" t="n">
        <v>0</v>
      </c>
      <c r="BL158" s="0" t="n">
        <v>0</v>
      </c>
      <c r="BM158" s="0" t="n">
        <v>0</v>
      </c>
      <c r="BN158" s="0" t="n">
        <v>0</v>
      </c>
      <c r="BO158" s="0" t="n">
        <v>0</v>
      </c>
      <c r="BP158" s="0" t="n">
        <v>0</v>
      </c>
      <c r="BQ158" s="0" t="n">
        <v>0</v>
      </c>
      <c r="BR158" s="0" t="n">
        <v>0</v>
      </c>
      <c r="BS158" s="0" t="n">
        <v>0</v>
      </c>
      <c r="BT158" s="0" t="n">
        <v>0</v>
      </c>
      <c r="BU158" s="0" t="n">
        <v>0</v>
      </c>
      <c r="BV158" s="0" t="n">
        <v>0</v>
      </c>
      <c r="BW158" s="0" t="n">
        <v>0</v>
      </c>
      <c r="CV158" s="0" t="n">
        <v>0</v>
      </c>
      <c r="CW158" s="0" t="n">
        <v>0</v>
      </c>
      <c r="CX158" s="0" t="n">
        <f aca="false">ROUND(Y158*Source!I115,9)</f>
        <v>0</v>
      </c>
      <c r="CY158" s="0" t="n">
        <f aca="false">AA158</f>
        <v>0</v>
      </c>
      <c r="CZ158" s="0" t="n">
        <f aca="false">AE158</f>
        <v>0</v>
      </c>
      <c r="DA158" s="0" t="n">
        <f aca="false">AI158</f>
        <v>1</v>
      </c>
      <c r="DB158" s="0" t="n">
        <f aca="false">ROUND(AT158*CZ158,2)</f>
        <v>0</v>
      </c>
      <c r="DC158" s="0" t="n">
        <f aca="false">ROUND(AT158*AG158,2)</f>
        <v>0</v>
      </c>
      <c r="DF158" s="0" t="n">
        <f aca="false">ROUND(ROUND(AE158,2)*CX158,2)</f>
        <v>0</v>
      </c>
      <c r="DG158" s="0" t="n">
        <f aca="false">ROUND(ROUND(AF158,2)*CX158,2)</f>
        <v>0</v>
      </c>
      <c r="DH158" s="0" t="n">
        <f aca="false">ROUND(ROUND(AG158,2)*ROUND(AT158*Source!I115,9),2)</f>
        <v>0</v>
      </c>
      <c r="DI158" s="0" t="n">
        <f aca="false">ROUND(ROUND(AH158,2)*CX158,2)</f>
        <v>0</v>
      </c>
      <c r="DJ158" s="0" t="n">
        <f aca="false">DF158</f>
        <v>0</v>
      </c>
      <c r="DK158" s="0" t="n">
        <v>0</v>
      </c>
      <c r="DM158" s="0" t="n">
        <v>0</v>
      </c>
      <c r="DO158" s="0" t="n">
        <v>0</v>
      </c>
    </row>
    <row r="159" customFormat="false" ht="12.75" hidden="false" customHeight="false" outlineLevel="0" collapsed="false">
      <c r="A159" s="0" t="n">
        <f aca="false">ROW(Source!A115)</f>
        <v>115</v>
      </c>
      <c r="B159" s="0" t="n">
        <v>86511347</v>
      </c>
      <c r="C159" s="0" t="n">
        <v>86511531</v>
      </c>
      <c r="D159" s="0" t="n">
        <v>46341682</v>
      </c>
      <c r="E159" s="0" t="n">
        <v>1</v>
      </c>
      <c r="F159" s="0" t="n">
        <v>1</v>
      </c>
      <c r="G159" s="0" t="n">
        <v>30515945</v>
      </c>
      <c r="H159" s="0" t="n">
        <v>3</v>
      </c>
      <c r="I159" s="0" t="s">
        <v>191</v>
      </c>
      <c r="K159" s="0" t="s">
        <v>192</v>
      </c>
      <c r="L159" s="0" t="n">
        <v>1354</v>
      </c>
      <c r="N159" s="0" t="n">
        <v>1010</v>
      </c>
      <c r="O159" s="0" t="s">
        <v>181</v>
      </c>
      <c r="P159" s="0" t="s">
        <v>181</v>
      </c>
      <c r="Q159" s="0" t="n">
        <v>1</v>
      </c>
      <c r="W159" s="0" t="n">
        <v>0</v>
      </c>
      <c r="X159" s="0" t="n">
        <v>-384883469</v>
      </c>
      <c r="Y159" s="0" t="n">
        <f aca="false">AT159</f>
        <v>0</v>
      </c>
      <c r="AA159" s="0" t="n">
        <v>0</v>
      </c>
      <c r="AB159" s="0" t="n">
        <v>0</v>
      </c>
      <c r="AC159" s="0" t="n">
        <v>0</v>
      </c>
      <c r="AD159" s="0" t="n">
        <v>0</v>
      </c>
      <c r="AE159" s="0" t="n">
        <v>0</v>
      </c>
      <c r="AF159" s="0" t="n">
        <v>0</v>
      </c>
      <c r="AG159" s="0" t="n">
        <v>0</v>
      </c>
      <c r="AH159" s="0" t="n">
        <v>0</v>
      </c>
      <c r="AI159" s="0" t="n">
        <v>1</v>
      </c>
      <c r="AJ159" s="0" t="n">
        <v>1</v>
      </c>
      <c r="AK159" s="0" t="n">
        <v>1</v>
      </c>
      <c r="AL159" s="0" t="n">
        <v>1</v>
      </c>
      <c r="AM159" s="0" t="n">
        <v>0</v>
      </c>
      <c r="AN159" s="0" t="n">
        <v>0</v>
      </c>
      <c r="AO159" s="0" t="n">
        <v>0</v>
      </c>
      <c r="AP159" s="0" t="n">
        <v>0</v>
      </c>
      <c r="AQ159" s="0" t="n">
        <v>0</v>
      </c>
      <c r="AR159" s="0" t="n">
        <v>0</v>
      </c>
      <c r="AT159" s="0" t="n">
        <v>0</v>
      </c>
      <c r="AV159" s="0" t="n">
        <v>0</v>
      </c>
      <c r="AW159" s="0" t="n">
        <v>2</v>
      </c>
      <c r="AX159" s="0" t="n">
        <v>86511537</v>
      </c>
      <c r="AY159" s="0" t="n">
        <v>1</v>
      </c>
      <c r="AZ159" s="0" t="n">
        <v>0</v>
      </c>
      <c r="BA159" s="0" t="n">
        <v>159</v>
      </c>
      <c r="BB159" s="0" t="n">
        <v>0</v>
      </c>
      <c r="BC159" s="0" t="n">
        <v>0</v>
      </c>
      <c r="BD159" s="0" t="n">
        <v>0</v>
      </c>
      <c r="BE159" s="0" t="n">
        <v>0</v>
      </c>
      <c r="BF159" s="0" t="n">
        <v>0</v>
      </c>
      <c r="BG159" s="0" t="n">
        <v>0</v>
      </c>
      <c r="BH159" s="0" t="n">
        <v>0</v>
      </c>
      <c r="BI159" s="0" t="n">
        <v>0</v>
      </c>
      <c r="BJ159" s="0" t="n">
        <v>0</v>
      </c>
      <c r="BK159" s="0" t="n">
        <v>0</v>
      </c>
      <c r="BL159" s="0" t="n">
        <v>0</v>
      </c>
      <c r="BM159" s="0" t="n">
        <v>0</v>
      </c>
      <c r="BN159" s="0" t="n">
        <v>0</v>
      </c>
      <c r="BO159" s="0" t="n">
        <v>0</v>
      </c>
      <c r="BP159" s="0" t="n">
        <v>0</v>
      </c>
      <c r="BQ159" s="0" t="n">
        <v>0</v>
      </c>
      <c r="BR159" s="0" t="n">
        <v>0</v>
      </c>
      <c r="BS159" s="0" t="n">
        <v>0</v>
      </c>
      <c r="BT159" s="0" t="n">
        <v>0</v>
      </c>
      <c r="BU159" s="0" t="n">
        <v>0</v>
      </c>
      <c r="BV159" s="0" t="n">
        <v>0</v>
      </c>
      <c r="BW159" s="0" t="n">
        <v>0</v>
      </c>
      <c r="CV159" s="0" t="n">
        <v>0</v>
      </c>
      <c r="CW159" s="0" t="n">
        <v>0</v>
      </c>
      <c r="CX159" s="0" t="n">
        <f aca="false">ROUND(Y159*Source!I115,9)</f>
        <v>0</v>
      </c>
      <c r="CY159" s="0" t="n">
        <f aca="false">AA159</f>
        <v>0</v>
      </c>
      <c r="CZ159" s="0" t="n">
        <f aca="false">AE159</f>
        <v>0</v>
      </c>
      <c r="DA159" s="0" t="n">
        <f aca="false">AI159</f>
        <v>1</v>
      </c>
      <c r="DB159" s="0" t="n">
        <f aca="false">ROUND(AT159*CZ159,2)</f>
        <v>0</v>
      </c>
      <c r="DC159" s="0" t="n">
        <f aca="false">ROUND(AT159*AG159,2)</f>
        <v>0</v>
      </c>
      <c r="DF159" s="0" t="n">
        <f aca="false">ROUND(ROUND(AE159,2)*CX159,2)</f>
        <v>0</v>
      </c>
      <c r="DG159" s="0" t="n">
        <f aca="false">ROUND(ROUND(AF159,2)*CX159,2)</f>
        <v>0</v>
      </c>
      <c r="DH159" s="0" t="n">
        <f aca="false">ROUND(ROUND(AG159,2)*ROUND(AT159*Source!I115,9),2)</f>
        <v>0</v>
      </c>
      <c r="DI159" s="0" t="n">
        <f aca="false">ROUND(ROUND(AH159,2)*CX159,2)</f>
        <v>0</v>
      </c>
      <c r="DJ159" s="0" t="n">
        <f aca="false">DF159</f>
        <v>0</v>
      </c>
      <c r="DK159" s="0" t="n">
        <v>0</v>
      </c>
      <c r="DM159" s="0" t="n">
        <v>0</v>
      </c>
      <c r="DO159" s="0" t="n">
        <v>0</v>
      </c>
    </row>
    <row r="160" customFormat="false" ht="12.75" hidden="false" customHeight="false" outlineLevel="0" collapsed="false">
      <c r="A160" s="0" t="n">
        <f aca="false">ROW(Source!A116)</f>
        <v>116</v>
      </c>
      <c r="B160" s="0" t="n">
        <v>86511348</v>
      </c>
      <c r="C160" s="0" t="n">
        <v>86511531</v>
      </c>
      <c r="D160" s="0" t="n">
        <v>0</v>
      </c>
      <c r="E160" s="0" t="n">
        <v>1</v>
      </c>
      <c r="F160" s="0" t="n">
        <v>1</v>
      </c>
      <c r="G160" s="0" t="n">
        <v>30515945</v>
      </c>
      <c r="H160" s="0" t="n">
        <v>1</v>
      </c>
      <c r="I160" s="0" t="s">
        <v>70</v>
      </c>
      <c r="K160" s="0" t="s">
        <v>187</v>
      </c>
      <c r="L160" s="0" t="n">
        <v>1369</v>
      </c>
      <c r="N160" s="0" t="n">
        <v>1013</v>
      </c>
      <c r="O160" s="0" t="s">
        <v>188</v>
      </c>
      <c r="P160" s="0" t="s">
        <v>188</v>
      </c>
      <c r="Q160" s="0" t="n">
        <v>1</v>
      </c>
      <c r="W160" s="0" t="n">
        <v>0</v>
      </c>
      <c r="X160" s="0" t="n">
        <v>-2001970737</v>
      </c>
      <c r="Y160" s="0" t="n">
        <f aca="false">(AT160*1.1*0.6)</f>
        <v>45.54</v>
      </c>
      <c r="AA160" s="0" t="n">
        <v>0</v>
      </c>
      <c r="AB160" s="0" t="n">
        <v>0</v>
      </c>
      <c r="AC160" s="0" t="n">
        <v>0</v>
      </c>
      <c r="AD160" s="0" t="n">
        <v>0</v>
      </c>
      <c r="AE160" s="0" t="n">
        <v>0</v>
      </c>
      <c r="AF160" s="0" t="n">
        <v>0</v>
      </c>
      <c r="AG160" s="0" t="n">
        <v>0</v>
      </c>
      <c r="AH160" s="0" t="n">
        <v>0</v>
      </c>
      <c r="AI160" s="0" t="n">
        <v>1</v>
      </c>
      <c r="AJ160" s="0" t="n">
        <v>1</v>
      </c>
      <c r="AK160" s="0" t="n">
        <v>1</v>
      </c>
      <c r="AL160" s="0" t="n">
        <v>1</v>
      </c>
      <c r="AM160" s="0" t="n">
        <v>0</v>
      </c>
      <c r="AN160" s="0" t="n">
        <v>0</v>
      </c>
      <c r="AO160" s="0" t="n">
        <v>1</v>
      </c>
      <c r="AP160" s="0" t="n">
        <v>0</v>
      </c>
      <c r="AQ160" s="0" t="n">
        <v>0</v>
      </c>
      <c r="AR160" s="0" t="n">
        <v>0</v>
      </c>
      <c r="AT160" s="0" t="n">
        <v>69</v>
      </c>
      <c r="AU160" s="0" t="s">
        <v>151</v>
      </c>
      <c r="AV160" s="0" t="n">
        <v>1</v>
      </c>
      <c r="AW160" s="0" t="n">
        <v>2</v>
      </c>
      <c r="AX160" s="0" t="n">
        <v>86511535</v>
      </c>
      <c r="AY160" s="0" t="n">
        <v>1</v>
      </c>
      <c r="AZ160" s="0" t="n">
        <v>6144</v>
      </c>
      <c r="BA160" s="0" t="n">
        <v>160</v>
      </c>
      <c r="BB160" s="0" t="n">
        <v>0</v>
      </c>
      <c r="BC160" s="0" t="n">
        <v>0</v>
      </c>
      <c r="BD160" s="0" t="n">
        <v>0</v>
      </c>
      <c r="BE160" s="0" t="n">
        <v>0</v>
      </c>
      <c r="BF160" s="0" t="n">
        <v>0</v>
      </c>
      <c r="BG160" s="0" t="n">
        <v>0</v>
      </c>
      <c r="BH160" s="0" t="n">
        <v>0</v>
      </c>
      <c r="BI160" s="0" t="n">
        <v>0</v>
      </c>
      <c r="BJ160" s="0" t="n">
        <v>0</v>
      </c>
      <c r="BK160" s="0" t="n">
        <v>0</v>
      </c>
      <c r="BL160" s="0" t="n">
        <v>0</v>
      </c>
      <c r="BM160" s="0" t="n">
        <v>0</v>
      </c>
      <c r="BN160" s="0" t="n">
        <v>0</v>
      </c>
      <c r="BO160" s="0" t="n">
        <v>0</v>
      </c>
      <c r="BP160" s="0" t="n">
        <v>0</v>
      </c>
      <c r="BQ160" s="0" t="n">
        <v>0</v>
      </c>
      <c r="BR160" s="0" t="n">
        <v>0</v>
      </c>
      <c r="BS160" s="0" t="n">
        <v>0</v>
      </c>
      <c r="BT160" s="0" t="n">
        <v>0</v>
      </c>
      <c r="BU160" s="0" t="n">
        <v>0</v>
      </c>
      <c r="BV160" s="0" t="n">
        <v>0</v>
      </c>
      <c r="BW160" s="0" t="n">
        <v>0</v>
      </c>
      <c r="CU160" s="0" t="n">
        <f aca="false">ROUND(AT160*Source!I116*AH160*AL160,2)</f>
        <v>0</v>
      </c>
      <c r="CV160" s="0" t="n">
        <f aca="false">ROUND(Y160*Source!I116,9)</f>
        <v>1.8216</v>
      </c>
      <c r="CW160" s="0" t="n">
        <v>0</v>
      </c>
      <c r="CX160" s="0" t="n">
        <f aca="false">ROUND(Y160*Source!I116,9)</f>
        <v>1.8216</v>
      </c>
      <c r="CY160" s="0" t="n">
        <f aca="false">AD160</f>
        <v>0</v>
      </c>
      <c r="CZ160" s="0" t="n">
        <f aca="false">AH160</f>
        <v>0</v>
      </c>
      <c r="DA160" s="0" t="n">
        <f aca="false">AL160</f>
        <v>1</v>
      </c>
      <c r="DB160" s="0" t="n">
        <f aca="false">(ROUND(AT160*CZ160,2)*1.1*0.6)</f>
        <v>0</v>
      </c>
      <c r="DC160" s="0" t="n">
        <f aca="false">(ROUND(AT160*AG160,2)*1.1*0.6)</f>
        <v>0</v>
      </c>
      <c r="DF160" s="0" t="n">
        <f aca="false">ROUND(ROUND(AE160,2)*CX160,2)</f>
        <v>0</v>
      </c>
      <c r="DG160" s="0" t="n">
        <f aca="false">ROUND(ROUND(AF160,2)*CX160,2)</f>
        <v>0</v>
      </c>
      <c r="DH160" s="0" t="n">
        <f aca="false">ROUND(ROUND(AG160,2)*ROUND((AT160*Source!I116*1.1*0.6),9),2)</f>
        <v>0</v>
      </c>
      <c r="DI160" s="0" t="n">
        <f aca="false">ROUND(ROUND(AH160,2)*CX160,2)</f>
        <v>0</v>
      </c>
      <c r="DJ160" s="0" t="n">
        <f aca="false">DI160</f>
        <v>0</v>
      </c>
      <c r="DK160" s="0" t="n">
        <v>0</v>
      </c>
      <c r="DM160" s="0" t="n">
        <v>0</v>
      </c>
      <c r="DO160" s="0" t="n">
        <v>0</v>
      </c>
      <c r="DP160" s="0" t="s">
        <v>151</v>
      </c>
    </row>
    <row r="161" customFormat="false" ht="12.75" hidden="false" customHeight="false" outlineLevel="0" collapsed="false">
      <c r="A161" s="0" t="n">
        <f aca="false">ROW(Source!A116)</f>
        <v>116</v>
      </c>
      <c r="B161" s="0" t="n">
        <v>86511348</v>
      </c>
      <c r="C161" s="0" t="n">
        <v>86511531</v>
      </c>
      <c r="D161" s="0" t="n">
        <v>0</v>
      </c>
      <c r="E161" s="0" t="n">
        <v>1</v>
      </c>
      <c r="F161" s="0" t="n">
        <v>1</v>
      </c>
      <c r="G161" s="0" t="n">
        <v>30515945</v>
      </c>
      <c r="H161" s="0" t="n">
        <v>3</v>
      </c>
      <c r="I161" s="0" t="s">
        <v>189</v>
      </c>
      <c r="K161" s="0" t="s">
        <v>190</v>
      </c>
      <c r="L161" s="0" t="n">
        <v>1354</v>
      </c>
      <c r="N161" s="0" t="n">
        <v>1010</v>
      </c>
      <c r="O161" s="0" t="s">
        <v>181</v>
      </c>
      <c r="P161" s="0" t="s">
        <v>181</v>
      </c>
      <c r="Q161" s="0" t="n">
        <v>1</v>
      </c>
      <c r="W161" s="0" t="n">
        <v>0</v>
      </c>
      <c r="X161" s="0" t="n">
        <v>-527920806</v>
      </c>
      <c r="Y161" s="0" t="n">
        <f aca="false">AT161</f>
        <v>0</v>
      </c>
      <c r="AA161" s="0" t="n">
        <v>0</v>
      </c>
      <c r="AB161" s="0" t="n">
        <v>0</v>
      </c>
      <c r="AC161" s="0" t="n">
        <v>0</v>
      </c>
      <c r="AD161" s="0" t="n">
        <v>0</v>
      </c>
      <c r="AE161" s="0" t="n">
        <v>0</v>
      </c>
      <c r="AF161" s="0" t="n">
        <v>0</v>
      </c>
      <c r="AG161" s="0" t="n">
        <v>0</v>
      </c>
      <c r="AH161" s="0" t="n">
        <v>0</v>
      </c>
      <c r="AI161" s="0" t="n">
        <v>1</v>
      </c>
      <c r="AJ161" s="0" t="n">
        <v>1</v>
      </c>
      <c r="AK161" s="0" t="n">
        <v>1</v>
      </c>
      <c r="AL161" s="0" t="n">
        <v>1</v>
      </c>
      <c r="AM161" s="0" t="n">
        <v>0</v>
      </c>
      <c r="AN161" s="0" t="n">
        <v>0</v>
      </c>
      <c r="AO161" s="0" t="n">
        <v>1</v>
      </c>
      <c r="AP161" s="0" t="n">
        <v>0</v>
      </c>
      <c r="AQ161" s="0" t="n">
        <v>0</v>
      </c>
      <c r="AR161" s="0" t="n">
        <v>0</v>
      </c>
      <c r="AT161" s="0" t="n">
        <v>0</v>
      </c>
      <c r="AV161" s="0" t="n">
        <v>0</v>
      </c>
      <c r="AW161" s="0" t="n">
        <v>2</v>
      </c>
      <c r="AX161" s="0" t="n">
        <v>86511536</v>
      </c>
      <c r="AY161" s="0" t="n">
        <v>1</v>
      </c>
      <c r="AZ161" s="0" t="n">
        <v>0</v>
      </c>
      <c r="BA161" s="0" t="n">
        <v>161</v>
      </c>
      <c r="BB161" s="0" t="n">
        <v>0</v>
      </c>
      <c r="BC161" s="0" t="n">
        <v>0</v>
      </c>
      <c r="BD161" s="0" t="n">
        <v>0</v>
      </c>
      <c r="BE161" s="0" t="n">
        <v>0</v>
      </c>
      <c r="BF161" s="0" t="n">
        <v>0</v>
      </c>
      <c r="BG161" s="0" t="n">
        <v>0</v>
      </c>
      <c r="BH161" s="0" t="n">
        <v>0</v>
      </c>
      <c r="BI161" s="0" t="n">
        <v>0</v>
      </c>
      <c r="BJ161" s="0" t="n">
        <v>0</v>
      </c>
      <c r="BK161" s="0" t="n">
        <v>0</v>
      </c>
      <c r="BL161" s="0" t="n">
        <v>0</v>
      </c>
      <c r="BM161" s="0" t="n">
        <v>0</v>
      </c>
      <c r="BN161" s="0" t="n">
        <v>0</v>
      </c>
      <c r="BO161" s="0" t="n">
        <v>0</v>
      </c>
      <c r="BP161" s="0" t="n">
        <v>0</v>
      </c>
      <c r="BQ161" s="0" t="n">
        <v>0</v>
      </c>
      <c r="BR161" s="0" t="n">
        <v>0</v>
      </c>
      <c r="BS161" s="0" t="n">
        <v>0</v>
      </c>
      <c r="BT161" s="0" t="n">
        <v>0</v>
      </c>
      <c r="BU161" s="0" t="n">
        <v>0</v>
      </c>
      <c r="BV161" s="0" t="n">
        <v>0</v>
      </c>
      <c r="BW161" s="0" t="n">
        <v>0</v>
      </c>
      <c r="CV161" s="0" t="n">
        <v>0</v>
      </c>
      <c r="CW161" s="0" t="n">
        <v>0</v>
      </c>
      <c r="CX161" s="0" t="n">
        <f aca="false">ROUND(Y161*Source!I116,9)</f>
        <v>0</v>
      </c>
      <c r="CY161" s="0" t="n">
        <f aca="false">AA161</f>
        <v>0</v>
      </c>
      <c r="CZ161" s="0" t="n">
        <f aca="false">AE161</f>
        <v>0</v>
      </c>
      <c r="DA161" s="0" t="n">
        <f aca="false">AI161</f>
        <v>1</v>
      </c>
      <c r="DB161" s="0" t="n">
        <f aca="false">ROUND(AT161*CZ161,2)</f>
        <v>0</v>
      </c>
      <c r="DC161" s="0" t="n">
        <f aca="false">ROUND(AT161*AG161,2)</f>
        <v>0</v>
      </c>
      <c r="DF161" s="0" t="n">
        <f aca="false">ROUND(ROUND(AE161,2)*CX161,2)</f>
        <v>0</v>
      </c>
      <c r="DG161" s="0" t="n">
        <f aca="false">ROUND(ROUND(AF161,2)*CX161,2)</f>
        <v>0</v>
      </c>
      <c r="DH161" s="0" t="n">
        <f aca="false">ROUND(ROUND(AG161,2)*ROUND(AT161*Source!I116,9),2)</f>
        <v>0</v>
      </c>
      <c r="DI161" s="0" t="n">
        <f aca="false">ROUND(ROUND(AH161,2)*CX161,2)</f>
        <v>0</v>
      </c>
      <c r="DJ161" s="0" t="n">
        <f aca="false">DF161</f>
        <v>0</v>
      </c>
      <c r="DK161" s="0" t="n">
        <v>0</v>
      </c>
      <c r="DM161" s="0" t="n">
        <v>0</v>
      </c>
      <c r="DO161" s="0" t="n">
        <v>0</v>
      </c>
    </row>
    <row r="162" customFormat="false" ht="12.75" hidden="false" customHeight="false" outlineLevel="0" collapsed="false">
      <c r="A162" s="0" t="n">
        <f aca="false">ROW(Source!A116)</f>
        <v>116</v>
      </c>
      <c r="B162" s="0" t="n">
        <v>86511348</v>
      </c>
      <c r="C162" s="0" t="n">
        <v>86511531</v>
      </c>
      <c r="D162" s="0" t="n">
        <v>46341682</v>
      </c>
      <c r="E162" s="0" t="n">
        <v>1</v>
      </c>
      <c r="F162" s="0" t="n">
        <v>1</v>
      </c>
      <c r="G162" s="0" t="n">
        <v>30515945</v>
      </c>
      <c r="H162" s="0" t="n">
        <v>3</v>
      </c>
      <c r="I162" s="0" t="s">
        <v>191</v>
      </c>
      <c r="K162" s="0" t="s">
        <v>192</v>
      </c>
      <c r="L162" s="0" t="n">
        <v>1354</v>
      </c>
      <c r="N162" s="0" t="n">
        <v>1010</v>
      </c>
      <c r="O162" s="0" t="s">
        <v>181</v>
      </c>
      <c r="P162" s="0" t="s">
        <v>181</v>
      </c>
      <c r="Q162" s="0" t="n">
        <v>1</v>
      </c>
      <c r="W162" s="0" t="n">
        <v>0</v>
      </c>
      <c r="X162" s="0" t="n">
        <v>-384883469</v>
      </c>
      <c r="Y162" s="0" t="n">
        <f aca="false">AT162</f>
        <v>0</v>
      </c>
      <c r="AA162" s="0" t="n">
        <v>0</v>
      </c>
      <c r="AB162" s="0" t="n">
        <v>0</v>
      </c>
      <c r="AC162" s="0" t="n">
        <v>0</v>
      </c>
      <c r="AD162" s="0" t="n">
        <v>0</v>
      </c>
      <c r="AE162" s="0" t="n">
        <v>0</v>
      </c>
      <c r="AF162" s="0" t="n">
        <v>0</v>
      </c>
      <c r="AG162" s="0" t="n">
        <v>0</v>
      </c>
      <c r="AH162" s="0" t="n">
        <v>0</v>
      </c>
      <c r="AI162" s="0" t="n">
        <v>1</v>
      </c>
      <c r="AJ162" s="0" t="n">
        <v>1</v>
      </c>
      <c r="AK162" s="0" t="n">
        <v>1</v>
      </c>
      <c r="AL162" s="0" t="n">
        <v>1</v>
      </c>
      <c r="AM162" s="0" t="n">
        <v>0</v>
      </c>
      <c r="AN162" s="0" t="n">
        <v>0</v>
      </c>
      <c r="AO162" s="0" t="n">
        <v>0</v>
      </c>
      <c r="AP162" s="0" t="n">
        <v>0</v>
      </c>
      <c r="AQ162" s="0" t="n">
        <v>0</v>
      </c>
      <c r="AR162" s="0" t="n">
        <v>0</v>
      </c>
      <c r="AT162" s="0" t="n">
        <v>0</v>
      </c>
      <c r="AV162" s="0" t="n">
        <v>0</v>
      </c>
      <c r="AW162" s="0" t="n">
        <v>2</v>
      </c>
      <c r="AX162" s="0" t="n">
        <v>86511537</v>
      </c>
      <c r="AY162" s="0" t="n">
        <v>1</v>
      </c>
      <c r="AZ162" s="0" t="n">
        <v>0</v>
      </c>
      <c r="BA162" s="0" t="n">
        <v>162</v>
      </c>
      <c r="BB162" s="0" t="n">
        <v>0</v>
      </c>
      <c r="BC162" s="0" t="n">
        <v>0</v>
      </c>
      <c r="BD162" s="0" t="n">
        <v>0</v>
      </c>
      <c r="BE162" s="0" t="n">
        <v>0</v>
      </c>
      <c r="BF162" s="0" t="n">
        <v>0</v>
      </c>
      <c r="BG162" s="0" t="n">
        <v>0</v>
      </c>
      <c r="BH162" s="0" t="n">
        <v>0</v>
      </c>
      <c r="BI162" s="0" t="n">
        <v>0</v>
      </c>
      <c r="BJ162" s="0" t="n">
        <v>0</v>
      </c>
      <c r="BK162" s="0" t="n">
        <v>0</v>
      </c>
      <c r="BL162" s="0" t="n">
        <v>0</v>
      </c>
      <c r="BM162" s="0" t="n">
        <v>0</v>
      </c>
      <c r="BN162" s="0" t="n">
        <v>0</v>
      </c>
      <c r="BO162" s="0" t="n">
        <v>0</v>
      </c>
      <c r="BP162" s="0" t="n">
        <v>0</v>
      </c>
      <c r="BQ162" s="0" t="n">
        <v>0</v>
      </c>
      <c r="BR162" s="0" t="n">
        <v>0</v>
      </c>
      <c r="BS162" s="0" t="n">
        <v>0</v>
      </c>
      <c r="BT162" s="0" t="n">
        <v>0</v>
      </c>
      <c r="BU162" s="0" t="n">
        <v>0</v>
      </c>
      <c r="BV162" s="0" t="n">
        <v>0</v>
      </c>
      <c r="BW162" s="0" t="n">
        <v>0</v>
      </c>
      <c r="CV162" s="0" t="n">
        <v>0</v>
      </c>
      <c r="CW162" s="0" t="n">
        <v>0</v>
      </c>
      <c r="CX162" s="0" t="n">
        <f aca="false">ROUND(Y162*Source!I116,9)</f>
        <v>0</v>
      </c>
      <c r="CY162" s="0" t="n">
        <f aca="false">AA162</f>
        <v>0</v>
      </c>
      <c r="CZ162" s="0" t="n">
        <f aca="false">AE162</f>
        <v>0</v>
      </c>
      <c r="DA162" s="0" t="n">
        <f aca="false">AI162</f>
        <v>1</v>
      </c>
      <c r="DB162" s="0" t="n">
        <f aca="false">ROUND(AT162*CZ162,2)</f>
        <v>0</v>
      </c>
      <c r="DC162" s="0" t="n">
        <f aca="false">ROUND(AT162*AG162,2)</f>
        <v>0</v>
      </c>
      <c r="DF162" s="0" t="n">
        <f aca="false">ROUND(ROUND(AE162,2)*CX162,2)</f>
        <v>0</v>
      </c>
      <c r="DG162" s="0" t="n">
        <f aca="false">ROUND(ROUND(AF162,2)*CX162,2)</f>
        <v>0</v>
      </c>
      <c r="DH162" s="0" t="n">
        <f aca="false">ROUND(ROUND(AG162,2)*ROUND(AT162*Source!I116,9),2)</f>
        <v>0</v>
      </c>
      <c r="DI162" s="0" t="n">
        <f aca="false">ROUND(ROUND(AH162,2)*CX162,2)</f>
        <v>0</v>
      </c>
      <c r="DJ162" s="0" t="n">
        <f aca="false">DF162</f>
        <v>0</v>
      </c>
      <c r="DK162" s="0" t="n">
        <v>0</v>
      </c>
      <c r="DM162" s="0" t="n">
        <v>0</v>
      </c>
      <c r="DO162" s="0" t="n">
        <v>0</v>
      </c>
    </row>
    <row r="163" customFormat="false" ht="12.75" hidden="false" customHeight="false" outlineLevel="0" collapsed="false">
      <c r="A163" s="0" t="n">
        <f aca="false">ROW(Source!A117)</f>
        <v>117</v>
      </c>
      <c r="B163" s="0" t="n">
        <v>86511347</v>
      </c>
      <c r="C163" s="0" t="n">
        <v>86511538</v>
      </c>
      <c r="D163" s="0" t="n">
        <v>0</v>
      </c>
      <c r="E163" s="0" t="n">
        <v>1</v>
      </c>
      <c r="F163" s="0" t="n">
        <v>1</v>
      </c>
      <c r="G163" s="0" t="n">
        <v>30515945</v>
      </c>
      <c r="H163" s="0" t="n">
        <v>1</v>
      </c>
      <c r="I163" s="0" t="s">
        <v>70</v>
      </c>
      <c r="K163" s="0" t="s">
        <v>187</v>
      </c>
      <c r="L163" s="0" t="n">
        <v>1369</v>
      </c>
      <c r="N163" s="0" t="n">
        <v>1013</v>
      </c>
      <c r="O163" s="0" t="s">
        <v>188</v>
      </c>
      <c r="P163" s="0" t="s">
        <v>188</v>
      </c>
      <c r="Q163" s="0" t="n">
        <v>1</v>
      </c>
      <c r="W163" s="0" t="n">
        <v>0</v>
      </c>
      <c r="X163" s="0" t="n">
        <v>-2001970737</v>
      </c>
      <c r="Y163" s="0" t="n">
        <f aca="false">(AT163*1.1*0.6)</f>
        <v>45.54</v>
      </c>
      <c r="AA163" s="0" t="n">
        <v>0</v>
      </c>
      <c r="AB163" s="0" t="n">
        <v>0</v>
      </c>
      <c r="AC163" s="0" t="n">
        <v>0</v>
      </c>
      <c r="AD163" s="0" t="n">
        <v>0</v>
      </c>
      <c r="AE163" s="0" t="n">
        <v>0</v>
      </c>
      <c r="AF163" s="0" t="n">
        <v>0</v>
      </c>
      <c r="AG163" s="0" t="n">
        <v>0</v>
      </c>
      <c r="AH163" s="0" t="n">
        <v>0</v>
      </c>
      <c r="AI163" s="0" t="n">
        <v>1</v>
      </c>
      <c r="AJ163" s="0" t="n">
        <v>1</v>
      </c>
      <c r="AK163" s="0" t="n">
        <v>1</v>
      </c>
      <c r="AL163" s="0" t="n">
        <v>1</v>
      </c>
      <c r="AM163" s="0" t="n">
        <v>0</v>
      </c>
      <c r="AN163" s="0" t="n">
        <v>0</v>
      </c>
      <c r="AO163" s="0" t="n">
        <v>1</v>
      </c>
      <c r="AP163" s="0" t="n">
        <v>0</v>
      </c>
      <c r="AQ163" s="0" t="n">
        <v>0</v>
      </c>
      <c r="AR163" s="0" t="n">
        <v>0</v>
      </c>
      <c r="AT163" s="0" t="n">
        <v>69</v>
      </c>
      <c r="AU163" s="0" t="s">
        <v>151</v>
      </c>
      <c r="AV163" s="0" t="n">
        <v>1</v>
      </c>
      <c r="AW163" s="0" t="n">
        <v>2</v>
      </c>
      <c r="AX163" s="0" t="n">
        <v>86511542</v>
      </c>
      <c r="AY163" s="0" t="n">
        <v>1</v>
      </c>
      <c r="AZ163" s="0" t="n">
        <v>6144</v>
      </c>
      <c r="BA163" s="0" t="n">
        <v>163</v>
      </c>
      <c r="BB163" s="0" t="n">
        <v>0</v>
      </c>
      <c r="BC163" s="0" t="n">
        <v>0</v>
      </c>
      <c r="BD163" s="0" t="n">
        <v>0</v>
      </c>
      <c r="BE163" s="0" t="n">
        <v>0</v>
      </c>
      <c r="BF163" s="0" t="n">
        <v>0</v>
      </c>
      <c r="BG163" s="0" t="n">
        <v>0</v>
      </c>
      <c r="BH163" s="0" t="n">
        <v>0</v>
      </c>
      <c r="BI163" s="0" t="n">
        <v>0</v>
      </c>
      <c r="BJ163" s="0" t="n">
        <v>0</v>
      </c>
      <c r="BK163" s="0" t="n">
        <v>0</v>
      </c>
      <c r="BL163" s="0" t="n">
        <v>0</v>
      </c>
      <c r="BM163" s="0" t="n">
        <v>0</v>
      </c>
      <c r="BN163" s="0" t="n">
        <v>0</v>
      </c>
      <c r="BO163" s="0" t="n">
        <v>0</v>
      </c>
      <c r="BP163" s="0" t="n">
        <v>0</v>
      </c>
      <c r="BQ163" s="0" t="n">
        <v>0</v>
      </c>
      <c r="BR163" s="0" t="n">
        <v>0</v>
      </c>
      <c r="BS163" s="0" t="n">
        <v>0</v>
      </c>
      <c r="BT163" s="0" t="n">
        <v>0</v>
      </c>
      <c r="BU163" s="0" t="n">
        <v>0</v>
      </c>
      <c r="BV163" s="0" t="n">
        <v>0</v>
      </c>
      <c r="BW163" s="0" t="n">
        <v>0</v>
      </c>
      <c r="CU163" s="0" t="n">
        <f aca="false">ROUND(AT163*Source!I117*AH163*AL163,2)</f>
        <v>0</v>
      </c>
      <c r="CV163" s="0" t="n">
        <f aca="false">ROUND(Y163*Source!I117,9)</f>
        <v>17.7606</v>
      </c>
      <c r="CW163" s="0" t="n">
        <v>0</v>
      </c>
      <c r="CX163" s="0" t="n">
        <f aca="false">ROUND(Y163*Source!I117,9)</f>
        <v>17.7606</v>
      </c>
      <c r="CY163" s="0" t="n">
        <f aca="false">AD163</f>
        <v>0</v>
      </c>
      <c r="CZ163" s="0" t="n">
        <f aca="false">AH163</f>
        <v>0</v>
      </c>
      <c r="DA163" s="0" t="n">
        <f aca="false">AL163</f>
        <v>1</v>
      </c>
      <c r="DB163" s="0" t="n">
        <f aca="false">(ROUND(AT163*CZ163,2)*1.1*0.6)</f>
        <v>0</v>
      </c>
      <c r="DC163" s="0" t="n">
        <f aca="false">(ROUND(AT163*AG163,2)*1.1*0.6)</f>
        <v>0</v>
      </c>
      <c r="DF163" s="0" t="n">
        <f aca="false">ROUND(ROUND(AE163,2)*CX163,2)</f>
        <v>0</v>
      </c>
      <c r="DG163" s="0" t="n">
        <f aca="false">ROUND(ROUND(AF163,2)*CX163,2)</f>
        <v>0</v>
      </c>
      <c r="DH163" s="0" t="n">
        <f aca="false">ROUND(ROUND(AG163,2)*ROUND((AT163*Source!I117*1.1*0.6),9),2)</f>
        <v>0</v>
      </c>
      <c r="DI163" s="0" t="n">
        <f aca="false">ROUND(ROUND(AH163,2)*CX163,2)</f>
        <v>0</v>
      </c>
      <c r="DJ163" s="0" t="n">
        <f aca="false">DI163</f>
        <v>0</v>
      </c>
      <c r="DK163" s="0" t="n">
        <v>0</v>
      </c>
      <c r="DM163" s="0" t="n">
        <v>0</v>
      </c>
      <c r="DO163" s="0" t="n">
        <v>0</v>
      </c>
      <c r="DP163" s="0" t="s">
        <v>151</v>
      </c>
    </row>
    <row r="164" customFormat="false" ht="12.75" hidden="false" customHeight="false" outlineLevel="0" collapsed="false">
      <c r="A164" s="0" t="n">
        <f aca="false">ROW(Source!A117)</f>
        <v>117</v>
      </c>
      <c r="B164" s="0" t="n">
        <v>86511347</v>
      </c>
      <c r="C164" s="0" t="n">
        <v>86511538</v>
      </c>
      <c r="D164" s="0" t="n">
        <v>0</v>
      </c>
      <c r="E164" s="0" t="n">
        <v>1</v>
      </c>
      <c r="F164" s="0" t="n">
        <v>1</v>
      </c>
      <c r="G164" s="0" t="n">
        <v>30515945</v>
      </c>
      <c r="H164" s="0" t="n">
        <v>3</v>
      </c>
      <c r="I164" s="0" t="s">
        <v>189</v>
      </c>
      <c r="K164" s="0" t="s">
        <v>190</v>
      </c>
      <c r="L164" s="0" t="n">
        <v>1354</v>
      </c>
      <c r="N164" s="0" t="n">
        <v>1010</v>
      </c>
      <c r="O164" s="0" t="s">
        <v>181</v>
      </c>
      <c r="P164" s="0" t="s">
        <v>181</v>
      </c>
      <c r="Q164" s="0" t="n">
        <v>1</v>
      </c>
      <c r="W164" s="0" t="n">
        <v>0</v>
      </c>
      <c r="X164" s="0" t="n">
        <v>-527920806</v>
      </c>
      <c r="Y164" s="0" t="n">
        <f aca="false">AT164</f>
        <v>0</v>
      </c>
      <c r="AA164" s="0" t="n">
        <v>0</v>
      </c>
      <c r="AB164" s="0" t="n">
        <v>0</v>
      </c>
      <c r="AC164" s="0" t="n">
        <v>0</v>
      </c>
      <c r="AD164" s="0" t="n">
        <v>0</v>
      </c>
      <c r="AE164" s="0" t="n">
        <v>0</v>
      </c>
      <c r="AF164" s="0" t="n">
        <v>0</v>
      </c>
      <c r="AG164" s="0" t="n">
        <v>0</v>
      </c>
      <c r="AH164" s="0" t="n">
        <v>0</v>
      </c>
      <c r="AI164" s="0" t="n">
        <v>1</v>
      </c>
      <c r="AJ164" s="0" t="n">
        <v>1</v>
      </c>
      <c r="AK164" s="0" t="n">
        <v>1</v>
      </c>
      <c r="AL164" s="0" t="n">
        <v>1</v>
      </c>
      <c r="AM164" s="0" t="n">
        <v>0</v>
      </c>
      <c r="AN164" s="0" t="n">
        <v>0</v>
      </c>
      <c r="AO164" s="0" t="n">
        <v>1</v>
      </c>
      <c r="AP164" s="0" t="n">
        <v>0</v>
      </c>
      <c r="AQ164" s="0" t="n">
        <v>0</v>
      </c>
      <c r="AR164" s="0" t="n">
        <v>0</v>
      </c>
      <c r="AT164" s="0" t="n">
        <v>0</v>
      </c>
      <c r="AV164" s="0" t="n">
        <v>0</v>
      </c>
      <c r="AW164" s="0" t="n">
        <v>2</v>
      </c>
      <c r="AX164" s="0" t="n">
        <v>86511543</v>
      </c>
      <c r="AY164" s="0" t="n">
        <v>1</v>
      </c>
      <c r="AZ164" s="0" t="n">
        <v>0</v>
      </c>
      <c r="BA164" s="0" t="n">
        <v>164</v>
      </c>
      <c r="BB164" s="0" t="n">
        <v>0</v>
      </c>
      <c r="BC164" s="0" t="n">
        <v>0</v>
      </c>
      <c r="BD164" s="0" t="n">
        <v>0</v>
      </c>
      <c r="BE164" s="0" t="n">
        <v>0</v>
      </c>
      <c r="BF164" s="0" t="n">
        <v>0</v>
      </c>
      <c r="BG164" s="0" t="n">
        <v>0</v>
      </c>
      <c r="BH164" s="0" t="n">
        <v>0</v>
      </c>
      <c r="BI164" s="0" t="n">
        <v>0</v>
      </c>
      <c r="BJ164" s="0" t="n">
        <v>0</v>
      </c>
      <c r="BK164" s="0" t="n">
        <v>0</v>
      </c>
      <c r="BL164" s="0" t="n">
        <v>0</v>
      </c>
      <c r="BM164" s="0" t="n">
        <v>0</v>
      </c>
      <c r="BN164" s="0" t="n">
        <v>0</v>
      </c>
      <c r="BO164" s="0" t="n">
        <v>0</v>
      </c>
      <c r="BP164" s="0" t="n">
        <v>0</v>
      </c>
      <c r="BQ164" s="0" t="n">
        <v>0</v>
      </c>
      <c r="BR164" s="0" t="n">
        <v>0</v>
      </c>
      <c r="BS164" s="0" t="n">
        <v>0</v>
      </c>
      <c r="BT164" s="0" t="n">
        <v>0</v>
      </c>
      <c r="BU164" s="0" t="n">
        <v>0</v>
      </c>
      <c r="BV164" s="0" t="n">
        <v>0</v>
      </c>
      <c r="BW164" s="0" t="n">
        <v>0</v>
      </c>
      <c r="CV164" s="0" t="n">
        <v>0</v>
      </c>
      <c r="CW164" s="0" t="n">
        <v>0</v>
      </c>
      <c r="CX164" s="0" t="n">
        <f aca="false">ROUND(Y164*Source!I117,9)</f>
        <v>0</v>
      </c>
      <c r="CY164" s="0" t="n">
        <f aca="false">AA164</f>
        <v>0</v>
      </c>
      <c r="CZ164" s="0" t="n">
        <f aca="false">AE164</f>
        <v>0</v>
      </c>
      <c r="DA164" s="0" t="n">
        <f aca="false">AI164</f>
        <v>1</v>
      </c>
      <c r="DB164" s="0" t="n">
        <f aca="false">ROUND(AT164*CZ164,2)</f>
        <v>0</v>
      </c>
      <c r="DC164" s="0" t="n">
        <f aca="false">ROUND(AT164*AG164,2)</f>
        <v>0</v>
      </c>
      <c r="DF164" s="0" t="n">
        <f aca="false">ROUND(ROUND(AE164,2)*CX164,2)</f>
        <v>0</v>
      </c>
      <c r="DG164" s="0" t="n">
        <f aca="false">ROUND(ROUND(AF164,2)*CX164,2)</f>
        <v>0</v>
      </c>
      <c r="DH164" s="0" t="n">
        <f aca="false">ROUND(ROUND(AG164,2)*ROUND(AT164*Source!I117,9),2)</f>
        <v>0</v>
      </c>
      <c r="DI164" s="0" t="n">
        <f aca="false">ROUND(ROUND(AH164,2)*CX164,2)</f>
        <v>0</v>
      </c>
      <c r="DJ164" s="0" t="n">
        <f aca="false">DF164</f>
        <v>0</v>
      </c>
      <c r="DK164" s="0" t="n">
        <v>0</v>
      </c>
      <c r="DM164" s="0" t="n">
        <v>0</v>
      </c>
      <c r="DO164" s="0" t="n">
        <v>0</v>
      </c>
    </row>
    <row r="165" customFormat="false" ht="12.75" hidden="false" customHeight="false" outlineLevel="0" collapsed="false">
      <c r="A165" s="0" t="n">
        <f aca="false">ROW(Source!A117)</f>
        <v>117</v>
      </c>
      <c r="B165" s="0" t="n">
        <v>86511347</v>
      </c>
      <c r="C165" s="0" t="n">
        <v>86511538</v>
      </c>
      <c r="D165" s="0" t="n">
        <v>46341682</v>
      </c>
      <c r="E165" s="0" t="n">
        <v>1</v>
      </c>
      <c r="F165" s="0" t="n">
        <v>1</v>
      </c>
      <c r="G165" s="0" t="n">
        <v>30515945</v>
      </c>
      <c r="H165" s="0" t="n">
        <v>3</v>
      </c>
      <c r="I165" s="0" t="s">
        <v>191</v>
      </c>
      <c r="K165" s="0" t="s">
        <v>192</v>
      </c>
      <c r="L165" s="0" t="n">
        <v>1354</v>
      </c>
      <c r="N165" s="0" t="n">
        <v>1010</v>
      </c>
      <c r="O165" s="0" t="s">
        <v>181</v>
      </c>
      <c r="P165" s="0" t="s">
        <v>181</v>
      </c>
      <c r="Q165" s="0" t="n">
        <v>1</v>
      </c>
      <c r="W165" s="0" t="n">
        <v>0</v>
      </c>
      <c r="X165" s="0" t="n">
        <v>-384883469</v>
      </c>
      <c r="Y165" s="0" t="n">
        <f aca="false">AT165</f>
        <v>0</v>
      </c>
      <c r="AA165" s="0" t="n">
        <v>0</v>
      </c>
      <c r="AB165" s="0" t="n">
        <v>0</v>
      </c>
      <c r="AC165" s="0" t="n">
        <v>0</v>
      </c>
      <c r="AD165" s="0" t="n">
        <v>0</v>
      </c>
      <c r="AE165" s="0" t="n">
        <v>0</v>
      </c>
      <c r="AF165" s="0" t="n">
        <v>0</v>
      </c>
      <c r="AG165" s="0" t="n">
        <v>0</v>
      </c>
      <c r="AH165" s="0" t="n">
        <v>0</v>
      </c>
      <c r="AI165" s="0" t="n">
        <v>1</v>
      </c>
      <c r="AJ165" s="0" t="n">
        <v>1</v>
      </c>
      <c r="AK165" s="0" t="n">
        <v>1</v>
      </c>
      <c r="AL165" s="0" t="n">
        <v>1</v>
      </c>
      <c r="AM165" s="0" t="n">
        <v>0</v>
      </c>
      <c r="AN165" s="0" t="n">
        <v>0</v>
      </c>
      <c r="AO165" s="0" t="n">
        <v>0</v>
      </c>
      <c r="AP165" s="0" t="n">
        <v>0</v>
      </c>
      <c r="AQ165" s="0" t="n">
        <v>0</v>
      </c>
      <c r="AR165" s="0" t="n">
        <v>0</v>
      </c>
      <c r="AT165" s="0" t="n">
        <v>0</v>
      </c>
      <c r="AV165" s="0" t="n">
        <v>0</v>
      </c>
      <c r="AW165" s="0" t="n">
        <v>2</v>
      </c>
      <c r="AX165" s="0" t="n">
        <v>86511544</v>
      </c>
      <c r="AY165" s="0" t="n">
        <v>1</v>
      </c>
      <c r="AZ165" s="0" t="n">
        <v>0</v>
      </c>
      <c r="BA165" s="0" t="n">
        <v>165</v>
      </c>
      <c r="BB165" s="0" t="n">
        <v>0</v>
      </c>
      <c r="BC165" s="0" t="n">
        <v>0</v>
      </c>
      <c r="BD165" s="0" t="n">
        <v>0</v>
      </c>
      <c r="BE165" s="0" t="n">
        <v>0</v>
      </c>
      <c r="BF165" s="0" t="n">
        <v>0</v>
      </c>
      <c r="BG165" s="0" t="n">
        <v>0</v>
      </c>
      <c r="BH165" s="0" t="n">
        <v>0</v>
      </c>
      <c r="BI165" s="0" t="n">
        <v>0</v>
      </c>
      <c r="BJ165" s="0" t="n">
        <v>0</v>
      </c>
      <c r="BK165" s="0" t="n">
        <v>0</v>
      </c>
      <c r="BL165" s="0" t="n">
        <v>0</v>
      </c>
      <c r="BM165" s="0" t="n">
        <v>0</v>
      </c>
      <c r="BN165" s="0" t="n">
        <v>0</v>
      </c>
      <c r="BO165" s="0" t="n">
        <v>0</v>
      </c>
      <c r="BP165" s="0" t="n">
        <v>0</v>
      </c>
      <c r="BQ165" s="0" t="n">
        <v>0</v>
      </c>
      <c r="BR165" s="0" t="n">
        <v>0</v>
      </c>
      <c r="BS165" s="0" t="n">
        <v>0</v>
      </c>
      <c r="BT165" s="0" t="n">
        <v>0</v>
      </c>
      <c r="BU165" s="0" t="n">
        <v>0</v>
      </c>
      <c r="BV165" s="0" t="n">
        <v>0</v>
      </c>
      <c r="BW165" s="0" t="n">
        <v>0</v>
      </c>
      <c r="CV165" s="0" t="n">
        <v>0</v>
      </c>
      <c r="CW165" s="0" t="n">
        <v>0</v>
      </c>
      <c r="CX165" s="0" t="n">
        <f aca="false">ROUND(Y165*Source!I117,9)</f>
        <v>0</v>
      </c>
      <c r="CY165" s="0" t="n">
        <f aca="false">AA165</f>
        <v>0</v>
      </c>
      <c r="CZ165" s="0" t="n">
        <f aca="false">AE165</f>
        <v>0</v>
      </c>
      <c r="DA165" s="0" t="n">
        <f aca="false">AI165</f>
        <v>1</v>
      </c>
      <c r="DB165" s="0" t="n">
        <f aca="false">ROUND(AT165*CZ165,2)</f>
        <v>0</v>
      </c>
      <c r="DC165" s="0" t="n">
        <f aca="false">ROUND(AT165*AG165,2)</f>
        <v>0</v>
      </c>
      <c r="DF165" s="0" t="n">
        <f aca="false">ROUND(ROUND(AE165,2)*CX165,2)</f>
        <v>0</v>
      </c>
      <c r="DG165" s="0" t="n">
        <f aca="false">ROUND(ROUND(AF165,2)*CX165,2)</f>
        <v>0</v>
      </c>
      <c r="DH165" s="0" t="n">
        <f aca="false">ROUND(ROUND(AG165,2)*ROUND(AT165*Source!I117,9),2)</f>
        <v>0</v>
      </c>
      <c r="DI165" s="0" t="n">
        <f aca="false">ROUND(ROUND(AH165,2)*CX165,2)</f>
        <v>0</v>
      </c>
      <c r="DJ165" s="0" t="n">
        <f aca="false">DF165</f>
        <v>0</v>
      </c>
      <c r="DK165" s="0" t="n">
        <v>0</v>
      </c>
      <c r="DM165" s="0" t="n">
        <v>0</v>
      </c>
      <c r="DO165" s="0" t="n">
        <v>0</v>
      </c>
    </row>
    <row r="166" customFormat="false" ht="12.75" hidden="false" customHeight="false" outlineLevel="0" collapsed="false">
      <c r="A166" s="0" t="n">
        <f aca="false">ROW(Source!A118)</f>
        <v>118</v>
      </c>
      <c r="B166" s="0" t="n">
        <v>86511348</v>
      </c>
      <c r="C166" s="0" t="n">
        <v>86511538</v>
      </c>
      <c r="D166" s="0" t="n">
        <v>0</v>
      </c>
      <c r="E166" s="0" t="n">
        <v>1</v>
      </c>
      <c r="F166" s="0" t="n">
        <v>1</v>
      </c>
      <c r="G166" s="0" t="n">
        <v>30515945</v>
      </c>
      <c r="H166" s="0" t="n">
        <v>1</v>
      </c>
      <c r="I166" s="0" t="s">
        <v>70</v>
      </c>
      <c r="K166" s="0" t="s">
        <v>187</v>
      </c>
      <c r="L166" s="0" t="n">
        <v>1369</v>
      </c>
      <c r="N166" s="0" t="n">
        <v>1013</v>
      </c>
      <c r="O166" s="0" t="s">
        <v>188</v>
      </c>
      <c r="P166" s="0" t="s">
        <v>188</v>
      </c>
      <c r="Q166" s="0" t="n">
        <v>1</v>
      </c>
      <c r="W166" s="0" t="n">
        <v>0</v>
      </c>
      <c r="X166" s="0" t="n">
        <v>-2001970737</v>
      </c>
      <c r="Y166" s="0" t="n">
        <f aca="false">(AT166*1.1*0.6)</f>
        <v>45.54</v>
      </c>
      <c r="AA166" s="0" t="n">
        <v>0</v>
      </c>
      <c r="AB166" s="0" t="n">
        <v>0</v>
      </c>
      <c r="AC166" s="0" t="n">
        <v>0</v>
      </c>
      <c r="AD166" s="0" t="n">
        <v>0</v>
      </c>
      <c r="AE166" s="0" t="n">
        <v>0</v>
      </c>
      <c r="AF166" s="0" t="n">
        <v>0</v>
      </c>
      <c r="AG166" s="0" t="n">
        <v>0</v>
      </c>
      <c r="AH166" s="0" t="n">
        <v>0</v>
      </c>
      <c r="AI166" s="0" t="n">
        <v>1</v>
      </c>
      <c r="AJ166" s="0" t="n">
        <v>1</v>
      </c>
      <c r="AK166" s="0" t="n">
        <v>1</v>
      </c>
      <c r="AL166" s="0" t="n">
        <v>1</v>
      </c>
      <c r="AM166" s="0" t="n">
        <v>0</v>
      </c>
      <c r="AN166" s="0" t="n">
        <v>0</v>
      </c>
      <c r="AO166" s="0" t="n">
        <v>1</v>
      </c>
      <c r="AP166" s="0" t="n">
        <v>0</v>
      </c>
      <c r="AQ166" s="0" t="n">
        <v>0</v>
      </c>
      <c r="AR166" s="0" t="n">
        <v>0</v>
      </c>
      <c r="AT166" s="0" t="n">
        <v>69</v>
      </c>
      <c r="AU166" s="0" t="s">
        <v>151</v>
      </c>
      <c r="AV166" s="0" t="n">
        <v>1</v>
      </c>
      <c r="AW166" s="0" t="n">
        <v>2</v>
      </c>
      <c r="AX166" s="0" t="n">
        <v>86511542</v>
      </c>
      <c r="AY166" s="0" t="n">
        <v>1</v>
      </c>
      <c r="AZ166" s="0" t="n">
        <v>6144</v>
      </c>
      <c r="BA166" s="0" t="n">
        <v>166</v>
      </c>
      <c r="BB166" s="0" t="n">
        <v>0</v>
      </c>
      <c r="BC166" s="0" t="n">
        <v>0</v>
      </c>
      <c r="BD166" s="0" t="n">
        <v>0</v>
      </c>
      <c r="BE166" s="0" t="n">
        <v>0</v>
      </c>
      <c r="BF166" s="0" t="n">
        <v>0</v>
      </c>
      <c r="BG166" s="0" t="n">
        <v>0</v>
      </c>
      <c r="BH166" s="0" t="n">
        <v>0</v>
      </c>
      <c r="BI166" s="0" t="n">
        <v>0</v>
      </c>
      <c r="BJ166" s="0" t="n">
        <v>0</v>
      </c>
      <c r="BK166" s="0" t="n">
        <v>0</v>
      </c>
      <c r="BL166" s="0" t="n">
        <v>0</v>
      </c>
      <c r="BM166" s="0" t="n">
        <v>0</v>
      </c>
      <c r="BN166" s="0" t="n">
        <v>0</v>
      </c>
      <c r="BO166" s="0" t="n">
        <v>0</v>
      </c>
      <c r="BP166" s="0" t="n">
        <v>0</v>
      </c>
      <c r="BQ166" s="0" t="n">
        <v>0</v>
      </c>
      <c r="BR166" s="0" t="n">
        <v>0</v>
      </c>
      <c r="BS166" s="0" t="n">
        <v>0</v>
      </c>
      <c r="BT166" s="0" t="n">
        <v>0</v>
      </c>
      <c r="BU166" s="0" t="n">
        <v>0</v>
      </c>
      <c r="BV166" s="0" t="n">
        <v>0</v>
      </c>
      <c r="BW166" s="0" t="n">
        <v>0</v>
      </c>
      <c r="CU166" s="0" t="n">
        <f aca="false">ROUND(AT166*Source!I118*AH166*AL166,2)</f>
        <v>0</v>
      </c>
      <c r="CV166" s="0" t="n">
        <f aca="false">ROUND(Y166*Source!I118,9)</f>
        <v>17.7606</v>
      </c>
      <c r="CW166" s="0" t="n">
        <v>0</v>
      </c>
      <c r="CX166" s="0" t="n">
        <f aca="false">ROUND(Y166*Source!I118,9)</f>
        <v>17.7606</v>
      </c>
      <c r="CY166" s="0" t="n">
        <f aca="false">AD166</f>
        <v>0</v>
      </c>
      <c r="CZ166" s="0" t="n">
        <f aca="false">AH166</f>
        <v>0</v>
      </c>
      <c r="DA166" s="0" t="n">
        <f aca="false">AL166</f>
        <v>1</v>
      </c>
      <c r="DB166" s="0" t="n">
        <f aca="false">(ROUND(AT166*CZ166,2)*1.1*0.6)</f>
        <v>0</v>
      </c>
      <c r="DC166" s="0" t="n">
        <f aca="false">(ROUND(AT166*AG166,2)*1.1*0.6)</f>
        <v>0</v>
      </c>
      <c r="DF166" s="0" t="n">
        <f aca="false">ROUND(ROUND(AE166,2)*CX166,2)</f>
        <v>0</v>
      </c>
      <c r="DG166" s="0" t="n">
        <f aca="false">ROUND(ROUND(AF166,2)*CX166,2)</f>
        <v>0</v>
      </c>
      <c r="DH166" s="0" t="n">
        <f aca="false">ROUND(ROUND(AG166,2)*ROUND((AT166*Source!I118*1.1*0.6),9),2)</f>
        <v>0</v>
      </c>
      <c r="DI166" s="0" t="n">
        <f aca="false">ROUND(ROUND(AH166,2)*CX166,2)</f>
        <v>0</v>
      </c>
      <c r="DJ166" s="0" t="n">
        <f aca="false">DI166</f>
        <v>0</v>
      </c>
      <c r="DK166" s="0" t="n">
        <v>0</v>
      </c>
      <c r="DM166" s="0" t="n">
        <v>0</v>
      </c>
      <c r="DO166" s="0" t="n">
        <v>0</v>
      </c>
      <c r="DP166" s="0" t="s">
        <v>151</v>
      </c>
    </row>
    <row r="167" customFormat="false" ht="12.75" hidden="false" customHeight="false" outlineLevel="0" collapsed="false">
      <c r="A167" s="0" t="n">
        <f aca="false">ROW(Source!A118)</f>
        <v>118</v>
      </c>
      <c r="B167" s="0" t="n">
        <v>86511348</v>
      </c>
      <c r="C167" s="0" t="n">
        <v>86511538</v>
      </c>
      <c r="D167" s="0" t="n">
        <v>0</v>
      </c>
      <c r="E167" s="0" t="n">
        <v>1</v>
      </c>
      <c r="F167" s="0" t="n">
        <v>1</v>
      </c>
      <c r="G167" s="0" t="n">
        <v>30515945</v>
      </c>
      <c r="H167" s="0" t="n">
        <v>3</v>
      </c>
      <c r="I167" s="0" t="s">
        <v>189</v>
      </c>
      <c r="K167" s="0" t="s">
        <v>190</v>
      </c>
      <c r="L167" s="0" t="n">
        <v>1354</v>
      </c>
      <c r="N167" s="0" t="n">
        <v>1010</v>
      </c>
      <c r="O167" s="0" t="s">
        <v>181</v>
      </c>
      <c r="P167" s="0" t="s">
        <v>181</v>
      </c>
      <c r="Q167" s="0" t="n">
        <v>1</v>
      </c>
      <c r="W167" s="0" t="n">
        <v>0</v>
      </c>
      <c r="X167" s="0" t="n">
        <v>-527920806</v>
      </c>
      <c r="Y167" s="0" t="n">
        <f aca="false">AT167</f>
        <v>0</v>
      </c>
      <c r="AA167" s="0" t="n">
        <v>0</v>
      </c>
      <c r="AB167" s="0" t="n">
        <v>0</v>
      </c>
      <c r="AC167" s="0" t="n">
        <v>0</v>
      </c>
      <c r="AD167" s="0" t="n">
        <v>0</v>
      </c>
      <c r="AE167" s="0" t="n">
        <v>0</v>
      </c>
      <c r="AF167" s="0" t="n">
        <v>0</v>
      </c>
      <c r="AG167" s="0" t="n">
        <v>0</v>
      </c>
      <c r="AH167" s="0" t="n">
        <v>0</v>
      </c>
      <c r="AI167" s="0" t="n">
        <v>1</v>
      </c>
      <c r="AJ167" s="0" t="n">
        <v>1</v>
      </c>
      <c r="AK167" s="0" t="n">
        <v>1</v>
      </c>
      <c r="AL167" s="0" t="n">
        <v>1</v>
      </c>
      <c r="AM167" s="0" t="n">
        <v>0</v>
      </c>
      <c r="AN167" s="0" t="n">
        <v>0</v>
      </c>
      <c r="AO167" s="0" t="n">
        <v>1</v>
      </c>
      <c r="AP167" s="0" t="n">
        <v>0</v>
      </c>
      <c r="AQ167" s="0" t="n">
        <v>0</v>
      </c>
      <c r="AR167" s="0" t="n">
        <v>0</v>
      </c>
      <c r="AT167" s="0" t="n">
        <v>0</v>
      </c>
      <c r="AV167" s="0" t="n">
        <v>0</v>
      </c>
      <c r="AW167" s="0" t="n">
        <v>2</v>
      </c>
      <c r="AX167" s="0" t="n">
        <v>86511543</v>
      </c>
      <c r="AY167" s="0" t="n">
        <v>1</v>
      </c>
      <c r="AZ167" s="0" t="n">
        <v>0</v>
      </c>
      <c r="BA167" s="0" t="n">
        <v>167</v>
      </c>
      <c r="BB167" s="0" t="n">
        <v>0</v>
      </c>
      <c r="BC167" s="0" t="n">
        <v>0</v>
      </c>
      <c r="BD167" s="0" t="n">
        <v>0</v>
      </c>
      <c r="BE167" s="0" t="n">
        <v>0</v>
      </c>
      <c r="BF167" s="0" t="n">
        <v>0</v>
      </c>
      <c r="BG167" s="0" t="n">
        <v>0</v>
      </c>
      <c r="BH167" s="0" t="n">
        <v>0</v>
      </c>
      <c r="BI167" s="0" t="n">
        <v>0</v>
      </c>
      <c r="BJ167" s="0" t="n">
        <v>0</v>
      </c>
      <c r="BK167" s="0" t="n">
        <v>0</v>
      </c>
      <c r="BL167" s="0" t="n">
        <v>0</v>
      </c>
      <c r="BM167" s="0" t="n">
        <v>0</v>
      </c>
      <c r="BN167" s="0" t="n">
        <v>0</v>
      </c>
      <c r="BO167" s="0" t="n">
        <v>0</v>
      </c>
      <c r="BP167" s="0" t="n">
        <v>0</v>
      </c>
      <c r="BQ167" s="0" t="n">
        <v>0</v>
      </c>
      <c r="BR167" s="0" t="n">
        <v>0</v>
      </c>
      <c r="BS167" s="0" t="n">
        <v>0</v>
      </c>
      <c r="BT167" s="0" t="n">
        <v>0</v>
      </c>
      <c r="BU167" s="0" t="n">
        <v>0</v>
      </c>
      <c r="BV167" s="0" t="n">
        <v>0</v>
      </c>
      <c r="BW167" s="0" t="n">
        <v>0</v>
      </c>
      <c r="CV167" s="0" t="n">
        <v>0</v>
      </c>
      <c r="CW167" s="0" t="n">
        <v>0</v>
      </c>
      <c r="CX167" s="0" t="n">
        <f aca="false">ROUND(Y167*Source!I118,9)</f>
        <v>0</v>
      </c>
      <c r="CY167" s="0" t="n">
        <f aca="false">AA167</f>
        <v>0</v>
      </c>
      <c r="CZ167" s="0" t="n">
        <f aca="false">AE167</f>
        <v>0</v>
      </c>
      <c r="DA167" s="0" t="n">
        <f aca="false">AI167</f>
        <v>1</v>
      </c>
      <c r="DB167" s="0" t="n">
        <f aca="false">ROUND(AT167*CZ167,2)</f>
        <v>0</v>
      </c>
      <c r="DC167" s="0" t="n">
        <f aca="false">ROUND(AT167*AG167,2)</f>
        <v>0</v>
      </c>
      <c r="DF167" s="0" t="n">
        <f aca="false">ROUND(ROUND(AE167,2)*CX167,2)</f>
        <v>0</v>
      </c>
      <c r="DG167" s="0" t="n">
        <f aca="false">ROUND(ROUND(AF167,2)*CX167,2)</f>
        <v>0</v>
      </c>
      <c r="DH167" s="0" t="n">
        <f aca="false">ROUND(ROUND(AG167,2)*ROUND(AT167*Source!I118,9),2)</f>
        <v>0</v>
      </c>
      <c r="DI167" s="0" t="n">
        <f aca="false">ROUND(ROUND(AH167,2)*CX167,2)</f>
        <v>0</v>
      </c>
      <c r="DJ167" s="0" t="n">
        <f aca="false">DF167</f>
        <v>0</v>
      </c>
      <c r="DK167" s="0" t="n">
        <v>0</v>
      </c>
      <c r="DM167" s="0" t="n">
        <v>0</v>
      </c>
      <c r="DO167" s="0" t="n">
        <v>0</v>
      </c>
    </row>
    <row r="168" customFormat="false" ht="12.75" hidden="false" customHeight="false" outlineLevel="0" collapsed="false">
      <c r="A168" s="0" t="n">
        <f aca="false">ROW(Source!A118)</f>
        <v>118</v>
      </c>
      <c r="B168" s="0" t="n">
        <v>86511348</v>
      </c>
      <c r="C168" s="0" t="n">
        <v>86511538</v>
      </c>
      <c r="D168" s="0" t="n">
        <v>46341682</v>
      </c>
      <c r="E168" s="0" t="n">
        <v>1</v>
      </c>
      <c r="F168" s="0" t="n">
        <v>1</v>
      </c>
      <c r="G168" s="0" t="n">
        <v>30515945</v>
      </c>
      <c r="H168" s="0" t="n">
        <v>3</v>
      </c>
      <c r="I168" s="0" t="s">
        <v>191</v>
      </c>
      <c r="K168" s="0" t="s">
        <v>192</v>
      </c>
      <c r="L168" s="0" t="n">
        <v>1354</v>
      </c>
      <c r="N168" s="0" t="n">
        <v>1010</v>
      </c>
      <c r="O168" s="0" t="s">
        <v>181</v>
      </c>
      <c r="P168" s="0" t="s">
        <v>181</v>
      </c>
      <c r="Q168" s="0" t="n">
        <v>1</v>
      </c>
      <c r="W168" s="0" t="n">
        <v>0</v>
      </c>
      <c r="X168" s="0" t="n">
        <v>-384883469</v>
      </c>
      <c r="Y168" s="0" t="n">
        <f aca="false">AT168</f>
        <v>0</v>
      </c>
      <c r="AA168" s="0" t="n">
        <v>0</v>
      </c>
      <c r="AB168" s="0" t="n">
        <v>0</v>
      </c>
      <c r="AC168" s="0" t="n">
        <v>0</v>
      </c>
      <c r="AD168" s="0" t="n">
        <v>0</v>
      </c>
      <c r="AE168" s="0" t="n">
        <v>0</v>
      </c>
      <c r="AF168" s="0" t="n">
        <v>0</v>
      </c>
      <c r="AG168" s="0" t="n">
        <v>0</v>
      </c>
      <c r="AH168" s="0" t="n">
        <v>0</v>
      </c>
      <c r="AI168" s="0" t="n">
        <v>1</v>
      </c>
      <c r="AJ168" s="0" t="n">
        <v>1</v>
      </c>
      <c r="AK168" s="0" t="n">
        <v>1</v>
      </c>
      <c r="AL168" s="0" t="n">
        <v>1</v>
      </c>
      <c r="AM168" s="0" t="n">
        <v>0</v>
      </c>
      <c r="AN168" s="0" t="n">
        <v>0</v>
      </c>
      <c r="AO168" s="0" t="n">
        <v>0</v>
      </c>
      <c r="AP168" s="0" t="n">
        <v>0</v>
      </c>
      <c r="AQ168" s="0" t="n">
        <v>0</v>
      </c>
      <c r="AR168" s="0" t="n">
        <v>0</v>
      </c>
      <c r="AT168" s="0" t="n">
        <v>0</v>
      </c>
      <c r="AV168" s="0" t="n">
        <v>0</v>
      </c>
      <c r="AW168" s="0" t="n">
        <v>2</v>
      </c>
      <c r="AX168" s="0" t="n">
        <v>86511544</v>
      </c>
      <c r="AY168" s="0" t="n">
        <v>1</v>
      </c>
      <c r="AZ168" s="0" t="n">
        <v>0</v>
      </c>
      <c r="BA168" s="0" t="n">
        <v>168</v>
      </c>
      <c r="BB168" s="0" t="n">
        <v>0</v>
      </c>
      <c r="BC168" s="0" t="n">
        <v>0</v>
      </c>
      <c r="BD168" s="0" t="n">
        <v>0</v>
      </c>
      <c r="BE168" s="0" t="n">
        <v>0</v>
      </c>
      <c r="BF168" s="0" t="n">
        <v>0</v>
      </c>
      <c r="BG168" s="0" t="n">
        <v>0</v>
      </c>
      <c r="BH168" s="0" t="n">
        <v>0</v>
      </c>
      <c r="BI168" s="0" t="n">
        <v>0</v>
      </c>
      <c r="BJ168" s="0" t="n">
        <v>0</v>
      </c>
      <c r="BK168" s="0" t="n">
        <v>0</v>
      </c>
      <c r="BL168" s="0" t="n">
        <v>0</v>
      </c>
      <c r="BM168" s="0" t="n">
        <v>0</v>
      </c>
      <c r="BN168" s="0" t="n">
        <v>0</v>
      </c>
      <c r="BO168" s="0" t="n">
        <v>0</v>
      </c>
      <c r="BP168" s="0" t="n">
        <v>0</v>
      </c>
      <c r="BQ168" s="0" t="n">
        <v>0</v>
      </c>
      <c r="BR168" s="0" t="n">
        <v>0</v>
      </c>
      <c r="BS168" s="0" t="n">
        <v>0</v>
      </c>
      <c r="BT168" s="0" t="n">
        <v>0</v>
      </c>
      <c r="BU168" s="0" t="n">
        <v>0</v>
      </c>
      <c r="BV168" s="0" t="n">
        <v>0</v>
      </c>
      <c r="BW168" s="0" t="n">
        <v>0</v>
      </c>
      <c r="CV168" s="0" t="n">
        <v>0</v>
      </c>
      <c r="CW168" s="0" t="n">
        <v>0</v>
      </c>
      <c r="CX168" s="0" t="n">
        <f aca="false">ROUND(Y168*Source!I118,9)</f>
        <v>0</v>
      </c>
      <c r="CY168" s="0" t="n">
        <f aca="false">AA168</f>
        <v>0</v>
      </c>
      <c r="CZ168" s="0" t="n">
        <f aca="false">AE168</f>
        <v>0</v>
      </c>
      <c r="DA168" s="0" t="n">
        <f aca="false">AI168</f>
        <v>1</v>
      </c>
      <c r="DB168" s="0" t="n">
        <f aca="false">ROUND(AT168*CZ168,2)</f>
        <v>0</v>
      </c>
      <c r="DC168" s="0" t="n">
        <f aca="false">ROUND(AT168*AG168,2)</f>
        <v>0</v>
      </c>
      <c r="DF168" s="0" t="n">
        <f aca="false">ROUND(ROUND(AE168,2)*CX168,2)</f>
        <v>0</v>
      </c>
      <c r="DG168" s="0" t="n">
        <f aca="false">ROUND(ROUND(AF168,2)*CX168,2)</f>
        <v>0</v>
      </c>
      <c r="DH168" s="0" t="n">
        <f aca="false">ROUND(ROUND(AG168,2)*ROUND(AT168*Source!I118,9),2)</f>
        <v>0</v>
      </c>
      <c r="DI168" s="0" t="n">
        <f aca="false">ROUND(ROUND(AH168,2)*CX168,2)</f>
        <v>0</v>
      </c>
      <c r="DJ168" s="0" t="n">
        <f aca="false">DF168</f>
        <v>0</v>
      </c>
      <c r="DK168" s="0" t="n">
        <v>0</v>
      </c>
      <c r="DM168" s="0" t="n">
        <v>0</v>
      </c>
      <c r="DO168" s="0" t="n">
        <v>0</v>
      </c>
    </row>
    <row r="169" customFormat="false" ht="12.75" hidden="false" customHeight="false" outlineLevel="0" collapsed="false">
      <c r="A169" s="0" t="n">
        <f aca="false">ROW(Source!A154)</f>
        <v>154</v>
      </c>
      <c r="B169" s="0" t="n">
        <v>86511347</v>
      </c>
      <c r="C169" s="0" t="n">
        <v>86511545</v>
      </c>
      <c r="D169" s="0" t="n">
        <v>0</v>
      </c>
      <c r="E169" s="0" t="n">
        <v>1</v>
      </c>
      <c r="F169" s="0" t="n">
        <v>1</v>
      </c>
      <c r="G169" s="0" t="n">
        <v>30515945</v>
      </c>
      <c r="H169" s="0" t="n">
        <v>1</v>
      </c>
      <c r="I169" s="0" t="s">
        <v>70</v>
      </c>
      <c r="K169" s="0" t="s">
        <v>187</v>
      </c>
      <c r="L169" s="0" t="n">
        <v>1369</v>
      </c>
      <c r="N169" s="0" t="n">
        <v>1013</v>
      </c>
      <c r="O169" s="0" t="s">
        <v>188</v>
      </c>
      <c r="P169" s="0" t="s">
        <v>188</v>
      </c>
      <c r="Q169" s="0" t="n">
        <v>1</v>
      </c>
      <c r="W169" s="0" t="n">
        <v>0</v>
      </c>
      <c r="X169" s="0" t="n">
        <v>-2001970737</v>
      </c>
      <c r="Y169" s="0" t="n">
        <f aca="false">(AT169*1.1)</f>
        <v>73.579</v>
      </c>
      <c r="AA169" s="0" t="n">
        <v>0</v>
      </c>
      <c r="AB169" s="0" t="n">
        <v>0</v>
      </c>
      <c r="AC169" s="0" t="n">
        <v>0</v>
      </c>
      <c r="AD169" s="0" t="n">
        <v>0</v>
      </c>
      <c r="AE169" s="0" t="n">
        <v>0</v>
      </c>
      <c r="AF169" s="0" t="n">
        <v>0</v>
      </c>
      <c r="AG169" s="0" t="n">
        <v>0</v>
      </c>
      <c r="AH169" s="0" t="n">
        <v>0</v>
      </c>
      <c r="AI169" s="0" t="n">
        <v>1</v>
      </c>
      <c r="AJ169" s="0" t="n">
        <v>1</v>
      </c>
      <c r="AK169" s="0" t="n">
        <v>1</v>
      </c>
      <c r="AL169" s="0" t="n">
        <v>1</v>
      </c>
      <c r="AM169" s="0" t="n">
        <v>0</v>
      </c>
      <c r="AN169" s="0" t="n">
        <v>0</v>
      </c>
      <c r="AO169" s="0" t="n">
        <v>1</v>
      </c>
      <c r="AP169" s="0" t="n">
        <v>0</v>
      </c>
      <c r="AQ169" s="0" t="n">
        <v>0</v>
      </c>
      <c r="AR169" s="0" t="n">
        <v>0</v>
      </c>
      <c r="AT169" s="0" t="n">
        <v>66.89</v>
      </c>
      <c r="AU169" s="0" t="s">
        <v>76</v>
      </c>
      <c r="AV169" s="0" t="n">
        <v>1</v>
      </c>
      <c r="AW169" s="0" t="n">
        <v>2</v>
      </c>
      <c r="AX169" s="0" t="n">
        <v>86511553</v>
      </c>
      <c r="AY169" s="0" t="n">
        <v>1</v>
      </c>
      <c r="AZ169" s="0" t="n">
        <v>6144</v>
      </c>
      <c r="BA169" s="0" t="n">
        <v>169</v>
      </c>
      <c r="BB169" s="0" t="n">
        <v>0</v>
      </c>
      <c r="BC169" s="0" t="n">
        <v>0</v>
      </c>
      <c r="BD169" s="0" t="n">
        <v>0</v>
      </c>
      <c r="BE169" s="0" t="n">
        <v>0</v>
      </c>
      <c r="BF169" s="0" t="n">
        <v>0</v>
      </c>
      <c r="BG169" s="0" t="n">
        <v>0</v>
      </c>
      <c r="BH169" s="0" t="n">
        <v>0</v>
      </c>
      <c r="BI169" s="0" t="n">
        <v>0</v>
      </c>
      <c r="BJ169" s="0" t="n">
        <v>0</v>
      </c>
      <c r="BK169" s="0" t="n">
        <v>0</v>
      </c>
      <c r="BL169" s="0" t="n">
        <v>0</v>
      </c>
      <c r="BM169" s="0" t="n">
        <v>0</v>
      </c>
      <c r="BN169" s="0" t="n">
        <v>0</v>
      </c>
      <c r="BO169" s="0" t="n">
        <v>0</v>
      </c>
      <c r="BP169" s="0" t="n">
        <v>0</v>
      </c>
      <c r="BQ169" s="0" t="n">
        <v>0</v>
      </c>
      <c r="BR169" s="0" t="n">
        <v>0</v>
      </c>
      <c r="BS169" s="0" t="n">
        <v>0</v>
      </c>
      <c r="BT169" s="0" t="n">
        <v>0</v>
      </c>
      <c r="BU169" s="0" t="n">
        <v>0</v>
      </c>
      <c r="BV169" s="0" t="n">
        <v>0</v>
      </c>
      <c r="BW169" s="0" t="n">
        <v>0</v>
      </c>
      <c r="CU169" s="0" t="n">
        <f aca="false">ROUND(AT169*Source!I154*AH169*AL169,2)</f>
        <v>0</v>
      </c>
      <c r="CV169" s="0" t="n">
        <f aca="false">ROUND(Y169*Source!I154,9)</f>
        <v>2922.55788</v>
      </c>
      <c r="CW169" s="0" t="n">
        <v>0</v>
      </c>
      <c r="CX169" s="0" t="n">
        <f aca="false">ROUND(Y169*Source!I154,9)</f>
        <v>2922.55788</v>
      </c>
      <c r="CY169" s="0" t="n">
        <f aca="false">AD169</f>
        <v>0</v>
      </c>
      <c r="CZ169" s="0" t="n">
        <f aca="false">AH169</f>
        <v>0</v>
      </c>
      <c r="DA169" s="0" t="n">
        <f aca="false">AL169</f>
        <v>1</v>
      </c>
      <c r="DB169" s="0" t="n">
        <f aca="false">(ROUND(AT169*CZ169,2)*1.1)</f>
        <v>0</v>
      </c>
      <c r="DC169" s="0" t="n">
        <f aca="false">(ROUND(AT169*AG169,2)*1.1)</f>
        <v>0</v>
      </c>
      <c r="DF169" s="0" t="n">
        <f aca="false">ROUND(ROUND(AE169,2)*CX169,2)</f>
        <v>0</v>
      </c>
      <c r="DG169" s="0" t="n">
        <f aca="false">ROUND(ROUND(AF169,2)*CX169,2)</f>
        <v>0</v>
      </c>
      <c r="DH169" s="0" t="n">
        <f aca="false">ROUND(ROUND(AG169,2)*ROUND((AT169*Source!I154*1.1),9),2)</f>
        <v>0</v>
      </c>
      <c r="DI169" s="0" t="n">
        <f aca="false">ROUND(ROUND(AH169,2)*CX169,2)</f>
        <v>0</v>
      </c>
      <c r="DJ169" s="0" t="n">
        <f aca="false">DI169</f>
        <v>0</v>
      </c>
      <c r="DK169" s="0" t="n">
        <v>0</v>
      </c>
      <c r="DM169" s="0" t="n">
        <v>0</v>
      </c>
      <c r="DO169" s="0" t="n">
        <v>0</v>
      </c>
      <c r="DP169" s="0" t="s">
        <v>76</v>
      </c>
    </row>
    <row r="170" customFormat="false" ht="12.75" hidden="false" customHeight="false" outlineLevel="0" collapsed="false">
      <c r="A170" s="0" t="n">
        <f aca="false">ROW(Source!A154)</f>
        <v>154</v>
      </c>
      <c r="B170" s="0" t="n">
        <v>86511347</v>
      </c>
      <c r="C170" s="0" t="n">
        <v>86511545</v>
      </c>
      <c r="D170" s="0" t="n">
        <v>0</v>
      </c>
      <c r="E170" s="0" t="n">
        <v>1</v>
      </c>
      <c r="F170" s="0" t="n">
        <v>1</v>
      </c>
      <c r="G170" s="0" t="n">
        <v>30515945</v>
      </c>
      <c r="H170" s="0" t="n">
        <v>2</v>
      </c>
      <c r="I170" s="0" t="s">
        <v>193</v>
      </c>
      <c r="K170" s="0" t="s">
        <v>194</v>
      </c>
      <c r="L170" s="0" t="n">
        <v>1368</v>
      </c>
      <c r="N170" s="0" t="n">
        <v>1011</v>
      </c>
      <c r="O170" s="0" t="s">
        <v>195</v>
      </c>
      <c r="P170" s="0" t="s">
        <v>195</v>
      </c>
      <c r="Q170" s="0" t="n">
        <v>1</v>
      </c>
      <c r="W170" s="0" t="n">
        <v>0</v>
      </c>
      <c r="X170" s="0" t="n">
        <v>-36453594</v>
      </c>
      <c r="Y170" s="0" t="n">
        <f aca="false">AT170</f>
        <v>1.18</v>
      </c>
      <c r="AA170" s="0" t="n">
        <v>0</v>
      </c>
      <c r="AB170" s="0" t="n">
        <v>95.71</v>
      </c>
      <c r="AC170" s="0" t="n">
        <v>14.53</v>
      </c>
      <c r="AD170" s="0" t="n">
        <v>0</v>
      </c>
      <c r="AE170" s="0" t="n">
        <v>0</v>
      </c>
      <c r="AF170" s="0" t="n">
        <v>91.41</v>
      </c>
      <c r="AG170" s="0" t="n">
        <v>13.88</v>
      </c>
      <c r="AH170" s="0" t="n">
        <v>0</v>
      </c>
      <c r="AI170" s="0" t="n">
        <v>1</v>
      </c>
      <c r="AJ170" s="0" t="n">
        <v>1</v>
      </c>
      <c r="AK170" s="0" t="n">
        <v>1</v>
      </c>
      <c r="AL170" s="0" t="n">
        <v>1</v>
      </c>
      <c r="AM170" s="0" t="n">
        <v>0</v>
      </c>
      <c r="AN170" s="0" t="n">
        <v>0</v>
      </c>
      <c r="AO170" s="0" t="n">
        <v>1</v>
      </c>
      <c r="AP170" s="0" t="n">
        <v>0</v>
      </c>
      <c r="AQ170" s="0" t="n">
        <v>0</v>
      </c>
      <c r="AR170" s="0" t="n">
        <v>0</v>
      </c>
      <c r="AT170" s="0" t="n">
        <v>1.18</v>
      </c>
      <c r="AV170" s="0" t="n">
        <v>0</v>
      </c>
      <c r="AW170" s="0" t="n">
        <v>2</v>
      </c>
      <c r="AX170" s="0" t="n">
        <v>86511554</v>
      </c>
      <c r="AY170" s="0" t="n">
        <v>1</v>
      </c>
      <c r="AZ170" s="0" t="n">
        <v>6144</v>
      </c>
      <c r="BA170" s="0" t="n">
        <v>170</v>
      </c>
      <c r="BB170" s="0" t="n">
        <v>0</v>
      </c>
      <c r="BC170" s="0" t="n">
        <v>0</v>
      </c>
      <c r="BD170" s="0" t="n">
        <v>0</v>
      </c>
      <c r="BE170" s="0" t="n">
        <v>0</v>
      </c>
      <c r="BF170" s="0" t="n">
        <v>0</v>
      </c>
      <c r="BG170" s="0" t="n">
        <v>0</v>
      </c>
      <c r="BH170" s="0" t="n">
        <v>0</v>
      </c>
      <c r="BI170" s="0" t="n">
        <v>0</v>
      </c>
      <c r="BJ170" s="0" t="n">
        <v>0</v>
      </c>
      <c r="BK170" s="0" t="n">
        <v>0</v>
      </c>
      <c r="BL170" s="0" t="n">
        <v>0</v>
      </c>
      <c r="BM170" s="0" t="n">
        <v>0</v>
      </c>
      <c r="BN170" s="0" t="n">
        <v>0</v>
      </c>
      <c r="BO170" s="0" t="n">
        <v>0</v>
      </c>
      <c r="BP170" s="0" t="n">
        <v>0</v>
      </c>
      <c r="BQ170" s="0" t="n">
        <v>0</v>
      </c>
      <c r="BR170" s="0" t="n">
        <v>0</v>
      </c>
      <c r="BS170" s="0" t="n">
        <v>0</v>
      </c>
      <c r="BT170" s="0" t="n">
        <v>0</v>
      </c>
      <c r="BU170" s="0" t="n">
        <v>0</v>
      </c>
      <c r="BV170" s="0" t="n">
        <v>0</v>
      </c>
      <c r="BW170" s="0" t="n">
        <v>0</v>
      </c>
      <c r="CV170" s="0" t="n">
        <v>0</v>
      </c>
      <c r="CW170" s="0" t="n">
        <f aca="false">ROUND(AT170*Source!I154*DO170,9)</f>
        <v>0</v>
      </c>
      <c r="CX170" s="0" t="n">
        <f aca="false">ROUND(Y170*Source!I154,9)</f>
        <v>46.8696</v>
      </c>
      <c r="CY170" s="0" t="n">
        <f aca="false">AB170</f>
        <v>95.71</v>
      </c>
      <c r="CZ170" s="0" t="n">
        <f aca="false">AF170</f>
        <v>91.41</v>
      </c>
      <c r="DA170" s="0" t="n">
        <f aca="false">AJ170</f>
        <v>1</v>
      </c>
      <c r="DB170" s="0" t="n">
        <f aca="false">ROUND(AT170*CZ170,2)</f>
        <v>107.86</v>
      </c>
      <c r="DC170" s="0" t="n">
        <f aca="false">ROUND(AT170*AG170,2)</f>
        <v>16.38</v>
      </c>
      <c r="DF170" s="0" t="n">
        <f aca="false">ROUND(ROUND(AE170,2)*CX170,2)</f>
        <v>0</v>
      </c>
      <c r="DG170" s="0" t="n">
        <f aca="false">ROUND(ROUND(AF170,2)*CX170,2)</f>
        <v>4284.35</v>
      </c>
      <c r="DH170" s="0" t="n">
        <f aca="false">ROUND(ROUND(AG170,2)*ROUND(AT170*Source!I154,9),2)</f>
        <v>650.55</v>
      </c>
      <c r="DI170" s="0" t="n">
        <f aca="false">ROUND(ROUND(AH170,2)*CX170,2)</f>
        <v>0</v>
      </c>
      <c r="DJ170" s="0" t="n">
        <f aca="false">DG170</f>
        <v>4284.35</v>
      </c>
      <c r="DK170" s="0" t="n">
        <v>0</v>
      </c>
      <c r="DM170" s="0" t="n">
        <v>0</v>
      </c>
      <c r="DO170" s="0" t="n">
        <v>0</v>
      </c>
    </row>
    <row r="171" customFormat="false" ht="12.75" hidden="false" customHeight="false" outlineLevel="0" collapsed="false">
      <c r="A171" s="0" t="n">
        <f aca="false">ROW(Source!A154)</f>
        <v>154</v>
      </c>
      <c r="B171" s="0" t="n">
        <v>86511347</v>
      </c>
      <c r="C171" s="0" t="n">
        <v>86511545</v>
      </c>
      <c r="D171" s="0" t="n">
        <v>0</v>
      </c>
      <c r="E171" s="0" t="n">
        <v>1</v>
      </c>
      <c r="F171" s="0" t="n">
        <v>1</v>
      </c>
      <c r="G171" s="0" t="n">
        <v>30515945</v>
      </c>
      <c r="H171" s="0" t="n">
        <v>2</v>
      </c>
      <c r="I171" s="0" t="s">
        <v>196</v>
      </c>
      <c r="K171" s="0" t="s">
        <v>197</v>
      </c>
      <c r="L171" s="0" t="n">
        <v>1368</v>
      </c>
      <c r="N171" s="0" t="n">
        <v>1011</v>
      </c>
      <c r="O171" s="0" t="s">
        <v>195</v>
      </c>
      <c r="P171" s="0" t="s">
        <v>195</v>
      </c>
      <c r="Q171" s="0" t="n">
        <v>1</v>
      </c>
      <c r="W171" s="0" t="n">
        <v>0</v>
      </c>
      <c r="X171" s="0" t="n">
        <v>783330151</v>
      </c>
      <c r="Y171" s="0" t="n">
        <f aca="false">AT171</f>
        <v>0.34</v>
      </c>
      <c r="AA171" s="0" t="n">
        <v>0</v>
      </c>
      <c r="AB171" s="0" t="n">
        <v>206.35</v>
      </c>
      <c r="AC171" s="0" t="n">
        <v>19.5</v>
      </c>
      <c r="AD171" s="0" t="n">
        <v>0</v>
      </c>
      <c r="AE171" s="0" t="n">
        <v>0</v>
      </c>
      <c r="AF171" s="0" t="n">
        <v>197.09</v>
      </c>
      <c r="AG171" s="0" t="n">
        <v>18.62</v>
      </c>
      <c r="AH171" s="0" t="n">
        <v>0</v>
      </c>
      <c r="AI171" s="0" t="n">
        <v>1</v>
      </c>
      <c r="AJ171" s="0" t="n">
        <v>1</v>
      </c>
      <c r="AK171" s="0" t="n">
        <v>1</v>
      </c>
      <c r="AL171" s="0" t="n">
        <v>1</v>
      </c>
      <c r="AM171" s="0" t="n">
        <v>0</v>
      </c>
      <c r="AN171" s="0" t="n">
        <v>0</v>
      </c>
      <c r="AO171" s="0" t="n">
        <v>1</v>
      </c>
      <c r="AP171" s="0" t="n">
        <v>0</v>
      </c>
      <c r="AQ171" s="0" t="n">
        <v>0</v>
      </c>
      <c r="AR171" s="0" t="n">
        <v>0</v>
      </c>
      <c r="AT171" s="0" t="n">
        <v>0.34</v>
      </c>
      <c r="AV171" s="0" t="n">
        <v>0</v>
      </c>
      <c r="AW171" s="0" t="n">
        <v>2</v>
      </c>
      <c r="AX171" s="0" t="n">
        <v>86511555</v>
      </c>
      <c r="AY171" s="0" t="n">
        <v>1</v>
      </c>
      <c r="AZ171" s="0" t="n">
        <v>6144</v>
      </c>
      <c r="BA171" s="0" t="n">
        <v>171</v>
      </c>
      <c r="BB171" s="0" t="n">
        <v>0</v>
      </c>
      <c r="BC171" s="0" t="n">
        <v>0</v>
      </c>
      <c r="BD171" s="0" t="n">
        <v>0</v>
      </c>
      <c r="BE171" s="0" t="n">
        <v>0</v>
      </c>
      <c r="BF171" s="0" t="n">
        <v>0</v>
      </c>
      <c r="BG171" s="0" t="n">
        <v>0</v>
      </c>
      <c r="BH171" s="0" t="n">
        <v>0</v>
      </c>
      <c r="BI171" s="0" t="n">
        <v>0</v>
      </c>
      <c r="BJ171" s="0" t="n">
        <v>0</v>
      </c>
      <c r="BK171" s="0" t="n">
        <v>0</v>
      </c>
      <c r="BL171" s="0" t="n">
        <v>0</v>
      </c>
      <c r="BM171" s="0" t="n">
        <v>0</v>
      </c>
      <c r="BN171" s="0" t="n">
        <v>0</v>
      </c>
      <c r="BO171" s="0" t="n">
        <v>0</v>
      </c>
      <c r="BP171" s="0" t="n">
        <v>0</v>
      </c>
      <c r="BQ171" s="0" t="n">
        <v>0</v>
      </c>
      <c r="BR171" s="0" t="n">
        <v>0</v>
      </c>
      <c r="BS171" s="0" t="n">
        <v>0</v>
      </c>
      <c r="BT171" s="0" t="n">
        <v>0</v>
      </c>
      <c r="BU171" s="0" t="n">
        <v>0</v>
      </c>
      <c r="BV171" s="0" t="n">
        <v>0</v>
      </c>
      <c r="BW171" s="0" t="n">
        <v>0</v>
      </c>
      <c r="CV171" s="0" t="n">
        <v>0</v>
      </c>
      <c r="CW171" s="0" t="n">
        <f aca="false">ROUND(AT171*Source!I154*DO171,9)</f>
        <v>0</v>
      </c>
      <c r="CX171" s="0" t="n">
        <f aca="false">ROUND(Y171*Source!I154,9)</f>
        <v>13.5048</v>
      </c>
      <c r="CY171" s="0" t="n">
        <f aca="false">AB171</f>
        <v>206.35</v>
      </c>
      <c r="CZ171" s="0" t="n">
        <f aca="false">AF171</f>
        <v>197.09</v>
      </c>
      <c r="DA171" s="0" t="n">
        <f aca="false">AJ171</f>
        <v>1</v>
      </c>
      <c r="DB171" s="0" t="n">
        <f aca="false">ROUND(AT171*CZ171,2)</f>
        <v>67.01</v>
      </c>
      <c r="DC171" s="0" t="n">
        <f aca="false">ROUND(AT171*AG171,2)</f>
        <v>6.33</v>
      </c>
      <c r="DF171" s="0" t="n">
        <f aca="false">ROUND(ROUND(AE171,2)*CX171,2)</f>
        <v>0</v>
      </c>
      <c r="DG171" s="0" t="n">
        <f aca="false">ROUND(ROUND(AF171,2)*CX171,2)</f>
        <v>2661.66</v>
      </c>
      <c r="DH171" s="0" t="n">
        <f aca="false">ROUND(ROUND(AG171,2)*ROUND(AT171*Source!I154,9),2)</f>
        <v>251.46</v>
      </c>
      <c r="DI171" s="0" t="n">
        <f aca="false">ROUND(ROUND(AH171,2)*CX171,2)</f>
        <v>0</v>
      </c>
      <c r="DJ171" s="0" t="n">
        <f aca="false">DG171</f>
        <v>2661.66</v>
      </c>
      <c r="DK171" s="0" t="n">
        <v>0</v>
      </c>
      <c r="DM171" s="0" t="n">
        <v>0</v>
      </c>
      <c r="DO171" s="0" t="n">
        <v>0</v>
      </c>
    </row>
    <row r="172" customFormat="false" ht="12.75" hidden="false" customHeight="false" outlineLevel="0" collapsed="false">
      <c r="A172" s="0" t="n">
        <f aca="false">ROW(Source!A154)</f>
        <v>154</v>
      </c>
      <c r="B172" s="0" t="n">
        <v>86511347</v>
      </c>
      <c r="C172" s="0" t="n">
        <v>86511545</v>
      </c>
      <c r="D172" s="0" t="n">
        <v>0</v>
      </c>
      <c r="E172" s="0" t="n">
        <v>1</v>
      </c>
      <c r="F172" s="0" t="n">
        <v>1</v>
      </c>
      <c r="G172" s="0" t="n">
        <v>30515945</v>
      </c>
      <c r="H172" s="0" t="n">
        <v>3</v>
      </c>
      <c r="I172" s="0" t="s">
        <v>198</v>
      </c>
      <c r="K172" s="0" t="s">
        <v>199</v>
      </c>
      <c r="L172" s="0" t="n">
        <v>1354</v>
      </c>
      <c r="N172" s="0" t="n">
        <v>1010</v>
      </c>
      <c r="O172" s="0" t="s">
        <v>181</v>
      </c>
      <c r="P172" s="0" t="s">
        <v>181</v>
      </c>
      <c r="Q172" s="0" t="n">
        <v>1</v>
      </c>
      <c r="W172" s="0" t="n">
        <v>0</v>
      </c>
      <c r="X172" s="0" t="n">
        <v>1443067685</v>
      </c>
      <c r="Y172" s="0" t="n">
        <f aca="false">AT172</f>
        <v>2</v>
      </c>
      <c r="AA172" s="0" t="n">
        <v>218.51</v>
      </c>
      <c r="AB172" s="0" t="n">
        <v>0</v>
      </c>
      <c r="AC172" s="0" t="n">
        <v>0</v>
      </c>
      <c r="AD172" s="0" t="n">
        <v>0</v>
      </c>
      <c r="AE172" s="0" t="n">
        <v>218.51</v>
      </c>
      <c r="AF172" s="0" t="n">
        <v>0</v>
      </c>
      <c r="AG172" s="0" t="n">
        <v>0</v>
      </c>
      <c r="AH172" s="0" t="n">
        <v>0</v>
      </c>
      <c r="AI172" s="0" t="n">
        <v>1</v>
      </c>
      <c r="AJ172" s="0" t="n">
        <v>1</v>
      </c>
      <c r="AK172" s="0" t="n">
        <v>1</v>
      </c>
      <c r="AL172" s="0" t="n">
        <v>1</v>
      </c>
      <c r="AM172" s="0" t="n">
        <v>0</v>
      </c>
      <c r="AN172" s="0" t="n">
        <v>0</v>
      </c>
      <c r="AO172" s="0" t="n">
        <v>1</v>
      </c>
      <c r="AP172" s="0" t="n">
        <v>0</v>
      </c>
      <c r="AQ172" s="0" t="n">
        <v>0</v>
      </c>
      <c r="AR172" s="0" t="n">
        <v>0</v>
      </c>
      <c r="AT172" s="0" t="n">
        <v>2</v>
      </c>
      <c r="AV172" s="0" t="n">
        <v>0</v>
      </c>
      <c r="AW172" s="0" t="n">
        <v>2</v>
      </c>
      <c r="AX172" s="0" t="n">
        <v>86511556</v>
      </c>
      <c r="AY172" s="0" t="n">
        <v>1</v>
      </c>
      <c r="AZ172" s="0" t="n">
        <v>0</v>
      </c>
      <c r="BA172" s="0" t="n">
        <v>172</v>
      </c>
      <c r="BB172" s="0" t="n">
        <v>0</v>
      </c>
      <c r="BC172" s="0" t="n">
        <v>0</v>
      </c>
      <c r="BD172" s="0" t="n">
        <v>0</v>
      </c>
      <c r="BE172" s="0" t="n">
        <v>0</v>
      </c>
      <c r="BF172" s="0" t="n">
        <v>0</v>
      </c>
      <c r="BG172" s="0" t="n">
        <v>0</v>
      </c>
      <c r="BH172" s="0" t="n">
        <v>0</v>
      </c>
      <c r="BI172" s="0" t="n">
        <v>0</v>
      </c>
      <c r="BJ172" s="0" t="n">
        <v>0</v>
      </c>
      <c r="BK172" s="0" t="n">
        <v>0</v>
      </c>
      <c r="BL172" s="0" t="n">
        <v>0</v>
      </c>
      <c r="BM172" s="0" t="n">
        <v>0</v>
      </c>
      <c r="BN172" s="0" t="n">
        <v>0</v>
      </c>
      <c r="BO172" s="0" t="n">
        <v>0</v>
      </c>
      <c r="BP172" s="0" t="n">
        <v>0</v>
      </c>
      <c r="BQ172" s="0" t="n">
        <v>0</v>
      </c>
      <c r="BR172" s="0" t="n">
        <v>0</v>
      </c>
      <c r="BS172" s="0" t="n">
        <v>0</v>
      </c>
      <c r="BT172" s="0" t="n">
        <v>0</v>
      </c>
      <c r="BU172" s="0" t="n">
        <v>0</v>
      </c>
      <c r="BV172" s="0" t="n">
        <v>0</v>
      </c>
      <c r="BW172" s="0" t="n">
        <v>0</v>
      </c>
      <c r="CV172" s="0" t="n">
        <v>0</v>
      </c>
      <c r="CW172" s="0" t="n">
        <v>0</v>
      </c>
      <c r="CX172" s="0" t="n">
        <f aca="false">ROUND(Y172*Source!I154,9)</f>
        <v>79.44</v>
      </c>
      <c r="CY172" s="0" t="n">
        <f aca="false">AA172</f>
        <v>218.51</v>
      </c>
      <c r="CZ172" s="0" t="n">
        <f aca="false">AE172</f>
        <v>218.51</v>
      </c>
      <c r="DA172" s="0" t="n">
        <f aca="false">AI172</f>
        <v>1</v>
      </c>
      <c r="DB172" s="0" t="n">
        <f aca="false">ROUND(AT172*CZ172,2)</f>
        <v>437.02</v>
      </c>
      <c r="DC172" s="0" t="n">
        <f aca="false">ROUND(AT172*AG172,2)</f>
        <v>0</v>
      </c>
      <c r="DF172" s="0" t="n">
        <f aca="false">ROUND(ROUND(AE172,2)*CX172,2)</f>
        <v>17358.43</v>
      </c>
      <c r="DG172" s="0" t="n">
        <f aca="false">ROUND(ROUND(AF172,2)*CX172,2)</f>
        <v>0</v>
      </c>
      <c r="DH172" s="0" t="n">
        <f aca="false">ROUND(ROUND(AG172,2)*ROUND(AT172*Source!I154,9),2)</f>
        <v>0</v>
      </c>
      <c r="DI172" s="0" t="n">
        <f aca="false">ROUND(ROUND(AH172,2)*CX172,2)</f>
        <v>0</v>
      </c>
      <c r="DJ172" s="0" t="n">
        <f aca="false">DF172</f>
        <v>17358.43</v>
      </c>
      <c r="DK172" s="0" t="n">
        <v>0</v>
      </c>
      <c r="DM172" s="0" t="n">
        <v>0</v>
      </c>
      <c r="DO172" s="0" t="n">
        <v>0</v>
      </c>
    </row>
    <row r="173" customFormat="false" ht="12.75" hidden="false" customHeight="false" outlineLevel="0" collapsed="false">
      <c r="A173" s="0" t="n">
        <f aca="false">ROW(Source!A154)</f>
        <v>154</v>
      </c>
      <c r="B173" s="0" t="n">
        <v>86511347</v>
      </c>
      <c r="C173" s="0" t="n">
        <v>86511545</v>
      </c>
      <c r="D173" s="0" t="n">
        <v>0</v>
      </c>
      <c r="E173" s="0" t="n">
        <v>1</v>
      </c>
      <c r="F173" s="0" t="n">
        <v>1</v>
      </c>
      <c r="G173" s="0" t="n">
        <v>30515945</v>
      </c>
      <c r="H173" s="0" t="n">
        <v>3</v>
      </c>
      <c r="I173" s="0" t="s">
        <v>200</v>
      </c>
      <c r="K173" s="0" t="s">
        <v>201</v>
      </c>
      <c r="L173" s="0" t="n">
        <v>1303</v>
      </c>
      <c r="N173" s="0" t="n">
        <v>1003</v>
      </c>
      <c r="O173" s="0" t="s">
        <v>202</v>
      </c>
      <c r="P173" s="0" t="s">
        <v>202</v>
      </c>
      <c r="Q173" s="0" t="n">
        <v>1000</v>
      </c>
      <c r="W173" s="0" t="n">
        <v>0</v>
      </c>
      <c r="X173" s="0" t="n">
        <v>-1673200715</v>
      </c>
      <c r="Y173" s="0" t="n">
        <f aca="false">AT173</f>
        <v>0.01</v>
      </c>
      <c r="AA173" s="0" t="n">
        <v>6421.29</v>
      </c>
      <c r="AB173" s="0" t="n">
        <v>0</v>
      </c>
      <c r="AC173" s="0" t="n">
        <v>0</v>
      </c>
      <c r="AD173" s="0" t="n">
        <v>0</v>
      </c>
      <c r="AE173" s="0" t="n">
        <v>6421.29</v>
      </c>
      <c r="AF173" s="0" t="n">
        <v>0</v>
      </c>
      <c r="AG173" s="0" t="n">
        <v>0</v>
      </c>
      <c r="AH173" s="0" t="n">
        <v>0</v>
      </c>
      <c r="AI173" s="0" t="n">
        <v>1</v>
      </c>
      <c r="AJ173" s="0" t="n">
        <v>1</v>
      </c>
      <c r="AK173" s="0" t="n">
        <v>1</v>
      </c>
      <c r="AL173" s="0" t="n">
        <v>1</v>
      </c>
      <c r="AM173" s="0" t="n">
        <v>0</v>
      </c>
      <c r="AN173" s="0" t="n">
        <v>0</v>
      </c>
      <c r="AO173" s="0" t="n">
        <v>1</v>
      </c>
      <c r="AP173" s="0" t="n">
        <v>0</v>
      </c>
      <c r="AQ173" s="0" t="n">
        <v>0</v>
      </c>
      <c r="AR173" s="0" t="n">
        <v>0</v>
      </c>
      <c r="AT173" s="0" t="n">
        <v>0.01</v>
      </c>
      <c r="AV173" s="0" t="n">
        <v>0</v>
      </c>
      <c r="AW173" s="0" t="n">
        <v>2</v>
      </c>
      <c r="AX173" s="0" t="n">
        <v>86511557</v>
      </c>
      <c r="AY173" s="0" t="n">
        <v>1</v>
      </c>
      <c r="AZ173" s="0" t="n">
        <v>0</v>
      </c>
      <c r="BA173" s="0" t="n">
        <v>173</v>
      </c>
      <c r="BB173" s="0" t="n">
        <v>0</v>
      </c>
      <c r="BC173" s="0" t="n">
        <v>0</v>
      </c>
      <c r="BD173" s="0" t="n">
        <v>0</v>
      </c>
      <c r="BE173" s="0" t="n">
        <v>0</v>
      </c>
      <c r="BF173" s="0" t="n">
        <v>0</v>
      </c>
      <c r="BG173" s="0" t="n">
        <v>0</v>
      </c>
      <c r="BH173" s="0" t="n">
        <v>0</v>
      </c>
      <c r="BI173" s="0" t="n">
        <v>0</v>
      </c>
      <c r="BJ173" s="0" t="n">
        <v>0</v>
      </c>
      <c r="BK173" s="0" t="n">
        <v>0</v>
      </c>
      <c r="BL173" s="0" t="n">
        <v>0</v>
      </c>
      <c r="BM173" s="0" t="n">
        <v>0</v>
      </c>
      <c r="BN173" s="0" t="n">
        <v>0</v>
      </c>
      <c r="BO173" s="0" t="n">
        <v>0</v>
      </c>
      <c r="BP173" s="0" t="n">
        <v>0</v>
      </c>
      <c r="BQ173" s="0" t="n">
        <v>0</v>
      </c>
      <c r="BR173" s="0" t="n">
        <v>0</v>
      </c>
      <c r="BS173" s="0" t="n">
        <v>0</v>
      </c>
      <c r="BT173" s="0" t="n">
        <v>0</v>
      </c>
      <c r="BU173" s="0" t="n">
        <v>0</v>
      </c>
      <c r="BV173" s="0" t="n">
        <v>0</v>
      </c>
      <c r="BW173" s="0" t="n">
        <v>0</v>
      </c>
      <c r="CV173" s="0" t="n">
        <v>0</v>
      </c>
      <c r="CW173" s="0" t="n">
        <v>0</v>
      </c>
      <c r="CX173" s="0" t="n">
        <f aca="false">ROUND(Y173*Source!I154,9)</f>
        <v>0.3972</v>
      </c>
      <c r="CY173" s="0" t="n">
        <f aca="false">AA173</f>
        <v>6421.29</v>
      </c>
      <c r="CZ173" s="0" t="n">
        <f aca="false">AE173</f>
        <v>6421.29</v>
      </c>
      <c r="DA173" s="0" t="n">
        <f aca="false">AI173</f>
        <v>1</v>
      </c>
      <c r="DB173" s="0" t="n">
        <f aca="false">ROUND(AT173*CZ173,2)</f>
        <v>64.21</v>
      </c>
      <c r="DC173" s="0" t="n">
        <f aca="false">ROUND(AT173*AG173,2)</f>
        <v>0</v>
      </c>
      <c r="DF173" s="0" t="n">
        <f aca="false">ROUND(ROUND(AE173,2)*CX173,2)</f>
        <v>2550.54</v>
      </c>
      <c r="DG173" s="0" t="n">
        <f aca="false">ROUND(ROUND(AF173,2)*CX173,2)</f>
        <v>0</v>
      </c>
      <c r="DH173" s="0" t="n">
        <f aca="false">ROUND(ROUND(AG173,2)*ROUND(AT173*Source!I154,9),2)</f>
        <v>0</v>
      </c>
      <c r="DI173" s="0" t="n">
        <f aca="false">ROUND(ROUND(AH173,2)*CX173,2)</f>
        <v>0</v>
      </c>
      <c r="DJ173" s="0" t="n">
        <f aca="false">DF173</f>
        <v>2550.54</v>
      </c>
      <c r="DK173" s="0" t="n">
        <v>0</v>
      </c>
      <c r="DM173" s="0" t="n">
        <v>0</v>
      </c>
      <c r="DO173" s="0" t="n">
        <v>0</v>
      </c>
    </row>
    <row r="174" customFormat="false" ht="12.75" hidden="false" customHeight="false" outlineLevel="0" collapsed="false">
      <c r="A174" s="0" t="n">
        <f aca="false">ROW(Source!A154)</f>
        <v>154</v>
      </c>
      <c r="B174" s="0" t="n">
        <v>86511347</v>
      </c>
      <c r="C174" s="0" t="n">
        <v>86511545</v>
      </c>
      <c r="D174" s="0" t="n">
        <v>30532093</v>
      </c>
      <c r="E174" s="0" t="n">
        <v>1</v>
      </c>
      <c r="F174" s="0" t="n">
        <v>1</v>
      </c>
      <c r="G174" s="0" t="n">
        <v>30515945</v>
      </c>
      <c r="H174" s="0" t="n">
        <v>3</v>
      </c>
      <c r="I174" s="0" t="s">
        <v>203</v>
      </c>
      <c r="K174" s="0" t="s">
        <v>204</v>
      </c>
      <c r="L174" s="0" t="n">
        <v>1354</v>
      </c>
      <c r="N174" s="0" t="n">
        <v>1010</v>
      </c>
      <c r="O174" s="0" t="s">
        <v>181</v>
      </c>
      <c r="P174" s="0" t="s">
        <v>181</v>
      </c>
      <c r="Q174" s="0" t="n">
        <v>1</v>
      </c>
      <c r="W174" s="0" t="n">
        <v>0</v>
      </c>
      <c r="X174" s="0" t="n">
        <v>-531576804</v>
      </c>
      <c r="Y174" s="0" t="n">
        <f aca="false">AT174</f>
        <v>0.2</v>
      </c>
      <c r="AA174" s="0" t="n">
        <v>0</v>
      </c>
      <c r="AB174" s="0" t="n">
        <v>0</v>
      </c>
      <c r="AC174" s="0" t="n">
        <v>0</v>
      </c>
      <c r="AD174" s="0" t="n">
        <v>0</v>
      </c>
      <c r="AE174" s="0" t="n">
        <v>0</v>
      </c>
      <c r="AF174" s="0" t="n">
        <v>0</v>
      </c>
      <c r="AG174" s="0" t="n">
        <v>0</v>
      </c>
      <c r="AH174" s="0" t="n">
        <v>0</v>
      </c>
      <c r="AI174" s="0" t="n">
        <v>1</v>
      </c>
      <c r="AJ174" s="0" t="n">
        <v>1</v>
      </c>
      <c r="AK174" s="0" t="n">
        <v>1</v>
      </c>
      <c r="AL174" s="0" t="n">
        <v>1</v>
      </c>
      <c r="AM174" s="0" t="n">
        <v>0</v>
      </c>
      <c r="AN174" s="0" t="n">
        <v>0</v>
      </c>
      <c r="AO174" s="0" t="n">
        <v>0</v>
      </c>
      <c r="AP174" s="0" t="n">
        <v>0</v>
      </c>
      <c r="AQ174" s="0" t="n">
        <v>0</v>
      </c>
      <c r="AR174" s="0" t="n">
        <v>0</v>
      </c>
      <c r="AT174" s="0" t="n">
        <v>0.2</v>
      </c>
      <c r="AV174" s="0" t="n">
        <v>0</v>
      </c>
      <c r="AW174" s="0" t="n">
        <v>2</v>
      </c>
      <c r="AX174" s="0" t="n">
        <v>86511558</v>
      </c>
      <c r="AY174" s="0" t="n">
        <v>1</v>
      </c>
      <c r="AZ174" s="0" t="n">
        <v>0</v>
      </c>
      <c r="BA174" s="0" t="n">
        <v>174</v>
      </c>
      <c r="BB174" s="0" t="n">
        <v>0</v>
      </c>
      <c r="BC174" s="0" t="n">
        <v>0</v>
      </c>
      <c r="BD174" s="0" t="n">
        <v>0</v>
      </c>
      <c r="BE174" s="0" t="n">
        <v>0</v>
      </c>
      <c r="BF174" s="0" t="n">
        <v>0</v>
      </c>
      <c r="BG174" s="0" t="n">
        <v>0</v>
      </c>
      <c r="BH174" s="0" t="n">
        <v>0</v>
      </c>
      <c r="BI174" s="0" t="n">
        <v>0</v>
      </c>
      <c r="BJ174" s="0" t="n">
        <v>0</v>
      </c>
      <c r="BK174" s="0" t="n">
        <v>0</v>
      </c>
      <c r="BL174" s="0" t="n">
        <v>0</v>
      </c>
      <c r="BM174" s="0" t="n">
        <v>0</v>
      </c>
      <c r="BN174" s="0" t="n">
        <v>0</v>
      </c>
      <c r="BO174" s="0" t="n">
        <v>0</v>
      </c>
      <c r="BP174" s="0" t="n">
        <v>0</v>
      </c>
      <c r="BQ174" s="0" t="n">
        <v>0</v>
      </c>
      <c r="BR174" s="0" t="n">
        <v>0</v>
      </c>
      <c r="BS174" s="0" t="n">
        <v>0</v>
      </c>
      <c r="BT174" s="0" t="n">
        <v>0</v>
      </c>
      <c r="BU174" s="0" t="n">
        <v>0</v>
      </c>
      <c r="BV174" s="0" t="n">
        <v>0</v>
      </c>
      <c r="BW174" s="0" t="n">
        <v>0</v>
      </c>
      <c r="CV174" s="0" t="n">
        <v>0</v>
      </c>
      <c r="CW174" s="0" t="n">
        <v>0</v>
      </c>
      <c r="CX174" s="0" t="n">
        <f aca="false">ROUND(Y174*Source!I154,9)</f>
        <v>7.944</v>
      </c>
      <c r="CY174" s="0" t="n">
        <f aca="false">AA174</f>
        <v>0</v>
      </c>
      <c r="CZ174" s="0" t="n">
        <f aca="false">AE174</f>
        <v>0</v>
      </c>
      <c r="DA174" s="0" t="n">
        <f aca="false">AI174</f>
        <v>1</v>
      </c>
      <c r="DB174" s="0" t="n">
        <f aca="false">ROUND(AT174*CZ174,2)</f>
        <v>0</v>
      </c>
      <c r="DC174" s="0" t="n">
        <f aca="false">ROUND(AT174*AG174,2)</f>
        <v>0</v>
      </c>
      <c r="DF174" s="0" t="n">
        <f aca="false">ROUND(ROUND(AE174,2)*CX174,2)</f>
        <v>0</v>
      </c>
      <c r="DG174" s="0" t="n">
        <f aca="false">ROUND(ROUND(AF174,2)*CX174,2)</f>
        <v>0</v>
      </c>
      <c r="DH174" s="0" t="n">
        <f aca="false">ROUND(ROUND(AG174,2)*ROUND(AT174*Source!I154,9),2)</f>
        <v>0</v>
      </c>
      <c r="DI174" s="0" t="n">
        <f aca="false">ROUND(ROUND(AH174,2)*CX174,2)</f>
        <v>0</v>
      </c>
      <c r="DJ174" s="0" t="n">
        <f aca="false">DF174</f>
        <v>0</v>
      </c>
      <c r="DK174" s="0" t="n">
        <v>0</v>
      </c>
      <c r="DM174" s="0" t="n">
        <v>0</v>
      </c>
      <c r="DO174" s="0" t="n">
        <v>0</v>
      </c>
    </row>
    <row r="175" customFormat="false" ht="12.75" hidden="false" customHeight="false" outlineLevel="0" collapsed="false">
      <c r="A175" s="0" t="n">
        <f aca="false">ROW(Source!A154)</f>
        <v>154</v>
      </c>
      <c r="B175" s="0" t="n">
        <v>86511347</v>
      </c>
      <c r="C175" s="0" t="n">
        <v>86511545</v>
      </c>
      <c r="D175" s="0" t="n">
        <v>30536077</v>
      </c>
      <c r="E175" s="0" t="n">
        <v>1</v>
      </c>
      <c r="F175" s="0" t="n">
        <v>1</v>
      </c>
      <c r="G175" s="0" t="n">
        <v>30515945</v>
      </c>
      <c r="H175" s="0" t="n">
        <v>3</v>
      </c>
      <c r="I175" s="0" t="s">
        <v>205</v>
      </c>
      <c r="K175" s="0" t="s">
        <v>206</v>
      </c>
      <c r="L175" s="0" t="n">
        <v>1339</v>
      </c>
      <c r="N175" s="0" t="n">
        <v>1007</v>
      </c>
      <c r="O175" s="0" t="s">
        <v>176</v>
      </c>
      <c r="P175" s="0" t="s">
        <v>176</v>
      </c>
      <c r="Q175" s="0" t="n">
        <v>1</v>
      </c>
      <c r="W175" s="0" t="n">
        <v>0</v>
      </c>
      <c r="X175" s="0" t="n">
        <v>484955254</v>
      </c>
      <c r="Y175" s="0" t="n">
        <f aca="false">AT175</f>
        <v>0.128</v>
      </c>
      <c r="AA175" s="0" t="n">
        <v>0</v>
      </c>
      <c r="AB175" s="0" t="n">
        <v>0</v>
      </c>
      <c r="AC175" s="0" t="n">
        <v>0</v>
      </c>
      <c r="AD175" s="0" t="n">
        <v>0</v>
      </c>
      <c r="AE175" s="0" t="n">
        <v>0</v>
      </c>
      <c r="AF175" s="0" t="n">
        <v>0</v>
      </c>
      <c r="AG175" s="0" t="n">
        <v>0</v>
      </c>
      <c r="AH175" s="0" t="n">
        <v>0</v>
      </c>
      <c r="AI175" s="0" t="n">
        <v>1</v>
      </c>
      <c r="AJ175" s="0" t="n">
        <v>1</v>
      </c>
      <c r="AK175" s="0" t="n">
        <v>1</v>
      </c>
      <c r="AL175" s="0" t="n">
        <v>1</v>
      </c>
      <c r="AM175" s="0" t="n">
        <v>0</v>
      </c>
      <c r="AN175" s="0" t="n">
        <v>0</v>
      </c>
      <c r="AO175" s="0" t="n">
        <v>0</v>
      </c>
      <c r="AP175" s="0" t="n">
        <v>0</v>
      </c>
      <c r="AQ175" s="0" t="n">
        <v>0</v>
      </c>
      <c r="AR175" s="0" t="n">
        <v>0</v>
      </c>
      <c r="AT175" s="0" t="n">
        <v>0.128</v>
      </c>
      <c r="AV175" s="0" t="n">
        <v>0</v>
      </c>
      <c r="AW175" s="0" t="n">
        <v>2</v>
      </c>
      <c r="AX175" s="0" t="n">
        <v>86511559</v>
      </c>
      <c r="AY175" s="0" t="n">
        <v>1</v>
      </c>
      <c r="AZ175" s="0" t="n">
        <v>0</v>
      </c>
      <c r="BA175" s="0" t="n">
        <v>175</v>
      </c>
      <c r="BB175" s="0" t="n">
        <v>0</v>
      </c>
      <c r="BC175" s="0" t="n">
        <v>0</v>
      </c>
      <c r="BD175" s="0" t="n">
        <v>0</v>
      </c>
      <c r="BE175" s="0" t="n">
        <v>0</v>
      </c>
      <c r="BF175" s="0" t="n">
        <v>0</v>
      </c>
      <c r="BG175" s="0" t="n">
        <v>0</v>
      </c>
      <c r="BH175" s="0" t="n">
        <v>0</v>
      </c>
      <c r="BI175" s="0" t="n">
        <v>0</v>
      </c>
      <c r="BJ175" s="0" t="n">
        <v>0</v>
      </c>
      <c r="BK175" s="0" t="n">
        <v>0</v>
      </c>
      <c r="BL175" s="0" t="n">
        <v>0</v>
      </c>
      <c r="BM175" s="0" t="n">
        <v>0</v>
      </c>
      <c r="BN175" s="0" t="n">
        <v>0</v>
      </c>
      <c r="BO175" s="0" t="n">
        <v>0</v>
      </c>
      <c r="BP175" s="0" t="n">
        <v>0</v>
      </c>
      <c r="BQ175" s="0" t="n">
        <v>0</v>
      </c>
      <c r="BR175" s="0" t="n">
        <v>0</v>
      </c>
      <c r="BS175" s="0" t="n">
        <v>0</v>
      </c>
      <c r="BT175" s="0" t="n">
        <v>0</v>
      </c>
      <c r="BU175" s="0" t="n">
        <v>0</v>
      </c>
      <c r="BV175" s="0" t="n">
        <v>0</v>
      </c>
      <c r="BW175" s="0" t="n">
        <v>0</v>
      </c>
      <c r="CV175" s="0" t="n">
        <v>0</v>
      </c>
      <c r="CW175" s="0" t="n">
        <v>0</v>
      </c>
      <c r="CX175" s="0" t="n">
        <f aca="false">ROUND(Y175*Source!I154,9)</f>
        <v>5.08416</v>
      </c>
      <c r="CY175" s="0" t="n">
        <f aca="false">AA175</f>
        <v>0</v>
      </c>
      <c r="CZ175" s="0" t="n">
        <f aca="false">AE175</f>
        <v>0</v>
      </c>
      <c r="DA175" s="0" t="n">
        <f aca="false">AI175</f>
        <v>1</v>
      </c>
      <c r="DB175" s="0" t="n">
        <f aca="false">ROUND(AT175*CZ175,2)</f>
        <v>0</v>
      </c>
      <c r="DC175" s="0" t="n">
        <f aca="false">ROUND(AT175*AG175,2)</f>
        <v>0</v>
      </c>
      <c r="DF175" s="0" t="n">
        <f aca="false">ROUND(ROUND(AE175,2)*CX175,2)</f>
        <v>0</v>
      </c>
      <c r="DG175" s="0" t="n">
        <f aca="false">ROUND(ROUND(AF175,2)*CX175,2)</f>
        <v>0</v>
      </c>
      <c r="DH175" s="0" t="n">
        <f aca="false">ROUND(ROUND(AG175,2)*ROUND(AT175*Source!I154,9),2)</f>
        <v>0</v>
      </c>
      <c r="DI175" s="0" t="n">
        <f aca="false">ROUND(ROUND(AH175,2)*CX175,2)</f>
        <v>0</v>
      </c>
      <c r="DJ175" s="0" t="n">
        <f aca="false">DF175</f>
        <v>0</v>
      </c>
      <c r="DK175" s="0" t="n">
        <v>0</v>
      </c>
      <c r="DM175" s="0" t="n">
        <v>0</v>
      </c>
      <c r="DO175" s="0" t="n">
        <v>0</v>
      </c>
    </row>
    <row r="176" customFormat="false" ht="12.75" hidden="false" customHeight="false" outlineLevel="0" collapsed="false">
      <c r="A176" s="0" t="n">
        <f aca="false">ROW(Source!A155)</f>
        <v>155</v>
      </c>
      <c r="B176" s="0" t="n">
        <v>86511348</v>
      </c>
      <c r="C176" s="0" t="n">
        <v>86511545</v>
      </c>
      <c r="D176" s="0" t="n">
        <v>0</v>
      </c>
      <c r="E176" s="0" t="n">
        <v>1</v>
      </c>
      <c r="F176" s="0" t="n">
        <v>1</v>
      </c>
      <c r="G176" s="0" t="n">
        <v>30515945</v>
      </c>
      <c r="H176" s="0" t="n">
        <v>1</v>
      </c>
      <c r="I176" s="0" t="s">
        <v>70</v>
      </c>
      <c r="K176" s="0" t="s">
        <v>187</v>
      </c>
      <c r="L176" s="0" t="n">
        <v>1369</v>
      </c>
      <c r="N176" s="0" t="n">
        <v>1013</v>
      </c>
      <c r="O176" s="0" t="s">
        <v>188</v>
      </c>
      <c r="P176" s="0" t="s">
        <v>188</v>
      </c>
      <c r="Q176" s="0" t="n">
        <v>1</v>
      </c>
      <c r="W176" s="0" t="n">
        <v>0</v>
      </c>
      <c r="X176" s="0" t="n">
        <v>-2001970737</v>
      </c>
      <c r="Y176" s="0" t="n">
        <f aca="false">(AT176*1.1)</f>
        <v>73.579</v>
      </c>
      <c r="AA176" s="0" t="n">
        <v>0</v>
      </c>
      <c r="AB176" s="0" t="n">
        <v>0</v>
      </c>
      <c r="AC176" s="0" t="n">
        <v>0</v>
      </c>
      <c r="AD176" s="0" t="n">
        <v>0</v>
      </c>
      <c r="AE176" s="0" t="n">
        <v>0</v>
      </c>
      <c r="AF176" s="0" t="n">
        <v>0</v>
      </c>
      <c r="AG176" s="0" t="n">
        <v>0</v>
      </c>
      <c r="AH176" s="0" t="n">
        <v>0</v>
      </c>
      <c r="AI176" s="0" t="n">
        <v>1</v>
      </c>
      <c r="AJ176" s="0" t="n">
        <v>1</v>
      </c>
      <c r="AK176" s="0" t="n">
        <v>1</v>
      </c>
      <c r="AL176" s="0" t="n">
        <v>1</v>
      </c>
      <c r="AM176" s="0" t="n">
        <v>0</v>
      </c>
      <c r="AN176" s="0" t="n">
        <v>0</v>
      </c>
      <c r="AO176" s="0" t="n">
        <v>1</v>
      </c>
      <c r="AP176" s="0" t="n">
        <v>0</v>
      </c>
      <c r="AQ176" s="0" t="n">
        <v>0</v>
      </c>
      <c r="AR176" s="0" t="n">
        <v>0</v>
      </c>
      <c r="AT176" s="0" t="n">
        <v>66.89</v>
      </c>
      <c r="AU176" s="0" t="s">
        <v>76</v>
      </c>
      <c r="AV176" s="0" t="n">
        <v>1</v>
      </c>
      <c r="AW176" s="0" t="n">
        <v>2</v>
      </c>
      <c r="AX176" s="0" t="n">
        <v>86511553</v>
      </c>
      <c r="AY176" s="0" t="n">
        <v>1</v>
      </c>
      <c r="AZ176" s="0" t="n">
        <v>6144</v>
      </c>
      <c r="BA176" s="0" t="n">
        <v>176</v>
      </c>
      <c r="BB176" s="0" t="n">
        <v>0</v>
      </c>
      <c r="BC176" s="0" t="n">
        <v>0</v>
      </c>
      <c r="BD176" s="0" t="n">
        <v>0</v>
      </c>
      <c r="BE176" s="0" t="n">
        <v>0</v>
      </c>
      <c r="BF176" s="0" t="n">
        <v>0</v>
      </c>
      <c r="BG176" s="0" t="n">
        <v>0</v>
      </c>
      <c r="BH176" s="0" t="n">
        <v>0</v>
      </c>
      <c r="BI176" s="0" t="n">
        <v>0</v>
      </c>
      <c r="BJ176" s="0" t="n">
        <v>0</v>
      </c>
      <c r="BK176" s="0" t="n">
        <v>0</v>
      </c>
      <c r="BL176" s="0" t="n">
        <v>0</v>
      </c>
      <c r="BM176" s="0" t="n">
        <v>0</v>
      </c>
      <c r="BN176" s="0" t="n">
        <v>0</v>
      </c>
      <c r="BO176" s="0" t="n">
        <v>0</v>
      </c>
      <c r="BP176" s="0" t="n">
        <v>0</v>
      </c>
      <c r="BQ176" s="0" t="n">
        <v>0</v>
      </c>
      <c r="BR176" s="0" t="n">
        <v>0</v>
      </c>
      <c r="BS176" s="0" t="n">
        <v>0</v>
      </c>
      <c r="BT176" s="0" t="n">
        <v>0</v>
      </c>
      <c r="BU176" s="0" t="n">
        <v>0</v>
      </c>
      <c r="BV176" s="0" t="n">
        <v>0</v>
      </c>
      <c r="BW176" s="0" t="n">
        <v>0</v>
      </c>
      <c r="CU176" s="0" t="n">
        <f aca="false">ROUND(AT176*Source!I155*AH176*AL176,2)</f>
        <v>0</v>
      </c>
      <c r="CV176" s="0" t="n">
        <f aca="false">ROUND(Y176*Source!I155,9)</f>
        <v>2922.55788</v>
      </c>
      <c r="CW176" s="0" t="n">
        <v>0</v>
      </c>
      <c r="CX176" s="0" t="n">
        <f aca="false">ROUND(Y176*Source!I155,9)</f>
        <v>2922.55788</v>
      </c>
      <c r="CY176" s="0" t="n">
        <f aca="false">AD176</f>
        <v>0</v>
      </c>
      <c r="CZ176" s="0" t="n">
        <f aca="false">AH176</f>
        <v>0</v>
      </c>
      <c r="DA176" s="0" t="n">
        <f aca="false">AL176</f>
        <v>1</v>
      </c>
      <c r="DB176" s="0" t="n">
        <f aca="false">(ROUND(AT176*CZ176,2)*1.1)</f>
        <v>0</v>
      </c>
      <c r="DC176" s="0" t="n">
        <f aca="false">(ROUND(AT176*AG176,2)*1.1)</f>
        <v>0</v>
      </c>
      <c r="DF176" s="0" t="n">
        <f aca="false">ROUND(ROUND(AE176,2)*CX176,2)</f>
        <v>0</v>
      </c>
      <c r="DG176" s="0" t="n">
        <f aca="false">ROUND(ROUND(AF176,2)*CX176,2)</f>
        <v>0</v>
      </c>
      <c r="DH176" s="0" t="n">
        <f aca="false">ROUND(ROUND(AG176,2)*ROUND((AT176*Source!I155*1.1),9),2)</f>
        <v>0</v>
      </c>
      <c r="DI176" s="0" t="n">
        <f aca="false">ROUND(ROUND(AH176,2)*CX176,2)</f>
        <v>0</v>
      </c>
      <c r="DJ176" s="0" t="n">
        <f aca="false">DI176</f>
        <v>0</v>
      </c>
      <c r="DK176" s="0" t="n">
        <v>0</v>
      </c>
      <c r="DM176" s="0" t="n">
        <v>0</v>
      </c>
      <c r="DO176" s="0" t="n">
        <v>0</v>
      </c>
      <c r="DP176" s="0" t="s">
        <v>76</v>
      </c>
    </row>
    <row r="177" customFormat="false" ht="12.75" hidden="false" customHeight="false" outlineLevel="0" collapsed="false">
      <c r="A177" s="0" t="n">
        <f aca="false">ROW(Source!A155)</f>
        <v>155</v>
      </c>
      <c r="B177" s="0" t="n">
        <v>86511348</v>
      </c>
      <c r="C177" s="0" t="n">
        <v>86511545</v>
      </c>
      <c r="D177" s="0" t="n">
        <v>0</v>
      </c>
      <c r="E177" s="0" t="n">
        <v>1</v>
      </c>
      <c r="F177" s="0" t="n">
        <v>1</v>
      </c>
      <c r="G177" s="0" t="n">
        <v>30515945</v>
      </c>
      <c r="H177" s="0" t="n">
        <v>2</v>
      </c>
      <c r="I177" s="0" t="s">
        <v>193</v>
      </c>
      <c r="K177" s="0" t="s">
        <v>194</v>
      </c>
      <c r="L177" s="0" t="n">
        <v>1368</v>
      </c>
      <c r="N177" s="0" t="n">
        <v>1011</v>
      </c>
      <c r="O177" s="0" t="s">
        <v>195</v>
      </c>
      <c r="P177" s="0" t="s">
        <v>195</v>
      </c>
      <c r="Q177" s="0" t="n">
        <v>1</v>
      </c>
      <c r="W177" s="0" t="n">
        <v>0</v>
      </c>
      <c r="X177" s="0" t="n">
        <v>-36453594</v>
      </c>
      <c r="Y177" s="0" t="n">
        <f aca="false">AT177</f>
        <v>1.18</v>
      </c>
      <c r="AA177" s="0" t="n">
        <v>0</v>
      </c>
      <c r="AB177" s="0" t="n">
        <v>95.71</v>
      </c>
      <c r="AC177" s="0" t="n">
        <v>14.53</v>
      </c>
      <c r="AD177" s="0" t="n">
        <v>0</v>
      </c>
      <c r="AE177" s="0" t="n">
        <v>0</v>
      </c>
      <c r="AF177" s="0" t="n">
        <v>91.41</v>
      </c>
      <c r="AG177" s="0" t="n">
        <v>13.88</v>
      </c>
      <c r="AH177" s="0" t="n">
        <v>0</v>
      </c>
      <c r="AI177" s="0" t="n">
        <v>1</v>
      </c>
      <c r="AJ177" s="0" t="n">
        <v>1</v>
      </c>
      <c r="AK177" s="0" t="n">
        <v>1</v>
      </c>
      <c r="AL177" s="0" t="n">
        <v>1</v>
      </c>
      <c r="AM177" s="0" t="n">
        <v>0</v>
      </c>
      <c r="AN177" s="0" t="n">
        <v>0</v>
      </c>
      <c r="AO177" s="0" t="n">
        <v>1</v>
      </c>
      <c r="AP177" s="0" t="n">
        <v>0</v>
      </c>
      <c r="AQ177" s="0" t="n">
        <v>0</v>
      </c>
      <c r="AR177" s="0" t="n">
        <v>0</v>
      </c>
      <c r="AT177" s="0" t="n">
        <v>1.18</v>
      </c>
      <c r="AV177" s="0" t="n">
        <v>0</v>
      </c>
      <c r="AW177" s="0" t="n">
        <v>2</v>
      </c>
      <c r="AX177" s="0" t="n">
        <v>86511554</v>
      </c>
      <c r="AY177" s="0" t="n">
        <v>1</v>
      </c>
      <c r="AZ177" s="0" t="n">
        <v>6144</v>
      </c>
      <c r="BA177" s="0" t="n">
        <v>177</v>
      </c>
      <c r="BB177" s="0" t="n">
        <v>0</v>
      </c>
      <c r="BC177" s="0" t="n">
        <v>0</v>
      </c>
      <c r="BD177" s="0" t="n">
        <v>0</v>
      </c>
      <c r="BE177" s="0" t="n">
        <v>0</v>
      </c>
      <c r="BF177" s="0" t="n">
        <v>0</v>
      </c>
      <c r="BG177" s="0" t="n">
        <v>0</v>
      </c>
      <c r="BH177" s="0" t="n">
        <v>0</v>
      </c>
      <c r="BI177" s="0" t="n">
        <v>0</v>
      </c>
      <c r="BJ177" s="0" t="n">
        <v>0</v>
      </c>
      <c r="BK177" s="0" t="n">
        <v>0</v>
      </c>
      <c r="BL177" s="0" t="n">
        <v>0</v>
      </c>
      <c r="BM177" s="0" t="n">
        <v>0</v>
      </c>
      <c r="BN177" s="0" t="n">
        <v>0</v>
      </c>
      <c r="BO177" s="0" t="n">
        <v>0</v>
      </c>
      <c r="BP177" s="0" t="n">
        <v>0</v>
      </c>
      <c r="BQ177" s="0" t="n">
        <v>0</v>
      </c>
      <c r="BR177" s="0" t="n">
        <v>0</v>
      </c>
      <c r="BS177" s="0" t="n">
        <v>0</v>
      </c>
      <c r="BT177" s="0" t="n">
        <v>0</v>
      </c>
      <c r="BU177" s="0" t="n">
        <v>0</v>
      </c>
      <c r="BV177" s="0" t="n">
        <v>0</v>
      </c>
      <c r="BW177" s="0" t="n">
        <v>0</v>
      </c>
      <c r="CV177" s="0" t="n">
        <v>0</v>
      </c>
      <c r="CW177" s="0" t="n">
        <f aca="false">ROUND(AT177*Source!I155*DO177,9)</f>
        <v>0</v>
      </c>
      <c r="CX177" s="0" t="n">
        <f aca="false">ROUND(Y177*Source!I155,9)</f>
        <v>46.8696</v>
      </c>
      <c r="CY177" s="0" t="n">
        <f aca="false">AB177</f>
        <v>95.71</v>
      </c>
      <c r="CZ177" s="0" t="n">
        <f aca="false">AF177</f>
        <v>91.41</v>
      </c>
      <c r="DA177" s="0" t="n">
        <f aca="false">AJ177</f>
        <v>1</v>
      </c>
      <c r="DB177" s="0" t="n">
        <f aca="false">ROUND(AT177*CZ177,2)</f>
        <v>107.86</v>
      </c>
      <c r="DC177" s="0" t="n">
        <f aca="false">ROUND(AT177*AG177,2)</f>
        <v>16.38</v>
      </c>
      <c r="DF177" s="0" t="n">
        <f aca="false">ROUND(ROUND(AE177,2)*CX177,2)</f>
        <v>0</v>
      </c>
      <c r="DG177" s="0" t="n">
        <f aca="false">ROUND(ROUND(AF177,2)*CX177,2)</f>
        <v>4284.35</v>
      </c>
      <c r="DH177" s="0" t="n">
        <f aca="false">ROUND(ROUND(AG177,2)*ROUND(AT177*Source!I155,9),2)</f>
        <v>650.55</v>
      </c>
      <c r="DI177" s="0" t="n">
        <f aca="false">ROUND(ROUND(AH177,2)*CX177,2)</f>
        <v>0</v>
      </c>
      <c r="DJ177" s="0" t="n">
        <f aca="false">DG177</f>
        <v>4284.35</v>
      </c>
      <c r="DK177" s="0" t="n">
        <v>0</v>
      </c>
      <c r="DM177" s="0" t="n">
        <v>0</v>
      </c>
      <c r="DO177" s="0" t="n">
        <v>0</v>
      </c>
    </row>
    <row r="178" customFormat="false" ht="12.75" hidden="false" customHeight="false" outlineLevel="0" collapsed="false">
      <c r="A178" s="0" t="n">
        <f aca="false">ROW(Source!A155)</f>
        <v>155</v>
      </c>
      <c r="B178" s="0" t="n">
        <v>86511348</v>
      </c>
      <c r="C178" s="0" t="n">
        <v>86511545</v>
      </c>
      <c r="D178" s="0" t="n">
        <v>0</v>
      </c>
      <c r="E178" s="0" t="n">
        <v>1</v>
      </c>
      <c r="F178" s="0" t="n">
        <v>1</v>
      </c>
      <c r="G178" s="0" t="n">
        <v>30515945</v>
      </c>
      <c r="H178" s="0" t="n">
        <v>2</v>
      </c>
      <c r="I178" s="0" t="s">
        <v>196</v>
      </c>
      <c r="K178" s="0" t="s">
        <v>197</v>
      </c>
      <c r="L178" s="0" t="n">
        <v>1368</v>
      </c>
      <c r="N178" s="0" t="n">
        <v>1011</v>
      </c>
      <c r="O178" s="0" t="s">
        <v>195</v>
      </c>
      <c r="P178" s="0" t="s">
        <v>195</v>
      </c>
      <c r="Q178" s="0" t="n">
        <v>1</v>
      </c>
      <c r="W178" s="0" t="n">
        <v>0</v>
      </c>
      <c r="X178" s="0" t="n">
        <v>783330151</v>
      </c>
      <c r="Y178" s="0" t="n">
        <f aca="false">AT178</f>
        <v>0.34</v>
      </c>
      <c r="AA178" s="0" t="n">
        <v>0</v>
      </c>
      <c r="AB178" s="0" t="n">
        <v>206.35</v>
      </c>
      <c r="AC178" s="0" t="n">
        <v>19.5</v>
      </c>
      <c r="AD178" s="0" t="n">
        <v>0</v>
      </c>
      <c r="AE178" s="0" t="n">
        <v>0</v>
      </c>
      <c r="AF178" s="0" t="n">
        <v>197.09</v>
      </c>
      <c r="AG178" s="0" t="n">
        <v>18.62</v>
      </c>
      <c r="AH178" s="0" t="n">
        <v>0</v>
      </c>
      <c r="AI178" s="0" t="n">
        <v>1</v>
      </c>
      <c r="AJ178" s="0" t="n">
        <v>1</v>
      </c>
      <c r="AK178" s="0" t="n">
        <v>1</v>
      </c>
      <c r="AL178" s="0" t="n">
        <v>1</v>
      </c>
      <c r="AM178" s="0" t="n">
        <v>0</v>
      </c>
      <c r="AN178" s="0" t="n">
        <v>0</v>
      </c>
      <c r="AO178" s="0" t="n">
        <v>1</v>
      </c>
      <c r="AP178" s="0" t="n">
        <v>0</v>
      </c>
      <c r="AQ178" s="0" t="n">
        <v>0</v>
      </c>
      <c r="AR178" s="0" t="n">
        <v>0</v>
      </c>
      <c r="AT178" s="0" t="n">
        <v>0.34</v>
      </c>
      <c r="AV178" s="0" t="n">
        <v>0</v>
      </c>
      <c r="AW178" s="0" t="n">
        <v>2</v>
      </c>
      <c r="AX178" s="0" t="n">
        <v>86511555</v>
      </c>
      <c r="AY178" s="0" t="n">
        <v>1</v>
      </c>
      <c r="AZ178" s="0" t="n">
        <v>6144</v>
      </c>
      <c r="BA178" s="0" t="n">
        <v>178</v>
      </c>
      <c r="BB178" s="0" t="n">
        <v>0</v>
      </c>
      <c r="BC178" s="0" t="n">
        <v>0</v>
      </c>
      <c r="BD178" s="0" t="n">
        <v>0</v>
      </c>
      <c r="BE178" s="0" t="n">
        <v>0</v>
      </c>
      <c r="BF178" s="0" t="n">
        <v>0</v>
      </c>
      <c r="BG178" s="0" t="n">
        <v>0</v>
      </c>
      <c r="BH178" s="0" t="n">
        <v>0</v>
      </c>
      <c r="BI178" s="0" t="n">
        <v>0</v>
      </c>
      <c r="BJ178" s="0" t="n">
        <v>0</v>
      </c>
      <c r="BK178" s="0" t="n">
        <v>0</v>
      </c>
      <c r="BL178" s="0" t="n">
        <v>0</v>
      </c>
      <c r="BM178" s="0" t="n">
        <v>0</v>
      </c>
      <c r="BN178" s="0" t="n">
        <v>0</v>
      </c>
      <c r="BO178" s="0" t="n">
        <v>0</v>
      </c>
      <c r="BP178" s="0" t="n">
        <v>0</v>
      </c>
      <c r="BQ178" s="0" t="n">
        <v>0</v>
      </c>
      <c r="BR178" s="0" t="n">
        <v>0</v>
      </c>
      <c r="BS178" s="0" t="n">
        <v>0</v>
      </c>
      <c r="BT178" s="0" t="n">
        <v>0</v>
      </c>
      <c r="BU178" s="0" t="n">
        <v>0</v>
      </c>
      <c r="BV178" s="0" t="n">
        <v>0</v>
      </c>
      <c r="BW178" s="0" t="n">
        <v>0</v>
      </c>
      <c r="CV178" s="0" t="n">
        <v>0</v>
      </c>
      <c r="CW178" s="0" t="n">
        <f aca="false">ROUND(AT178*Source!I155*DO178,9)</f>
        <v>0</v>
      </c>
      <c r="CX178" s="0" t="n">
        <f aca="false">ROUND(Y178*Source!I155,9)</f>
        <v>13.5048</v>
      </c>
      <c r="CY178" s="0" t="n">
        <f aca="false">AB178</f>
        <v>206.35</v>
      </c>
      <c r="CZ178" s="0" t="n">
        <f aca="false">AF178</f>
        <v>197.09</v>
      </c>
      <c r="DA178" s="0" t="n">
        <f aca="false">AJ178</f>
        <v>1</v>
      </c>
      <c r="DB178" s="0" t="n">
        <f aca="false">ROUND(AT178*CZ178,2)</f>
        <v>67.01</v>
      </c>
      <c r="DC178" s="0" t="n">
        <f aca="false">ROUND(AT178*AG178,2)</f>
        <v>6.33</v>
      </c>
      <c r="DF178" s="0" t="n">
        <f aca="false">ROUND(ROUND(AE178,2)*CX178,2)</f>
        <v>0</v>
      </c>
      <c r="DG178" s="0" t="n">
        <f aca="false">ROUND(ROUND(AF178,2)*CX178,2)</f>
        <v>2661.66</v>
      </c>
      <c r="DH178" s="0" t="n">
        <f aca="false">ROUND(ROUND(AG178,2)*ROUND(AT178*Source!I155,9),2)</f>
        <v>251.46</v>
      </c>
      <c r="DI178" s="0" t="n">
        <f aca="false">ROUND(ROUND(AH178,2)*CX178,2)</f>
        <v>0</v>
      </c>
      <c r="DJ178" s="0" t="n">
        <f aca="false">DG178</f>
        <v>2661.66</v>
      </c>
      <c r="DK178" s="0" t="n">
        <v>0</v>
      </c>
      <c r="DM178" s="0" t="n">
        <v>0</v>
      </c>
      <c r="DO178" s="0" t="n">
        <v>0</v>
      </c>
    </row>
    <row r="179" customFormat="false" ht="12.75" hidden="false" customHeight="false" outlineLevel="0" collapsed="false">
      <c r="A179" s="0" t="n">
        <f aca="false">ROW(Source!A155)</f>
        <v>155</v>
      </c>
      <c r="B179" s="0" t="n">
        <v>86511348</v>
      </c>
      <c r="C179" s="0" t="n">
        <v>86511545</v>
      </c>
      <c r="D179" s="0" t="n">
        <v>0</v>
      </c>
      <c r="E179" s="0" t="n">
        <v>1</v>
      </c>
      <c r="F179" s="0" t="n">
        <v>1</v>
      </c>
      <c r="G179" s="0" t="n">
        <v>30515945</v>
      </c>
      <c r="H179" s="0" t="n">
        <v>3</v>
      </c>
      <c r="I179" s="0" t="s">
        <v>198</v>
      </c>
      <c r="K179" s="0" t="s">
        <v>199</v>
      </c>
      <c r="L179" s="0" t="n">
        <v>1354</v>
      </c>
      <c r="N179" s="0" t="n">
        <v>1010</v>
      </c>
      <c r="O179" s="0" t="s">
        <v>181</v>
      </c>
      <c r="P179" s="0" t="s">
        <v>181</v>
      </c>
      <c r="Q179" s="0" t="n">
        <v>1</v>
      </c>
      <c r="W179" s="0" t="n">
        <v>0</v>
      </c>
      <c r="X179" s="0" t="n">
        <v>1443067685</v>
      </c>
      <c r="Y179" s="0" t="n">
        <f aca="false">AT179</f>
        <v>2</v>
      </c>
      <c r="AA179" s="0" t="n">
        <v>218.51</v>
      </c>
      <c r="AB179" s="0" t="n">
        <v>0</v>
      </c>
      <c r="AC179" s="0" t="n">
        <v>0</v>
      </c>
      <c r="AD179" s="0" t="n">
        <v>0</v>
      </c>
      <c r="AE179" s="0" t="n">
        <v>218.51</v>
      </c>
      <c r="AF179" s="0" t="n">
        <v>0</v>
      </c>
      <c r="AG179" s="0" t="n">
        <v>0</v>
      </c>
      <c r="AH179" s="0" t="n">
        <v>0</v>
      </c>
      <c r="AI179" s="0" t="n">
        <v>1</v>
      </c>
      <c r="AJ179" s="0" t="n">
        <v>1</v>
      </c>
      <c r="AK179" s="0" t="n">
        <v>1</v>
      </c>
      <c r="AL179" s="0" t="n">
        <v>1</v>
      </c>
      <c r="AM179" s="0" t="n">
        <v>0</v>
      </c>
      <c r="AN179" s="0" t="n">
        <v>0</v>
      </c>
      <c r="AO179" s="0" t="n">
        <v>1</v>
      </c>
      <c r="AP179" s="0" t="n">
        <v>0</v>
      </c>
      <c r="AQ179" s="0" t="n">
        <v>0</v>
      </c>
      <c r="AR179" s="0" t="n">
        <v>0</v>
      </c>
      <c r="AT179" s="0" t="n">
        <v>2</v>
      </c>
      <c r="AV179" s="0" t="n">
        <v>0</v>
      </c>
      <c r="AW179" s="0" t="n">
        <v>2</v>
      </c>
      <c r="AX179" s="0" t="n">
        <v>86511556</v>
      </c>
      <c r="AY179" s="0" t="n">
        <v>1</v>
      </c>
      <c r="AZ179" s="0" t="n">
        <v>0</v>
      </c>
      <c r="BA179" s="0" t="n">
        <v>179</v>
      </c>
      <c r="BB179" s="0" t="n">
        <v>0</v>
      </c>
      <c r="BC179" s="0" t="n">
        <v>0</v>
      </c>
      <c r="BD179" s="0" t="n">
        <v>0</v>
      </c>
      <c r="BE179" s="0" t="n">
        <v>0</v>
      </c>
      <c r="BF179" s="0" t="n">
        <v>0</v>
      </c>
      <c r="BG179" s="0" t="n">
        <v>0</v>
      </c>
      <c r="BH179" s="0" t="n">
        <v>0</v>
      </c>
      <c r="BI179" s="0" t="n">
        <v>0</v>
      </c>
      <c r="BJ179" s="0" t="n">
        <v>0</v>
      </c>
      <c r="BK179" s="0" t="n">
        <v>0</v>
      </c>
      <c r="BL179" s="0" t="n">
        <v>0</v>
      </c>
      <c r="BM179" s="0" t="n">
        <v>0</v>
      </c>
      <c r="BN179" s="0" t="n">
        <v>0</v>
      </c>
      <c r="BO179" s="0" t="n">
        <v>0</v>
      </c>
      <c r="BP179" s="0" t="n">
        <v>0</v>
      </c>
      <c r="BQ179" s="0" t="n">
        <v>0</v>
      </c>
      <c r="BR179" s="0" t="n">
        <v>0</v>
      </c>
      <c r="BS179" s="0" t="n">
        <v>0</v>
      </c>
      <c r="BT179" s="0" t="n">
        <v>0</v>
      </c>
      <c r="BU179" s="0" t="n">
        <v>0</v>
      </c>
      <c r="BV179" s="0" t="n">
        <v>0</v>
      </c>
      <c r="BW179" s="0" t="n">
        <v>0</v>
      </c>
      <c r="CV179" s="0" t="n">
        <v>0</v>
      </c>
      <c r="CW179" s="0" t="n">
        <v>0</v>
      </c>
      <c r="CX179" s="0" t="n">
        <f aca="false">ROUND(Y179*Source!I155,9)</f>
        <v>79.44</v>
      </c>
      <c r="CY179" s="0" t="n">
        <f aca="false">AA179</f>
        <v>218.51</v>
      </c>
      <c r="CZ179" s="0" t="n">
        <f aca="false">AE179</f>
        <v>218.51</v>
      </c>
      <c r="DA179" s="0" t="n">
        <f aca="false">AI179</f>
        <v>1</v>
      </c>
      <c r="DB179" s="0" t="n">
        <f aca="false">ROUND(AT179*CZ179,2)</f>
        <v>437.02</v>
      </c>
      <c r="DC179" s="0" t="n">
        <f aca="false">ROUND(AT179*AG179,2)</f>
        <v>0</v>
      </c>
      <c r="DF179" s="0" t="n">
        <f aca="false">ROUND(ROUND(AE179,2)*CX179,2)</f>
        <v>17358.43</v>
      </c>
      <c r="DG179" s="0" t="n">
        <f aca="false">ROUND(ROUND(AF179,2)*CX179,2)</f>
        <v>0</v>
      </c>
      <c r="DH179" s="0" t="n">
        <f aca="false">ROUND(ROUND(AG179,2)*ROUND(AT179*Source!I155,9),2)</f>
        <v>0</v>
      </c>
      <c r="DI179" s="0" t="n">
        <f aca="false">ROUND(ROUND(AH179,2)*CX179,2)</f>
        <v>0</v>
      </c>
      <c r="DJ179" s="0" t="n">
        <f aca="false">DF179</f>
        <v>17358.43</v>
      </c>
      <c r="DK179" s="0" t="n">
        <v>0</v>
      </c>
      <c r="DM179" s="0" t="n">
        <v>0</v>
      </c>
      <c r="DO179" s="0" t="n">
        <v>0</v>
      </c>
    </row>
    <row r="180" customFormat="false" ht="12.75" hidden="false" customHeight="false" outlineLevel="0" collapsed="false">
      <c r="A180" s="0" t="n">
        <f aca="false">ROW(Source!A155)</f>
        <v>155</v>
      </c>
      <c r="B180" s="0" t="n">
        <v>86511348</v>
      </c>
      <c r="C180" s="0" t="n">
        <v>86511545</v>
      </c>
      <c r="D180" s="0" t="n">
        <v>0</v>
      </c>
      <c r="E180" s="0" t="n">
        <v>1</v>
      </c>
      <c r="F180" s="0" t="n">
        <v>1</v>
      </c>
      <c r="G180" s="0" t="n">
        <v>30515945</v>
      </c>
      <c r="H180" s="0" t="n">
        <v>3</v>
      </c>
      <c r="I180" s="0" t="s">
        <v>200</v>
      </c>
      <c r="K180" s="0" t="s">
        <v>201</v>
      </c>
      <c r="L180" s="0" t="n">
        <v>1303</v>
      </c>
      <c r="N180" s="0" t="n">
        <v>1003</v>
      </c>
      <c r="O180" s="0" t="s">
        <v>202</v>
      </c>
      <c r="P180" s="0" t="s">
        <v>202</v>
      </c>
      <c r="Q180" s="0" t="n">
        <v>1000</v>
      </c>
      <c r="W180" s="0" t="n">
        <v>0</v>
      </c>
      <c r="X180" s="0" t="n">
        <v>-1673200715</v>
      </c>
      <c r="Y180" s="0" t="n">
        <f aca="false">AT180</f>
        <v>0.01</v>
      </c>
      <c r="AA180" s="0" t="n">
        <v>6421.29</v>
      </c>
      <c r="AB180" s="0" t="n">
        <v>0</v>
      </c>
      <c r="AC180" s="0" t="n">
        <v>0</v>
      </c>
      <c r="AD180" s="0" t="n">
        <v>0</v>
      </c>
      <c r="AE180" s="0" t="n">
        <v>6421.29</v>
      </c>
      <c r="AF180" s="0" t="n">
        <v>0</v>
      </c>
      <c r="AG180" s="0" t="n">
        <v>0</v>
      </c>
      <c r="AH180" s="0" t="n">
        <v>0</v>
      </c>
      <c r="AI180" s="0" t="n">
        <v>1</v>
      </c>
      <c r="AJ180" s="0" t="n">
        <v>1</v>
      </c>
      <c r="AK180" s="0" t="n">
        <v>1</v>
      </c>
      <c r="AL180" s="0" t="n">
        <v>1</v>
      </c>
      <c r="AM180" s="0" t="n">
        <v>0</v>
      </c>
      <c r="AN180" s="0" t="n">
        <v>0</v>
      </c>
      <c r="AO180" s="0" t="n">
        <v>1</v>
      </c>
      <c r="AP180" s="0" t="n">
        <v>0</v>
      </c>
      <c r="AQ180" s="0" t="n">
        <v>0</v>
      </c>
      <c r="AR180" s="0" t="n">
        <v>0</v>
      </c>
      <c r="AT180" s="0" t="n">
        <v>0.01</v>
      </c>
      <c r="AV180" s="0" t="n">
        <v>0</v>
      </c>
      <c r="AW180" s="0" t="n">
        <v>2</v>
      </c>
      <c r="AX180" s="0" t="n">
        <v>86511557</v>
      </c>
      <c r="AY180" s="0" t="n">
        <v>1</v>
      </c>
      <c r="AZ180" s="0" t="n">
        <v>0</v>
      </c>
      <c r="BA180" s="0" t="n">
        <v>180</v>
      </c>
      <c r="BB180" s="0" t="n">
        <v>0</v>
      </c>
      <c r="BC180" s="0" t="n">
        <v>0</v>
      </c>
      <c r="BD180" s="0" t="n">
        <v>0</v>
      </c>
      <c r="BE180" s="0" t="n">
        <v>0</v>
      </c>
      <c r="BF180" s="0" t="n">
        <v>0</v>
      </c>
      <c r="BG180" s="0" t="n">
        <v>0</v>
      </c>
      <c r="BH180" s="0" t="n">
        <v>0</v>
      </c>
      <c r="BI180" s="0" t="n">
        <v>0</v>
      </c>
      <c r="BJ180" s="0" t="n">
        <v>0</v>
      </c>
      <c r="BK180" s="0" t="n">
        <v>0</v>
      </c>
      <c r="BL180" s="0" t="n">
        <v>0</v>
      </c>
      <c r="BM180" s="0" t="n">
        <v>0</v>
      </c>
      <c r="BN180" s="0" t="n">
        <v>0</v>
      </c>
      <c r="BO180" s="0" t="n">
        <v>0</v>
      </c>
      <c r="BP180" s="0" t="n">
        <v>0</v>
      </c>
      <c r="BQ180" s="0" t="n">
        <v>0</v>
      </c>
      <c r="BR180" s="0" t="n">
        <v>0</v>
      </c>
      <c r="BS180" s="0" t="n">
        <v>0</v>
      </c>
      <c r="BT180" s="0" t="n">
        <v>0</v>
      </c>
      <c r="BU180" s="0" t="n">
        <v>0</v>
      </c>
      <c r="BV180" s="0" t="n">
        <v>0</v>
      </c>
      <c r="BW180" s="0" t="n">
        <v>0</v>
      </c>
      <c r="CV180" s="0" t="n">
        <v>0</v>
      </c>
      <c r="CW180" s="0" t="n">
        <v>0</v>
      </c>
      <c r="CX180" s="0" t="n">
        <f aca="false">ROUND(Y180*Source!I155,9)</f>
        <v>0.3972</v>
      </c>
      <c r="CY180" s="0" t="n">
        <f aca="false">AA180</f>
        <v>6421.29</v>
      </c>
      <c r="CZ180" s="0" t="n">
        <f aca="false">AE180</f>
        <v>6421.29</v>
      </c>
      <c r="DA180" s="0" t="n">
        <f aca="false">AI180</f>
        <v>1</v>
      </c>
      <c r="DB180" s="0" t="n">
        <f aca="false">ROUND(AT180*CZ180,2)</f>
        <v>64.21</v>
      </c>
      <c r="DC180" s="0" t="n">
        <f aca="false">ROUND(AT180*AG180,2)</f>
        <v>0</v>
      </c>
      <c r="DF180" s="0" t="n">
        <f aca="false">ROUND(ROUND(AE180,2)*CX180,2)</f>
        <v>2550.54</v>
      </c>
      <c r="DG180" s="0" t="n">
        <f aca="false">ROUND(ROUND(AF180,2)*CX180,2)</f>
        <v>0</v>
      </c>
      <c r="DH180" s="0" t="n">
        <f aca="false">ROUND(ROUND(AG180,2)*ROUND(AT180*Source!I155,9),2)</f>
        <v>0</v>
      </c>
      <c r="DI180" s="0" t="n">
        <f aca="false">ROUND(ROUND(AH180,2)*CX180,2)</f>
        <v>0</v>
      </c>
      <c r="DJ180" s="0" t="n">
        <f aca="false">DF180</f>
        <v>2550.54</v>
      </c>
      <c r="DK180" s="0" t="n">
        <v>0</v>
      </c>
      <c r="DM180" s="0" t="n">
        <v>0</v>
      </c>
      <c r="DO180" s="0" t="n">
        <v>0</v>
      </c>
    </row>
    <row r="181" customFormat="false" ht="12.75" hidden="false" customHeight="false" outlineLevel="0" collapsed="false">
      <c r="A181" s="0" t="n">
        <f aca="false">ROW(Source!A155)</f>
        <v>155</v>
      </c>
      <c r="B181" s="0" t="n">
        <v>86511348</v>
      </c>
      <c r="C181" s="0" t="n">
        <v>86511545</v>
      </c>
      <c r="D181" s="0" t="n">
        <v>30532093</v>
      </c>
      <c r="E181" s="0" t="n">
        <v>1</v>
      </c>
      <c r="F181" s="0" t="n">
        <v>1</v>
      </c>
      <c r="G181" s="0" t="n">
        <v>30515945</v>
      </c>
      <c r="H181" s="0" t="n">
        <v>3</v>
      </c>
      <c r="I181" s="0" t="s">
        <v>203</v>
      </c>
      <c r="K181" s="0" t="s">
        <v>204</v>
      </c>
      <c r="L181" s="0" t="n">
        <v>1354</v>
      </c>
      <c r="N181" s="0" t="n">
        <v>1010</v>
      </c>
      <c r="O181" s="0" t="s">
        <v>181</v>
      </c>
      <c r="P181" s="0" t="s">
        <v>181</v>
      </c>
      <c r="Q181" s="0" t="n">
        <v>1</v>
      </c>
      <c r="W181" s="0" t="n">
        <v>0</v>
      </c>
      <c r="X181" s="0" t="n">
        <v>-531576804</v>
      </c>
      <c r="Y181" s="0" t="n">
        <f aca="false">AT181</f>
        <v>0.2</v>
      </c>
      <c r="AA181" s="0" t="n">
        <v>0</v>
      </c>
      <c r="AB181" s="0" t="n">
        <v>0</v>
      </c>
      <c r="AC181" s="0" t="n">
        <v>0</v>
      </c>
      <c r="AD181" s="0" t="n">
        <v>0</v>
      </c>
      <c r="AE181" s="0" t="n">
        <v>0</v>
      </c>
      <c r="AF181" s="0" t="n">
        <v>0</v>
      </c>
      <c r="AG181" s="0" t="n">
        <v>0</v>
      </c>
      <c r="AH181" s="0" t="n">
        <v>0</v>
      </c>
      <c r="AI181" s="0" t="n">
        <v>1</v>
      </c>
      <c r="AJ181" s="0" t="n">
        <v>1</v>
      </c>
      <c r="AK181" s="0" t="n">
        <v>1</v>
      </c>
      <c r="AL181" s="0" t="n">
        <v>1</v>
      </c>
      <c r="AM181" s="0" t="n">
        <v>0</v>
      </c>
      <c r="AN181" s="0" t="n">
        <v>0</v>
      </c>
      <c r="AO181" s="0" t="n">
        <v>0</v>
      </c>
      <c r="AP181" s="0" t="n">
        <v>0</v>
      </c>
      <c r="AQ181" s="0" t="n">
        <v>0</v>
      </c>
      <c r="AR181" s="0" t="n">
        <v>0</v>
      </c>
      <c r="AT181" s="0" t="n">
        <v>0.2</v>
      </c>
      <c r="AV181" s="0" t="n">
        <v>0</v>
      </c>
      <c r="AW181" s="0" t="n">
        <v>2</v>
      </c>
      <c r="AX181" s="0" t="n">
        <v>86511558</v>
      </c>
      <c r="AY181" s="0" t="n">
        <v>1</v>
      </c>
      <c r="AZ181" s="0" t="n">
        <v>0</v>
      </c>
      <c r="BA181" s="0" t="n">
        <v>181</v>
      </c>
      <c r="BB181" s="0" t="n">
        <v>0</v>
      </c>
      <c r="BC181" s="0" t="n">
        <v>0</v>
      </c>
      <c r="BD181" s="0" t="n">
        <v>0</v>
      </c>
      <c r="BE181" s="0" t="n">
        <v>0</v>
      </c>
      <c r="BF181" s="0" t="n">
        <v>0</v>
      </c>
      <c r="BG181" s="0" t="n">
        <v>0</v>
      </c>
      <c r="BH181" s="0" t="n">
        <v>0</v>
      </c>
      <c r="BI181" s="0" t="n">
        <v>0</v>
      </c>
      <c r="BJ181" s="0" t="n">
        <v>0</v>
      </c>
      <c r="BK181" s="0" t="n">
        <v>0</v>
      </c>
      <c r="BL181" s="0" t="n">
        <v>0</v>
      </c>
      <c r="BM181" s="0" t="n">
        <v>0</v>
      </c>
      <c r="BN181" s="0" t="n">
        <v>0</v>
      </c>
      <c r="BO181" s="0" t="n">
        <v>0</v>
      </c>
      <c r="BP181" s="0" t="n">
        <v>0</v>
      </c>
      <c r="BQ181" s="0" t="n">
        <v>0</v>
      </c>
      <c r="BR181" s="0" t="n">
        <v>0</v>
      </c>
      <c r="BS181" s="0" t="n">
        <v>0</v>
      </c>
      <c r="BT181" s="0" t="n">
        <v>0</v>
      </c>
      <c r="BU181" s="0" t="n">
        <v>0</v>
      </c>
      <c r="BV181" s="0" t="n">
        <v>0</v>
      </c>
      <c r="BW181" s="0" t="n">
        <v>0</v>
      </c>
      <c r="CV181" s="0" t="n">
        <v>0</v>
      </c>
      <c r="CW181" s="0" t="n">
        <v>0</v>
      </c>
      <c r="CX181" s="0" t="n">
        <f aca="false">ROUND(Y181*Source!I155,9)</f>
        <v>7.944</v>
      </c>
      <c r="CY181" s="0" t="n">
        <f aca="false">AA181</f>
        <v>0</v>
      </c>
      <c r="CZ181" s="0" t="n">
        <f aca="false">AE181</f>
        <v>0</v>
      </c>
      <c r="DA181" s="0" t="n">
        <f aca="false">AI181</f>
        <v>1</v>
      </c>
      <c r="DB181" s="0" t="n">
        <f aca="false">ROUND(AT181*CZ181,2)</f>
        <v>0</v>
      </c>
      <c r="DC181" s="0" t="n">
        <f aca="false">ROUND(AT181*AG181,2)</f>
        <v>0</v>
      </c>
      <c r="DF181" s="0" t="n">
        <f aca="false">ROUND(ROUND(AE181,2)*CX181,2)</f>
        <v>0</v>
      </c>
      <c r="DG181" s="0" t="n">
        <f aca="false">ROUND(ROUND(AF181,2)*CX181,2)</f>
        <v>0</v>
      </c>
      <c r="DH181" s="0" t="n">
        <f aca="false">ROUND(ROUND(AG181,2)*ROUND(AT181*Source!I155,9),2)</f>
        <v>0</v>
      </c>
      <c r="DI181" s="0" t="n">
        <f aca="false">ROUND(ROUND(AH181,2)*CX181,2)</f>
        <v>0</v>
      </c>
      <c r="DJ181" s="0" t="n">
        <f aca="false">DF181</f>
        <v>0</v>
      </c>
      <c r="DK181" s="0" t="n">
        <v>0</v>
      </c>
      <c r="DM181" s="0" t="n">
        <v>0</v>
      </c>
      <c r="DO181" s="0" t="n">
        <v>0</v>
      </c>
    </row>
    <row r="182" customFormat="false" ht="12.75" hidden="false" customHeight="false" outlineLevel="0" collapsed="false">
      <c r="A182" s="0" t="n">
        <f aca="false">ROW(Source!A155)</f>
        <v>155</v>
      </c>
      <c r="B182" s="0" t="n">
        <v>86511348</v>
      </c>
      <c r="C182" s="0" t="n">
        <v>86511545</v>
      </c>
      <c r="D182" s="0" t="n">
        <v>30536077</v>
      </c>
      <c r="E182" s="0" t="n">
        <v>1</v>
      </c>
      <c r="F182" s="0" t="n">
        <v>1</v>
      </c>
      <c r="G182" s="0" t="n">
        <v>30515945</v>
      </c>
      <c r="H182" s="0" t="n">
        <v>3</v>
      </c>
      <c r="I182" s="0" t="s">
        <v>205</v>
      </c>
      <c r="K182" s="0" t="s">
        <v>206</v>
      </c>
      <c r="L182" s="0" t="n">
        <v>1339</v>
      </c>
      <c r="N182" s="0" t="n">
        <v>1007</v>
      </c>
      <c r="O182" s="0" t="s">
        <v>176</v>
      </c>
      <c r="P182" s="0" t="s">
        <v>176</v>
      </c>
      <c r="Q182" s="0" t="n">
        <v>1</v>
      </c>
      <c r="W182" s="0" t="n">
        <v>0</v>
      </c>
      <c r="X182" s="0" t="n">
        <v>484955254</v>
      </c>
      <c r="Y182" s="0" t="n">
        <f aca="false">AT182</f>
        <v>0.128</v>
      </c>
      <c r="AA182" s="0" t="n">
        <v>0</v>
      </c>
      <c r="AB182" s="0" t="n">
        <v>0</v>
      </c>
      <c r="AC182" s="0" t="n">
        <v>0</v>
      </c>
      <c r="AD182" s="0" t="n">
        <v>0</v>
      </c>
      <c r="AE182" s="0" t="n">
        <v>0</v>
      </c>
      <c r="AF182" s="0" t="n">
        <v>0</v>
      </c>
      <c r="AG182" s="0" t="n">
        <v>0</v>
      </c>
      <c r="AH182" s="0" t="n">
        <v>0</v>
      </c>
      <c r="AI182" s="0" t="n">
        <v>1</v>
      </c>
      <c r="AJ182" s="0" t="n">
        <v>1</v>
      </c>
      <c r="AK182" s="0" t="n">
        <v>1</v>
      </c>
      <c r="AL182" s="0" t="n">
        <v>1</v>
      </c>
      <c r="AM182" s="0" t="n">
        <v>0</v>
      </c>
      <c r="AN182" s="0" t="n">
        <v>0</v>
      </c>
      <c r="AO182" s="0" t="n">
        <v>0</v>
      </c>
      <c r="AP182" s="0" t="n">
        <v>0</v>
      </c>
      <c r="AQ182" s="0" t="n">
        <v>0</v>
      </c>
      <c r="AR182" s="0" t="n">
        <v>0</v>
      </c>
      <c r="AT182" s="0" t="n">
        <v>0.128</v>
      </c>
      <c r="AV182" s="0" t="n">
        <v>0</v>
      </c>
      <c r="AW182" s="0" t="n">
        <v>2</v>
      </c>
      <c r="AX182" s="0" t="n">
        <v>86511559</v>
      </c>
      <c r="AY182" s="0" t="n">
        <v>1</v>
      </c>
      <c r="AZ182" s="0" t="n">
        <v>0</v>
      </c>
      <c r="BA182" s="0" t="n">
        <v>182</v>
      </c>
      <c r="BB182" s="0" t="n">
        <v>0</v>
      </c>
      <c r="BC182" s="0" t="n">
        <v>0</v>
      </c>
      <c r="BD182" s="0" t="n">
        <v>0</v>
      </c>
      <c r="BE182" s="0" t="n">
        <v>0</v>
      </c>
      <c r="BF182" s="0" t="n">
        <v>0</v>
      </c>
      <c r="BG182" s="0" t="n">
        <v>0</v>
      </c>
      <c r="BH182" s="0" t="n">
        <v>0</v>
      </c>
      <c r="BI182" s="0" t="n">
        <v>0</v>
      </c>
      <c r="BJ182" s="0" t="n">
        <v>0</v>
      </c>
      <c r="BK182" s="0" t="n">
        <v>0</v>
      </c>
      <c r="BL182" s="0" t="n">
        <v>0</v>
      </c>
      <c r="BM182" s="0" t="n">
        <v>0</v>
      </c>
      <c r="BN182" s="0" t="n">
        <v>0</v>
      </c>
      <c r="BO182" s="0" t="n">
        <v>0</v>
      </c>
      <c r="BP182" s="0" t="n">
        <v>0</v>
      </c>
      <c r="BQ182" s="0" t="n">
        <v>0</v>
      </c>
      <c r="BR182" s="0" t="n">
        <v>0</v>
      </c>
      <c r="BS182" s="0" t="n">
        <v>0</v>
      </c>
      <c r="BT182" s="0" t="n">
        <v>0</v>
      </c>
      <c r="BU182" s="0" t="n">
        <v>0</v>
      </c>
      <c r="BV182" s="0" t="n">
        <v>0</v>
      </c>
      <c r="BW182" s="0" t="n">
        <v>0</v>
      </c>
      <c r="CV182" s="0" t="n">
        <v>0</v>
      </c>
      <c r="CW182" s="0" t="n">
        <v>0</v>
      </c>
      <c r="CX182" s="0" t="n">
        <f aca="false">ROUND(Y182*Source!I155,9)</f>
        <v>5.08416</v>
      </c>
      <c r="CY182" s="0" t="n">
        <f aca="false">AA182</f>
        <v>0</v>
      </c>
      <c r="CZ182" s="0" t="n">
        <f aca="false">AE182</f>
        <v>0</v>
      </c>
      <c r="DA182" s="0" t="n">
        <f aca="false">AI182</f>
        <v>1</v>
      </c>
      <c r="DB182" s="0" t="n">
        <f aca="false">ROUND(AT182*CZ182,2)</f>
        <v>0</v>
      </c>
      <c r="DC182" s="0" t="n">
        <f aca="false">ROUND(AT182*AG182,2)</f>
        <v>0</v>
      </c>
      <c r="DF182" s="0" t="n">
        <f aca="false">ROUND(ROUND(AE182,2)*CX182,2)</f>
        <v>0</v>
      </c>
      <c r="DG182" s="0" t="n">
        <f aca="false">ROUND(ROUND(AF182,2)*CX182,2)</f>
        <v>0</v>
      </c>
      <c r="DH182" s="0" t="n">
        <f aca="false">ROUND(ROUND(AG182,2)*ROUND(AT182*Source!I155,9),2)</f>
        <v>0</v>
      </c>
      <c r="DI182" s="0" t="n">
        <f aca="false">ROUND(ROUND(AH182,2)*CX182,2)</f>
        <v>0</v>
      </c>
      <c r="DJ182" s="0" t="n">
        <f aca="false">DF182</f>
        <v>0</v>
      </c>
      <c r="DK182" s="0" t="n">
        <v>0</v>
      </c>
      <c r="DM182" s="0" t="n">
        <v>0</v>
      </c>
      <c r="DO182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R182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C19" activeCellId="0" sqref="C1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f aca="false">ROW(Source!A28)</f>
        <v>28</v>
      </c>
      <c r="B1" s="0" t="n">
        <v>86511353</v>
      </c>
      <c r="C1" s="0" t="n">
        <v>86511349</v>
      </c>
      <c r="D1" s="0" t="n">
        <v>0</v>
      </c>
      <c r="E1" s="0" t="n">
        <v>1</v>
      </c>
      <c r="F1" s="0" t="n">
        <v>1</v>
      </c>
      <c r="G1" s="0" t="n">
        <v>30515945</v>
      </c>
      <c r="H1" s="0" t="n">
        <v>1</v>
      </c>
      <c r="I1" s="0" t="s">
        <v>70</v>
      </c>
      <c r="K1" s="0" t="s">
        <v>187</v>
      </c>
      <c r="L1" s="0" t="n">
        <v>1369</v>
      </c>
      <c r="N1" s="0" t="n">
        <v>1013</v>
      </c>
      <c r="O1" s="0" t="s">
        <v>188</v>
      </c>
      <c r="P1" s="0" t="s">
        <v>188</v>
      </c>
      <c r="Q1" s="0" t="n">
        <v>1</v>
      </c>
      <c r="X1" s="0" t="n">
        <v>91.839</v>
      </c>
      <c r="Y1" s="0" t="n">
        <v>0</v>
      </c>
      <c r="Z1" s="0" t="n">
        <v>0</v>
      </c>
      <c r="AA1" s="0" t="n">
        <v>0</v>
      </c>
      <c r="AB1" s="0" t="n">
        <v>0</v>
      </c>
      <c r="AC1" s="0" t="n">
        <v>0</v>
      </c>
      <c r="AD1" s="0" t="n">
        <v>1</v>
      </c>
      <c r="AE1" s="0" t="n">
        <v>1</v>
      </c>
      <c r="AF1" s="0" t="s">
        <v>76</v>
      </c>
      <c r="AG1" s="0" t="n">
        <v>101.0229</v>
      </c>
      <c r="AH1" s="0" t="n">
        <v>2</v>
      </c>
      <c r="AI1" s="0" t="n">
        <v>86511350</v>
      </c>
      <c r="AJ1" s="0" t="n">
        <v>1</v>
      </c>
      <c r="AK1" s="0" t="n">
        <v>0</v>
      </c>
      <c r="AL1" s="0" t="n">
        <v>0</v>
      </c>
      <c r="AM1" s="0" t="n">
        <v>0</v>
      </c>
      <c r="AN1" s="0" t="n">
        <v>0</v>
      </c>
      <c r="AO1" s="0" t="n">
        <v>0</v>
      </c>
      <c r="AP1" s="0" t="n">
        <v>0</v>
      </c>
      <c r="AQ1" s="0" t="n">
        <v>0</v>
      </c>
      <c r="AR1" s="0" t="n">
        <v>0</v>
      </c>
    </row>
    <row r="2" customFormat="false" ht="12.75" hidden="false" customHeight="false" outlineLevel="0" collapsed="false">
      <c r="A2" s="0" t="n">
        <f aca="false">ROW(Source!A28)</f>
        <v>28</v>
      </c>
      <c r="B2" s="0" t="n">
        <v>86511354</v>
      </c>
      <c r="C2" s="0" t="n">
        <v>86511349</v>
      </c>
      <c r="D2" s="0" t="n">
        <v>0</v>
      </c>
      <c r="E2" s="0" t="n">
        <v>1</v>
      </c>
      <c r="F2" s="0" t="n">
        <v>1</v>
      </c>
      <c r="G2" s="0" t="n">
        <v>30515945</v>
      </c>
      <c r="H2" s="0" t="n">
        <v>3</v>
      </c>
      <c r="I2" s="0" t="s">
        <v>189</v>
      </c>
      <c r="K2" s="0" t="s">
        <v>190</v>
      </c>
      <c r="L2" s="0" t="n">
        <v>1354</v>
      </c>
      <c r="N2" s="0" t="n">
        <v>1010</v>
      </c>
      <c r="O2" s="0" t="s">
        <v>181</v>
      </c>
      <c r="P2" s="0" t="s">
        <v>181</v>
      </c>
      <c r="Q2" s="0" t="n">
        <v>1</v>
      </c>
      <c r="X2" s="0" t="n">
        <v>0</v>
      </c>
      <c r="Y2" s="0" t="n">
        <v>47.28</v>
      </c>
      <c r="Z2" s="0" t="n">
        <v>0</v>
      </c>
      <c r="AA2" s="0" t="n">
        <v>0</v>
      </c>
      <c r="AB2" s="0" t="n">
        <v>0</v>
      </c>
      <c r="AC2" s="0" t="n">
        <v>0</v>
      </c>
      <c r="AD2" s="0" t="n">
        <v>1</v>
      </c>
      <c r="AE2" s="0" t="n">
        <v>0</v>
      </c>
      <c r="AG2" s="0" t="n">
        <v>0</v>
      </c>
      <c r="AH2" s="0" t="n">
        <v>2</v>
      </c>
      <c r="AI2" s="0" t="n">
        <v>86511351</v>
      </c>
      <c r="AJ2" s="0" t="n">
        <v>2</v>
      </c>
      <c r="AK2" s="0" t="n">
        <v>0</v>
      </c>
      <c r="AL2" s="0" t="n">
        <v>0</v>
      </c>
      <c r="AM2" s="0" t="n">
        <v>0</v>
      </c>
      <c r="AN2" s="0" t="n">
        <v>0</v>
      </c>
      <c r="AO2" s="0" t="n">
        <v>0</v>
      </c>
      <c r="AP2" s="0" t="n">
        <v>0</v>
      </c>
      <c r="AQ2" s="0" t="n">
        <v>0</v>
      </c>
      <c r="AR2" s="0" t="n">
        <v>0</v>
      </c>
    </row>
    <row r="3" customFormat="false" ht="12.75" hidden="false" customHeight="false" outlineLevel="0" collapsed="false">
      <c r="A3" s="0" t="n">
        <f aca="false">ROW(Source!A28)</f>
        <v>28</v>
      </c>
      <c r="B3" s="0" t="n">
        <v>86511355</v>
      </c>
      <c r="C3" s="0" t="n">
        <v>86511349</v>
      </c>
      <c r="D3" s="0" t="n">
        <v>46341682</v>
      </c>
      <c r="E3" s="0" t="n">
        <v>1</v>
      </c>
      <c r="F3" s="0" t="n">
        <v>1</v>
      </c>
      <c r="G3" s="0" t="n">
        <v>30515945</v>
      </c>
      <c r="H3" s="0" t="n">
        <v>3</v>
      </c>
      <c r="I3" s="0" t="s">
        <v>191</v>
      </c>
      <c r="K3" s="0" t="s">
        <v>192</v>
      </c>
      <c r="L3" s="0" t="n">
        <v>1354</v>
      </c>
      <c r="N3" s="0" t="n">
        <v>1010</v>
      </c>
      <c r="O3" s="0" t="s">
        <v>181</v>
      </c>
      <c r="P3" s="0" t="s">
        <v>181</v>
      </c>
      <c r="Q3" s="0" t="n">
        <v>1</v>
      </c>
      <c r="X3" s="0" t="n">
        <v>0</v>
      </c>
      <c r="Y3" s="0" t="n">
        <v>0</v>
      </c>
      <c r="Z3" s="0" t="n">
        <v>0</v>
      </c>
      <c r="AA3" s="0" t="n">
        <v>0</v>
      </c>
      <c r="AB3" s="0" t="n">
        <v>0</v>
      </c>
      <c r="AC3" s="0" t="n">
        <v>0</v>
      </c>
      <c r="AD3" s="0" t="n">
        <v>0</v>
      </c>
      <c r="AE3" s="0" t="n">
        <v>0</v>
      </c>
      <c r="AG3" s="0" t="n">
        <v>0</v>
      </c>
      <c r="AH3" s="0" t="n">
        <v>2</v>
      </c>
      <c r="AI3" s="0" t="n">
        <v>86511352</v>
      </c>
      <c r="AJ3" s="0" t="n">
        <v>3</v>
      </c>
      <c r="AK3" s="0" t="n">
        <v>0</v>
      </c>
      <c r="AL3" s="0" t="n">
        <v>0</v>
      </c>
      <c r="AM3" s="0" t="n">
        <v>0</v>
      </c>
      <c r="AN3" s="0" t="n">
        <v>0</v>
      </c>
      <c r="AO3" s="0" t="n">
        <v>0</v>
      </c>
      <c r="AP3" s="0" t="n">
        <v>0</v>
      </c>
      <c r="AQ3" s="0" t="n">
        <v>0</v>
      </c>
      <c r="AR3" s="0" t="n">
        <v>0</v>
      </c>
    </row>
    <row r="4" customFormat="false" ht="12.75" hidden="false" customHeight="false" outlineLevel="0" collapsed="false">
      <c r="A4" s="0" t="n">
        <f aca="false">ROW(Source!A29)</f>
        <v>29</v>
      </c>
      <c r="B4" s="0" t="n">
        <v>86511353</v>
      </c>
      <c r="C4" s="0" t="n">
        <v>86511349</v>
      </c>
      <c r="D4" s="0" t="n">
        <v>0</v>
      </c>
      <c r="E4" s="0" t="n">
        <v>1</v>
      </c>
      <c r="F4" s="0" t="n">
        <v>1</v>
      </c>
      <c r="G4" s="0" t="n">
        <v>30515945</v>
      </c>
      <c r="H4" s="0" t="n">
        <v>1</v>
      </c>
      <c r="I4" s="0" t="s">
        <v>70</v>
      </c>
      <c r="K4" s="0" t="s">
        <v>187</v>
      </c>
      <c r="L4" s="0" t="n">
        <v>1369</v>
      </c>
      <c r="N4" s="0" t="n">
        <v>1013</v>
      </c>
      <c r="O4" s="0" t="s">
        <v>188</v>
      </c>
      <c r="P4" s="0" t="s">
        <v>188</v>
      </c>
      <c r="Q4" s="0" t="n">
        <v>1</v>
      </c>
      <c r="X4" s="0" t="n">
        <v>91.839</v>
      </c>
      <c r="Y4" s="0" t="n">
        <v>0</v>
      </c>
      <c r="Z4" s="0" t="n">
        <v>0</v>
      </c>
      <c r="AA4" s="0" t="n">
        <v>0</v>
      </c>
      <c r="AB4" s="0" t="n">
        <v>0</v>
      </c>
      <c r="AC4" s="0" t="n">
        <v>0</v>
      </c>
      <c r="AD4" s="0" t="n">
        <v>1</v>
      </c>
      <c r="AE4" s="0" t="n">
        <v>1</v>
      </c>
      <c r="AF4" s="0" t="s">
        <v>76</v>
      </c>
      <c r="AG4" s="0" t="n">
        <v>101.0229</v>
      </c>
      <c r="AH4" s="0" t="n">
        <v>2</v>
      </c>
      <c r="AI4" s="0" t="n">
        <v>86511350</v>
      </c>
      <c r="AJ4" s="0" t="n">
        <v>4</v>
      </c>
      <c r="AK4" s="0" t="n">
        <v>0</v>
      </c>
      <c r="AL4" s="0" t="n">
        <v>0</v>
      </c>
      <c r="AM4" s="0" t="n">
        <v>0</v>
      </c>
      <c r="AN4" s="0" t="n">
        <v>0</v>
      </c>
      <c r="AO4" s="0" t="n">
        <v>0</v>
      </c>
      <c r="AP4" s="0" t="n">
        <v>0</v>
      </c>
      <c r="AQ4" s="0" t="n">
        <v>0</v>
      </c>
      <c r="AR4" s="0" t="n">
        <v>0</v>
      </c>
    </row>
    <row r="5" customFormat="false" ht="12.75" hidden="false" customHeight="false" outlineLevel="0" collapsed="false">
      <c r="A5" s="0" t="n">
        <f aca="false">ROW(Source!A29)</f>
        <v>29</v>
      </c>
      <c r="B5" s="0" t="n">
        <v>86511354</v>
      </c>
      <c r="C5" s="0" t="n">
        <v>86511349</v>
      </c>
      <c r="D5" s="0" t="n">
        <v>0</v>
      </c>
      <c r="E5" s="0" t="n">
        <v>1</v>
      </c>
      <c r="F5" s="0" t="n">
        <v>1</v>
      </c>
      <c r="G5" s="0" t="n">
        <v>30515945</v>
      </c>
      <c r="H5" s="0" t="n">
        <v>3</v>
      </c>
      <c r="I5" s="0" t="s">
        <v>189</v>
      </c>
      <c r="K5" s="0" t="s">
        <v>190</v>
      </c>
      <c r="L5" s="0" t="n">
        <v>1354</v>
      </c>
      <c r="N5" s="0" t="n">
        <v>1010</v>
      </c>
      <c r="O5" s="0" t="s">
        <v>181</v>
      </c>
      <c r="P5" s="0" t="s">
        <v>181</v>
      </c>
      <c r="Q5" s="0" t="n">
        <v>1</v>
      </c>
      <c r="X5" s="0" t="n">
        <v>0</v>
      </c>
      <c r="Y5" s="0" t="n">
        <v>47.28</v>
      </c>
      <c r="Z5" s="0" t="n">
        <v>0</v>
      </c>
      <c r="AA5" s="0" t="n">
        <v>0</v>
      </c>
      <c r="AB5" s="0" t="n">
        <v>0</v>
      </c>
      <c r="AC5" s="0" t="n">
        <v>0</v>
      </c>
      <c r="AD5" s="0" t="n">
        <v>1</v>
      </c>
      <c r="AE5" s="0" t="n">
        <v>0</v>
      </c>
      <c r="AG5" s="0" t="n">
        <v>0</v>
      </c>
      <c r="AH5" s="0" t="n">
        <v>2</v>
      </c>
      <c r="AI5" s="0" t="n">
        <v>86511351</v>
      </c>
      <c r="AJ5" s="0" t="n">
        <v>5</v>
      </c>
      <c r="AK5" s="0" t="n">
        <v>0</v>
      </c>
      <c r="AL5" s="0" t="n">
        <v>0</v>
      </c>
      <c r="AM5" s="0" t="n">
        <v>0</v>
      </c>
      <c r="AN5" s="0" t="n">
        <v>0</v>
      </c>
      <c r="AO5" s="0" t="n">
        <v>0</v>
      </c>
      <c r="AP5" s="0" t="n">
        <v>0</v>
      </c>
      <c r="AQ5" s="0" t="n">
        <v>0</v>
      </c>
      <c r="AR5" s="0" t="n">
        <v>0</v>
      </c>
    </row>
    <row r="6" customFormat="false" ht="12.75" hidden="false" customHeight="false" outlineLevel="0" collapsed="false">
      <c r="A6" s="0" t="n">
        <f aca="false">ROW(Source!A29)</f>
        <v>29</v>
      </c>
      <c r="B6" s="0" t="n">
        <v>86511355</v>
      </c>
      <c r="C6" s="0" t="n">
        <v>86511349</v>
      </c>
      <c r="D6" s="0" t="n">
        <v>46341682</v>
      </c>
      <c r="E6" s="0" t="n">
        <v>1</v>
      </c>
      <c r="F6" s="0" t="n">
        <v>1</v>
      </c>
      <c r="G6" s="0" t="n">
        <v>30515945</v>
      </c>
      <c r="H6" s="0" t="n">
        <v>3</v>
      </c>
      <c r="I6" s="0" t="s">
        <v>191</v>
      </c>
      <c r="K6" s="0" t="s">
        <v>192</v>
      </c>
      <c r="L6" s="0" t="n">
        <v>1354</v>
      </c>
      <c r="N6" s="0" t="n">
        <v>1010</v>
      </c>
      <c r="O6" s="0" t="s">
        <v>181</v>
      </c>
      <c r="P6" s="0" t="s">
        <v>181</v>
      </c>
      <c r="Q6" s="0" t="n">
        <v>1</v>
      </c>
      <c r="X6" s="0" t="n">
        <v>0</v>
      </c>
      <c r="Y6" s="0" t="n">
        <v>0</v>
      </c>
      <c r="Z6" s="0" t="n">
        <v>0</v>
      </c>
      <c r="AA6" s="0" t="n">
        <v>0</v>
      </c>
      <c r="AB6" s="0" t="n">
        <v>0</v>
      </c>
      <c r="AC6" s="0" t="n">
        <v>0</v>
      </c>
      <c r="AD6" s="0" t="n">
        <v>0</v>
      </c>
      <c r="AE6" s="0" t="n">
        <v>0</v>
      </c>
      <c r="AG6" s="0" t="n">
        <v>0</v>
      </c>
      <c r="AH6" s="0" t="n">
        <v>2</v>
      </c>
      <c r="AI6" s="0" t="n">
        <v>86511352</v>
      </c>
      <c r="AJ6" s="0" t="n">
        <v>6</v>
      </c>
      <c r="AK6" s="0" t="n">
        <v>0</v>
      </c>
      <c r="AL6" s="0" t="n">
        <v>0</v>
      </c>
      <c r="AM6" s="0" t="n">
        <v>0</v>
      </c>
      <c r="AN6" s="0" t="n">
        <v>0</v>
      </c>
      <c r="AO6" s="0" t="n">
        <v>0</v>
      </c>
      <c r="AP6" s="0" t="n">
        <v>0</v>
      </c>
      <c r="AQ6" s="0" t="n">
        <v>0</v>
      </c>
      <c r="AR6" s="0" t="n">
        <v>0</v>
      </c>
    </row>
    <row r="7" customFormat="false" ht="12.75" hidden="false" customHeight="false" outlineLevel="0" collapsed="false">
      <c r="A7" s="0" t="n">
        <f aca="false">ROW(Source!A30)</f>
        <v>30</v>
      </c>
      <c r="B7" s="0" t="n">
        <v>86511360</v>
      </c>
      <c r="C7" s="0" t="n">
        <v>86511356</v>
      </c>
      <c r="D7" s="0" t="n">
        <v>0</v>
      </c>
      <c r="E7" s="0" t="n">
        <v>1</v>
      </c>
      <c r="F7" s="0" t="n">
        <v>1</v>
      </c>
      <c r="G7" s="0" t="n">
        <v>30515945</v>
      </c>
      <c r="H7" s="0" t="n">
        <v>1</v>
      </c>
      <c r="I7" s="0" t="s">
        <v>70</v>
      </c>
      <c r="K7" s="0" t="s">
        <v>187</v>
      </c>
      <c r="L7" s="0" t="n">
        <v>1369</v>
      </c>
      <c r="N7" s="0" t="n">
        <v>1013</v>
      </c>
      <c r="O7" s="0" t="s">
        <v>188</v>
      </c>
      <c r="P7" s="0" t="s">
        <v>188</v>
      </c>
      <c r="Q7" s="0" t="n">
        <v>1</v>
      </c>
      <c r="X7" s="0" t="n">
        <v>91.839</v>
      </c>
      <c r="Y7" s="0" t="n">
        <v>0</v>
      </c>
      <c r="Z7" s="0" t="n">
        <v>0</v>
      </c>
      <c r="AA7" s="0" t="n">
        <v>0</v>
      </c>
      <c r="AB7" s="0" t="n">
        <v>0</v>
      </c>
      <c r="AC7" s="0" t="n">
        <v>0</v>
      </c>
      <c r="AD7" s="0" t="n">
        <v>1</v>
      </c>
      <c r="AE7" s="0" t="n">
        <v>1</v>
      </c>
      <c r="AF7" s="0" t="s">
        <v>76</v>
      </c>
      <c r="AG7" s="0" t="n">
        <v>101.0229</v>
      </c>
      <c r="AH7" s="0" t="n">
        <v>2</v>
      </c>
      <c r="AI7" s="0" t="n">
        <v>86511357</v>
      </c>
      <c r="AJ7" s="0" t="n">
        <v>7</v>
      </c>
      <c r="AK7" s="0" t="n">
        <v>0</v>
      </c>
      <c r="AL7" s="0" t="n">
        <v>0</v>
      </c>
      <c r="AM7" s="0" t="n">
        <v>0</v>
      </c>
      <c r="AN7" s="0" t="n">
        <v>0</v>
      </c>
      <c r="AO7" s="0" t="n">
        <v>0</v>
      </c>
      <c r="AP7" s="0" t="n">
        <v>0</v>
      </c>
      <c r="AQ7" s="0" t="n">
        <v>0</v>
      </c>
      <c r="AR7" s="0" t="n">
        <v>0</v>
      </c>
    </row>
    <row r="8" customFormat="false" ht="12.75" hidden="false" customHeight="false" outlineLevel="0" collapsed="false">
      <c r="A8" s="0" t="n">
        <f aca="false">ROW(Source!A30)</f>
        <v>30</v>
      </c>
      <c r="B8" s="0" t="n">
        <v>86511361</v>
      </c>
      <c r="C8" s="0" t="n">
        <v>86511356</v>
      </c>
      <c r="D8" s="0" t="n">
        <v>0</v>
      </c>
      <c r="E8" s="0" t="n">
        <v>1</v>
      </c>
      <c r="F8" s="0" t="n">
        <v>1</v>
      </c>
      <c r="G8" s="0" t="n">
        <v>30515945</v>
      </c>
      <c r="H8" s="0" t="n">
        <v>3</v>
      </c>
      <c r="I8" s="0" t="s">
        <v>189</v>
      </c>
      <c r="K8" s="0" t="s">
        <v>190</v>
      </c>
      <c r="L8" s="0" t="n">
        <v>1354</v>
      </c>
      <c r="N8" s="0" t="n">
        <v>1010</v>
      </c>
      <c r="O8" s="0" t="s">
        <v>181</v>
      </c>
      <c r="P8" s="0" t="s">
        <v>181</v>
      </c>
      <c r="Q8" s="0" t="n">
        <v>1</v>
      </c>
      <c r="X8" s="0" t="n">
        <v>0</v>
      </c>
      <c r="Y8" s="0" t="n">
        <v>47.28</v>
      </c>
      <c r="Z8" s="0" t="n">
        <v>0</v>
      </c>
      <c r="AA8" s="0" t="n">
        <v>0</v>
      </c>
      <c r="AB8" s="0" t="n">
        <v>0</v>
      </c>
      <c r="AC8" s="0" t="n">
        <v>0</v>
      </c>
      <c r="AD8" s="0" t="n">
        <v>1</v>
      </c>
      <c r="AE8" s="0" t="n">
        <v>0</v>
      </c>
      <c r="AG8" s="0" t="n">
        <v>0</v>
      </c>
      <c r="AH8" s="0" t="n">
        <v>2</v>
      </c>
      <c r="AI8" s="0" t="n">
        <v>86511358</v>
      </c>
      <c r="AJ8" s="0" t="n">
        <v>8</v>
      </c>
      <c r="AK8" s="0" t="n">
        <v>0</v>
      </c>
      <c r="AL8" s="0" t="n">
        <v>0</v>
      </c>
      <c r="AM8" s="0" t="n">
        <v>0</v>
      </c>
      <c r="AN8" s="0" t="n">
        <v>0</v>
      </c>
      <c r="AO8" s="0" t="n">
        <v>0</v>
      </c>
      <c r="AP8" s="0" t="n">
        <v>0</v>
      </c>
      <c r="AQ8" s="0" t="n">
        <v>0</v>
      </c>
      <c r="AR8" s="0" t="n">
        <v>0</v>
      </c>
    </row>
    <row r="9" customFormat="false" ht="12.75" hidden="false" customHeight="false" outlineLevel="0" collapsed="false">
      <c r="A9" s="0" t="n">
        <f aca="false">ROW(Source!A30)</f>
        <v>30</v>
      </c>
      <c r="B9" s="0" t="n">
        <v>86511362</v>
      </c>
      <c r="C9" s="0" t="n">
        <v>86511356</v>
      </c>
      <c r="D9" s="0" t="n">
        <v>46341682</v>
      </c>
      <c r="E9" s="0" t="n">
        <v>1</v>
      </c>
      <c r="F9" s="0" t="n">
        <v>1</v>
      </c>
      <c r="G9" s="0" t="n">
        <v>30515945</v>
      </c>
      <c r="H9" s="0" t="n">
        <v>3</v>
      </c>
      <c r="I9" s="0" t="s">
        <v>191</v>
      </c>
      <c r="K9" s="0" t="s">
        <v>192</v>
      </c>
      <c r="L9" s="0" t="n">
        <v>1354</v>
      </c>
      <c r="N9" s="0" t="n">
        <v>1010</v>
      </c>
      <c r="O9" s="0" t="s">
        <v>181</v>
      </c>
      <c r="P9" s="0" t="s">
        <v>181</v>
      </c>
      <c r="Q9" s="0" t="n">
        <v>1</v>
      </c>
      <c r="X9" s="0" t="n">
        <v>0</v>
      </c>
      <c r="Y9" s="0" t="n">
        <v>0</v>
      </c>
      <c r="Z9" s="0" t="n">
        <v>0</v>
      </c>
      <c r="AA9" s="0" t="n">
        <v>0</v>
      </c>
      <c r="AB9" s="0" t="n">
        <v>0</v>
      </c>
      <c r="AC9" s="0" t="n">
        <v>0</v>
      </c>
      <c r="AD9" s="0" t="n">
        <v>0</v>
      </c>
      <c r="AE9" s="0" t="n">
        <v>0</v>
      </c>
      <c r="AG9" s="0" t="n">
        <v>0</v>
      </c>
      <c r="AH9" s="0" t="n">
        <v>2</v>
      </c>
      <c r="AI9" s="0" t="n">
        <v>86511359</v>
      </c>
      <c r="AJ9" s="0" t="n">
        <v>9</v>
      </c>
      <c r="AK9" s="0" t="n">
        <v>0</v>
      </c>
      <c r="AL9" s="0" t="n">
        <v>0</v>
      </c>
      <c r="AM9" s="0" t="n">
        <v>0</v>
      </c>
      <c r="AN9" s="0" t="n">
        <v>0</v>
      </c>
      <c r="AO9" s="0" t="n">
        <v>0</v>
      </c>
      <c r="AP9" s="0" t="n">
        <v>0</v>
      </c>
      <c r="AQ9" s="0" t="n">
        <v>0</v>
      </c>
      <c r="AR9" s="0" t="n">
        <v>0</v>
      </c>
    </row>
    <row r="10" customFormat="false" ht="12.75" hidden="false" customHeight="false" outlineLevel="0" collapsed="false">
      <c r="A10" s="0" t="n">
        <f aca="false">ROW(Source!A31)</f>
        <v>31</v>
      </c>
      <c r="B10" s="0" t="n">
        <v>86511360</v>
      </c>
      <c r="C10" s="0" t="n">
        <v>86511356</v>
      </c>
      <c r="D10" s="0" t="n">
        <v>0</v>
      </c>
      <c r="E10" s="0" t="n">
        <v>1</v>
      </c>
      <c r="F10" s="0" t="n">
        <v>1</v>
      </c>
      <c r="G10" s="0" t="n">
        <v>30515945</v>
      </c>
      <c r="H10" s="0" t="n">
        <v>1</v>
      </c>
      <c r="I10" s="0" t="s">
        <v>70</v>
      </c>
      <c r="K10" s="0" t="s">
        <v>187</v>
      </c>
      <c r="L10" s="0" t="n">
        <v>1369</v>
      </c>
      <c r="N10" s="0" t="n">
        <v>1013</v>
      </c>
      <c r="O10" s="0" t="s">
        <v>188</v>
      </c>
      <c r="P10" s="0" t="s">
        <v>188</v>
      </c>
      <c r="Q10" s="0" t="n">
        <v>1</v>
      </c>
      <c r="X10" s="0" t="n">
        <v>91.839</v>
      </c>
      <c r="Y10" s="0" t="n">
        <v>0</v>
      </c>
      <c r="Z10" s="0" t="n">
        <v>0</v>
      </c>
      <c r="AA10" s="0" t="n">
        <v>0</v>
      </c>
      <c r="AB10" s="0" t="n">
        <v>0</v>
      </c>
      <c r="AC10" s="0" t="n">
        <v>0</v>
      </c>
      <c r="AD10" s="0" t="n">
        <v>1</v>
      </c>
      <c r="AE10" s="0" t="n">
        <v>1</v>
      </c>
      <c r="AF10" s="0" t="s">
        <v>76</v>
      </c>
      <c r="AG10" s="0" t="n">
        <v>101.0229</v>
      </c>
      <c r="AH10" s="0" t="n">
        <v>2</v>
      </c>
      <c r="AI10" s="0" t="n">
        <v>86511357</v>
      </c>
      <c r="AJ10" s="0" t="n">
        <v>10</v>
      </c>
      <c r="AK10" s="0" t="n">
        <v>0</v>
      </c>
      <c r="AL10" s="0" t="n">
        <v>0</v>
      </c>
      <c r="AM10" s="0" t="n">
        <v>0</v>
      </c>
      <c r="AN10" s="0" t="n">
        <v>0</v>
      </c>
      <c r="AO10" s="0" t="n">
        <v>0</v>
      </c>
      <c r="AP10" s="0" t="n">
        <v>0</v>
      </c>
      <c r="AQ10" s="0" t="n">
        <v>0</v>
      </c>
      <c r="AR10" s="0" t="n">
        <v>0</v>
      </c>
    </row>
    <row r="11" customFormat="false" ht="12.75" hidden="false" customHeight="false" outlineLevel="0" collapsed="false">
      <c r="A11" s="0" t="n">
        <f aca="false">ROW(Source!A31)</f>
        <v>31</v>
      </c>
      <c r="B11" s="0" t="n">
        <v>86511361</v>
      </c>
      <c r="C11" s="0" t="n">
        <v>86511356</v>
      </c>
      <c r="D11" s="0" t="n">
        <v>0</v>
      </c>
      <c r="E11" s="0" t="n">
        <v>1</v>
      </c>
      <c r="F11" s="0" t="n">
        <v>1</v>
      </c>
      <c r="G11" s="0" t="n">
        <v>30515945</v>
      </c>
      <c r="H11" s="0" t="n">
        <v>3</v>
      </c>
      <c r="I11" s="0" t="s">
        <v>189</v>
      </c>
      <c r="K11" s="0" t="s">
        <v>190</v>
      </c>
      <c r="L11" s="0" t="n">
        <v>1354</v>
      </c>
      <c r="N11" s="0" t="n">
        <v>1010</v>
      </c>
      <c r="O11" s="0" t="s">
        <v>181</v>
      </c>
      <c r="P11" s="0" t="s">
        <v>181</v>
      </c>
      <c r="Q11" s="0" t="n">
        <v>1</v>
      </c>
      <c r="X11" s="0" t="n">
        <v>0</v>
      </c>
      <c r="Y11" s="0" t="n">
        <v>47.28</v>
      </c>
      <c r="Z11" s="0" t="n">
        <v>0</v>
      </c>
      <c r="AA11" s="0" t="n">
        <v>0</v>
      </c>
      <c r="AB11" s="0" t="n">
        <v>0</v>
      </c>
      <c r="AC11" s="0" t="n">
        <v>0</v>
      </c>
      <c r="AD11" s="0" t="n">
        <v>1</v>
      </c>
      <c r="AE11" s="0" t="n">
        <v>0</v>
      </c>
      <c r="AG11" s="0" t="n">
        <v>0</v>
      </c>
      <c r="AH11" s="0" t="n">
        <v>2</v>
      </c>
      <c r="AI11" s="0" t="n">
        <v>86511358</v>
      </c>
      <c r="AJ11" s="0" t="n">
        <v>11</v>
      </c>
      <c r="AK11" s="0" t="n">
        <v>0</v>
      </c>
      <c r="AL11" s="0" t="n">
        <v>0</v>
      </c>
      <c r="AM11" s="0" t="n">
        <v>0</v>
      </c>
      <c r="AN11" s="0" t="n">
        <v>0</v>
      </c>
      <c r="AO11" s="0" t="n">
        <v>0</v>
      </c>
      <c r="AP11" s="0" t="n">
        <v>0</v>
      </c>
      <c r="AQ11" s="0" t="n">
        <v>0</v>
      </c>
      <c r="AR11" s="0" t="n">
        <v>0</v>
      </c>
    </row>
    <row r="12" customFormat="false" ht="12.75" hidden="false" customHeight="false" outlineLevel="0" collapsed="false">
      <c r="A12" s="0" t="n">
        <f aca="false">ROW(Source!A31)</f>
        <v>31</v>
      </c>
      <c r="B12" s="0" t="n">
        <v>86511362</v>
      </c>
      <c r="C12" s="0" t="n">
        <v>86511356</v>
      </c>
      <c r="D12" s="0" t="n">
        <v>46341682</v>
      </c>
      <c r="E12" s="0" t="n">
        <v>1</v>
      </c>
      <c r="F12" s="0" t="n">
        <v>1</v>
      </c>
      <c r="G12" s="0" t="n">
        <v>30515945</v>
      </c>
      <c r="H12" s="0" t="n">
        <v>3</v>
      </c>
      <c r="I12" s="0" t="s">
        <v>191</v>
      </c>
      <c r="K12" s="0" t="s">
        <v>192</v>
      </c>
      <c r="L12" s="0" t="n">
        <v>1354</v>
      </c>
      <c r="N12" s="0" t="n">
        <v>1010</v>
      </c>
      <c r="O12" s="0" t="s">
        <v>181</v>
      </c>
      <c r="P12" s="0" t="s">
        <v>181</v>
      </c>
      <c r="Q12" s="0" t="n">
        <v>1</v>
      </c>
      <c r="X12" s="0" t="n">
        <v>0</v>
      </c>
      <c r="Y12" s="0" t="n">
        <v>0</v>
      </c>
      <c r="Z12" s="0" t="n">
        <v>0</v>
      </c>
      <c r="AA12" s="0" t="n">
        <v>0</v>
      </c>
      <c r="AB12" s="0" t="n">
        <v>0</v>
      </c>
      <c r="AC12" s="0" t="n">
        <v>0</v>
      </c>
      <c r="AD12" s="0" t="n">
        <v>0</v>
      </c>
      <c r="AE12" s="0" t="n">
        <v>0</v>
      </c>
      <c r="AG12" s="0" t="n">
        <v>0</v>
      </c>
      <c r="AH12" s="0" t="n">
        <v>2</v>
      </c>
      <c r="AI12" s="0" t="n">
        <v>86511359</v>
      </c>
      <c r="AJ12" s="0" t="n">
        <v>12</v>
      </c>
      <c r="AK12" s="0" t="n">
        <v>0</v>
      </c>
      <c r="AL12" s="0" t="n">
        <v>0</v>
      </c>
      <c r="AM12" s="0" t="n">
        <v>0</v>
      </c>
      <c r="AN12" s="0" t="n">
        <v>0</v>
      </c>
      <c r="AO12" s="0" t="n">
        <v>0</v>
      </c>
      <c r="AP12" s="0" t="n">
        <v>0</v>
      </c>
      <c r="AQ12" s="0" t="n">
        <v>0</v>
      </c>
      <c r="AR12" s="0" t="n">
        <v>0</v>
      </c>
    </row>
    <row r="13" customFormat="false" ht="12.75" hidden="false" customHeight="false" outlineLevel="0" collapsed="false">
      <c r="A13" s="0" t="n">
        <f aca="false">ROW(Source!A32)</f>
        <v>32</v>
      </c>
      <c r="B13" s="0" t="n">
        <v>86511367</v>
      </c>
      <c r="C13" s="0" t="n">
        <v>86511363</v>
      </c>
      <c r="D13" s="0" t="n">
        <v>0</v>
      </c>
      <c r="E13" s="0" t="n">
        <v>1</v>
      </c>
      <c r="F13" s="0" t="n">
        <v>1</v>
      </c>
      <c r="G13" s="0" t="n">
        <v>30515945</v>
      </c>
      <c r="H13" s="0" t="n">
        <v>1</v>
      </c>
      <c r="I13" s="0" t="s">
        <v>70</v>
      </c>
      <c r="K13" s="0" t="s">
        <v>187</v>
      </c>
      <c r="L13" s="0" t="n">
        <v>1369</v>
      </c>
      <c r="N13" s="0" t="n">
        <v>1013</v>
      </c>
      <c r="O13" s="0" t="s">
        <v>188</v>
      </c>
      <c r="P13" s="0" t="s">
        <v>188</v>
      </c>
      <c r="Q13" s="0" t="n">
        <v>1</v>
      </c>
      <c r="X13" s="0" t="n">
        <v>91.839</v>
      </c>
      <c r="Y13" s="0" t="n">
        <v>0</v>
      </c>
      <c r="Z13" s="0" t="n">
        <v>0</v>
      </c>
      <c r="AA13" s="0" t="n">
        <v>0</v>
      </c>
      <c r="AB13" s="0" t="n">
        <v>0</v>
      </c>
      <c r="AC13" s="0" t="n">
        <v>0</v>
      </c>
      <c r="AD13" s="0" t="n">
        <v>1</v>
      </c>
      <c r="AE13" s="0" t="n">
        <v>1</v>
      </c>
      <c r="AF13" s="0" t="s">
        <v>76</v>
      </c>
      <c r="AG13" s="0" t="n">
        <v>101.0229</v>
      </c>
      <c r="AH13" s="0" t="n">
        <v>2</v>
      </c>
      <c r="AI13" s="0" t="n">
        <v>86511364</v>
      </c>
      <c r="AJ13" s="0" t="n">
        <v>13</v>
      </c>
      <c r="AK13" s="0" t="n">
        <v>0</v>
      </c>
      <c r="AL13" s="0" t="n">
        <v>0</v>
      </c>
      <c r="AM13" s="0" t="n">
        <v>0</v>
      </c>
      <c r="AN13" s="0" t="n">
        <v>0</v>
      </c>
      <c r="AO13" s="0" t="n">
        <v>0</v>
      </c>
      <c r="AP13" s="0" t="n">
        <v>0</v>
      </c>
      <c r="AQ13" s="0" t="n">
        <v>0</v>
      </c>
      <c r="AR13" s="0" t="n">
        <v>0</v>
      </c>
    </row>
    <row r="14" customFormat="false" ht="12.75" hidden="false" customHeight="false" outlineLevel="0" collapsed="false">
      <c r="A14" s="0" t="n">
        <f aca="false">ROW(Source!A32)</f>
        <v>32</v>
      </c>
      <c r="B14" s="0" t="n">
        <v>86511368</v>
      </c>
      <c r="C14" s="0" t="n">
        <v>86511363</v>
      </c>
      <c r="D14" s="0" t="n">
        <v>0</v>
      </c>
      <c r="E14" s="0" t="n">
        <v>1</v>
      </c>
      <c r="F14" s="0" t="n">
        <v>1</v>
      </c>
      <c r="G14" s="0" t="n">
        <v>30515945</v>
      </c>
      <c r="H14" s="0" t="n">
        <v>3</v>
      </c>
      <c r="I14" s="0" t="s">
        <v>189</v>
      </c>
      <c r="K14" s="0" t="s">
        <v>190</v>
      </c>
      <c r="L14" s="0" t="n">
        <v>1354</v>
      </c>
      <c r="N14" s="0" t="n">
        <v>1010</v>
      </c>
      <c r="O14" s="0" t="s">
        <v>181</v>
      </c>
      <c r="P14" s="0" t="s">
        <v>181</v>
      </c>
      <c r="Q14" s="0" t="n">
        <v>1</v>
      </c>
      <c r="X14" s="0" t="n">
        <v>0</v>
      </c>
      <c r="Y14" s="0" t="n">
        <v>47.28</v>
      </c>
      <c r="Z14" s="0" t="n">
        <v>0</v>
      </c>
      <c r="AA14" s="0" t="n">
        <v>0</v>
      </c>
      <c r="AB14" s="0" t="n">
        <v>0</v>
      </c>
      <c r="AC14" s="0" t="n">
        <v>0</v>
      </c>
      <c r="AD14" s="0" t="n">
        <v>1</v>
      </c>
      <c r="AE14" s="0" t="n">
        <v>0</v>
      </c>
      <c r="AG14" s="0" t="n">
        <v>0</v>
      </c>
      <c r="AH14" s="0" t="n">
        <v>2</v>
      </c>
      <c r="AI14" s="0" t="n">
        <v>86511365</v>
      </c>
      <c r="AJ14" s="0" t="n">
        <v>14</v>
      </c>
      <c r="AK14" s="0" t="n">
        <v>0</v>
      </c>
      <c r="AL14" s="0" t="n">
        <v>0</v>
      </c>
      <c r="AM14" s="0" t="n">
        <v>0</v>
      </c>
      <c r="AN14" s="0" t="n">
        <v>0</v>
      </c>
      <c r="AO14" s="0" t="n">
        <v>0</v>
      </c>
      <c r="AP14" s="0" t="n">
        <v>0</v>
      </c>
      <c r="AQ14" s="0" t="n">
        <v>0</v>
      </c>
      <c r="AR14" s="0" t="n">
        <v>0</v>
      </c>
    </row>
    <row r="15" customFormat="false" ht="12.75" hidden="false" customHeight="false" outlineLevel="0" collapsed="false">
      <c r="A15" s="0" t="n">
        <f aca="false">ROW(Source!A32)</f>
        <v>32</v>
      </c>
      <c r="B15" s="0" t="n">
        <v>86511369</v>
      </c>
      <c r="C15" s="0" t="n">
        <v>86511363</v>
      </c>
      <c r="D15" s="0" t="n">
        <v>46341682</v>
      </c>
      <c r="E15" s="0" t="n">
        <v>1</v>
      </c>
      <c r="F15" s="0" t="n">
        <v>1</v>
      </c>
      <c r="G15" s="0" t="n">
        <v>30515945</v>
      </c>
      <c r="H15" s="0" t="n">
        <v>3</v>
      </c>
      <c r="I15" s="0" t="s">
        <v>191</v>
      </c>
      <c r="K15" s="0" t="s">
        <v>192</v>
      </c>
      <c r="L15" s="0" t="n">
        <v>1354</v>
      </c>
      <c r="N15" s="0" t="n">
        <v>1010</v>
      </c>
      <c r="O15" s="0" t="s">
        <v>181</v>
      </c>
      <c r="P15" s="0" t="s">
        <v>181</v>
      </c>
      <c r="Q15" s="0" t="n">
        <v>1</v>
      </c>
      <c r="X15" s="0" t="n">
        <v>0</v>
      </c>
      <c r="Y15" s="0" t="n">
        <v>0</v>
      </c>
      <c r="Z15" s="0" t="n">
        <v>0</v>
      </c>
      <c r="AA15" s="0" t="n">
        <v>0</v>
      </c>
      <c r="AB15" s="0" t="n">
        <v>0</v>
      </c>
      <c r="AC15" s="0" t="n">
        <v>0</v>
      </c>
      <c r="AD15" s="0" t="n">
        <v>0</v>
      </c>
      <c r="AE15" s="0" t="n">
        <v>0</v>
      </c>
      <c r="AG15" s="0" t="n">
        <v>0</v>
      </c>
      <c r="AH15" s="0" t="n">
        <v>2</v>
      </c>
      <c r="AI15" s="0" t="n">
        <v>86511366</v>
      </c>
      <c r="AJ15" s="0" t="n">
        <v>15</v>
      </c>
      <c r="AK15" s="0" t="n">
        <v>0</v>
      </c>
      <c r="AL15" s="0" t="n">
        <v>0</v>
      </c>
      <c r="AM15" s="0" t="n">
        <v>0</v>
      </c>
      <c r="AN15" s="0" t="n">
        <v>0</v>
      </c>
      <c r="AO15" s="0" t="n">
        <v>0</v>
      </c>
      <c r="AP15" s="0" t="n">
        <v>0</v>
      </c>
      <c r="AQ15" s="0" t="n">
        <v>0</v>
      </c>
      <c r="AR15" s="0" t="n">
        <v>0</v>
      </c>
    </row>
    <row r="16" customFormat="false" ht="12.75" hidden="false" customHeight="false" outlineLevel="0" collapsed="false">
      <c r="A16" s="0" t="n">
        <f aca="false">ROW(Source!A33)</f>
        <v>33</v>
      </c>
      <c r="B16" s="0" t="n">
        <v>86511367</v>
      </c>
      <c r="C16" s="0" t="n">
        <v>86511363</v>
      </c>
      <c r="D16" s="0" t="n">
        <v>0</v>
      </c>
      <c r="E16" s="0" t="n">
        <v>1</v>
      </c>
      <c r="F16" s="0" t="n">
        <v>1</v>
      </c>
      <c r="G16" s="0" t="n">
        <v>30515945</v>
      </c>
      <c r="H16" s="0" t="n">
        <v>1</v>
      </c>
      <c r="I16" s="0" t="s">
        <v>70</v>
      </c>
      <c r="K16" s="0" t="s">
        <v>187</v>
      </c>
      <c r="L16" s="0" t="n">
        <v>1369</v>
      </c>
      <c r="N16" s="0" t="n">
        <v>1013</v>
      </c>
      <c r="O16" s="0" t="s">
        <v>188</v>
      </c>
      <c r="P16" s="0" t="s">
        <v>188</v>
      </c>
      <c r="Q16" s="0" t="n">
        <v>1</v>
      </c>
      <c r="X16" s="0" t="n">
        <v>91.839</v>
      </c>
      <c r="Y16" s="0" t="n">
        <v>0</v>
      </c>
      <c r="Z16" s="0" t="n">
        <v>0</v>
      </c>
      <c r="AA16" s="0" t="n">
        <v>0</v>
      </c>
      <c r="AB16" s="0" t="n">
        <v>0</v>
      </c>
      <c r="AC16" s="0" t="n">
        <v>0</v>
      </c>
      <c r="AD16" s="0" t="n">
        <v>1</v>
      </c>
      <c r="AE16" s="0" t="n">
        <v>1</v>
      </c>
      <c r="AF16" s="0" t="s">
        <v>76</v>
      </c>
      <c r="AG16" s="0" t="n">
        <v>101.0229</v>
      </c>
      <c r="AH16" s="0" t="n">
        <v>2</v>
      </c>
      <c r="AI16" s="0" t="n">
        <v>86511364</v>
      </c>
      <c r="AJ16" s="0" t="n">
        <v>16</v>
      </c>
      <c r="AK16" s="0" t="n">
        <v>0</v>
      </c>
      <c r="AL16" s="0" t="n">
        <v>0</v>
      </c>
      <c r="AM16" s="0" t="n">
        <v>0</v>
      </c>
      <c r="AN16" s="0" t="n">
        <v>0</v>
      </c>
      <c r="AO16" s="0" t="n">
        <v>0</v>
      </c>
      <c r="AP16" s="0" t="n">
        <v>0</v>
      </c>
      <c r="AQ16" s="0" t="n">
        <v>0</v>
      </c>
      <c r="AR16" s="0" t="n">
        <v>0</v>
      </c>
    </row>
    <row r="17" customFormat="false" ht="12.75" hidden="false" customHeight="false" outlineLevel="0" collapsed="false">
      <c r="A17" s="0" t="n">
        <f aca="false">ROW(Source!A33)</f>
        <v>33</v>
      </c>
      <c r="B17" s="0" t="n">
        <v>86511368</v>
      </c>
      <c r="C17" s="0" t="n">
        <v>86511363</v>
      </c>
      <c r="D17" s="0" t="n">
        <v>0</v>
      </c>
      <c r="E17" s="0" t="n">
        <v>1</v>
      </c>
      <c r="F17" s="0" t="n">
        <v>1</v>
      </c>
      <c r="G17" s="0" t="n">
        <v>30515945</v>
      </c>
      <c r="H17" s="0" t="n">
        <v>3</v>
      </c>
      <c r="I17" s="0" t="s">
        <v>189</v>
      </c>
      <c r="K17" s="0" t="s">
        <v>190</v>
      </c>
      <c r="L17" s="0" t="n">
        <v>1354</v>
      </c>
      <c r="N17" s="0" t="n">
        <v>1010</v>
      </c>
      <c r="O17" s="0" t="s">
        <v>181</v>
      </c>
      <c r="P17" s="0" t="s">
        <v>181</v>
      </c>
      <c r="Q17" s="0" t="n">
        <v>1</v>
      </c>
      <c r="X17" s="0" t="n">
        <v>0</v>
      </c>
      <c r="Y17" s="0" t="n">
        <v>47.28</v>
      </c>
      <c r="Z17" s="0" t="n">
        <v>0</v>
      </c>
      <c r="AA17" s="0" t="n">
        <v>0</v>
      </c>
      <c r="AB17" s="0" t="n">
        <v>0</v>
      </c>
      <c r="AC17" s="0" t="n">
        <v>0</v>
      </c>
      <c r="AD17" s="0" t="n">
        <v>1</v>
      </c>
      <c r="AE17" s="0" t="n">
        <v>0</v>
      </c>
      <c r="AG17" s="0" t="n">
        <v>0</v>
      </c>
      <c r="AH17" s="0" t="n">
        <v>2</v>
      </c>
      <c r="AI17" s="0" t="n">
        <v>86511365</v>
      </c>
      <c r="AJ17" s="0" t="n">
        <v>17</v>
      </c>
      <c r="AK17" s="0" t="n">
        <v>0</v>
      </c>
      <c r="AL17" s="0" t="n">
        <v>0</v>
      </c>
      <c r="AM17" s="0" t="n">
        <v>0</v>
      </c>
      <c r="AN17" s="0" t="n">
        <v>0</v>
      </c>
      <c r="AO17" s="0" t="n">
        <v>0</v>
      </c>
      <c r="AP17" s="0" t="n">
        <v>0</v>
      </c>
      <c r="AQ17" s="0" t="n">
        <v>0</v>
      </c>
      <c r="AR17" s="0" t="n">
        <v>0</v>
      </c>
    </row>
    <row r="18" customFormat="false" ht="12.75" hidden="false" customHeight="false" outlineLevel="0" collapsed="false">
      <c r="A18" s="0" t="n">
        <f aca="false">ROW(Source!A33)</f>
        <v>33</v>
      </c>
      <c r="B18" s="0" t="n">
        <v>86511369</v>
      </c>
      <c r="C18" s="0" t="n">
        <v>86511363</v>
      </c>
      <c r="D18" s="0" t="n">
        <v>46341682</v>
      </c>
      <c r="E18" s="0" t="n">
        <v>1</v>
      </c>
      <c r="F18" s="0" t="n">
        <v>1</v>
      </c>
      <c r="G18" s="0" t="n">
        <v>30515945</v>
      </c>
      <c r="H18" s="0" t="n">
        <v>3</v>
      </c>
      <c r="I18" s="0" t="s">
        <v>191</v>
      </c>
      <c r="K18" s="0" t="s">
        <v>192</v>
      </c>
      <c r="L18" s="0" t="n">
        <v>1354</v>
      </c>
      <c r="N18" s="0" t="n">
        <v>1010</v>
      </c>
      <c r="O18" s="0" t="s">
        <v>181</v>
      </c>
      <c r="P18" s="0" t="s">
        <v>181</v>
      </c>
      <c r="Q18" s="0" t="n">
        <v>1</v>
      </c>
      <c r="X18" s="0" t="n">
        <v>0</v>
      </c>
      <c r="Y18" s="0" t="n">
        <v>0</v>
      </c>
      <c r="Z18" s="0" t="n">
        <v>0</v>
      </c>
      <c r="AA18" s="0" t="n">
        <v>0</v>
      </c>
      <c r="AB18" s="0" t="n">
        <v>0</v>
      </c>
      <c r="AC18" s="0" t="n">
        <v>0</v>
      </c>
      <c r="AD18" s="0" t="n">
        <v>0</v>
      </c>
      <c r="AE18" s="0" t="n">
        <v>0</v>
      </c>
      <c r="AG18" s="0" t="n">
        <v>0</v>
      </c>
      <c r="AH18" s="0" t="n">
        <v>2</v>
      </c>
      <c r="AI18" s="0" t="n">
        <v>86511366</v>
      </c>
      <c r="AJ18" s="0" t="n">
        <v>18</v>
      </c>
      <c r="AK18" s="0" t="n">
        <v>0</v>
      </c>
      <c r="AL18" s="0" t="n">
        <v>0</v>
      </c>
      <c r="AM18" s="0" t="n">
        <v>0</v>
      </c>
      <c r="AN18" s="0" t="n">
        <v>0</v>
      </c>
      <c r="AO18" s="0" t="n">
        <v>0</v>
      </c>
      <c r="AP18" s="0" t="n">
        <v>0</v>
      </c>
      <c r="AQ18" s="0" t="n">
        <v>0</v>
      </c>
      <c r="AR18" s="0" t="n">
        <v>0</v>
      </c>
    </row>
    <row r="19" customFormat="false" ht="12.75" hidden="false" customHeight="false" outlineLevel="0" collapsed="false">
      <c r="A19" s="0" t="n">
        <f aca="false">ROW(Source!A34)</f>
        <v>34</v>
      </c>
      <c r="B19" s="0" t="n">
        <v>86511374</v>
      </c>
      <c r="C19" s="0" t="n">
        <v>86511370</v>
      </c>
      <c r="D19" s="0" t="n">
        <v>0</v>
      </c>
      <c r="E19" s="0" t="n">
        <v>1</v>
      </c>
      <c r="F19" s="0" t="n">
        <v>1</v>
      </c>
      <c r="G19" s="0" t="n">
        <v>30515945</v>
      </c>
      <c r="H19" s="0" t="n">
        <v>1</v>
      </c>
      <c r="I19" s="0" t="s">
        <v>70</v>
      </c>
      <c r="K19" s="0" t="s">
        <v>187</v>
      </c>
      <c r="L19" s="0" t="n">
        <v>1369</v>
      </c>
      <c r="N19" s="0" t="n">
        <v>1013</v>
      </c>
      <c r="O19" s="0" t="s">
        <v>188</v>
      </c>
      <c r="P19" s="0" t="s">
        <v>188</v>
      </c>
      <c r="Q19" s="0" t="n">
        <v>1</v>
      </c>
      <c r="X19" s="0" t="n">
        <v>91.839</v>
      </c>
      <c r="Y19" s="0" t="n">
        <v>0</v>
      </c>
      <c r="Z19" s="0" t="n">
        <v>0</v>
      </c>
      <c r="AA19" s="0" t="n">
        <v>0</v>
      </c>
      <c r="AB19" s="0" t="n">
        <v>0</v>
      </c>
      <c r="AC19" s="0" t="n">
        <v>0</v>
      </c>
      <c r="AD19" s="0" t="n">
        <v>1</v>
      </c>
      <c r="AE19" s="0" t="n">
        <v>1</v>
      </c>
      <c r="AF19" s="0" t="s">
        <v>76</v>
      </c>
      <c r="AG19" s="0" t="n">
        <v>101.0229</v>
      </c>
      <c r="AH19" s="0" t="n">
        <v>2</v>
      </c>
      <c r="AI19" s="0" t="n">
        <v>86511371</v>
      </c>
      <c r="AJ19" s="0" t="n">
        <v>19</v>
      </c>
      <c r="AK19" s="0" t="n">
        <v>0</v>
      </c>
      <c r="AL19" s="0" t="n">
        <v>0</v>
      </c>
      <c r="AM19" s="0" t="n">
        <v>0</v>
      </c>
      <c r="AN19" s="0" t="n">
        <v>0</v>
      </c>
      <c r="AO19" s="0" t="n">
        <v>0</v>
      </c>
      <c r="AP19" s="0" t="n">
        <v>0</v>
      </c>
      <c r="AQ19" s="0" t="n">
        <v>0</v>
      </c>
      <c r="AR19" s="0" t="n">
        <v>0</v>
      </c>
    </row>
    <row r="20" customFormat="false" ht="12.75" hidden="false" customHeight="false" outlineLevel="0" collapsed="false">
      <c r="A20" s="0" t="n">
        <f aca="false">ROW(Source!A34)</f>
        <v>34</v>
      </c>
      <c r="B20" s="0" t="n">
        <v>86511375</v>
      </c>
      <c r="C20" s="0" t="n">
        <v>86511370</v>
      </c>
      <c r="D20" s="0" t="n">
        <v>0</v>
      </c>
      <c r="E20" s="0" t="n">
        <v>1</v>
      </c>
      <c r="F20" s="0" t="n">
        <v>1</v>
      </c>
      <c r="G20" s="0" t="n">
        <v>30515945</v>
      </c>
      <c r="H20" s="0" t="n">
        <v>3</v>
      </c>
      <c r="I20" s="0" t="s">
        <v>189</v>
      </c>
      <c r="K20" s="0" t="s">
        <v>190</v>
      </c>
      <c r="L20" s="0" t="n">
        <v>1354</v>
      </c>
      <c r="N20" s="0" t="n">
        <v>1010</v>
      </c>
      <c r="O20" s="0" t="s">
        <v>181</v>
      </c>
      <c r="P20" s="0" t="s">
        <v>181</v>
      </c>
      <c r="Q20" s="0" t="n">
        <v>1</v>
      </c>
      <c r="X20" s="0" t="n">
        <v>0</v>
      </c>
      <c r="Y20" s="0" t="n">
        <v>47.28</v>
      </c>
      <c r="Z20" s="0" t="n">
        <v>0</v>
      </c>
      <c r="AA20" s="0" t="n">
        <v>0</v>
      </c>
      <c r="AB20" s="0" t="n">
        <v>0</v>
      </c>
      <c r="AC20" s="0" t="n">
        <v>0</v>
      </c>
      <c r="AD20" s="0" t="n">
        <v>1</v>
      </c>
      <c r="AE20" s="0" t="n">
        <v>0</v>
      </c>
      <c r="AG20" s="0" t="n">
        <v>0</v>
      </c>
      <c r="AH20" s="0" t="n">
        <v>2</v>
      </c>
      <c r="AI20" s="0" t="n">
        <v>86511372</v>
      </c>
      <c r="AJ20" s="0" t="n">
        <v>20</v>
      </c>
      <c r="AK20" s="0" t="n">
        <v>0</v>
      </c>
      <c r="AL20" s="0" t="n">
        <v>0</v>
      </c>
      <c r="AM20" s="0" t="n">
        <v>0</v>
      </c>
      <c r="AN20" s="0" t="n">
        <v>0</v>
      </c>
      <c r="AO20" s="0" t="n">
        <v>0</v>
      </c>
      <c r="AP20" s="0" t="n">
        <v>0</v>
      </c>
      <c r="AQ20" s="0" t="n">
        <v>0</v>
      </c>
      <c r="AR20" s="0" t="n">
        <v>0</v>
      </c>
    </row>
    <row r="21" customFormat="false" ht="12.75" hidden="false" customHeight="false" outlineLevel="0" collapsed="false">
      <c r="A21" s="0" t="n">
        <f aca="false">ROW(Source!A34)</f>
        <v>34</v>
      </c>
      <c r="B21" s="0" t="n">
        <v>86511376</v>
      </c>
      <c r="C21" s="0" t="n">
        <v>86511370</v>
      </c>
      <c r="D21" s="0" t="n">
        <v>46341682</v>
      </c>
      <c r="E21" s="0" t="n">
        <v>1</v>
      </c>
      <c r="F21" s="0" t="n">
        <v>1</v>
      </c>
      <c r="G21" s="0" t="n">
        <v>30515945</v>
      </c>
      <c r="H21" s="0" t="n">
        <v>3</v>
      </c>
      <c r="I21" s="0" t="s">
        <v>191</v>
      </c>
      <c r="K21" s="0" t="s">
        <v>192</v>
      </c>
      <c r="L21" s="0" t="n">
        <v>1354</v>
      </c>
      <c r="N21" s="0" t="n">
        <v>1010</v>
      </c>
      <c r="O21" s="0" t="s">
        <v>181</v>
      </c>
      <c r="P21" s="0" t="s">
        <v>181</v>
      </c>
      <c r="Q21" s="0" t="n">
        <v>1</v>
      </c>
      <c r="X21" s="0" t="n">
        <v>0</v>
      </c>
      <c r="Y21" s="0" t="n">
        <v>0</v>
      </c>
      <c r="Z21" s="0" t="n">
        <v>0</v>
      </c>
      <c r="AA21" s="0" t="n">
        <v>0</v>
      </c>
      <c r="AB21" s="0" t="n">
        <v>0</v>
      </c>
      <c r="AC21" s="0" t="n">
        <v>0</v>
      </c>
      <c r="AD21" s="0" t="n">
        <v>0</v>
      </c>
      <c r="AE21" s="0" t="n">
        <v>0</v>
      </c>
      <c r="AG21" s="0" t="n">
        <v>0</v>
      </c>
      <c r="AH21" s="0" t="n">
        <v>2</v>
      </c>
      <c r="AI21" s="0" t="n">
        <v>86511373</v>
      </c>
      <c r="AJ21" s="0" t="n">
        <v>21</v>
      </c>
      <c r="AK21" s="0" t="n">
        <v>0</v>
      </c>
      <c r="AL21" s="0" t="n">
        <v>0</v>
      </c>
      <c r="AM21" s="0" t="n">
        <v>0</v>
      </c>
      <c r="AN21" s="0" t="n">
        <v>0</v>
      </c>
      <c r="AO21" s="0" t="n">
        <v>0</v>
      </c>
      <c r="AP21" s="0" t="n">
        <v>0</v>
      </c>
      <c r="AQ21" s="0" t="n">
        <v>0</v>
      </c>
      <c r="AR21" s="0" t="n">
        <v>0</v>
      </c>
    </row>
    <row r="22" customFormat="false" ht="12.75" hidden="false" customHeight="false" outlineLevel="0" collapsed="false">
      <c r="A22" s="0" t="n">
        <f aca="false">ROW(Source!A35)</f>
        <v>35</v>
      </c>
      <c r="B22" s="0" t="n">
        <v>86511374</v>
      </c>
      <c r="C22" s="0" t="n">
        <v>86511370</v>
      </c>
      <c r="D22" s="0" t="n">
        <v>0</v>
      </c>
      <c r="E22" s="0" t="n">
        <v>1</v>
      </c>
      <c r="F22" s="0" t="n">
        <v>1</v>
      </c>
      <c r="G22" s="0" t="n">
        <v>30515945</v>
      </c>
      <c r="H22" s="0" t="n">
        <v>1</v>
      </c>
      <c r="I22" s="0" t="s">
        <v>70</v>
      </c>
      <c r="K22" s="0" t="s">
        <v>187</v>
      </c>
      <c r="L22" s="0" t="n">
        <v>1369</v>
      </c>
      <c r="N22" s="0" t="n">
        <v>1013</v>
      </c>
      <c r="O22" s="0" t="s">
        <v>188</v>
      </c>
      <c r="P22" s="0" t="s">
        <v>188</v>
      </c>
      <c r="Q22" s="0" t="n">
        <v>1</v>
      </c>
      <c r="X22" s="0" t="n">
        <v>91.839</v>
      </c>
      <c r="Y22" s="0" t="n">
        <v>0</v>
      </c>
      <c r="Z22" s="0" t="n">
        <v>0</v>
      </c>
      <c r="AA22" s="0" t="n">
        <v>0</v>
      </c>
      <c r="AB22" s="0" t="n">
        <v>0</v>
      </c>
      <c r="AC22" s="0" t="n">
        <v>0</v>
      </c>
      <c r="AD22" s="0" t="n">
        <v>1</v>
      </c>
      <c r="AE22" s="0" t="n">
        <v>1</v>
      </c>
      <c r="AF22" s="0" t="s">
        <v>76</v>
      </c>
      <c r="AG22" s="0" t="n">
        <v>101.0229</v>
      </c>
      <c r="AH22" s="0" t="n">
        <v>2</v>
      </c>
      <c r="AI22" s="0" t="n">
        <v>86511371</v>
      </c>
      <c r="AJ22" s="0" t="n">
        <v>22</v>
      </c>
      <c r="AK22" s="0" t="n">
        <v>0</v>
      </c>
      <c r="AL22" s="0" t="n">
        <v>0</v>
      </c>
      <c r="AM22" s="0" t="n">
        <v>0</v>
      </c>
      <c r="AN22" s="0" t="n">
        <v>0</v>
      </c>
      <c r="AO22" s="0" t="n">
        <v>0</v>
      </c>
      <c r="AP22" s="0" t="n">
        <v>0</v>
      </c>
      <c r="AQ22" s="0" t="n">
        <v>0</v>
      </c>
      <c r="AR22" s="0" t="n">
        <v>0</v>
      </c>
    </row>
    <row r="23" customFormat="false" ht="12.75" hidden="false" customHeight="false" outlineLevel="0" collapsed="false">
      <c r="A23" s="0" t="n">
        <f aca="false">ROW(Source!A35)</f>
        <v>35</v>
      </c>
      <c r="B23" s="0" t="n">
        <v>86511375</v>
      </c>
      <c r="C23" s="0" t="n">
        <v>86511370</v>
      </c>
      <c r="D23" s="0" t="n">
        <v>0</v>
      </c>
      <c r="E23" s="0" t="n">
        <v>1</v>
      </c>
      <c r="F23" s="0" t="n">
        <v>1</v>
      </c>
      <c r="G23" s="0" t="n">
        <v>30515945</v>
      </c>
      <c r="H23" s="0" t="n">
        <v>3</v>
      </c>
      <c r="I23" s="0" t="s">
        <v>189</v>
      </c>
      <c r="K23" s="0" t="s">
        <v>190</v>
      </c>
      <c r="L23" s="0" t="n">
        <v>1354</v>
      </c>
      <c r="N23" s="0" t="n">
        <v>1010</v>
      </c>
      <c r="O23" s="0" t="s">
        <v>181</v>
      </c>
      <c r="P23" s="0" t="s">
        <v>181</v>
      </c>
      <c r="Q23" s="0" t="n">
        <v>1</v>
      </c>
      <c r="X23" s="0" t="n">
        <v>0</v>
      </c>
      <c r="Y23" s="0" t="n">
        <v>47.28</v>
      </c>
      <c r="Z23" s="0" t="n">
        <v>0</v>
      </c>
      <c r="AA23" s="0" t="n">
        <v>0</v>
      </c>
      <c r="AB23" s="0" t="n">
        <v>0</v>
      </c>
      <c r="AC23" s="0" t="n">
        <v>0</v>
      </c>
      <c r="AD23" s="0" t="n">
        <v>1</v>
      </c>
      <c r="AE23" s="0" t="n">
        <v>0</v>
      </c>
      <c r="AG23" s="0" t="n">
        <v>0</v>
      </c>
      <c r="AH23" s="0" t="n">
        <v>2</v>
      </c>
      <c r="AI23" s="0" t="n">
        <v>86511372</v>
      </c>
      <c r="AJ23" s="0" t="n">
        <v>23</v>
      </c>
      <c r="AK23" s="0" t="n">
        <v>0</v>
      </c>
      <c r="AL23" s="0" t="n">
        <v>0</v>
      </c>
      <c r="AM23" s="0" t="n">
        <v>0</v>
      </c>
      <c r="AN23" s="0" t="n">
        <v>0</v>
      </c>
      <c r="AO23" s="0" t="n">
        <v>0</v>
      </c>
      <c r="AP23" s="0" t="n">
        <v>0</v>
      </c>
      <c r="AQ23" s="0" t="n">
        <v>0</v>
      </c>
      <c r="AR23" s="0" t="n">
        <v>0</v>
      </c>
    </row>
    <row r="24" customFormat="false" ht="12.75" hidden="false" customHeight="false" outlineLevel="0" collapsed="false">
      <c r="A24" s="0" t="n">
        <f aca="false">ROW(Source!A35)</f>
        <v>35</v>
      </c>
      <c r="B24" s="0" t="n">
        <v>86511376</v>
      </c>
      <c r="C24" s="0" t="n">
        <v>86511370</v>
      </c>
      <c r="D24" s="0" t="n">
        <v>46341682</v>
      </c>
      <c r="E24" s="0" t="n">
        <v>1</v>
      </c>
      <c r="F24" s="0" t="n">
        <v>1</v>
      </c>
      <c r="G24" s="0" t="n">
        <v>30515945</v>
      </c>
      <c r="H24" s="0" t="n">
        <v>3</v>
      </c>
      <c r="I24" s="0" t="s">
        <v>191</v>
      </c>
      <c r="K24" s="0" t="s">
        <v>192</v>
      </c>
      <c r="L24" s="0" t="n">
        <v>1354</v>
      </c>
      <c r="N24" s="0" t="n">
        <v>1010</v>
      </c>
      <c r="O24" s="0" t="s">
        <v>181</v>
      </c>
      <c r="P24" s="0" t="s">
        <v>181</v>
      </c>
      <c r="Q24" s="0" t="n">
        <v>1</v>
      </c>
      <c r="X24" s="0" t="n">
        <v>0</v>
      </c>
      <c r="Y24" s="0" t="n">
        <v>0</v>
      </c>
      <c r="Z24" s="0" t="n">
        <v>0</v>
      </c>
      <c r="AA24" s="0" t="n">
        <v>0</v>
      </c>
      <c r="AB24" s="0" t="n">
        <v>0</v>
      </c>
      <c r="AC24" s="0" t="n">
        <v>0</v>
      </c>
      <c r="AD24" s="0" t="n">
        <v>0</v>
      </c>
      <c r="AE24" s="0" t="n">
        <v>0</v>
      </c>
      <c r="AG24" s="0" t="n">
        <v>0</v>
      </c>
      <c r="AH24" s="0" t="n">
        <v>2</v>
      </c>
      <c r="AI24" s="0" t="n">
        <v>86511373</v>
      </c>
      <c r="AJ24" s="0" t="n">
        <v>24</v>
      </c>
      <c r="AK24" s="0" t="n">
        <v>0</v>
      </c>
      <c r="AL24" s="0" t="n">
        <v>0</v>
      </c>
      <c r="AM24" s="0" t="n">
        <v>0</v>
      </c>
      <c r="AN24" s="0" t="n">
        <v>0</v>
      </c>
      <c r="AO24" s="0" t="n">
        <v>0</v>
      </c>
      <c r="AP24" s="0" t="n">
        <v>0</v>
      </c>
      <c r="AQ24" s="0" t="n">
        <v>0</v>
      </c>
      <c r="AR24" s="0" t="n">
        <v>0</v>
      </c>
    </row>
    <row r="25" customFormat="false" ht="12.75" hidden="false" customHeight="false" outlineLevel="0" collapsed="false">
      <c r="A25" s="0" t="n">
        <f aca="false">ROW(Source!A36)</f>
        <v>36</v>
      </c>
      <c r="B25" s="0" t="n">
        <v>86511381</v>
      </c>
      <c r="C25" s="0" t="n">
        <v>86511377</v>
      </c>
      <c r="D25" s="0" t="n">
        <v>0</v>
      </c>
      <c r="E25" s="0" t="n">
        <v>1</v>
      </c>
      <c r="F25" s="0" t="n">
        <v>1</v>
      </c>
      <c r="G25" s="0" t="n">
        <v>30515945</v>
      </c>
      <c r="H25" s="0" t="n">
        <v>1</v>
      </c>
      <c r="I25" s="0" t="s">
        <v>70</v>
      </c>
      <c r="K25" s="0" t="s">
        <v>187</v>
      </c>
      <c r="L25" s="0" t="n">
        <v>1369</v>
      </c>
      <c r="N25" s="0" t="n">
        <v>1013</v>
      </c>
      <c r="O25" s="0" t="s">
        <v>188</v>
      </c>
      <c r="P25" s="0" t="s">
        <v>188</v>
      </c>
      <c r="Q25" s="0" t="n">
        <v>1</v>
      </c>
      <c r="X25" s="0" t="n">
        <v>91.839</v>
      </c>
      <c r="Y25" s="0" t="n">
        <v>0</v>
      </c>
      <c r="Z25" s="0" t="n">
        <v>0</v>
      </c>
      <c r="AA25" s="0" t="n">
        <v>0</v>
      </c>
      <c r="AB25" s="0" t="n">
        <v>0</v>
      </c>
      <c r="AC25" s="0" t="n">
        <v>0</v>
      </c>
      <c r="AD25" s="0" t="n">
        <v>1</v>
      </c>
      <c r="AE25" s="0" t="n">
        <v>1</v>
      </c>
      <c r="AF25" s="0" t="s">
        <v>76</v>
      </c>
      <c r="AG25" s="0" t="n">
        <v>101.0229</v>
      </c>
      <c r="AH25" s="0" t="n">
        <v>2</v>
      </c>
      <c r="AI25" s="0" t="n">
        <v>86511378</v>
      </c>
      <c r="AJ25" s="0" t="n">
        <v>25</v>
      </c>
      <c r="AK25" s="0" t="n">
        <v>0</v>
      </c>
      <c r="AL25" s="0" t="n">
        <v>0</v>
      </c>
      <c r="AM25" s="0" t="n">
        <v>0</v>
      </c>
      <c r="AN25" s="0" t="n">
        <v>0</v>
      </c>
      <c r="AO25" s="0" t="n">
        <v>0</v>
      </c>
      <c r="AP25" s="0" t="n">
        <v>0</v>
      </c>
      <c r="AQ25" s="0" t="n">
        <v>0</v>
      </c>
      <c r="AR25" s="0" t="n">
        <v>0</v>
      </c>
    </row>
    <row r="26" customFormat="false" ht="12.75" hidden="false" customHeight="false" outlineLevel="0" collapsed="false">
      <c r="A26" s="0" t="n">
        <f aca="false">ROW(Source!A36)</f>
        <v>36</v>
      </c>
      <c r="B26" s="0" t="n">
        <v>86511382</v>
      </c>
      <c r="C26" s="0" t="n">
        <v>86511377</v>
      </c>
      <c r="D26" s="0" t="n">
        <v>0</v>
      </c>
      <c r="E26" s="0" t="n">
        <v>1</v>
      </c>
      <c r="F26" s="0" t="n">
        <v>1</v>
      </c>
      <c r="G26" s="0" t="n">
        <v>30515945</v>
      </c>
      <c r="H26" s="0" t="n">
        <v>3</v>
      </c>
      <c r="I26" s="0" t="s">
        <v>189</v>
      </c>
      <c r="K26" s="0" t="s">
        <v>190</v>
      </c>
      <c r="L26" s="0" t="n">
        <v>1354</v>
      </c>
      <c r="N26" s="0" t="n">
        <v>1010</v>
      </c>
      <c r="O26" s="0" t="s">
        <v>181</v>
      </c>
      <c r="P26" s="0" t="s">
        <v>181</v>
      </c>
      <c r="Q26" s="0" t="n">
        <v>1</v>
      </c>
      <c r="X26" s="0" t="n">
        <v>0</v>
      </c>
      <c r="Y26" s="0" t="n">
        <v>47.28</v>
      </c>
      <c r="Z26" s="0" t="n">
        <v>0</v>
      </c>
      <c r="AA26" s="0" t="n">
        <v>0</v>
      </c>
      <c r="AB26" s="0" t="n">
        <v>0</v>
      </c>
      <c r="AC26" s="0" t="n">
        <v>0</v>
      </c>
      <c r="AD26" s="0" t="n">
        <v>1</v>
      </c>
      <c r="AE26" s="0" t="n">
        <v>0</v>
      </c>
      <c r="AG26" s="0" t="n">
        <v>0</v>
      </c>
      <c r="AH26" s="0" t="n">
        <v>2</v>
      </c>
      <c r="AI26" s="0" t="n">
        <v>86511379</v>
      </c>
      <c r="AJ26" s="0" t="n">
        <v>26</v>
      </c>
      <c r="AK26" s="0" t="n">
        <v>0</v>
      </c>
      <c r="AL26" s="0" t="n">
        <v>0</v>
      </c>
      <c r="AM26" s="0" t="n">
        <v>0</v>
      </c>
      <c r="AN26" s="0" t="n">
        <v>0</v>
      </c>
      <c r="AO26" s="0" t="n">
        <v>0</v>
      </c>
      <c r="AP26" s="0" t="n">
        <v>0</v>
      </c>
      <c r="AQ26" s="0" t="n">
        <v>0</v>
      </c>
      <c r="AR26" s="0" t="n">
        <v>0</v>
      </c>
    </row>
    <row r="27" customFormat="false" ht="12.75" hidden="false" customHeight="false" outlineLevel="0" collapsed="false">
      <c r="A27" s="0" t="n">
        <f aca="false">ROW(Source!A36)</f>
        <v>36</v>
      </c>
      <c r="B27" s="0" t="n">
        <v>86511383</v>
      </c>
      <c r="C27" s="0" t="n">
        <v>86511377</v>
      </c>
      <c r="D27" s="0" t="n">
        <v>46341682</v>
      </c>
      <c r="E27" s="0" t="n">
        <v>1</v>
      </c>
      <c r="F27" s="0" t="n">
        <v>1</v>
      </c>
      <c r="G27" s="0" t="n">
        <v>30515945</v>
      </c>
      <c r="H27" s="0" t="n">
        <v>3</v>
      </c>
      <c r="I27" s="0" t="s">
        <v>191</v>
      </c>
      <c r="K27" s="0" t="s">
        <v>192</v>
      </c>
      <c r="L27" s="0" t="n">
        <v>1354</v>
      </c>
      <c r="N27" s="0" t="n">
        <v>1010</v>
      </c>
      <c r="O27" s="0" t="s">
        <v>181</v>
      </c>
      <c r="P27" s="0" t="s">
        <v>181</v>
      </c>
      <c r="Q27" s="0" t="n">
        <v>1</v>
      </c>
      <c r="X27" s="0" t="n">
        <v>0</v>
      </c>
      <c r="Y27" s="0" t="n">
        <v>0</v>
      </c>
      <c r="Z27" s="0" t="n">
        <v>0</v>
      </c>
      <c r="AA27" s="0" t="n">
        <v>0</v>
      </c>
      <c r="AB27" s="0" t="n">
        <v>0</v>
      </c>
      <c r="AC27" s="0" t="n">
        <v>0</v>
      </c>
      <c r="AD27" s="0" t="n">
        <v>0</v>
      </c>
      <c r="AE27" s="0" t="n">
        <v>0</v>
      </c>
      <c r="AG27" s="0" t="n">
        <v>0</v>
      </c>
      <c r="AH27" s="0" t="n">
        <v>2</v>
      </c>
      <c r="AI27" s="0" t="n">
        <v>86511380</v>
      </c>
      <c r="AJ27" s="0" t="n">
        <v>27</v>
      </c>
      <c r="AK27" s="0" t="n">
        <v>0</v>
      </c>
      <c r="AL27" s="0" t="n">
        <v>0</v>
      </c>
      <c r="AM27" s="0" t="n">
        <v>0</v>
      </c>
      <c r="AN27" s="0" t="n">
        <v>0</v>
      </c>
      <c r="AO27" s="0" t="n">
        <v>0</v>
      </c>
      <c r="AP27" s="0" t="n">
        <v>0</v>
      </c>
      <c r="AQ27" s="0" t="n">
        <v>0</v>
      </c>
      <c r="AR27" s="0" t="n">
        <v>0</v>
      </c>
    </row>
    <row r="28" customFormat="false" ht="12.75" hidden="false" customHeight="false" outlineLevel="0" collapsed="false">
      <c r="A28" s="0" t="n">
        <f aca="false">ROW(Source!A37)</f>
        <v>37</v>
      </c>
      <c r="B28" s="0" t="n">
        <v>86511381</v>
      </c>
      <c r="C28" s="0" t="n">
        <v>86511377</v>
      </c>
      <c r="D28" s="0" t="n">
        <v>0</v>
      </c>
      <c r="E28" s="0" t="n">
        <v>1</v>
      </c>
      <c r="F28" s="0" t="n">
        <v>1</v>
      </c>
      <c r="G28" s="0" t="n">
        <v>30515945</v>
      </c>
      <c r="H28" s="0" t="n">
        <v>1</v>
      </c>
      <c r="I28" s="0" t="s">
        <v>70</v>
      </c>
      <c r="K28" s="0" t="s">
        <v>187</v>
      </c>
      <c r="L28" s="0" t="n">
        <v>1369</v>
      </c>
      <c r="N28" s="0" t="n">
        <v>1013</v>
      </c>
      <c r="O28" s="0" t="s">
        <v>188</v>
      </c>
      <c r="P28" s="0" t="s">
        <v>188</v>
      </c>
      <c r="Q28" s="0" t="n">
        <v>1</v>
      </c>
      <c r="X28" s="0" t="n">
        <v>91.839</v>
      </c>
      <c r="Y28" s="0" t="n">
        <v>0</v>
      </c>
      <c r="Z28" s="0" t="n">
        <v>0</v>
      </c>
      <c r="AA28" s="0" t="n">
        <v>0</v>
      </c>
      <c r="AB28" s="0" t="n">
        <v>0</v>
      </c>
      <c r="AC28" s="0" t="n">
        <v>0</v>
      </c>
      <c r="AD28" s="0" t="n">
        <v>1</v>
      </c>
      <c r="AE28" s="0" t="n">
        <v>1</v>
      </c>
      <c r="AF28" s="0" t="s">
        <v>76</v>
      </c>
      <c r="AG28" s="0" t="n">
        <v>101.0229</v>
      </c>
      <c r="AH28" s="0" t="n">
        <v>2</v>
      </c>
      <c r="AI28" s="0" t="n">
        <v>86511378</v>
      </c>
      <c r="AJ28" s="0" t="n">
        <v>28</v>
      </c>
      <c r="AK28" s="0" t="n">
        <v>0</v>
      </c>
      <c r="AL28" s="0" t="n">
        <v>0</v>
      </c>
      <c r="AM28" s="0" t="n">
        <v>0</v>
      </c>
      <c r="AN28" s="0" t="n">
        <v>0</v>
      </c>
      <c r="AO28" s="0" t="n">
        <v>0</v>
      </c>
      <c r="AP28" s="0" t="n">
        <v>0</v>
      </c>
      <c r="AQ28" s="0" t="n">
        <v>0</v>
      </c>
      <c r="AR28" s="0" t="n">
        <v>0</v>
      </c>
    </row>
    <row r="29" customFormat="false" ht="12.75" hidden="false" customHeight="false" outlineLevel="0" collapsed="false">
      <c r="A29" s="0" t="n">
        <f aca="false">ROW(Source!A37)</f>
        <v>37</v>
      </c>
      <c r="B29" s="0" t="n">
        <v>86511382</v>
      </c>
      <c r="C29" s="0" t="n">
        <v>86511377</v>
      </c>
      <c r="D29" s="0" t="n">
        <v>0</v>
      </c>
      <c r="E29" s="0" t="n">
        <v>1</v>
      </c>
      <c r="F29" s="0" t="n">
        <v>1</v>
      </c>
      <c r="G29" s="0" t="n">
        <v>30515945</v>
      </c>
      <c r="H29" s="0" t="n">
        <v>3</v>
      </c>
      <c r="I29" s="0" t="s">
        <v>189</v>
      </c>
      <c r="K29" s="0" t="s">
        <v>190</v>
      </c>
      <c r="L29" s="0" t="n">
        <v>1354</v>
      </c>
      <c r="N29" s="0" t="n">
        <v>1010</v>
      </c>
      <c r="O29" s="0" t="s">
        <v>181</v>
      </c>
      <c r="P29" s="0" t="s">
        <v>181</v>
      </c>
      <c r="Q29" s="0" t="n">
        <v>1</v>
      </c>
      <c r="X29" s="0" t="n">
        <v>0</v>
      </c>
      <c r="Y29" s="0" t="n">
        <v>47.28</v>
      </c>
      <c r="Z29" s="0" t="n">
        <v>0</v>
      </c>
      <c r="AA29" s="0" t="n">
        <v>0</v>
      </c>
      <c r="AB29" s="0" t="n">
        <v>0</v>
      </c>
      <c r="AC29" s="0" t="n">
        <v>0</v>
      </c>
      <c r="AD29" s="0" t="n">
        <v>1</v>
      </c>
      <c r="AE29" s="0" t="n">
        <v>0</v>
      </c>
      <c r="AG29" s="0" t="n">
        <v>0</v>
      </c>
      <c r="AH29" s="0" t="n">
        <v>2</v>
      </c>
      <c r="AI29" s="0" t="n">
        <v>86511379</v>
      </c>
      <c r="AJ29" s="0" t="n">
        <v>29</v>
      </c>
      <c r="AK29" s="0" t="n">
        <v>0</v>
      </c>
      <c r="AL29" s="0" t="n">
        <v>0</v>
      </c>
      <c r="AM29" s="0" t="n">
        <v>0</v>
      </c>
      <c r="AN29" s="0" t="n">
        <v>0</v>
      </c>
      <c r="AO29" s="0" t="n">
        <v>0</v>
      </c>
      <c r="AP29" s="0" t="n">
        <v>0</v>
      </c>
      <c r="AQ29" s="0" t="n">
        <v>0</v>
      </c>
      <c r="AR29" s="0" t="n">
        <v>0</v>
      </c>
    </row>
    <row r="30" customFormat="false" ht="12.75" hidden="false" customHeight="false" outlineLevel="0" collapsed="false">
      <c r="A30" s="0" t="n">
        <f aca="false">ROW(Source!A37)</f>
        <v>37</v>
      </c>
      <c r="B30" s="0" t="n">
        <v>86511383</v>
      </c>
      <c r="C30" s="0" t="n">
        <v>86511377</v>
      </c>
      <c r="D30" s="0" t="n">
        <v>46341682</v>
      </c>
      <c r="E30" s="0" t="n">
        <v>1</v>
      </c>
      <c r="F30" s="0" t="n">
        <v>1</v>
      </c>
      <c r="G30" s="0" t="n">
        <v>30515945</v>
      </c>
      <c r="H30" s="0" t="n">
        <v>3</v>
      </c>
      <c r="I30" s="0" t="s">
        <v>191</v>
      </c>
      <c r="K30" s="0" t="s">
        <v>192</v>
      </c>
      <c r="L30" s="0" t="n">
        <v>1354</v>
      </c>
      <c r="N30" s="0" t="n">
        <v>1010</v>
      </c>
      <c r="O30" s="0" t="s">
        <v>181</v>
      </c>
      <c r="P30" s="0" t="s">
        <v>181</v>
      </c>
      <c r="Q30" s="0" t="n">
        <v>1</v>
      </c>
      <c r="X30" s="0" t="n">
        <v>0</v>
      </c>
      <c r="Y30" s="0" t="n">
        <v>0</v>
      </c>
      <c r="Z30" s="0" t="n">
        <v>0</v>
      </c>
      <c r="AA30" s="0" t="n">
        <v>0</v>
      </c>
      <c r="AB30" s="0" t="n">
        <v>0</v>
      </c>
      <c r="AC30" s="0" t="n">
        <v>0</v>
      </c>
      <c r="AD30" s="0" t="n">
        <v>0</v>
      </c>
      <c r="AE30" s="0" t="n">
        <v>0</v>
      </c>
      <c r="AG30" s="0" t="n">
        <v>0</v>
      </c>
      <c r="AH30" s="0" t="n">
        <v>2</v>
      </c>
      <c r="AI30" s="0" t="n">
        <v>86511380</v>
      </c>
      <c r="AJ30" s="0" t="n">
        <v>30</v>
      </c>
      <c r="AK30" s="0" t="n">
        <v>0</v>
      </c>
      <c r="AL30" s="0" t="n">
        <v>0</v>
      </c>
      <c r="AM30" s="0" t="n">
        <v>0</v>
      </c>
      <c r="AN30" s="0" t="n">
        <v>0</v>
      </c>
      <c r="AO30" s="0" t="n">
        <v>0</v>
      </c>
      <c r="AP30" s="0" t="n">
        <v>0</v>
      </c>
      <c r="AQ30" s="0" t="n">
        <v>0</v>
      </c>
      <c r="AR30" s="0" t="n">
        <v>0</v>
      </c>
    </row>
    <row r="31" customFormat="false" ht="12.75" hidden="false" customHeight="false" outlineLevel="0" collapsed="false">
      <c r="A31" s="0" t="n">
        <f aca="false">ROW(Source!A38)</f>
        <v>38</v>
      </c>
      <c r="B31" s="0" t="n">
        <v>86511388</v>
      </c>
      <c r="C31" s="0" t="n">
        <v>86511384</v>
      </c>
      <c r="D31" s="0" t="n">
        <v>0</v>
      </c>
      <c r="E31" s="0" t="n">
        <v>1</v>
      </c>
      <c r="F31" s="0" t="n">
        <v>1</v>
      </c>
      <c r="G31" s="0" t="n">
        <v>30515945</v>
      </c>
      <c r="H31" s="0" t="n">
        <v>1</v>
      </c>
      <c r="I31" s="0" t="s">
        <v>70</v>
      </c>
      <c r="K31" s="0" t="s">
        <v>187</v>
      </c>
      <c r="L31" s="0" t="n">
        <v>1369</v>
      </c>
      <c r="N31" s="0" t="n">
        <v>1013</v>
      </c>
      <c r="O31" s="0" t="s">
        <v>188</v>
      </c>
      <c r="P31" s="0" t="s">
        <v>188</v>
      </c>
      <c r="Q31" s="0" t="n">
        <v>1</v>
      </c>
      <c r="X31" s="0" t="n">
        <v>91.839</v>
      </c>
      <c r="Y31" s="0" t="n">
        <v>0</v>
      </c>
      <c r="Z31" s="0" t="n">
        <v>0</v>
      </c>
      <c r="AA31" s="0" t="n">
        <v>0</v>
      </c>
      <c r="AB31" s="0" t="n">
        <v>0</v>
      </c>
      <c r="AC31" s="0" t="n">
        <v>0</v>
      </c>
      <c r="AD31" s="0" t="n">
        <v>1</v>
      </c>
      <c r="AE31" s="0" t="n">
        <v>1</v>
      </c>
      <c r="AF31" s="0" t="s">
        <v>76</v>
      </c>
      <c r="AG31" s="0" t="n">
        <v>101.0229</v>
      </c>
      <c r="AH31" s="0" t="n">
        <v>2</v>
      </c>
      <c r="AI31" s="0" t="n">
        <v>86511385</v>
      </c>
      <c r="AJ31" s="0" t="n">
        <v>31</v>
      </c>
      <c r="AK31" s="0" t="n">
        <v>0</v>
      </c>
      <c r="AL31" s="0" t="n">
        <v>0</v>
      </c>
      <c r="AM31" s="0" t="n">
        <v>0</v>
      </c>
      <c r="AN31" s="0" t="n">
        <v>0</v>
      </c>
      <c r="AO31" s="0" t="n">
        <v>0</v>
      </c>
      <c r="AP31" s="0" t="n">
        <v>0</v>
      </c>
      <c r="AQ31" s="0" t="n">
        <v>0</v>
      </c>
      <c r="AR31" s="0" t="n">
        <v>0</v>
      </c>
    </row>
    <row r="32" customFormat="false" ht="12.75" hidden="false" customHeight="false" outlineLevel="0" collapsed="false">
      <c r="A32" s="0" t="n">
        <f aca="false">ROW(Source!A38)</f>
        <v>38</v>
      </c>
      <c r="B32" s="0" t="n">
        <v>86511389</v>
      </c>
      <c r="C32" s="0" t="n">
        <v>86511384</v>
      </c>
      <c r="D32" s="0" t="n">
        <v>0</v>
      </c>
      <c r="E32" s="0" t="n">
        <v>1</v>
      </c>
      <c r="F32" s="0" t="n">
        <v>1</v>
      </c>
      <c r="G32" s="0" t="n">
        <v>30515945</v>
      </c>
      <c r="H32" s="0" t="n">
        <v>3</v>
      </c>
      <c r="I32" s="0" t="s">
        <v>189</v>
      </c>
      <c r="K32" s="0" t="s">
        <v>190</v>
      </c>
      <c r="L32" s="0" t="n">
        <v>1354</v>
      </c>
      <c r="N32" s="0" t="n">
        <v>1010</v>
      </c>
      <c r="O32" s="0" t="s">
        <v>181</v>
      </c>
      <c r="P32" s="0" t="s">
        <v>181</v>
      </c>
      <c r="Q32" s="0" t="n">
        <v>1</v>
      </c>
      <c r="X32" s="0" t="n">
        <v>0</v>
      </c>
      <c r="Y32" s="0" t="n">
        <v>47.28</v>
      </c>
      <c r="Z32" s="0" t="n">
        <v>0</v>
      </c>
      <c r="AA32" s="0" t="n">
        <v>0</v>
      </c>
      <c r="AB32" s="0" t="n">
        <v>0</v>
      </c>
      <c r="AC32" s="0" t="n">
        <v>0</v>
      </c>
      <c r="AD32" s="0" t="n">
        <v>1</v>
      </c>
      <c r="AE32" s="0" t="n">
        <v>0</v>
      </c>
      <c r="AG32" s="0" t="n">
        <v>0</v>
      </c>
      <c r="AH32" s="0" t="n">
        <v>2</v>
      </c>
      <c r="AI32" s="0" t="n">
        <v>86511386</v>
      </c>
      <c r="AJ32" s="0" t="n">
        <v>32</v>
      </c>
      <c r="AK32" s="0" t="n">
        <v>0</v>
      </c>
      <c r="AL32" s="0" t="n">
        <v>0</v>
      </c>
      <c r="AM32" s="0" t="n">
        <v>0</v>
      </c>
      <c r="AN32" s="0" t="n">
        <v>0</v>
      </c>
      <c r="AO32" s="0" t="n">
        <v>0</v>
      </c>
      <c r="AP32" s="0" t="n">
        <v>0</v>
      </c>
      <c r="AQ32" s="0" t="n">
        <v>0</v>
      </c>
      <c r="AR32" s="0" t="n">
        <v>0</v>
      </c>
    </row>
    <row r="33" customFormat="false" ht="12.75" hidden="false" customHeight="false" outlineLevel="0" collapsed="false">
      <c r="A33" s="0" t="n">
        <f aca="false">ROW(Source!A38)</f>
        <v>38</v>
      </c>
      <c r="B33" s="0" t="n">
        <v>86511390</v>
      </c>
      <c r="C33" s="0" t="n">
        <v>86511384</v>
      </c>
      <c r="D33" s="0" t="n">
        <v>46341682</v>
      </c>
      <c r="E33" s="0" t="n">
        <v>1</v>
      </c>
      <c r="F33" s="0" t="n">
        <v>1</v>
      </c>
      <c r="G33" s="0" t="n">
        <v>30515945</v>
      </c>
      <c r="H33" s="0" t="n">
        <v>3</v>
      </c>
      <c r="I33" s="0" t="s">
        <v>191</v>
      </c>
      <c r="K33" s="0" t="s">
        <v>192</v>
      </c>
      <c r="L33" s="0" t="n">
        <v>1354</v>
      </c>
      <c r="N33" s="0" t="n">
        <v>1010</v>
      </c>
      <c r="O33" s="0" t="s">
        <v>181</v>
      </c>
      <c r="P33" s="0" t="s">
        <v>181</v>
      </c>
      <c r="Q33" s="0" t="n">
        <v>1</v>
      </c>
      <c r="X33" s="0" t="n">
        <v>0</v>
      </c>
      <c r="Y33" s="0" t="n">
        <v>0</v>
      </c>
      <c r="Z33" s="0" t="n">
        <v>0</v>
      </c>
      <c r="AA33" s="0" t="n">
        <v>0</v>
      </c>
      <c r="AB33" s="0" t="n">
        <v>0</v>
      </c>
      <c r="AC33" s="0" t="n">
        <v>0</v>
      </c>
      <c r="AD33" s="0" t="n">
        <v>0</v>
      </c>
      <c r="AE33" s="0" t="n">
        <v>0</v>
      </c>
      <c r="AG33" s="0" t="n">
        <v>0</v>
      </c>
      <c r="AH33" s="0" t="n">
        <v>2</v>
      </c>
      <c r="AI33" s="0" t="n">
        <v>86511387</v>
      </c>
      <c r="AJ33" s="0" t="n">
        <v>33</v>
      </c>
      <c r="AK33" s="0" t="n">
        <v>0</v>
      </c>
      <c r="AL33" s="0" t="n">
        <v>0</v>
      </c>
      <c r="AM33" s="0" t="n">
        <v>0</v>
      </c>
      <c r="AN33" s="0" t="n">
        <v>0</v>
      </c>
      <c r="AO33" s="0" t="n">
        <v>0</v>
      </c>
      <c r="AP33" s="0" t="n">
        <v>0</v>
      </c>
      <c r="AQ33" s="0" t="n">
        <v>0</v>
      </c>
      <c r="AR33" s="0" t="n">
        <v>0</v>
      </c>
    </row>
    <row r="34" customFormat="false" ht="12.75" hidden="false" customHeight="false" outlineLevel="0" collapsed="false">
      <c r="A34" s="0" t="n">
        <f aca="false">ROW(Source!A39)</f>
        <v>39</v>
      </c>
      <c r="B34" s="0" t="n">
        <v>86511388</v>
      </c>
      <c r="C34" s="0" t="n">
        <v>86511384</v>
      </c>
      <c r="D34" s="0" t="n">
        <v>0</v>
      </c>
      <c r="E34" s="0" t="n">
        <v>1</v>
      </c>
      <c r="F34" s="0" t="n">
        <v>1</v>
      </c>
      <c r="G34" s="0" t="n">
        <v>30515945</v>
      </c>
      <c r="H34" s="0" t="n">
        <v>1</v>
      </c>
      <c r="I34" s="0" t="s">
        <v>70</v>
      </c>
      <c r="K34" s="0" t="s">
        <v>187</v>
      </c>
      <c r="L34" s="0" t="n">
        <v>1369</v>
      </c>
      <c r="N34" s="0" t="n">
        <v>1013</v>
      </c>
      <c r="O34" s="0" t="s">
        <v>188</v>
      </c>
      <c r="P34" s="0" t="s">
        <v>188</v>
      </c>
      <c r="Q34" s="0" t="n">
        <v>1</v>
      </c>
      <c r="X34" s="0" t="n">
        <v>91.839</v>
      </c>
      <c r="Y34" s="0" t="n">
        <v>0</v>
      </c>
      <c r="Z34" s="0" t="n">
        <v>0</v>
      </c>
      <c r="AA34" s="0" t="n">
        <v>0</v>
      </c>
      <c r="AB34" s="0" t="n">
        <v>0</v>
      </c>
      <c r="AC34" s="0" t="n">
        <v>0</v>
      </c>
      <c r="AD34" s="0" t="n">
        <v>1</v>
      </c>
      <c r="AE34" s="0" t="n">
        <v>1</v>
      </c>
      <c r="AF34" s="0" t="s">
        <v>76</v>
      </c>
      <c r="AG34" s="0" t="n">
        <v>101.0229</v>
      </c>
      <c r="AH34" s="0" t="n">
        <v>2</v>
      </c>
      <c r="AI34" s="0" t="n">
        <v>86511385</v>
      </c>
      <c r="AJ34" s="0" t="n">
        <v>34</v>
      </c>
      <c r="AK34" s="0" t="n">
        <v>0</v>
      </c>
      <c r="AL34" s="0" t="n">
        <v>0</v>
      </c>
      <c r="AM34" s="0" t="n">
        <v>0</v>
      </c>
      <c r="AN34" s="0" t="n">
        <v>0</v>
      </c>
      <c r="AO34" s="0" t="n">
        <v>0</v>
      </c>
      <c r="AP34" s="0" t="n">
        <v>0</v>
      </c>
      <c r="AQ34" s="0" t="n">
        <v>0</v>
      </c>
      <c r="AR34" s="0" t="n">
        <v>0</v>
      </c>
    </row>
    <row r="35" customFormat="false" ht="12.75" hidden="false" customHeight="false" outlineLevel="0" collapsed="false">
      <c r="A35" s="0" t="n">
        <f aca="false">ROW(Source!A39)</f>
        <v>39</v>
      </c>
      <c r="B35" s="0" t="n">
        <v>86511389</v>
      </c>
      <c r="C35" s="0" t="n">
        <v>86511384</v>
      </c>
      <c r="D35" s="0" t="n">
        <v>0</v>
      </c>
      <c r="E35" s="0" t="n">
        <v>1</v>
      </c>
      <c r="F35" s="0" t="n">
        <v>1</v>
      </c>
      <c r="G35" s="0" t="n">
        <v>30515945</v>
      </c>
      <c r="H35" s="0" t="n">
        <v>3</v>
      </c>
      <c r="I35" s="0" t="s">
        <v>189</v>
      </c>
      <c r="K35" s="0" t="s">
        <v>190</v>
      </c>
      <c r="L35" s="0" t="n">
        <v>1354</v>
      </c>
      <c r="N35" s="0" t="n">
        <v>1010</v>
      </c>
      <c r="O35" s="0" t="s">
        <v>181</v>
      </c>
      <c r="P35" s="0" t="s">
        <v>181</v>
      </c>
      <c r="Q35" s="0" t="n">
        <v>1</v>
      </c>
      <c r="X35" s="0" t="n">
        <v>0</v>
      </c>
      <c r="Y35" s="0" t="n">
        <v>47.28</v>
      </c>
      <c r="Z35" s="0" t="n">
        <v>0</v>
      </c>
      <c r="AA35" s="0" t="n">
        <v>0</v>
      </c>
      <c r="AB35" s="0" t="n">
        <v>0</v>
      </c>
      <c r="AC35" s="0" t="n">
        <v>0</v>
      </c>
      <c r="AD35" s="0" t="n">
        <v>1</v>
      </c>
      <c r="AE35" s="0" t="n">
        <v>0</v>
      </c>
      <c r="AG35" s="0" t="n">
        <v>0</v>
      </c>
      <c r="AH35" s="0" t="n">
        <v>2</v>
      </c>
      <c r="AI35" s="0" t="n">
        <v>86511386</v>
      </c>
      <c r="AJ35" s="0" t="n">
        <v>35</v>
      </c>
      <c r="AK35" s="0" t="n">
        <v>0</v>
      </c>
      <c r="AL35" s="0" t="n">
        <v>0</v>
      </c>
      <c r="AM35" s="0" t="n">
        <v>0</v>
      </c>
      <c r="AN35" s="0" t="n">
        <v>0</v>
      </c>
      <c r="AO35" s="0" t="n">
        <v>0</v>
      </c>
      <c r="AP35" s="0" t="n">
        <v>0</v>
      </c>
      <c r="AQ35" s="0" t="n">
        <v>0</v>
      </c>
      <c r="AR35" s="0" t="n">
        <v>0</v>
      </c>
    </row>
    <row r="36" customFormat="false" ht="12.75" hidden="false" customHeight="false" outlineLevel="0" collapsed="false">
      <c r="A36" s="0" t="n">
        <f aca="false">ROW(Source!A39)</f>
        <v>39</v>
      </c>
      <c r="B36" s="0" t="n">
        <v>86511390</v>
      </c>
      <c r="C36" s="0" t="n">
        <v>86511384</v>
      </c>
      <c r="D36" s="0" t="n">
        <v>46341682</v>
      </c>
      <c r="E36" s="0" t="n">
        <v>1</v>
      </c>
      <c r="F36" s="0" t="n">
        <v>1</v>
      </c>
      <c r="G36" s="0" t="n">
        <v>30515945</v>
      </c>
      <c r="H36" s="0" t="n">
        <v>3</v>
      </c>
      <c r="I36" s="0" t="s">
        <v>191</v>
      </c>
      <c r="K36" s="0" t="s">
        <v>192</v>
      </c>
      <c r="L36" s="0" t="n">
        <v>1354</v>
      </c>
      <c r="N36" s="0" t="n">
        <v>1010</v>
      </c>
      <c r="O36" s="0" t="s">
        <v>181</v>
      </c>
      <c r="P36" s="0" t="s">
        <v>181</v>
      </c>
      <c r="Q36" s="0" t="n">
        <v>1</v>
      </c>
      <c r="X36" s="0" t="n">
        <v>0</v>
      </c>
      <c r="Y36" s="0" t="n">
        <v>0</v>
      </c>
      <c r="Z36" s="0" t="n">
        <v>0</v>
      </c>
      <c r="AA36" s="0" t="n">
        <v>0</v>
      </c>
      <c r="AB36" s="0" t="n">
        <v>0</v>
      </c>
      <c r="AC36" s="0" t="n">
        <v>0</v>
      </c>
      <c r="AD36" s="0" t="n">
        <v>0</v>
      </c>
      <c r="AE36" s="0" t="n">
        <v>0</v>
      </c>
      <c r="AG36" s="0" t="n">
        <v>0</v>
      </c>
      <c r="AH36" s="0" t="n">
        <v>2</v>
      </c>
      <c r="AI36" s="0" t="n">
        <v>86511387</v>
      </c>
      <c r="AJ36" s="0" t="n">
        <v>36</v>
      </c>
      <c r="AK36" s="0" t="n">
        <v>0</v>
      </c>
      <c r="AL36" s="0" t="n">
        <v>0</v>
      </c>
      <c r="AM36" s="0" t="n">
        <v>0</v>
      </c>
      <c r="AN36" s="0" t="n">
        <v>0</v>
      </c>
      <c r="AO36" s="0" t="n">
        <v>0</v>
      </c>
      <c r="AP36" s="0" t="n">
        <v>0</v>
      </c>
      <c r="AQ36" s="0" t="n">
        <v>0</v>
      </c>
      <c r="AR36" s="0" t="n">
        <v>0</v>
      </c>
    </row>
    <row r="37" customFormat="false" ht="12.75" hidden="false" customHeight="false" outlineLevel="0" collapsed="false">
      <c r="A37" s="0" t="n">
        <f aca="false">ROW(Source!A40)</f>
        <v>40</v>
      </c>
      <c r="B37" s="0" t="n">
        <v>86511395</v>
      </c>
      <c r="C37" s="0" t="n">
        <v>86511391</v>
      </c>
      <c r="D37" s="0" t="n">
        <v>0</v>
      </c>
      <c r="E37" s="0" t="n">
        <v>1</v>
      </c>
      <c r="F37" s="0" t="n">
        <v>1</v>
      </c>
      <c r="G37" s="0" t="n">
        <v>30515945</v>
      </c>
      <c r="H37" s="0" t="n">
        <v>1</v>
      </c>
      <c r="I37" s="0" t="s">
        <v>70</v>
      </c>
      <c r="K37" s="0" t="s">
        <v>187</v>
      </c>
      <c r="L37" s="0" t="n">
        <v>1369</v>
      </c>
      <c r="N37" s="0" t="n">
        <v>1013</v>
      </c>
      <c r="O37" s="0" t="s">
        <v>188</v>
      </c>
      <c r="P37" s="0" t="s">
        <v>188</v>
      </c>
      <c r="Q37" s="0" t="n">
        <v>1</v>
      </c>
      <c r="X37" s="0" t="n">
        <v>91.839</v>
      </c>
      <c r="Y37" s="0" t="n">
        <v>0</v>
      </c>
      <c r="Z37" s="0" t="n">
        <v>0</v>
      </c>
      <c r="AA37" s="0" t="n">
        <v>0</v>
      </c>
      <c r="AB37" s="0" t="n">
        <v>0</v>
      </c>
      <c r="AC37" s="0" t="n">
        <v>0</v>
      </c>
      <c r="AD37" s="0" t="n">
        <v>1</v>
      </c>
      <c r="AE37" s="0" t="n">
        <v>1</v>
      </c>
      <c r="AF37" s="0" t="s">
        <v>76</v>
      </c>
      <c r="AG37" s="0" t="n">
        <v>101.0229</v>
      </c>
      <c r="AH37" s="0" t="n">
        <v>2</v>
      </c>
      <c r="AI37" s="0" t="n">
        <v>86511392</v>
      </c>
      <c r="AJ37" s="0" t="n">
        <v>37</v>
      </c>
      <c r="AK37" s="0" t="n">
        <v>0</v>
      </c>
      <c r="AL37" s="0" t="n">
        <v>0</v>
      </c>
      <c r="AM37" s="0" t="n">
        <v>0</v>
      </c>
      <c r="AN37" s="0" t="n">
        <v>0</v>
      </c>
      <c r="AO37" s="0" t="n">
        <v>0</v>
      </c>
      <c r="AP37" s="0" t="n">
        <v>0</v>
      </c>
      <c r="AQ37" s="0" t="n">
        <v>0</v>
      </c>
      <c r="AR37" s="0" t="n">
        <v>0</v>
      </c>
    </row>
    <row r="38" customFormat="false" ht="12.75" hidden="false" customHeight="false" outlineLevel="0" collapsed="false">
      <c r="A38" s="0" t="n">
        <f aca="false">ROW(Source!A40)</f>
        <v>40</v>
      </c>
      <c r="B38" s="0" t="n">
        <v>86511396</v>
      </c>
      <c r="C38" s="0" t="n">
        <v>86511391</v>
      </c>
      <c r="D38" s="0" t="n">
        <v>0</v>
      </c>
      <c r="E38" s="0" t="n">
        <v>1</v>
      </c>
      <c r="F38" s="0" t="n">
        <v>1</v>
      </c>
      <c r="G38" s="0" t="n">
        <v>30515945</v>
      </c>
      <c r="H38" s="0" t="n">
        <v>3</v>
      </c>
      <c r="I38" s="0" t="s">
        <v>189</v>
      </c>
      <c r="K38" s="0" t="s">
        <v>190</v>
      </c>
      <c r="L38" s="0" t="n">
        <v>1354</v>
      </c>
      <c r="N38" s="0" t="n">
        <v>1010</v>
      </c>
      <c r="O38" s="0" t="s">
        <v>181</v>
      </c>
      <c r="P38" s="0" t="s">
        <v>181</v>
      </c>
      <c r="Q38" s="0" t="n">
        <v>1</v>
      </c>
      <c r="X38" s="0" t="n">
        <v>0</v>
      </c>
      <c r="Y38" s="0" t="n">
        <v>47.28</v>
      </c>
      <c r="Z38" s="0" t="n">
        <v>0</v>
      </c>
      <c r="AA38" s="0" t="n">
        <v>0</v>
      </c>
      <c r="AB38" s="0" t="n">
        <v>0</v>
      </c>
      <c r="AC38" s="0" t="n">
        <v>0</v>
      </c>
      <c r="AD38" s="0" t="n">
        <v>1</v>
      </c>
      <c r="AE38" s="0" t="n">
        <v>0</v>
      </c>
      <c r="AG38" s="0" t="n">
        <v>0</v>
      </c>
      <c r="AH38" s="0" t="n">
        <v>2</v>
      </c>
      <c r="AI38" s="0" t="n">
        <v>86511393</v>
      </c>
      <c r="AJ38" s="0" t="n">
        <v>38</v>
      </c>
      <c r="AK38" s="0" t="n">
        <v>0</v>
      </c>
      <c r="AL38" s="0" t="n">
        <v>0</v>
      </c>
      <c r="AM38" s="0" t="n">
        <v>0</v>
      </c>
      <c r="AN38" s="0" t="n">
        <v>0</v>
      </c>
      <c r="AO38" s="0" t="n">
        <v>0</v>
      </c>
      <c r="AP38" s="0" t="n">
        <v>0</v>
      </c>
      <c r="AQ38" s="0" t="n">
        <v>0</v>
      </c>
      <c r="AR38" s="0" t="n">
        <v>0</v>
      </c>
    </row>
    <row r="39" customFormat="false" ht="12.75" hidden="false" customHeight="false" outlineLevel="0" collapsed="false">
      <c r="A39" s="0" t="n">
        <f aca="false">ROW(Source!A40)</f>
        <v>40</v>
      </c>
      <c r="B39" s="0" t="n">
        <v>86511397</v>
      </c>
      <c r="C39" s="0" t="n">
        <v>86511391</v>
      </c>
      <c r="D39" s="0" t="n">
        <v>46341682</v>
      </c>
      <c r="E39" s="0" t="n">
        <v>1</v>
      </c>
      <c r="F39" s="0" t="n">
        <v>1</v>
      </c>
      <c r="G39" s="0" t="n">
        <v>30515945</v>
      </c>
      <c r="H39" s="0" t="n">
        <v>3</v>
      </c>
      <c r="I39" s="0" t="s">
        <v>191</v>
      </c>
      <c r="K39" s="0" t="s">
        <v>192</v>
      </c>
      <c r="L39" s="0" t="n">
        <v>1354</v>
      </c>
      <c r="N39" s="0" t="n">
        <v>1010</v>
      </c>
      <c r="O39" s="0" t="s">
        <v>181</v>
      </c>
      <c r="P39" s="0" t="s">
        <v>181</v>
      </c>
      <c r="Q39" s="0" t="n">
        <v>1</v>
      </c>
      <c r="X39" s="0" t="n">
        <v>0</v>
      </c>
      <c r="Y39" s="0" t="n">
        <v>0</v>
      </c>
      <c r="Z39" s="0" t="n">
        <v>0</v>
      </c>
      <c r="AA39" s="0" t="n">
        <v>0</v>
      </c>
      <c r="AB39" s="0" t="n">
        <v>0</v>
      </c>
      <c r="AC39" s="0" t="n">
        <v>0</v>
      </c>
      <c r="AD39" s="0" t="n">
        <v>0</v>
      </c>
      <c r="AE39" s="0" t="n">
        <v>0</v>
      </c>
      <c r="AG39" s="0" t="n">
        <v>0</v>
      </c>
      <c r="AH39" s="0" t="n">
        <v>2</v>
      </c>
      <c r="AI39" s="0" t="n">
        <v>86511394</v>
      </c>
      <c r="AJ39" s="0" t="n">
        <v>39</v>
      </c>
      <c r="AK39" s="0" t="n">
        <v>0</v>
      </c>
      <c r="AL39" s="0" t="n">
        <v>0</v>
      </c>
      <c r="AM39" s="0" t="n">
        <v>0</v>
      </c>
      <c r="AN39" s="0" t="n">
        <v>0</v>
      </c>
      <c r="AO39" s="0" t="n">
        <v>0</v>
      </c>
      <c r="AP39" s="0" t="n">
        <v>0</v>
      </c>
      <c r="AQ39" s="0" t="n">
        <v>0</v>
      </c>
      <c r="AR39" s="0" t="n">
        <v>0</v>
      </c>
    </row>
    <row r="40" customFormat="false" ht="12.75" hidden="false" customHeight="false" outlineLevel="0" collapsed="false">
      <c r="A40" s="0" t="n">
        <f aca="false">ROW(Source!A41)</f>
        <v>41</v>
      </c>
      <c r="B40" s="0" t="n">
        <v>86511395</v>
      </c>
      <c r="C40" s="0" t="n">
        <v>86511391</v>
      </c>
      <c r="D40" s="0" t="n">
        <v>0</v>
      </c>
      <c r="E40" s="0" t="n">
        <v>1</v>
      </c>
      <c r="F40" s="0" t="n">
        <v>1</v>
      </c>
      <c r="G40" s="0" t="n">
        <v>30515945</v>
      </c>
      <c r="H40" s="0" t="n">
        <v>1</v>
      </c>
      <c r="I40" s="0" t="s">
        <v>70</v>
      </c>
      <c r="K40" s="0" t="s">
        <v>187</v>
      </c>
      <c r="L40" s="0" t="n">
        <v>1369</v>
      </c>
      <c r="N40" s="0" t="n">
        <v>1013</v>
      </c>
      <c r="O40" s="0" t="s">
        <v>188</v>
      </c>
      <c r="P40" s="0" t="s">
        <v>188</v>
      </c>
      <c r="Q40" s="0" t="n">
        <v>1</v>
      </c>
      <c r="X40" s="0" t="n">
        <v>91.839</v>
      </c>
      <c r="Y40" s="0" t="n">
        <v>0</v>
      </c>
      <c r="Z40" s="0" t="n">
        <v>0</v>
      </c>
      <c r="AA40" s="0" t="n">
        <v>0</v>
      </c>
      <c r="AB40" s="0" t="n">
        <v>0</v>
      </c>
      <c r="AC40" s="0" t="n">
        <v>0</v>
      </c>
      <c r="AD40" s="0" t="n">
        <v>1</v>
      </c>
      <c r="AE40" s="0" t="n">
        <v>1</v>
      </c>
      <c r="AF40" s="0" t="s">
        <v>76</v>
      </c>
      <c r="AG40" s="0" t="n">
        <v>101.0229</v>
      </c>
      <c r="AH40" s="0" t="n">
        <v>2</v>
      </c>
      <c r="AI40" s="0" t="n">
        <v>86511392</v>
      </c>
      <c r="AJ40" s="0" t="n">
        <v>40</v>
      </c>
      <c r="AK40" s="0" t="n">
        <v>0</v>
      </c>
      <c r="AL40" s="0" t="n">
        <v>0</v>
      </c>
      <c r="AM40" s="0" t="n">
        <v>0</v>
      </c>
      <c r="AN40" s="0" t="n">
        <v>0</v>
      </c>
      <c r="AO40" s="0" t="n">
        <v>0</v>
      </c>
      <c r="AP40" s="0" t="n">
        <v>0</v>
      </c>
      <c r="AQ40" s="0" t="n">
        <v>0</v>
      </c>
      <c r="AR40" s="0" t="n">
        <v>0</v>
      </c>
    </row>
    <row r="41" customFormat="false" ht="12.75" hidden="false" customHeight="false" outlineLevel="0" collapsed="false">
      <c r="A41" s="0" t="n">
        <f aca="false">ROW(Source!A41)</f>
        <v>41</v>
      </c>
      <c r="B41" s="0" t="n">
        <v>86511396</v>
      </c>
      <c r="C41" s="0" t="n">
        <v>86511391</v>
      </c>
      <c r="D41" s="0" t="n">
        <v>0</v>
      </c>
      <c r="E41" s="0" t="n">
        <v>1</v>
      </c>
      <c r="F41" s="0" t="n">
        <v>1</v>
      </c>
      <c r="G41" s="0" t="n">
        <v>30515945</v>
      </c>
      <c r="H41" s="0" t="n">
        <v>3</v>
      </c>
      <c r="I41" s="0" t="s">
        <v>189</v>
      </c>
      <c r="K41" s="0" t="s">
        <v>190</v>
      </c>
      <c r="L41" s="0" t="n">
        <v>1354</v>
      </c>
      <c r="N41" s="0" t="n">
        <v>1010</v>
      </c>
      <c r="O41" s="0" t="s">
        <v>181</v>
      </c>
      <c r="P41" s="0" t="s">
        <v>181</v>
      </c>
      <c r="Q41" s="0" t="n">
        <v>1</v>
      </c>
      <c r="X41" s="0" t="n">
        <v>0</v>
      </c>
      <c r="Y41" s="0" t="n">
        <v>47.28</v>
      </c>
      <c r="Z41" s="0" t="n">
        <v>0</v>
      </c>
      <c r="AA41" s="0" t="n">
        <v>0</v>
      </c>
      <c r="AB41" s="0" t="n">
        <v>0</v>
      </c>
      <c r="AC41" s="0" t="n">
        <v>0</v>
      </c>
      <c r="AD41" s="0" t="n">
        <v>1</v>
      </c>
      <c r="AE41" s="0" t="n">
        <v>0</v>
      </c>
      <c r="AG41" s="0" t="n">
        <v>0</v>
      </c>
      <c r="AH41" s="0" t="n">
        <v>2</v>
      </c>
      <c r="AI41" s="0" t="n">
        <v>86511393</v>
      </c>
      <c r="AJ41" s="0" t="n">
        <v>41</v>
      </c>
      <c r="AK41" s="0" t="n">
        <v>0</v>
      </c>
      <c r="AL41" s="0" t="n">
        <v>0</v>
      </c>
      <c r="AM41" s="0" t="n">
        <v>0</v>
      </c>
      <c r="AN41" s="0" t="n">
        <v>0</v>
      </c>
      <c r="AO41" s="0" t="n">
        <v>0</v>
      </c>
      <c r="AP41" s="0" t="n">
        <v>0</v>
      </c>
      <c r="AQ41" s="0" t="n">
        <v>0</v>
      </c>
      <c r="AR41" s="0" t="n">
        <v>0</v>
      </c>
    </row>
    <row r="42" customFormat="false" ht="12.75" hidden="false" customHeight="false" outlineLevel="0" collapsed="false">
      <c r="A42" s="0" t="n">
        <f aca="false">ROW(Source!A41)</f>
        <v>41</v>
      </c>
      <c r="B42" s="0" t="n">
        <v>86511397</v>
      </c>
      <c r="C42" s="0" t="n">
        <v>86511391</v>
      </c>
      <c r="D42" s="0" t="n">
        <v>46341682</v>
      </c>
      <c r="E42" s="0" t="n">
        <v>1</v>
      </c>
      <c r="F42" s="0" t="n">
        <v>1</v>
      </c>
      <c r="G42" s="0" t="n">
        <v>30515945</v>
      </c>
      <c r="H42" s="0" t="n">
        <v>3</v>
      </c>
      <c r="I42" s="0" t="s">
        <v>191</v>
      </c>
      <c r="K42" s="0" t="s">
        <v>192</v>
      </c>
      <c r="L42" s="0" t="n">
        <v>1354</v>
      </c>
      <c r="N42" s="0" t="n">
        <v>1010</v>
      </c>
      <c r="O42" s="0" t="s">
        <v>181</v>
      </c>
      <c r="P42" s="0" t="s">
        <v>181</v>
      </c>
      <c r="Q42" s="0" t="n">
        <v>1</v>
      </c>
      <c r="X42" s="0" t="n">
        <v>0</v>
      </c>
      <c r="Y42" s="0" t="n">
        <v>0</v>
      </c>
      <c r="Z42" s="0" t="n">
        <v>0</v>
      </c>
      <c r="AA42" s="0" t="n">
        <v>0</v>
      </c>
      <c r="AB42" s="0" t="n">
        <v>0</v>
      </c>
      <c r="AC42" s="0" t="n">
        <v>0</v>
      </c>
      <c r="AD42" s="0" t="n">
        <v>0</v>
      </c>
      <c r="AE42" s="0" t="n">
        <v>0</v>
      </c>
      <c r="AG42" s="0" t="n">
        <v>0</v>
      </c>
      <c r="AH42" s="0" t="n">
        <v>2</v>
      </c>
      <c r="AI42" s="0" t="n">
        <v>86511394</v>
      </c>
      <c r="AJ42" s="0" t="n">
        <v>42</v>
      </c>
      <c r="AK42" s="0" t="n">
        <v>0</v>
      </c>
      <c r="AL42" s="0" t="n">
        <v>0</v>
      </c>
      <c r="AM42" s="0" t="n">
        <v>0</v>
      </c>
      <c r="AN42" s="0" t="n">
        <v>0</v>
      </c>
      <c r="AO42" s="0" t="n">
        <v>0</v>
      </c>
      <c r="AP42" s="0" t="n">
        <v>0</v>
      </c>
      <c r="AQ42" s="0" t="n">
        <v>0</v>
      </c>
      <c r="AR42" s="0" t="n">
        <v>0</v>
      </c>
    </row>
    <row r="43" customFormat="false" ht="12.75" hidden="false" customHeight="false" outlineLevel="0" collapsed="false">
      <c r="A43" s="0" t="n">
        <f aca="false">ROW(Source!A42)</f>
        <v>42</v>
      </c>
      <c r="B43" s="0" t="n">
        <v>86511402</v>
      </c>
      <c r="C43" s="0" t="n">
        <v>86511398</v>
      </c>
      <c r="D43" s="0" t="n">
        <v>0</v>
      </c>
      <c r="E43" s="0" t="n">
        <v>1</v>
      </c>
      <c r="F43" s="0" t="n">
        <v>1</v>
      </c>
      <c r="G43" s="0" t="n">
        <v>30515945</v>
      </c>
      <c r="H43" s="0" t="n">
        <v>1</v>
      </c>
      <c r="I43" s="0" t="s">
        <v>70</v>
      </c>
      <c r="K43" s="0" t="s">
        <v>187</v>
      </c>
      <c r="L43" s="0" t="n">
        <v>1369</v>
      </c>
      <c r="N43" s="0" t="n">
        <v>1013</v>
      </c>
      <c r="O43" s="0" t="s">
        <v>188</v>
      </c>
      <c r="P43" s="0" t="s">
        <v>188</v>
      </c>
      <c r="Q43" s="0" t="n">
        <v>1</v>
      </c>
      <c r="X43" s="0" t="n">
        <v>91.839</v>
      </c>
      <c r="Y43" s="0" t="n">
        <v>0</v>
      </c>
      <c r="Z43" s="0" t="n">
        <v>0</v>
      </c>
      <c r="AA43" s="0" t="n">
        <v>0</v>
      </c>
      <c r="AB43" s="0" t="n">
        <v>0</v>
      </c>
      <c r="AC43" s="0" t="n">
        <v>0</v>
      </c>
      <c r="AD43" s="0" t="n">
        <v>1</v>
      </c>
      <c r="AE43" s="0" t="n">
        <v>1</v>
      </c>
      <c r="AF43" s="0" t="s">
        <v>76</v>
      </c>
      <c r="AG43" s="0" t="n">
        <v>101.0229</v>
      </c>
      <c r="AH43" s="0" t="n">
        <v>2</v>
      </c>
      <c r="AI43" s="0" t="n">
        <v>86511399</v>
      </c>
      <c r="AJ43" s="0" t="n">
        <v>43</v>
      </c>
      <c r="AK43" s="0" t="n">
        <v>0</v>
      </c>
      <c r="AL43" s="0" t="n">
        <v>0</v>
      </c>
      <c r="AM43" s="0" t="n">
        <v>0</v>
      </c>
      <c r="AN43" s="0" t="n">
        <v>0</v>
      </c>
      <c r="AO43" s="0" t="n">
        <v>0</v>
      </c>
      <c r="AP43" s="0" t="n">
        <v>0</v>
      </c>
      <c r="AQ43" s="0" t="n">
        <v>0</v>
      </c>
      <c r="AR43" s="0" t="n">
        <v>0</v>
      </c>
    </row>
    <row r="44" customFormat="false" ht="12.75" hidden="false" customHeight="false" outlineLevel="0" collapsed="false">
      <c r="A44" s="0" t="n">
        <f aca="false">ROW(Source!A42)</f>
        <v>42</v>
      </c>
      <c r="B44" s="0" t="n">
        <v>86511403</v>
      </c>
      <c r="C44" s="0" t="n">
        <v>86511398</v>
      </c>
      <c r="D44" s="0" t="n">
        <v>0</v>
      </c>
      <c r="E44" s="0" t="n">
        <v>1</v>
      </c>
      <c r="F44" s="0" t="n">
        <v>1</v>
      </c>
      <c r="G44" s="0" t="n">
        <v>30515945</v>
      </c>
      <c r="H44" s="0" t="n">
        <v>3</v>
      </c>
      <c r="I44" s="0" t="s">
        <v>189</v>
      </c>
      <c r="K44" s="0" t="s">
        <v>190</v>
      </c>
      <c r="L44" s="0" t="n">
        <v>1354</v>
      </c>
      <c r="N44" s="0" t="n">
        <v>1010</v>
      </c>
      <c r="O44" s="0" t="s">
        <v>181</v>
      </c>
      <c r="P44" s="0" t="s">
        <v>181</v>
      </c>
      <c r="Q44" s="0" t="n">
        <v>1</v>
      </c>
      <c r="X44" s="0" t="n">
        <v>0</v>
      </c>
      <c r="Y44" s="0" t="n">
        <v>47.28</v>
      </c>
      <c r="Z44" s="0" t="n">
        <v>0</v>
      </c>
      <c r="AA44" s="0" t="n">
        <v>0</v>
      </c>
      <c r="AB44" s="0" t="n">
        <v>0</v>
      </c>
      <c r="AC44" s="0" t="n">
        <v>0</v>
      </c>
      <c r="AD44" s="0" t="n">
        <v>1</v>
      </c>
      <c r="AE44" s="0" t="n">
        <v>0</v>
      </c>
      <c r="AG44" s="0" t="n">
        <v>0</v>
      </c>
      <c r="AH44" s="0" t="n">
        <v>2</v>
      </c>
      <c r="AI44" s="0" t="n">
        <v>86511400</v>
      </c>
      <c r="AJ44" s="0" t="n">
        <v>44</v>
      </c>
      <c r="AK44" s="0" t="n">
        <v>0</v>
      </c>
      <c r="AL44" s="0" t="n">
        <v>0</v>
      </c>
      <c r="AM44" s="0" t="n">
        <v>0</v>
      </c>
      <c r="AN44" s="0" t="n">
        <v>0</v>
      </c>
      <c r="AO44" s="0" t="n">
        <v>0</v>
      </c>
      <c r="AP44" s="0" t="n">
        <v>0</v>
      </c>
      <c r="AQ44" s="0" t="n">
        <v>0</v>
      </c>
      <c r="AR44" s="0" t="n">
        <v>0</v>
      </c>
    </row>
    <row r="45" customFormat="false" ht="12.75" hidden="false" customHeight="false" outlineLevel="0" collapsed="false">
      <c r="A45" s="0" t="n">
        <f aca="false">ROW(Source!A42)</f>
        <v>42</v>
      </c>
      <c r="B45" s="0" t="n">
        <v>86511404</v>
      </c>
      <c r="C45" s="0" t="n">
        <v>86511398</v>
      </c>
      <c r="D45" s="0" t="n">
        <v>46341682</v>
      </c>
      <c r="E45" s="0" t="n">
        <v>1</v>
      </c>
      <c r="F45" s="0" t="n">
        <v>1</v>
      </c>
      <c r="G45" s="0" t="n">
        <v>30515945</v>
      </c>
      <c r="H45" s="0" t="n">
        <v>3</v>
      </c>
      <c r="I45" s="0" t="s">
        <v>191</v>
      </c>
      <c r="K45" s="0" t="s">
        <v>192</v>
      </c>
      <c r="L45" s="0" t="n">
        <v>1354</v>
      </c>
      <c r="N45" s="0" t="n">
        <v>1010</v>
      </c>
      <c r="O45" s="0" t="s">
        <v>181</v>
      </c>
      <c r="P45" s="0" t="s">
        <v>181</v>
      </c>
      <c r="Q45" s="0" t="n">
        <v>1</v>
      </c>
      <c r="X45" s="0" t="n">
        <v>0</v>
      </c>
      <c r="Y45" s="0" t="n">
        <v>0</v>
      </c>
      <c r="Z45" s="0" t="n">
        <v>0</v>
      </c>
      <c r="AA45" s="0" t="n">
        <v>0</v>
      </c>
      <c r="AB45" s="0" t="n">
        <v>0</v>
      </c>
      <c r="AC45" s="0" t="n">
        <v>0</v>
      </c>
      <c r="AD45" s="0" t="n">
        <v>0</v>
      </c>
      <c r="AE45" s="0" t="n">
        <v>0</v>
      </c>
      <c r="AG45" s="0" t="n">
        <v>0</v>
      </c>
      <c r="AH45" s="0" t="n">
        <v>2</v>
      </c>
      <c r="AI45" s="0" t="n">
        <v>86511401</v>
      </c>
      <c r="AJ45" s="0" t="n">
        <v>45</v>
      </c>
      <c r="AK45" s="0" t="n">
        <v>0</v>
      </c>
      <c r="AL45" s="0" t="n">
        <v>0</v>
      </c>
      <c r="AM45" s="0" t="n">
        <v>0</v>
      </c>
      <c r="AN45" s="0" t="n">
        <v>0</v>
      </c>
      <c r="AO45" s="0" t="n">
        <v>0</v>
      </c>
      <c r="AP45" s="0" t="n">
        <v>0</v>
      </c>
      <c r="AQ45" s="0" t="n">
        <v>0</v>
      </c>
      <c r="AR45" s="0" t="n">
        <v>0</v>
      </c>
    </row>
    <row r="46" customFormat="false" ht="12.75" hidden="false" customHeight="false" outlineLevel="0" collapsed="false">
      <c r="A46" s="0" t="n">
        <f aca="false">ROW(Source!A43)</f>
        <v>43</v>
      </c>
      <c r="B46" s="0" t="n">
        <v>86511402</v>
      </c>
      <c r="C46" s="0" t="n">
        <v>86511398</v>
      </c>
      <c r="D46" s="0" t="n">
        <v>0</v>
      </c>
      <c r="E46" s="0" t="n">
        <v>1</v>
      </c>
      <c r="F46" s="0" t="n">
        <v>1</v>
      </c>
      <c r="G46" s="0" t="n">
        <v>30515945</v>
      </c>
      <c r="H46" s="0" t="n">
        <v>1</v>
      </c>
      <c r="I46" s="0" t="s">
        <v>70</v>
      </c>
      <c r="K46" s="0" t="s">
        <v>187</v>
      </c>
      <c r="L46" s="0" t="n">
        <v>1369</v>
      </c>
      <c r="N46" s="0" t="n">
        <v>1013</v>
      </c>
      <c r="O46" s="0" t="s">
        <v>188</v>
      </c>
      <c r="P46" s="0" t="s">
        <v>188</v>
      </c>
      <c r="Q46" s="0" t="n">
        <v>1</v>
      </c>
      <c r="X46" s="0" t="n">
        <v>91.839</v>
      </c>
      <c r="Y46" s="0" t="n">
        <v>0</v>
      </c>
      <c r="Z46" s="0" t="n">
        <v>0</v>
      </c>
      <c r="AA46" s="0" t="n">
        <v>0</v>
      </c>
      <c r="AB46" s="0" t="n">
        <v>0</v>
      </c>
      <c r="AC46" s="0" t="n">
        <v>0</v>
      </c>
      <c r="AD46" s="0" t="n">
        <v>1</v>
      </c>
      <c r="AE46" s="0" t="n">
        <v>1</v>
      </c>
      <c r="AF46" s="0" t="s">
        <v>76</v>
      </c>
      <c r="AG46" s="0" t="n">
        <v>101.0229</v>
      </c>
      <c r="AH46" s="0" t="n">
        <v>2</v>
      </c>
      <c r="AI46" s="0" t="n">
        <v>86511399</v>
      </c>
      <c r="AJ46" s="0" t="n">
        <v>46</v>
      </c>
      <c r="AK46" s="0" t="n">
        <v>0</v>
      </c>
      <c r="AL46" s="0" t="n">
        <v>0</v>
      </c>
      <c r="AM46" s="0" t="n">
        <v>0</v>
      </c>
      <c r="AN46" s="0" t="n">
        <v>0</v>
      </c>
      <c r="AO46" s="0" t="n">
        <v>0</v>
      </c>
      <c r="AP46" s="0" t="n">
        <v>0</v>
      </c>
      <c r="AQ46" s="0" t="n">
        <v>0</v>
      </c>
      <c r="AR46" s="0" t="n">
        <v>0</v>
      </c>
    </row>
    <row r="47" customFormat="false" ht="12.75" hidden="false" customHeight="false" outlineLevel="0" collapsed="false">
      <c r="A47" s="0" t="n">
        <f aca="false">ROW(Source!A43)</f>
        <v>43</v>
      </c>
      <c r="B47" s="0" t="n">
        <v>86511403</v>
      </c>
      <c r="C47" s="0" t="n">
        <v>86511398</v>
      </c>
      <c r="D47" s="0" t="n">
        <v>0</v>
      </c>
      <c r="E47" s="0" t="n">
        <v>1</v>
      </c>
      <c r="F47" s="0" t="n">
        <v>1</v>
      </c>
      <c r="G47" s="0" t="n">
        <v>30515945</v>
      </c>
      <c r="H47" s="0" t="n">
        <v>3</v>
      </c>
      <c r="I47" s="0" t="s">
        <v>189</v>
      </c>
      <c r="K47" s="0" t="s">
        <v>190</v>
      </c>
      <c r="L47" s="0" t="n">
        <v>1354</v>
      </c>
      <c r="N47" s="0" t="n">
        <v>1010</v>
      </c>
      <c r="O47" s="0" t="s">
        <v>181</v>
      </c>
      <c r="P47" s="0" t="s">
        <v>181</v>
      </c>
      <c r="Q47" s="0" t="n">
        <v>1</v>
      </c>
      <c r="X47" s="0" t="n">
        <v>0</v>
      </c>
      <c r="Y47" s="0" t="n">
        <v>47.28</v>
      </c>
      <c r="Z47" s="0" t="n">
        <v>0</v>
      </c>
      <c r="AA47" s="0" t="n">
        <v>0</v>
      </c>
      <c r="AB47" s="0" t="n">
        <v>0</v>
      </c>
      <c r="AC47" s="0" t="n">
        <v>0</v>
      </c>
      <c r="AD47" s="0" t="n">
        <v>1</v>
      </c>
      <c r="AE47" s="0" t="n">
        <v>0</v>
      </c>
      <c r="AG47" s="0" t="n">
        <v>0</v>
      </c>
      <c r="AH47" s="0" t="n">
        <v>2</v>
      </c>
      <c r="AI47" s="0" t="n">
        <v>86511400</v>
      </c>
      <c r="AJ47" s="0" t="n">
        <v>47</v>
      </c>
      <c r="AK47" s="0" t="n">
        <v>0</v>
      </c>
      <c r="AL47" s="0" t="n">
        <v>0</v>
      </c>
      <c r="AM47" s="0" t="n">
        <v>0</v>
      </c>
      <c r="AN47" s="0" t="n">
        <v>0</v>
      </c>
      <c r="AO47" s="0" t="n">
        <v>0</v>
      </c>
      <c r="AP47" s="0" t="n">
        <v>0</v>
      </c>
      <c r="AQ47" s="0" t="n">
        <v>0</v>
      </c>
      <c r="AR47" s="0" t="n">
        <v>0</v>
      </c>
    </row>
    <row r="48" customFormat="false" ht="12.75" hidden="false" customHeight="false" outlineLevel="0" collapsed="false">
      <c r="A48" s="0" t="n">
        <f aca="false">ROW(Source!A43)</f>
        <v>43</v>
      </c>
      <c r="B48" s="0" t="n">
        <v>86511404</v>
      </c>
      <c r="C48" s="0" t="n">
        <v>86511398</v>
      </c>
      <c r="D48" s="0" t="n">
        <v>46341682</v>
      </c>
      <c r="E48" s="0" t="n">
        <v>1</v>
      </c>
      <c r="F48" s="0" t="n">
        <v>1</v>
      </c>
      <c r="G48" s="0" t="n">
        <v>30515945</v>
      </c>
      <c r="H48" s="0" t="n">
        <v>3</v>
      </c>
      <c r="I48" s="0" t="s">
        <v>191</v>
      </c>
      <c r="K48" s="0" t="s">
        <v>192</v>
      </c>
      <c r="L48" s="0" t="n">
        <v>1354</v>
      </c>
      <c r="N48" s="0" t="n">
        <v>1010</v>
      </c>
      <c r="O48" s="0" t="s">
        <v>181</v>
      </c>
      <c r="P48" s="0" t="s">
        <v>181</v>
      </c>
      <c r="Q48" s="0" t="n">
        <v>1</v>
      </c>
      <c r="X48" s="0" t="n">
        <v>0</v>
      </c>
      <c r="Y48" s="0" t="n">
        <v>0</v>
      </c>
      <c r="Z48" s="0" t="n">
        <v>0</v>
      </c>
      <c r="AA48" s="0" t="n">
        <v>0</v>
      </c>
      <c r="AB48" s="0" t="n">
        <v>0</v>
      </c>
      <c r="AC48" s="0" t="n">
        <v>0</v>
      </c>
      <c r="AD48" s="0" t="n">
        <v>0</v>
      </c>
      <c r="AE48" s="0" t="n">
        <v>0</v>
      </c>
      <c r="AG48" s="0" t="n">
        <v>0</v>
      </c>
      <c r="AH48" s="0" t="n">
        <v>2</v>
      </c>
      <c r="AI48" s="0" t="n">
        <v>86511401</v>
      </c>
      <c r="AJ48" s="0" t="n">
        <v>48</v>
      </c>
      <c r="AK48" s="0" t="n">
        <v>0</v>
      </c>
      <c r="AL48" s="0" t="n">
        <v>0</v>
      </c>
      <c r="AM48" s="0" t="n">
        <v>0</v>
      </c>
      <c r="AN48" s="0" t="n">
        <v>0</v>
      </c>
      <c r="AO48" s="0" t="n">
        <v>0</v>
      </c>
      <c r="AP48" s="0" t="n">
        <v>0</v>
      </c>
      <c r="AQ48" s="0" t="n">
        <v>0</v>
      </c>
      <c r="AR48" s="0" t="n">
        <v>0</v>
      </c>
    </row>
    <row r="49" customFormat="false" ht="12.75" hidden="false" customHeight="false" outlineLevel="0" collapsed="false">
      <c r="A49" s="0" t="n">
        <f aca="false">ROW(Source!A44)</f>
        <v>44</v>
      </c>
      <c r="B49" s="0" t="n">
        <v>86511409</v>
      </c>
      <c r="C49" s="0" t="n">
        <v>86511405</v>
      </c>
      <c r="D49" s="0" t="n">
        <v>0</v>
      </c>
      <c r="E49" s="0" t="n">
        <v>1</v>
      </c>
      <c r="F49" s="0" t="n">
        <v>1</v>
      </c>
      <c r="G49" s="0" t="n">
        <v>30515945</v>
      </c>
      <c r="H49" s="0" t="n">
        <v>1</v>
      </c>
      <c r="I49" s="0" t="s">
        <v>70</v>
      </c>
      <c r="K49" s="0" t="s">
        <v>187</v>
      </c>
      <c r="L49" s="0" t="n">
        <v>1369</v>
      </c>
      <c r="N49" s="0" t="n">
        <v>1013</v>
      </c>
      <c r="O49" s="0" t="s">
        <v>188</v>
      </c>
      <c r="P49" s="0" t="s">
        <v>188</v>
      </c>
      <c r="Q49" s="0" t="n">
        <v>1</v>
      </c>
      <c r="X49" s="0" t="n">
        <v>91.839</v>
      </c>
      <c r="Y49" s="0" t="n">
        <v>0</v>
      </c>
      <c r="Z49" s="0" t="n">
        <v>0</v>
      </c>
      <c r="AA49" s="0" t="n">
        <v>0</v>
      </c>
      <c r="AB49" s="0" t="n">
        <v>0</v>
      </c>
      <c r="AC49" s="0" t="n">
        <v>0</v>
      </c>
      <c r="AD49" s="0" t="n">
        <v>1</v>
      </c>
      <c r="AE49" s="0" t="n">
        <v>1</v>
      </c>
      <c r="AF49" s="0" t="s">
        <v>76</v>
      </c>
      <c r="AG49" s="0" t="n">
        <v>101.0229</v>
      </c>
      <c r="AH49" s="0" t="n">
        <v>2</v>
      </c>
      <c r="AI49" s="0" t="n">
        <v>86511406</v>
      </c>
      <c r="AJ49" s="0" t="n">
        <v>49</v>
      </c>
      <c r="AK49" s="0" t="n">
        <v>0</v>
      </c>
      <c r="AL49" s="0" t="n">
        <v>0</v>
      </c>
      <c r="AM49" s="0" t="n">
        <v>0</v>
      </c>
      <c r="AN49" s="0" t="n">
        <v>0</v>
      </c>
      <c r="AO49" s="0" t="n">
        <v>0</v>
      </c>
      <c r="AP49" s="0" t="n">
        <v>0</v>
      </c>
      <c r="AQ49" s="0" t="n">
        <v>0</v>
      </c>
      <c r="AR49" s="0" t="n">
        <v>0</v>
      </c>
    </row>
    <row r="50" customFormat="false" ht="12.75" hidden="false" customHeight="false" outlineLevel="0" collapsed="false">
      <c r="A50" s="0" t="n">
        <f aca="false">ROW(Source!A44)</f>
        <v>44</v>
      </c>
      <c r="B50" s="0" t="n">
        <v>86511410</v>
      </c>
      <c r="C50" s="0" t="n">
        <v>86511405</v>
      </c>
      <c r="D50" s="0" t="n">
        <v>0</v>
      </c>
      <c r="E50" s="0" t="n">
        <v>1</v>
      </c>
      <c r="F50" s="0" t="n">
        <v>1</v>
      </c>
      <c r="G50" s="0" t="n">
        <v>30515945</v>
      </c>
      <c r="H50" s="0" t="n">
        <v>3</v>
      </c>
      <c r="I50" s="0" t="s">
        <v>189</v>
      </c>
      <c r="K50" s="0" t="s">
        <v>190</v>
      </c>
      <c r="L50" s="0" t="n">
        <v>1354</v>
      </c>
      <c r="N50" s="0" t="n">
        <v>1010</v>
      </c>
      <c r="O50" s="0" t="s">
        <v>181</v>
      </c>
      <c r="P50" s="0" t="s">
        <v>181</v>
      </c>
      <c r="Q50" s="0" t="n">
        <v>1</v>
      </c>
      <c r="X50" s="0" t="n">
        <v>0</v>
      </c>
      <c r="Y50" s="0" t="n">
        <v>47.28</v>
      </c>
      <c r="Z50" s="0" t="n">
        <v>0</v>
      </c>
      <c r="AA50" s="0" t="n">
        <v>0</v>
      </c>
      <c r="AB50" s="0" t="n">
        <v>0</v>
      </c>
      <c r="AC50" s="0" t="n">
        <v>0</v>
      </c>
      <c r="AD50" s="0" t="n">
        <v>1</v>
      </c>
      <c r="AE50" s="0" t="n">
        <v>0</v>
      </c>
      <c r="AG50" s="0" t="n">
        <v>0</v>
      </c>
      <c r="AH50" s="0" t="n">
        <v>2</v>
      </c>
      <c r="AI50" s="0" t="n">
        <v>86511407</v>
      </c>
      <c r="AJ50" s="0" t="n">
        <v>50</v>
      </c>
      <c r="AK50" s="0" t="n">
        <v>0</v>
      </c>
      <c r="AL50" s="0" t="n">
        <v>0</v>
      </c>
      <c r="AM50" s="0" t="n">
        <v>0</v>
      </c>
      <c r="AN50" s="0" t="n">
        <v>0</v>
      </c>
      <c r="AO50" s="0" t="n">
        <v>0</v>
      </c>
      <c r="AP50" s="0" t="n">
        <v>0</v>
      </c>
      <c r="AQ50" s="0" t="n">
        <v>0</v>
      </c>
      <c r="AR50" s="0" t="n">
        <v>0</v>
      </c>
    </row>
    <row r="51" customFormat="false" ht="12.75" hidden="false" customHeight="false" outlineLevel="0" collapsed="false">
      <c r="A51" s="0" t="n">
        <f aca="false">ROW(Source!A44)</f>
        <v>44</v>
      </c>
      <c r="B51" s="0" t="n">
        <v>86511411</v>
      </c>
      <c r="C51" s="0" t="n">
        <v>86511405</v>
      </c>
      <c r="D51" s="0" t="n">
        <v>46341682</v>
      </c>
      <c r="E51" s="0" t="n">
        <v>1</v>
      </c>
      <c r="F51" s="0" t="n">
        <v>1</v>
      </c>
      <c r="G51" s="0" t="n">
        <v>30515945</v>
      </c>
      <c r="H51" s="0" t="n">
        <v>3</v>
      </c>
      <c r="I51" s="0" t="s">
        <v>191</v>
      </c>
      <c r="K51" s="0" t="s">
        <v>192</v>
      </c>
      <c r="L51" s="0" t="n">
        <v>1354</v>
      </c>
      <c r="N51" s="0" t="n">
        <v>1010</v>
      </c>
      <c r="O51" s="0" t="s">
        <v>181</v>
      </c>
      <c r="P51" s="0" t="s">
        <v>181</v>
      </c>
      <c r="Q51" s="0" t="n">
        <v>1</v>
      </c>
      <c r="X51" s="0" t="n">
        <v>0</v>
      </c>
      <c r="Y51" s="0" t="n">
        <v>0</v>
      </c>
      <c r="Z51" s="0" t="n">
        <v>0</v>
      </c>
      <c r="AA51" s="0" t="n">
        <v>0</v>
      </c>
      <c r="AB51" s="0" t="n">
        <v>0</v>
      </c>
      <c r="AC51" s="0" t="n">
        <v>0</v>
      </c>
      <c r="AD51" s="0" t="n">
        <v>0</v>
      </c>
      <c r="AE51" s="0" t="n">
        <v>0</v>
      </c>
      <c r="AG51" s="0" t="n">
        <v>0</v>
      </c>
      <c r="AH51" s="0" t="n">
        <v>2</v>
      </c>
      <c r="AI51" s="0" t="n">
        <v>86511408</v>
      </c>
      <c r="AJ51" s="0" t="n">
        <v>51</v>
      </c>
      <c r="AK51" s="0" t="n">
        <v>0</v>
      </c>
      <c r="AL51" s="0" t="n">
        <v>0</v>
      </c>
      <c r="AM51" s="0" t="n">
        <v>0</v>
      </c>
      <c r="AN51" s="0" t="n">
        <v>0</v>
      </c>
      <c r="AO51" s="0" t="n">
        <v>0</v>
      </c>
      <c r="AP51" s="0" t="n">
        <v>0</v>
      </c>
      <c r="AQ51" s="0" t="n">
        <v>0</v>
      </c>
      <c r="AR51" s="0" t="n">
        <v>0</v>
      </c>
    </row>
    <row r="52" customFormat="false" ht="12.75" hidden="false" customHeight="false" outlineLevel="0" collapsed="false">
      <c r="A52" s="0" t="n">
        <f aca="false">ROW(Source!A45)</f>
        <v>45</v>
      </c>
      <c r="B52" s="0" t="n">
        <v>86511409</v>
      </c>
      <c r="C52" s="0" t="n">
        <v>86511405</v>
      </c>
      <c r="D52" s="0" t="n">
        <v>0</v>
      </c>
      <c r="E52" s="0" t="n">
        <v>1</v>
      </c>
      <c r="F52" s="0" t="n">
        <v>1</v>
      </c>
      <c r="G52" s="0" t="n">
        <v>30515945</v>
      </c>
      <c r="H52" s="0" t="n">
        <v>1</v>
      </c>
      <c r="I52" s="0" t="s">
        <v>70</v>
      </c>
      <c r="K52" s="0" t="s">
        <v>187</v>
      </c>
      <c r="L52" s="0" t="n">
        <v>1369</v>
      </c>
      <c r="N52" s="0" t="n">
        <v>1013</v>
      </c>
      <c r="O52" s="0" t="s">
        <v>188</v>
      </c>
      <c r="P52" s="0" t="s">
        <v>188</v>
      </c>
      <c r="Q52" s="0" t="n">
        <v>1</v>
      </c>
      <c r="X52" s="0" t="n">
        <v>91.839</v>
      </c>
      <c r="Y52" s="0" t="n">
        <v>0</v>
      </c>
      <c r="Z52" s="0" t="n">
        <v>0</v>
      </c>
      <c r="AA52" s="0" t="n">
        <v>0</v>
      </c>
      <c r="AB52" s="0" t="n">
        <v>0</v>
      </c>
      <c r="AC52" s="0" t="n">
        <v>0</v>
      </c>
      <c r="AD52" s="0" t="n">
        <v>1</v>
      </c>
      <c r="AE52" s="0" t="n">
        <v>1</v>
      </c>
      <c r="AF52" s="0" t="s">
        <v>76</v>
      </c>
      <c r="AG52" s="0" t="n">
        <v>101.0229</v>
      </c>
      <c r="AH52" s="0" t="n">
        <v>2</v>
      </c>
      <c r="AI52" s="0" t="n">
        <v>86511406</v>
      </c>
      <c r="AJ52" s="0" t="n">
        <v>52</v>
      </c>
      <c r="AK52" s="0" t="n">
        <v>0</v>
      </c>
      <c r="AL52" s="0" t="n">
        <v>0</v>
      </c>
      <c r="AM52" s="0" t="n">
        <v>0</v>
      </c>
      <c r="AN52" s="0" t="n">
        <v>0</v>
      </c>
      <c r="AO52" s="0" t="n">
        <v>0</v>
      </c>
      <c r="AP52" s="0" t="n">
        <v>0</v>
      </c>
      <c r="AQ52" s="0" t="n">
        <v>0</v>
      </c>
      <c r="AR52" s="0" t="n">
        <v>0</v>
      </c>
    </row>
    <row r="53" customFormat="false" ht="12.75" hidden="false" customHeight="false" outlineLevel="0" collapsed="false">
      <c r="A53" s="0" t="n">
        <f aca="false">ROW(Source!A45)</f>
        <v>45</v>
      </c>
      <c r="B53" s="0" t="n">
        <v>86511410</v>
      </c>
      <c r="C53" s="0" t="n">
        <v>86511405</v>
      </c>
      <c r="D53" s="0" t="n">
        <v>0</v>
      </c>
      <c r="E53" s="0" t="n">
        <v>1</v>
      </c>
      <c r="F53" s="0" t="n">
        <v>1</v>
      </c>
      <c r="G53" s="0" t="n">
        <v>30515945</v>
      </c>
      <c r="H53" s="0" t="n">
        <v>3</v>
      </c>
      <c r="I53" s="0" t="s">
        <v>189</v>
      </c>
      <c r="K53" s="0" t="s">
        <v>190</v>
      </c>
      <c r="L53" s="0" t="n">
        <v>1354</v>
      </c>
      <c r="N53" s="0" t="n">
        <v>1010</v>
      </c>
      <c r="O53" s="0" t="s">
        <v>181</v>
      </c>
      <c r="P53" s="0" t="s">
        <v>181</v>
      </c>
      <c r="Q53" s="0" t="n">
        <v>1</v>
      </c>
      <c r="X53" s="0" t="n">
        <v>0</v>
      </c>
      <c r="Y53" s="0" t="n">
        <v>47.28</v>
      </c>
      <c r="Z53" s="0" t="n">
        <v>0</v>
      </c>
      <c r="AA53" s="0" t="n">
        <v>0</v>
      </c>
      <c r="AB53" s="0" t="n">
        <v>0</v>
      </c>
      <c r="AC53" s="0" t="n">
        <v>0</v>
      </c>
      <c r="AD53" s="0" t="n">
        <v>1</v>
      </c>
      <c r="AE53" s="0" t="n">
        <v>0</v>
      </c>
      <c r="AG53" s="0" t="n">
        <v>0</v>
      </c>
      <c r="AH53" s="0" t="n">
        <v>2</v>
      </c>
      <c r="AI53" s="0" t="n">
        <v>86511407</v>
      </c>
      <c r="AJ53" s="0" t="n">
        <v>53</v>
      </c>
      <c r="AK53" s="0" t="n">
        <v>0</v>
      </c>
      <c r="AL53" s="0" t="n">
        <v>0</v>
      </c>
      <c r="AM53" s="0" t="n">
        <v>0</v>
      </c>
      <c r="AN53" s="0" t="n">
        <v>0</v>
      </c>
      <c r="AO53" s="0" t="n">
        <v>0</v>
      </c>
      <c r="AP53" s="0" t="n">
        <v>0</v>
      </c>
      <c r="AQ53" s="0" t="n">
        <v>0</v>
      </c>
      <c r="AR53" s="0" t="n">
        <v>0</v>
      </c>
    </row>
    <row r="54" customFormat="false" ht="12.75" hidden="false" customHeight="false" outlineLevel="0" collapsed="false">
      <c r="A54" s="0" t="n">
        <f aca="false">ROW(Source!A45)</f>
        <v>45</v>
      </c>
      <c r="B54" s="0" t="n">
        <v>86511411</v>
      </c>
      <c r="C54" s="0" t="n">
        <v>86511405</v>
      </c>
      <c r="D54" s="0" t="n">
        <v>46341682</v>
      </c>
      <c r="E54" s="0" t="n">
        <v>1</v>
      </c>
      <c r="F54" s="0" t="n">
        <v>1</v>
      </c>
      <c r="G54" s="0" t="n">
        <v>30515945</v>
      </c>
      <c r="H54" s="0" t="n">
        <v>3</v>
      </c>
      <c r="I54" s="0" t="s">
        <v>191</v>
      </c>
      <c r="K54" s="0" t="s">
        <v>192</v>
      </c>
      <c r="L54" s="0" t="n">
        <v>1354</v>
      </c>
      <c r="N54" s="0" t="n">
        <v>1010</v>
      </c>
      <c r="O54" s="0" t="s">
        <v>181</v>
      </c>
      <c r="P54" s="0" t="s">
        <v>181</v>
      </c>
      <c r="Q54" s="0" t="n">
        <v>1</v>
      </c>
      <c r="X54" s="0" t="n">
        <v>0</v>
      </c>
      <c r="Y54" s="0" t="n">
        <v>0</v>
      </c>
      <c r="Z54" s="0" t="n">
        <v>0</v>
      </c>
      <c r="AA54" s="0" t="n">
        <v>0</v>
      </c>
      <c r="AB54" s="0" t="n">
        <v>0</v>
      </c>
      <c r="AC54" s="0" t="n">
        <v>0</v>
      </c>
      <c r="AD54" s="0" t="n">
        <v>0</v>
      </c>
      <c r="AE54" s="0" t="n">
        <v>0</v>
      </c>
      <c r="AG54" s="0" t="n">
        <v>0</v>
      </c>
      <c r="AH54" s="0" t="n">
        <v>2</v>
      </c>
      <c r="AI54" s="0" t="n">
        <v>86511408</v>
      </c>
      <c r="AJ54" s="0" t="n">
        <v>54</v>
      </c>
      <c r="AK54" s="0" t="n">
        <v>0</v>
      </c>
      <c r="AL54" s="0" t="n">
        <v>0</v>
      </c>
      <c r="AM54" s="0" t="n">
        <v>0</v>
      </c>
      <c r="AN54" s="0" t="n">
        <v>0</v>
      </c>
      <c r="AO54" s="0" t="n">
        <v>0</v>
      </c>
      <c r="AP54" s="0" t="n">
        <v>0</v>
      </c>
      <c r="AQ54" s="0" t="n">
        <v>0</v>
      </c>
      <c r="AR54" s="0" t="n">
        <v>0</v>
      </c>
    </row>
    <row r="55" customFormat="false" ht="12.75" hidden="false" customHeight="false" outlineLevel="0" collapsed="false">
      <c r="A55" s="0" t="n">
        <f aca="false">ROW(Source!A46)</f>
        <v>46</v>
      </c>
      <c r="B55" s="0" t="n">
        <v>86511416</v>
      </c>
      <c r="C55" s="0" t="n">
        <v>86511412</v>
      </c>
      <c r="D55" s="0" t="n">
        <v>0</v>
      </c>
      <c r="E55" s="0" t="n">
        <v>1</v>
      </c>
      <c r="F55" s="0" t="n">
        <v>1</v>
      </c>
      <c r="G55" s="0" t="n">
        <v>30515945</v>
      </c>
      <c r="H55" s="0" t="n">
        <v>1</v>
      </c>
      <c r="I55" s="0" t="s">
        <v>70</v>
      </c>
      <c r="K55" s="0" t="s">
        <v>187</v>
      </c>
      <c r="L55" s="0" t="n">
        <v>1369</v>
      </c>
      <c r="N55" s="0" t="n">
        <v>1013</v>
      </c>
      <c r="O55" s="0" t="s">
        <v>188</v>
      </c>
      <c r="P55" s="0" t="s">
        <v>188</v>
      </c>
      <c r="Q55" s="0" t="n">
        <v>1</v>
      </c>
      <c r="X55" s="0" t="n">
        <v>91.839</v>
      </c>
      <c r="Y55" s="0" t="n">
        <v>0</v>
      </c>
      <c r="Z55" s="0" t="n">
        <v>0</v>
      </c>
      <c r="AA55" s="0" t="n">
        <v>0</v>
      </c>
      <c r="AB55" s="0" t="n">
        <v>0</v>
      </c>
      <c r="AC55" s="0" t="n">
        <v>0</v>
      </c>
      <c r="AD55" s="0" t="n">
        <v>1</v>
      </c>
      <c r="AE55" s="0" t="n">
        <v>1</v>
      </c>
      <c r="AF55" s="0" t="s">
        <v>76</v>
      </c>
      <c r="AG55" s="0" t="n">
        <v>101.0229</v>
      </c>
      <c r="AH55" s="0" t="n">
        <v>2</v>
      </c>
      <c r="AI55" s="0" t="n">
        <v>86511413</v>
      </c>
      <c r="AJ55" s="0" t="n">
        <v>55</v>
      </c>
      <c r="AK55" s="0" t="n">
        <v>0</v>
      </c>
      <c r="AL55" s="0" t="n">
        <v>0</v>
      </c>
      <c r="AM55" s="0" t="n">
        <v>0</v>
      </c>
      <c r="AN55" s="0" t="n">
        <v>0</v>
      </c>
      <c r="AO55" s="0" t="n">
        <v>0</v>
      </c>
      <c r="AP55" s="0" t="n">
        <v>0</v>
      </c>
      <c r="AQ55" s="0" t="n">
        <v>0</v>
      </c>
      <c r="AR55" s="0" t="n">
        <v>0</v>
      </c>
    </row>
    <row r="56" customFormat="false" ht="12.75" hidden="false" customHeight="false" outlineLevel="0" collapsed="false">
      <c r="A56" s="0" t="n">
        <f aca="false">ROW(Source!A46)</f>
        <v>46</v>
      </c>
      <c r="B56" s="0" t="n">
        <v>86511417</v>
      </c>
      <c r="C56" s="0" t="n">
        <v>86511412</v>
      </c>
      <c r="D56" s="0" t="n">
        <v>0</v>
      </c>
      <c r="E56" s="0" t="n">
        <v>1</v>
      </c>
      <c r="F56" s="0" t="n">
        <v>1</v>
      </c>
      <c r="G56" s="0" t="n">
        <v>30515945</v>
      </c>
      <c r="H56" s="0" t="n">
        <v>3</v>
      </c>
      <c r="I56" s="0" t="s">
        <v>189</v>
      </c>
      <c r="K56" s="0" t="s">
        <v>190</v>
      </c>
      <c r="L56" s="0" t="n">
        <v>1354</v>
      </c>
      <c r="N56" s="0" t="n">
        <v>1010</v>
      </c>
      <c r="O56" s="0" t="s">
        <v>181</v>
      </c>
      <c r="P56" s="0" t="s">
        <v>181</v>
      </c>
      <c r="Q56" s="0" t="n">
        <v>1</v>
      </c>
      <c r="X56" s="0" t="n">
        <v>0</v>
      </c>
      <c r="Y56" s="0" t="n">
        <v>47.28</v>
      </c>
      <c r="Z56" s="0" t="n">
        <v>0</v>
      </c>
      <c r="AA56" s="0" t="n">
        <v>0</v>
      </c>
      <c r="AB56" s="0" t="n">
        <v>0</v>
      </c>
      <c r="AC56" s="0" t="n">
        <v>0</v>
      </c>
      <c r="AD56" s="0" t="n">
        <v>1</v>
      </c>
      <c r="AE56" s="0" t="n">
        <v>0</v>
      </c>
      <c r="AG56" s="0" t="n">
        <v>0</v>
      </c>
      <c r="AH56" s="0" t="n">
        <v>2</v>
      </c>
      <c r="AI56" s="0" t="n">
        <v>86511414</v>
      </c>
      <c r="AJ56" s="0" t="n">
        <v>56</v>
      </c>
      <c r="AK56" s="0" t="n">
        <v>0</v>
      </c>
      <c r="AL56" s="0" t="n">
        <v>0</v>
      </c>
      <c r="AM56" s="0" t="n">
        <v>0</v>
      </c>
      <c r="AN56" s="0" t="n">
        <v>0</v>
      </c>
      <c r="AO56" s="0" t="n">
        <v>0</v>
      </c>
      <c r="AP56" s="0" t="n">
        <v>0</v>
      </c>
      <c r="AQ56" s="0" t="n">
        <v>0</v>
      </c>
      <c r="AR56" s="0" t="n">
        <v>0</v>
      </c>
    </row>
    <row r="57" customFormat="false" ht="12.75" hidden="false" customHeight="false" outlineLevel="0" collapsed="false">
      <c r="A57" s="0" t="n">
        <f aca="false">ROW(Source!A46)</f>
        <v>46</v>
      </c>
      <c r="B57" s="0" t="n">
        <v>86511418</v>
      </c>
      <c r="C57" s="0" t="n">
        <v>86511412</v>
      </c>
      <c r="D57" s="0" t="n">
        <v>46341682</v>
      </c>
      <c r="E57" s="0" t="n">
        <v>1</v>
      </c>
      <c r="F57" s="0" t="n">
        <v>1</v>
      </c>
      <c r="G57" s="0" t="n">
        <v>30515945</v>
      </c>
      <c r="H57" s="0" t="n">
        <v>3</v>
      </c>
      <c r="I57" s="0" t="s">
        <v>191</v>
      </c>
      <c r="K57" s="0" t="s">
        <v>192</v>
      </c>
      <c r="L57" s="0" t="n">
        <v>1354</v>
      </c>
      <c r="N57" s="0" t="n">
        <v>1010</v>
      </c>
      <c r="O57" s="0" t="s">
        <v>181</v>
      </c>
      <c r="P57" s="0" t="s">
        <v>181</v>
      </c>
      <c r="Q57" s="0" t="n">
        <v>1</v>
      </c>
      <c r="X57" s="0" t="n">
        <v>0</v>
      </c>
      <c r="Y57" s="0" t="n">
        <v>0</v>
      </c>
      <c r="Z57" s="0" t="n">
        <v>0</v>
      </c>
      <c r="AA57" s="0" t="n">
        <v>0</v>
      </c>
      <c r="AB57" s="0" t="n">
        <v>0</v>
      </c>
      <c r="AC57" s="0" t="n">
        <v>0</v>
      </c>
      <c r="AD57" s="0" t="n">
        <v>0</v>
      </c>
      <c r="AE57" s="0" t="n">
        <v>0</v>
      </c>
      <c r="AG57" s="0" t="n">
        <v>0</v>
      </c>
      <c r="AH57" s="0" t="n">
        <v>2</v>
      </c>
      <c r="AI57" s="0" t="n">
        <v>86511415</v>
      </c>
      <c r="AJ57" s="0" t="n">
        <v>57</v>
      </c>
      <c r="AK57" s="0" t="n">
        <v>0</v>
      </c>
      <c r="AL57" s="0" t="n">
        <v>0</v>
      </c>
      <c r="AM57" s="0" t="n">
        <v>0</v>
      </c>
      <c r="AN57" s="0" t="n">
        <v>0</v>
      </c>
      <c r="AO57" s="0" t="n">
        <v>0</v>
      </c>
      <c r="AP57" s="0" t="n">
        <v>0</v>
      </c>
      <c r="AQ57" s="0" t="n">
        <v>0</v>
      </c>
      <c r="AR57" s="0" t="n">
        <v>0</v>
      </c>
    </row>
    <row r="58" customFormat="false" ht="12.75" hidden="false" customHeight="false" outlineLevel="0" collapsed="false">
      <c r="A58" s="0" t="n">
        <f aca="false">ROW(Source!A47)</f>
        <v>47</v>
      </c>
      <c r="B58" s="0" t="n">
        <v>86511416</v>
      </c>
      <c r="C58" s="0" t="n">
        <v>86511412</v>
      </c>
      <c r="D58" s="0" t="n">
        <v>0</v>
      </c>
      <c r="E58" s="0" t="n">
        <v>1</v>
      </c>
      <c r="F58" s="0" t="n">
        <v>1</v>
      </c>
      <c r="G58" s="0" t="n">
        <v>30515945</v>
      </c>
      <c r="H58" s="0" t="n">
        <v>1</v>
      </c>
      <c r="I58" s="0" t="s">
        <v>70</v>
      </c>
      <c r="K58" s="0" t="s">
        <v>187</v>
      </c>
      <c r="L58" s="0" t="n">
        <v>1369</v>
      </c>
      <c r="N58" s="0" t="n">
        <v>1013</v>
      </c>
      <c r="O58" s="0" t="s">
        <v>188</v>
      </c>
      <c r="P58" s="0" t="s">
        <v>188</v>
      </c>
      <c r="Q58" s="0" t="n">
        <v>1</v>
      </c>
      <c r="X58" s="0" t="n">
        <v>91.839</v>
      </c>
      <c r="Y58" s="0" t="n">
        <v>0</v>
      </c>
      <c r="Z58" s="0" t="n">
        <v>0</v>
      </c>
      <c r="AA58" s="0" t="n">
        <v>0</v>
      </c>
      <c r="AB58" s="0" t="n">
        <v>0</v>
      </c>
      <c r="AC58" s="0" t="n">
        <v>0</v>
      </c>
      <c r="AD58" s="0" t="n">
        <v>1</v>
      </c>
      <c r="AE58" s="0" t="n">
        <v>1</v>
      </c>
      <c r="AF58" s="0" t="s">
        <v>76</v>
      </c>
      <c r="AG58" s="0" t="n">
        <v>101.0229</v>
      </c>
      <c r="AH58" s="0" t="n">
        <v>2</v>
      </c>
      <c r="AI58" s="0" t="n">
        <v>86511413</v>
      </c>
      <c r="AJ58" s="0" t="n">
        <v>58</v>
      </c>
      <c r="AK58" s="0" t="n">
        <v>0</v>
      </c>
      <c r="AL58" s="0" t="n">
        <v>0</v>
      </c>
      <c r="AM58" s="0" t="n">
        <v>0</v>
      </c>
      <c r="AN58" s="0" t="n">
        <v>0</v>
      </c>
      <c r="AO58" s="0" t="n">
        <v>0</v>
      </c>
      <c r="AP58" s="0" t="n">
        <v>0</v>
      </c>
      <c r="AQ58" s="0" t="n">
        <v>0</v>
      </c>
      <c r="AR58" s="0" t="n">
        <v>0</v>
      </c>
    </row>
    <row r="59" customFormat="false" ht="12.75" hidden="false" customHeight="false" outlineLevel="0" collapsed="false">
      <c r="A59" s="0" t="n">
        <f aca="false">ROW(Source!A47)</f>
        <v>47</v>
      </c>
      <c r="B59" s="0" t="n">
        <v>86511417</v>
      </c>
      <c r="C59" s="0" t="n">
        <v>86511412</v>
      </c>
      <c r="D59" s="0" t="n">
        <v>0</v>
      </c>
      <c r="E59" s="0" t="n">
        <v>1</v>
      </c>
      <c r="F59" s="0" t="n">
        <v>1</v>
      </c>
      <c r="G59" s="0" t="n">
        <v>30515945</v>
      </c>
      <c r="H59" s="0" t="n">
        <v>3</v>
      </c>
      <c r="I59" s="0" t="s">
        <v>189</v>
      </c>
      <c r="K59" s="0" t="s">
        <v>190</v>
      </c>
      <c r="L59" s="0" t="n">
        <v>1354</v>
      </c>
      <c r="N59" s="0" t="n">
        <v>1010</v>
      </c>
      <c r="O59" s="0" t="s">
        <v>181</v>
      </c>
      <c r="P59" s="0" t="s">
        <v>181</v>
      </c>
      <c r="Q59" s="0" t="n">
        <v>1</v>
      </c>
      <c r="X59" s="0" t="n">
        <v>0</v>
      </c>
      <c r="Y59" s="0" t="n">
        <v>47.28</v>
      </c>
      <c r="Z59" s="0" t="n">
        <v>0</v>
      </c>
      <c r="AA59" s="0" t="n">
        <v>0</v>
      </c>
      <c r="AB59" s="0" t="n">
        <v>0</v>
      </c>
      <c r="AC59" s="0" t="n">
        <v>0</v>
      </c>
      <c r="AD59" s="0" t="n">
        <v>1</v>
      </c>
      <c r="AE59" s="0" t="n">
        <v>0</v>
      </c>
      <c r="AG59" s="0" t="n">
        <v>0</v>
      </c>
      <c r="AH59" s="0" t="n">
        <v>2</v>
      </c>
      <c r="AI59" s="0" t="n">
        <v>86511414</v>
      </c>
      <c r="AJ59" s="0" t="n">
        <v>59</v>
      </c>
      <c r="AK59" s="0" t="n">
        <v>0</v>
      </c>
      <c r="AL59" s="0" t="n">
        <v>0</v>
      </c>
      <c r="AM59" s="0" t="n">
        <v>0</v>
      </c>
      <c r="AN59" s="0" t="n">
        <v>0</v>
      </c>
      <c r="AO59" s="0" t="n">
        <v>0</v>
      </c>
      <c r="AP59" s="0" t="n">
        <v>0</v>
      </c>
      <c r="AQ59" s="0" t="n">
        <v>0</v>
      </c>
      <c r="AR59" s="0" t="n">
        <v>0</v>
      </c>
    </row>
    <row r="60" customFormat="false" ht="12.75" hidden="false" customHeight="false" outlineLevel="0" collapsed="false">
      <c r="A60" s="0" t="n">
        <f aca="false">ROW(Source!A47)</f>
        <v>47</v>
      </c>
      <c r="B60" s="0" t="n">
        <v>86511418</v>
      </c>
      <c r="C60" s="0" t="n">
        <v>86511412</v>
      </c>
      <c r="D60" s="0" t="n">
        <v>46341682</v>
      </c>
      <c r="E60" s="0" t="n">
        <v>1</v>
      </c>
      <c r="F60" s="0" t="n">
        <v>1</v>
      </c>
      <c r="G60" s="0" t="n">
        <v>30515945</v>
      </c>
      <c r="H60" s="0" t="n">
        <v>3</v>
      </c>
      <c r="I60" s="0" t="s">
        <v>191</v>
      </c>
      <c r="K60" s="0" t="s">
        <v>192</v>
      </c>
      <c r="L60" s="0" t="n">
        <v>1354</v>
      </c>
      <c r="N60" s="0" t="n">
        <v>1010</v>
      </c>
      <c r="O60" s="0" t="s">
        <v>181</v>
      </c>
      <c r="P60" s="0" t="s">
        <v>181</v>
      </c>
      <c r="Q60" s="0" t="n">
        <v>1</v>
      </c>
      <c r="X60" s="0" t="n">
        <v>0</v>
      </c>
      <c r="Y60" s="0" t="n">
        <v>0</v>
      </c>
      <c r="Z60" s="0" t="n">
        <v>0</v>
      </c>
      <c r="AA60" s="0" t="n">
        <v>0</v>
      </c>
      <c r="AB60" s="0" t="n">
        <v>0</v>
      </c>
      <c r="AC60" s="0" t="n">
        <v>0</v>
      </c>
      <c r="AD60" s="0" t="n">
        <v>0</v>
      </c>
      <c r="AE60" s="0" t="n">
        <v>0</v>
      </c>
      <c r="AG60" s="0" t="n">
        <v>0</v>
      </c>
      <c r="AH60" s="0" t="n">
        <v>2</v>
      </c>
      <c r="AI60" s="0" t="n">
        <v>86511415</v>
      </c>
      <c r="AJ60" s="0" t="n">
        <v>60</v>
      </c>
      <c r="AK60" s="0" t="n">
        <v>0</v>
      </c>
      <c r="AL60" s="0" t="n">
        <v>0</v>
      </c>
      <c r="AM60" s="0" t="n">
        <v>0</v>
      </c>
      <c r="AN60" s="0" t="n">
        <v>0</v>
      </c>
      <c r="AO60" s="0" t="n">
        <v>0</v>
      </c>
      <c r="AP60" s="0" t="n">
        <v>0</v>
      </c>
      <c r="AQ60" s="0" t="n">
        <v>0</v>
      </c>
      <c r="AR60" s="0" t="n">
        <v>0</v>
      </c>
    </row>
    <row r="61" customFormat="false" ht="12.75" hidden="false" customHeight="false" outlineLevel="0" collapsed="false">
      <c r="A61" s="0" t="n">
        <f aca="false">ROW(Source!A48)</f>
        <v>48</v>
      </c>
      <c r="B61" s="0" t="n">
        <v>86511423</v>
      </c>
      <c r="C61" s="0" t="n">
        <v>86511419</v>
      </c>
      <c r="D61" s="0" t="n">
        <v>0</v>
      </c>
      <c r="E61" s="0" t="n">
        <v>1</v>
      </c>
      <c r="F61" s="0" t="n">
        <v>1</v>
      </c>
      <c r="G61" s="0" t="n">
        <v>30515945</v>
      </c>
      <c r="H61" s="0" t="n">
        <v>1</v>
      </c>
      <c r="I61" s="0" t="s">
        <v>70</v>
      </c>
      <c r="K61" s="0" t="s">
        <v>187</v>
      </c>
      <c r="L61" s="0" t="n">
        <v>1369</v>
      </c>
      <c r="N61" s="0" t="n">
        <v>1013</v>
      </c>
      <c r="O61" s="0" t="s">
        <v>188</v>
      </c>
      <c r="P61" s="0" t="s">
        <v>188</v>
      </c>
      <c r="Q61" s="0" t="n">
        <v>1</v>
      </c>
      <c r="X61" s="0" t="n">
        <v>91.839</v>
      </c>
      <c r="Y61" s="0" t="n">
        <v>0</v>
      </c>
      <c r="Z61" s="0" t="n">
        <v>0</v>
      </c>
      <c r="AA61" s="0" t="n">
        <v>0</v>
      </c>
      <c r="AB61" s="0" t="n">
        <v>0</v>
      </c>
      <c r="AC61" s="0" t="n">
        <v>0</v>
      </c>
      <c r="AD61" s="0" t="n">
        <v>1</v>
      </c>
      <c r="AE61" s="0" t="n">
        <v>1</v>
      </c>
      <c r="AF61" s="0" t="s">
        <v>76</v>
      </c>
      <c r="AG61" s="0" t="n">
        <v>101.0229</v>
      </c>
      <c r="AH61" s="0" t="n">
        <v>2</v>
      </c>
      <c r="AI61" s="0" t="n">
        <v>86511420</v>
      </c>
      <c r="AJ61" s="0" t="n">
        <v>61</v>
      </c>
      <c r="AK61" s="0" t="n">
        <v>0</v>
      </c>
      <c r="AL61" s="0" t="n">
        <v>0</v>
      </c>
      <c r="AM61" s="0" t="n">
        <v>0</v>
      </c>
      <c r="AN61" s="0" t="n">
        <v>0</v>
      </c>
      <c r="AO61" s="0" t="n">
        <v>0</v>
      </c>
      <c r="AP61" s="0" t="n">
        <v>0</v>
      </c>
      <c r="AQ61" s="0" t="n">
        <v>0</v>
      </c>
      <c r="AR61" s="0" t="n">
        <v>0</v>
      </c>
    </row>
    <row r="62" customFormat="false" ht="12.75" hidden="false" customHeight="false" outlineLevel="0" collapsed="false">
      <c r="A62" s="0" t="n">
        <f aca="false">ROW(Source!A48)</f>
        <v>48</v>
      </c>
      <c r="B62" s="0" t="n">
        <v>86511424</v>
      </c>
      <c r="C62" s="0" t="n">
        <v>86511419</v>
      </c>
      <c r="D62" s="0" t="n">
        <v>0</v>
      </c>
      <c r="E62" s="0" t="n">
        <v>1</v>
      </c>
      <c r="F62" s="0" t="n">
        <v>1</v>
      </c>
      <c r="G62" s="0" t="n">
        <v>30515945</v>
      </c>
      <c r="H62" s="0" t="n">
        <v>3</v>
      </c>
      <c r="I62" s="0" t="s">
        <v>189</v>
      </c>
      <c r="K62" s="0" t="s">
        <v>190</v>
      </c>
      <c r="L62" s="0" t="n">
        <v>1354</v>
      </c>
      <c r="N62" s="0" t="n">
        <v>1010</v>
      </c>
      <c r="O62" s="0" t="s">
        <v>181</v>
      </c>
      <c r="P62" s="0" t="s">
        <v>181</v>
      </c>
      <c r="Q62" s="0" t="n">
        <v>1</v>
      </c>
      <c r="X62" s="0" t="n">
        <v>0</v>
      </c>
      <c r="Y62" s="0" t="n">
        <v>47.28</v>
      </c>
      <c r="Z62" s="0" t="n">
        <v>0</v>
      </c>
      <c r="AA62" s="0" t="n">
        <v>0</v>
      </c>
      <c r="AB62" s="0" t="n">
        <v>0</v>
      </c>
      <c r="AC62" s="0" t="n">
        <v>0</v>
      </c>
      <c r="AD62" s="0" t="n">
        <v>1</v>
      </c>
      <c r="AE62" s="0" t="n">
        <v>0</v>
      </c>
      <c r="AG62" s="0" t="n">
        <v>0</v>
      </c>
      <c r="AH62" s="0" t="n">
        <v>2</v>
      </c>
      <c r="AI62" s="0" t="n">
        <v>86511421</v>
      </c>
      <c r="AJ62" s="0" t="n">
        <v>62</v>
      </c>
      <c r="AK62" s="0" t="n">
        <v>0</v>
      </c>
      <c r="AL62" s="0" t="n">
        <v>0</v>
      </c>
      <c r="AM62" s="0" t="n">
        <v>0</v>
      </c>
      <c r="AN62" s="0" t="n">
        <v>0</v>
      </c>
      <c r="AO62" s="0" t="n">
        <v>0</v>
      </c>
      <c r="AP62" s="0" t="n">
        <v>0</v>
      </c>
      <c r="AQ62" s="0" t="n">
        <v>0</v>
      </c>
      <c r="AR62" s="0" t="n">
        <v>0</v>
      </c>
    </row>
    <row r="63" customFormat="false" ht="12.75" hidden="false" customHeight="false" outlineLevel="0" collapsed="false">
      <c r="A63" s="0" t="n">
        <f aca="false">ROW(Source!A48)</f>
        <v>48</v>
      </c>
      <c r="B63" s="0" t="n">
        <v>86511425</v>
      </c>
      <c r="C63" s="0" t="n">
        <v>86511419</v>
      </c>
      <c r="D63" s="0" t="n">
        <v>46341682</v>
      </c>
      <c r="E63" s="0" t="n">
        <v>1</v>
      </c>
      <c r="F63" s="0" t="n">
        <v>1</v>
      </c>
      <c r="G63" s="0" t="n">
        <v>30515945</v>
      </c>
      <c r="H63" s="0" t="n">
        <v>3</v>
      </c>
      <c r="I63" s="0" t="s">
        <v>191</v>
      </c>
      <c r="K63" s="0" t="s">
        <v>192</v>
      </c>
      <c r="L63" s="0" t="n">
        <v>1354</v>
      </c>
      <c r="N63" s="0" t="n">
        <v>1010</v>
      </c>
      <c r="O63" s="0" t="s">
        <v>181</v>
      </c>
      <c r="P63" s="0" t="s">
        <v>181</v>
      </c>
      <c r="Q63" s="0" t="n">
        <v>1</v>
      </c>
      <c r="X63" s="0" t="n">
        <v>0</v>
      </c>
      <c r="Y63" s="0" t="n">
        <v>0</v>
      </c>
      <c r="Z63" s="0" t="n">
        <v>0</v>
      </c>
      <c r="AA63" s="0" t="n">
        <v>0</v>
      </c>
      <c r="AB63" s="0" t="n">
        <v>0</v>
      </c>
      <c r="AC63" s="0" t="n">
        <v>0</v>
      </c>
      <c r="AD63" s="0" t="n">
        <v>0</v>
      </c>
      <c r="AE63" s="0" t="n">
        <v>0</v>
      </c>
      <c r="AG63" s="0" t="n">
        <v>0</v>
      </c>
      <c r="AH63" s="0" t="n">
        <v>2</v>
      </c>
      <c r="AI63" s="0" t="n">
        <v>86511422</v>
      </c>
      <c r="AJ63" s="0" t="n">
        <v>63</v>
      </c>
      <c r="AK63" s="0" t="n">
        <v>0</v>
      </c>
      <c r="AL63" s="0" t="n">
        <v>0</v>
      </c>
      <c r="AM63" s="0" t="n">
        <v>0</v>
      </c>
      <c r="AN63" s="0" t="n">
        <v>0</v>
      </c>
      <c r="AO63" s="0" t="n">
        <v>0</v>
      </c>
      <c r="AP63" s="0" t="n">
        <v>0</v>
      </c>
      <c r="AQ63" s="0" t="n">
        <v>0</v>
      </c>
      <c r="AR63" s="0" t="n">
        <v>0</v>
      </c>
    </row>
    <row r="64" customFormat="false" ht="12.75" hidden="false" customHeight="false" outlineLevel="0" collapsed="false">
      <c r="A64" s="0" t="n">
        <f aca="false">ROW(Source!A49)</f>
        <v>49</v>
      </c>
      <c r="B64" s="0" t="n">
        <v>86511423</v>
      </c>
      <c r="C64" s="0" t="n">
        <v>86511419</v>
      </c>
      <c r="D64" s="0" t="n">
        <v>0</v>
      </c>
      <c r="E64" s="0" t="n">
        <v>1</v>
      </c>
      <c r="F64" s="0" t="n">
        <v>1</v>
      </c>
      <c r="G64" s="0" t="n">
        <v>30515945</v>
      </c>
      <c r="H64" s="0" t="n">
        <v>1</v>
      </c>
      <c r="I64" s="0" t="s">
        <v>70</v>
      </c>
      <c r="K64" s="0" t="s">
        <v>187</v>
      </c>
      <c r="L64" s="0" t="n">
        <v>1369</v>
      </c>
      <c r="N64" s="0" t="n">
        <v>1013</v>
      </c>
      <c r="O64" s="0" t="s">
        <v>188</v>
      </c>
      <c r="P64" s="0" t="s">
        <v>188</v>
      </c>
      <c r="Q64" s="0" t="n">
        <v>1</v>
      </c>
      <c r="X64" s="0" t="n">
        <v>91.839</v>
      </c>
      <c r="Y64" s="0" t="n">
        <v>0</v>
      </c>
      <c r="Z64" s="0" t="n">
        <v>0</v>
      </c>
      <c r="AA64" s="0" t="n">
        <v>0</v>
      </c>
      <c r="AB64" s="0" t="n">
        <v>0</v>
      </c>
      <c r="AC64" s="0" t="n">
        <v>0</v>
      </c>
      <c r="AD64" s="0" t="n">
        <v>1</v>
      </c>
      <c r="AE64" s="0" t="n">
        <v>1</v>
      </c>
      <c r="AF64" s="0" t="s">
        <v>76</v>
      </c>
      <c r="AG64" s="0" t="n">
        <v>101.0229</v>
      </c>
      <c r="AH64" s="0" t="n">
        <v>2</v>
      </c>
      <c r="AI64" s="0" t="n">
        <v>86511420</v>
      </c>
      <c r="AJ64" s="0" t="n">
        <v>64</v>
      </c>
      <c r="AK64" s="0" t="n">
        <v>0</v>
      </c>
      <c r="AL64" s="0" t="n">
        <v>0</v>
      </c>
      <c r="AM64" s="0" t="n">
        <v>0</v>
      </c>
      <c r="AN64" s="0" t="n">
        <v>0</v>
      </c>
      <c r="AO64" s="0" t="n">
        <v>0</v>
      </c>
      <c r="AP64" s="0" t="n">
        <v>0</v>
      </c>
      <c r="AQ64" s="0" t="n">
        <v>0</v>
      </c>
      <c r="AR64" s="0" t="n">
        <v>0</v>
      </c>
    </row>
    <row r="65" customFormat="false" ht="12.75" hidden="false" customHeight="false" outlineLevel="0" collapsed="false">
      <c r="A65" s="0" t="n">
        <f aca="false">ROW(Source!A49)</f>
        <v>49</v>
      </c>
      <c r="B65" s="0" t="n">
        <v>86511424</v>
      </c>
      <c r="C65" s="0" t="n">
        <v>86511419</v>
      </c>
      <c r="D65" s="0" t="n">
        <v>0</v>
      </c>
      <c r="E65" s="0" t="n">
        <v>1</v>
      </c>
      <c r="F65" s="0" t="n">
        <v>1</v>
      </c>
      <c r="G65" s="0" t="n">
        <v>30515945</v>
      </c>
      <c r="H65" s="0" t="n">
        <v>3</v>
      </c>
      <c r="I65" s="0" t="s">
        <v>189</v>
      </c>
      <c r="K65" s="0" t="s">
        <v>190</v>
      </c>
      <c r="L65" s="0" t="n">
        <v>1354</v>
      </c>
      <c r="N65" s="0" t="n">
        <v>1010</v>
      </c>
      <c r="O65" s="0" t="s">
        <v>181</v>
      </c>
      <c r="P65" s="0" t="s">
        <v>181</v>
      </c>
      <c r="Q65" s="0" t="n">
        <v>1</v>
      </c>
      <c r="X65" s="0" t="n">
        <v>0</v>
      </c>
      <c r="Y65" s="0" t="n">
        <v>47.28</v>
      </c>
      <c r="Z65" s="0" t="n">
        <v>0</v>
      </c>
      <c r="AA65" s="0" t="n">
        <v>0</v>
      </c>
      <c r="AB65" s="0" t="n">
        <v>0</v>
      </c>
      <c r="AC65" s="0" t="n">
        <v>0</v>
      </c>
      <c r="AD65" s="0" t="n">
        <v>1</v>
      </c>
      <c r="AE65" s="0" t="n">
        <v>0</v>
      </c>
      <c r="AG65" s="0" t="n">
        <v>0</v>
      </c>
      <c r="AH65" s="0" t="n">
        <v>2</v>
      </c>
      <c r="AI65" s="0" t="n">
        <v>86511421</v>
      </c>
      <c r="AJ65" s="0" t="n">
        <v>65</v>
      </c>
      <c r="AK65" s="0" t="n">
        <v>0</v>
      </c>
      <c r="AL65" s="0" t="n">
        <v>0</v>
      </c>
      <c r="AM65" s="0" t="n">
        <v>0</v>
      </c>
      <c r="AN65" s="0" t="n">
        <v>0</v>
      </c>
      <c r="AO65" s="0" t="n">
        <v>0</v>
      </c>
      <c r="AP65" s="0" t="n">
        <v>0</v>
      </c>
      <c r="AQ65" s="0" t="n">
        <v>0</v>
      </c>
      <c r="AR65" s="0" t="n">
        <v>0</v>
      </c>
    </row>
    <row r="66" customFormat="false" ht="12.75" hidden="false" customHeight="false" outlineLevel="0" collapsed="false">
      <c r="A66" s="0" t="n">
        <f aca="false">ROW(Source!A49)</f>
        <v>49</v>
      </c>
      <c r="B66" s="0" t="n">
        <v>86511425</v>
      </c>
      <c r="C66" s="0" t="n">
        <v>86511419</v>
      </c>
      <c r="D66" s="0" t="n">
        <v>46341682</v>
      </c>
      <c r="E66" s="0" t="n">
        <v>1</v>
      </c>
      <c r="F66" s="0" t="n">
        <v>1</v>
      </c>
      <c r="G66" s="0" t="n">
        <v>30515945</v>
      </c>
      <c r="H66" s="0" t="n">
        <v>3</v>
      </c>
      <c r="I66" s="0" t="s">
        <v>191</v>
      </c>
      <c r="K66" s="0" t="s">
        <v>192</v>
      </c>
      <c r="L66" s="0" t="n">
        <v>1354</v>
      </c>
      <c r="N66" s="0" t="n">
        <v>1010</v>
      </c>
      <c r="O66" s="0" t="s">
        <v>181</v>
      </c>
      <c r="P66" s="0" t="s">
        <v>181</v>
      </c>
      <c r="Q66" s="0" t="n">
        <v>1</v>
      </c>
      <c r="X66" s="0" t="n">
        <v>0</v>
      </c>
      <c r="Y66" s="0" t="n">
        <v>0</v>
      </c>
      <c r="Z66" s="0" t="n">
        <v>0</v>
      </c>
      <c r="AA66" s="0" t="n">
        <v>0</v>
      </c>
      <c r="AB66" s="0" t="n">
        <v>0</v>
      </c>
      <c r="AC66" s="0" t="n">
        <v>0</v>
      </c>
      <c r="AD66" s="0" t="n">
        <v>0</v>
      </c>
      <c r="AE66" s="0" t="n">
        <v>0</v>
      </c>
      <c r="AG66" s="0" t="n">
        <v>0</v>
      </c>
      <c r="AH66" s="0" t="n">
        <v>2</v>
      </c>
      <c r="AI66" s="0" t="n">
        <v>86511422</v>
      </c>
      <c r="AJ66" s="0" t="n">
        <v>66</v>
      </c>
      <c r="AK66" s="0" t="n">
        <v>0</v>
      </c>
      <c r="AL66" s="0" t="n">
        <v>0</v>
      </c>
      <c r="AM66" s="0" t="n">
        <v>0</v>
      </c>
      <c r="AN66" s="0" t="n">
        <v>0</v>
      </c>
      <c r="AO66" s="0" t="n">
        <v>0</v>
      </c>
      <c r="AP66" s="0" t="n">
        <v>0</v>
      </c>
      <c r="AQ66" s="0" t="n">
        <v>0</v>
      </c>
      <c r="AR66" s="0" t="n">
        <v>0</v>
      </c>
    </row>
    <row r="67" customFormat="false" ht="12.75" hidden="false" customHeight="false" outlineLevel="0" collapsed="false">
      <c r="A67" s="0" t="n">
        <f aca="false">ROW(Source!A50)</f>
        <v>50</v>
      </c>
      <c r="B67" s="0" t="n">
        <v>86511430</v>
      </c>
      <c r="C67" s="0" t="n">
        <v>86511426</v>
      </c>
      <c r="D67" s="0" t="n">
        <v>0</v>
      </c>
      <c r="E67" s="0" t="n">
        <v>1</v>
      </c>
      <c r="F67" s="0" t="n">
        <v>1</v>
      </c>
      <c r="G67" s="0" t="n">
        <v>30515945</v>
      </c>
      <c r="H67" s="0" t="n">
        <v>1</v>
      </c>
      <c r="I67" s="0" t="s">
        <v>70</v>
      </c>
      <c r="K67" s="0" t="s">
        <v>187</v>
      </c>
      <c r="L67" s="0" t="n">
        <v>1369</v>
      </c>
      <c r="N67" s="0" t="n">
        <v>1013</v>
      </c>
      <c r="O67" s="0" t="s">
        <v>188</v>
      </c>
      <c r="P67" s="0" t="s">
        <v>188</v>
      </c>
      <c r="Q67" s="0" t="n">
        <v>1</v>
      </c>
      <c r="X67" s="0" t="n">
        <v>91.839</v>
      </c>
      <c r="Y67" s="0" t="n">
        <v>0</v>
      </c>
      <c r="Z67" s="0" t="n">
        <v>0</v>
      </c>
      <c r="AA67" s="0" t="n">
        <v>0</v>
      </c>
      <c r="AB67" s="0" t="n">
        <v>0</v>
      </c>
      <c r="AC67" s="0" t="n">
        <v>0</v>
      </c>
      <c r="AD67" s="0" t="n">
        <v>1</v>
      </c>
      <c r="AE67" s="0" t="n">
        <v>1</v>
      </c>
      <c r="AF67" s="0" t="s">
        <v>76</v>
      </c>
      <c r="AG67" s="0" t="n">
        <v>101.0229</v>
      </c>
      <c r="AH67" s="0" t="n">
        <v>2</v>
      </c>
      <c r="AI67" s="0" t="n">
        <v>86511427</v>
      </c>
      <c r="AJ67" s="0" t="n">
        <v>67</v>
      </c>
      <c r="AK67" s="0" t="n">
        <v>0</v>
      </c>
      <c r="AL67" s="0" t="n">
        <v>0</v>
      </c>
      <c r="AM67" s="0" t="n">
        <v>0</v>
      </c>
      <c r="AN67" s="0" t="n">
        <v>0</v>
      </c>
      <c r="AO67" s="0" t="n">
        <v>0</v>
      </c>
      <c r="AP67" s="0" t="n">
        <v>0</v>
      </c>
      <c r="AQ67" s="0" t="n">
        <v>0</v>
      </c>
      <c r="AR67" s="0" t="n">
        <v>0</v>
      </c>
    </row>
    <row r="68" customFormat="false" ht="12.75" hidden="false" customHeight="false" outlineLevel="0" collapsed="false">
      <c r="A68" s="0" t="n">
        <f aca="false">ROW(Source!A50)</f>
        <v>50</v>
      </c>
      <c r="B68" s="0" t="n">
        <v>86511431</v>
      </c>
      <c r="C68" s="0" t="n">
        <v>86511426</v>
      </c>
      <c r="D68" s="0" t="n">
        <v>0</v>
      </c>
      <c r="E68" s="0" t="n">
        <v>1</v>
      </c>
      <c r="F68" s="0" t="n">
        <v>1</v>
      </c>
      <c r="G68" s="0" t="n">
        <v>30515945</v>
      </c>
      <c r="H68" s="0" t="n">
        <v>3</v>
      </c>
      <c r="I68" s="0" t="s">
        <v>189</v>
      </c>
      <c r="K68" s="0" t="s">
        <v>190</v>
      </c>
      <c r="L68" s="0" t="n">
        <v>1354</v>
      </c>
      <c r="N68" s="0" t="n">
        <v>1010</v>
      </c>
      <c r="O68" s="0" t="s">
        <v>181</v>
      </c>
      <c r="P68" s="0" t="s">
        <v>181</v>
      </c>
      <c r="Q68" s="0" t="n">
        <v>1</v>
      </c>
      <c r="X68" s="0" t="n">
        <v>0</v>
      </c>
      <c r="Y68" s="0" t="n">
        <v>47.28</v>
      </c>
      <c r="Z68" s="0" t="n">
        <v>0</v>
      </c>
      <c r="AA68" s="0" t="n">
        <v>0</v>
      </c>
      <c r="AB68" s="0" t="n">
        <v>0</v>
      </c>
      <c r="AC68" s="0" t="n">
        <v>0</v>
      </c>
      <c r="AD68" s="0" t="n">
        <v>1</v>
      </c>
      <c r="AE68" s="0" t="n">
        <v>0</v>
      </c>
      <c r="AG68" s="0" t="n">
        <v>0</v>
      </c>
      <c r="AH68" s="0" t="n">
        <v>2</v>
      </c>
      <c r="AI68" s="0" t="n">
        <v>86511428</v>
      </c>
      <c r="AJ68" s="0" t="n">
        <v>68</v>
      </c>
      <c r="AK68" s="0" t="n">
        <v>0</v>
      </c>
      <c r="AL68" s="0" t="n">
        <v>0</v>
      </c>
      <c r="AM68" s="0" t="n">
        <v>0</v>
      </c>
      <c r="AN68" s="0" t="n">
        <v>0</v>
      </c>
      <c r="AO68" s="0" t="n">
        <v>0</v>
      </c>
      <c r="AP68" s="0" t="n">
        <v>0</v>
      </c>
      <c r="AQ68" s="0" t="n">
        <v>0</v>
      </c>
      <c r="AR68" s="0" t="n">
        <v>0</v>
      </c>
    </row>
    <row r="69" customFormat="false" ht="12.75" hidden="false" customHeight="false" outlineLevel="0" collapsed="false">
      <c r="A69" s="0" t="n">
        <f aca="false">ROW(Source!A50)</f>
        <v>50</v>
      </c>
      <c r="B69" s="0" t="n">
        <v>86511432</v>
      </c>
      <c r="C69" s="0" t="n">
        <v>86511426</v>
      </c>
      <c r="D69" s="0" t="n">
        <v>46341682</v>
      </c>
      <c r="E69" s="0" t="n">
        <v>1</v>
      </c>
      <c r="F69" s="0" t="n">
        <v>1</v>
      </c>
      <c r="G69" s="0" t="n">
        <v>30515945</v>
      </c>
      <c r="H69" s="0" t="n">
        <v>3</v>
      </c>
      <c r="I69" s="0" t="s">
        <v>191</v>
      </c>
      <c r="K69" s="0" t="s">
        <v>192</v>
      </c>
      <c r="L69" s="0" t="n">
        <v>1354</v>
      </c>
      <c r="N69" s="0" t="n">
        <v>1010</v>
      </c>
      <c r="O69" s="0" t="s">
        <v>181</v>
      </c>
      <c r="P69" s="0" t="s">
        <v>181</v>
      </c>
      <c r="Q69" s="0" t="n">
        <v>1</v>
      </c>
      <c r="X69" s="0" t="n">
        <v>0</v>
      </c>
      <c r="Y69" s="0" t="n">
        <v>0</v>
      </c>
      <c r="Z69" s="0" t="n">
        <v>0</v>
      </c>
      <c r="AA69" s="0" t="n">
        <v>0</v>
      </c>
      <c r="AB69" s="0" t="n">
        <v>0</v>
      </c>
      <c r="AC69" s="0" t="n">
        <v>0</v>
      </c>
      <c r="AD69" s="0" t="n">
        <v>0</v>
      </c>
      <c r="AE69" s="0" t="n">
        <v>0</v>
      </c>
      <c r="AG69" s="0" t="n">
        <v>0</v>
      </c>
      <c r="AH69" s="0" t="n">
        <v>2</v>
      </c>
      <c r="AI69" s="0" t="n">
        <v>86511429</v>
      </c>
      <c r="AJ69" s="0" t="n">
        <v>69</v>
      </c>
      <c r="AK69" s="0" t="n">
        <v>0</v>
      </c>
      <c r="AL69" s="0" t="n">
        <v>0</v>
      </c>
      <c r="AM69" s="0" t="n">
        <v>0</v>
      </c>
      <c r="AN69" s="0" t="n">
        <v>0</v>
      </c>
      <c r="AO69" s="0" t="n">
        <v>0</v>
      </c>
      <c r="AP69" s="0" t="n">
        <v>0</v>
      </c>
      <c r="AQ69" s="0" t="n">
        <v>0</v>
      </c>
      <c r="AR69" s="0" t="n">
        <v>0</v>
      </c>
    </row>
    <row r="70" customFormat="false" ht="12.75" hidden="false" customHeight="false" outlineLevel="0" collapsed="false">
      <c r="A70" s="0" t="n">
        <f aca="false">ROW(Source!A51)</f>
        <v>51</v>
      </c>
      <c r="B70" s="0" t="n">
        <v>86511430</v>
      </c>
      <c r="C70" s="0" t="n">
        <v>86511426</v>
      </c>
      <c r="D70" s="0" t="n">
        <v>0</v>
      </c>
      <c r="E70" s="0" t="n">
        <v>1</v>
      </c>
      <c r="F70" s="0" t="n">
        <v>1</v>
      </c>
      <c r="G70" s="0" t="n">
        <v>30515945</v>
      </c>
      <c r="H70" s="0" t="n">
        <v>1</v>
      </c>
      <c r="I70" s="0" t="s">
        <v>70</v>
      </c>
      <c r="K70" s="0" t="s">
        <v>187</v>
      </c>
      <c r="L70" s="0" t="n">
        <v>1369</v>
      </c>
      <c r="N70" s="0" t="n">
        <v>1013</v>
      </c>
      <c r="O70" s="0" t="s">
        <v>188</v>
      </c>
      <c r="P70" s="0" t="s">
        <v>188</v>
      </c>
      <c r="Q70" s="0" t="n">
        <v>1</v>
      </c>
      <c r="X70" s="0" t="n">
        <v>91.839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0</v>
      </c>
      <c r="AD70" s="0" t="n">
        <v>1</v>
      </c>
      <c r="AE70" s="0" t="n">
        <v>1</v>
      </c>
      <c r="AF70" s="0" t="s">
        <v>76</v>
      </c>
      <c r="AG70" s="0" t="n">
        <v>101.0229</v>
      </c>
      <c r="AH70" s="0" t="n">
        <v>2</v>
      </c>
      <c r="AI70" s="0" t="n">
        <v>86511427</v>
      </c>
      <c r="AJ70" s="0" t="n">
        <v>70</v>
      </c>
      <c r="AK70" s="0" t="n">
        <v>0</v>
      </c>
      <c r="AL70" s="0" t="n">
        <v>0</v>
      </c>
      <c r="AM70" s="0" t="n">
        <v>0</v>
      </c>
      <c r="AN70" s="0" t="n">
        <v>0</v>
      </c>
      <c r="AO70" s="0" t="n">
        <v>0</v>
      </c>
      <c r="AP70" s="0" t="n">
        <v>0</v>
      </c>
      <c r="AQ70" s="0" t="n">
        <v>0</v>
      </c>
      <c r="AR70" s="0" t="n">
        <v>0</v>
      </c>
    </row>
    <row r="71" customFormat="false" ht="12.75" hidden="false" customHeight="false" outlineLevel="0" collapsed="false">
      <c r="A71" s="0" t="n">
        <f aca="false">ROW(Source!A51)</f>
        <v>51</v>
      </c>
      <c r="B71" s="0" t="n">
        <v>86511431</v>
      </c>
      <c r="C71" s="0" t="n">
        <v>86511426</v>
      </c>
      <c r="D71" s="0" t="n">
        <v>0</v>
      </c>
      <c r="E71" s="0" t="n">
        <v>1</v>
      </c>
      <c r="F71" s="0" t="n">
        <v>1</v>
      </c>
      <c r="G71" s="0" t="n">
        <v>30515945</v>
      </c>
      <c r="H71" s="0" t="n">
        <v>3</v>
      </c>
      <c r="I71" s="0" t="s">
        <v>189</v>
      </c>
      <c r="K71" s="0" t="s">
        <v>190</v>
      </c>
      <c r="L71" s="0" t="n">
        <v>1354</v>
      </c>
      <c r="N71" s="0" t="n">
        <v>1010</v>
      </c>
      <c r="O71" s="0" t="s">
        <v>181</v>
      </c>
      <c r="P71" s="0" t="s">
        <v>181</v>
      </c>
      <c r="Q71" s="0" t="n">
        <v>1</v>
      </c>
      <c r="X71" s="0" t="n">
        <v>0</v>
      </c>
      <c r="Y71" s="0" t="n">
        <v>47.28</v>
      </c>
      <c r="Z71" s="0" t="n">
        <v>0</v>
      </c>
      <c r="AA71" s="0" t="n">
        <v>0</v>
      </c>
      <c r="AB71" s="0" t="n">
        <v>0</v>
      </c>
      <c r="AC71" s="0" t="n">
        <v>0</v>
      </c>
      <c r="AD71" s="0" t="n">
        <v>1</v>
      </c>
      <c r="AE71" s="0" t="n">
        <v>0</v>
      </c>
      <c r="AG71" s="0" t="n">
        <v>0</v>
      </c>
      <c r="AH71" s="0" t="n">
        <v>2</v>
      </c>
      <c r="AI71" s="0" t="n">
        <v>86511428</v>
      </c>
      <c r="AJ71" s="0" t="n">
        <v>71</v>
      </c>
      <c r="AK71" s="0" t="n">
        <v>0</v>
      </c>
      <c r="AL71" s="0" t="n">
        <v>0</v>
      </c>
      <c r="AM71" s="0" t="n">
        <v>0</v>
      </c>
      <c r="AN71" s="0" t="n">
        <v>0</v>
      </c>
      <c r="AO71" s="0" t="n">
        <v>0</v>
      </c>
      <c r="AP71" s="0" t="n">
        <v>0</v>
      </c>
      <c r="AQ71" s="0" t="n">
        <v>0</v>
      </c>
      <c r="AR71" s="0" t="n">
        <v>0</v>
      </c>
    </row>
    <row r="72" customFormat="false" ht="12.75" hidden="false" customHeight="false" outlineLevel="0" collapsed="false">
      <c r="A72" s="0" t="n">
        <f aca="false">ROW(Source!A51)</f>
        <v>51</v>
      </c>
      <c r="B72" s="0" t="n">
        <v>86511432</v>
      </c>
      <c r="C72" s="0" t="n">
        <v>86511426</v>
      </c>
      <c r="D72" s="0" t="n">
        <v>46341682</v>
      </c>
      <c r="E72" s="0" t="n">
        <v>1</v>
      </c>
      <c r="F72" s="0" t="n">
        <v>1</v>
      </c>
      <c r="G72" s="0" t="n">
        <v>30515945</v>
      </c>
      <c r="H72" s="0" t="n">
        <v>3</v>
      </c>
      <c r="I72" s="0" t="s">
        <v>191</v>
      </c>
      <c r="K72" s="0" t="s">
        <v>192</v>
      </c>
      <c r="L72" s="0" t="n">
        <v>1354</v>
      </c>
      <c r="N72" s="0" t="n">
        <v>1010</v>
      </c>
      <c r="O72" s="0" t="s">
        <v>181</v>
      </c>
      <c r="P72" s="0" t="s">
        <v>181</v>
      </c>
      <c r="Q72" s="0" t="n">
        <v>1</v>
      </c>
      <c r="X72" s="0" t="n">
        <v>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0</v>
      </c>
      <c r="AD72" s="0" t="n">
        <v>0</v>
      </c>
      <c r="AE72" s="0" t="n">
        <v>0</v>
      </c>
      <c r="AG72" s="0" t="n">
        <v>0</v>
      </c>
      <c r="AH72" s="0" t="n">
        <v>2</v>
      </c>
      <c r="AI72" s="0" t="n">
        <v>86511429</v>
      </c>
      <c r="AJ72" s="0" t="n">
        <v>72</v>
      </c>
      <c r="AK72" s="0" t="n">
        <v>0</v>
      </c>
      <c r="AL72" s="0" t="n">
        <v>0</v>
      </c>
      <c r="AM72" s="0" t="n">
        <v>0</v>
      </c>
      <c r="AN72" s="0" t="n">
        <v>0</v>
      </c>
      <c r="AO72" s="0" t="n">
        <v>0</v>
      </c>
      <c r="AP72" s="0" t="n">
        <v>0</v>
      </c>
      <c r="AQ72" s="0" t="n">
        <v>0</v>
      </c>
      <c r="AR72" s="0" t="n">
        <v>0</v>
      </c>
    </row>
    <row r="73" customFormat="false" ht="12.75" hidden="false" customHeight="false" outlineLevel="0" collapsed="false">
      <c r="A73" s="0" t="n">
        <f aca="false">ROW(Source!A52)</f>
        <v>52</v>
      </c>
      <c r="B73" s="0" t="n">
        <v>86511437</v>
      </c>
      <c r="C73" s="0" t="n">
        <v>86511433</v>
      </c>
      <c r="D73" s="0" t="n">
        <v>0</v>
      </c>
      <c r="E73" s="0" t="n">
        <v>1</v>
      </c>
      <c r="F73" s="0" t="n">
        <v>1</v>
      </c>
      <c r="G73" s="0" t="n">
        <v>30515945</v>
      </c>
      <c r="H73" s="0" t="n">
        <v>1</v>
      </c>
      <c r="I73" s="0" t="s">
        <v>70</v>
      </c>
      <c r="K73" s="0" t="s">
        <v>187</v>
      </c>
      <c r="L73" s="0" t="n">
        <v>1369</v>
      </c>
      <c r="N73" s="0" t="n">
        <v>1013</v>
      </c>
      <c r="O73" s="0" t="s">
        <v>188</v>
      </c>
      <c r="P73" s="0" t="s">
        <v>188</v>
      </c>
      <c r="Q73" s="0" t="n">
        <v>1</v>
      </c>
      <c r="X73" s="0" t="n">
        <v>91.839</v>
      </c>
      <c r="Y73" s="0" t="n">
        <v>0</v>
      </c>
      <c r="Z73" s="0" t="n">
        <v>0</v>
      </c>
      <c r="AA73" s="0" t="n">
        <v>0</v>
      </c>
      <c r="AB73" s="0" t="n">
        <v>0</v>
      </c>
      <c r="AC73" s="0" t="n">
        <v>0</v>
      </c>
      <c r="AD73" s="0" t="n">
        <v>1</v>
      </c>
      <c r="AE73" s="0" t="n">
        <v>1</v>
      </c>
      <c r="AF73" s="0" t="s">
        <v>76</v>
      </c>
      <c r="AG73" s="0" t="n">
        <v>101.0229</v>
      </c>
      <c r="AH73" s="0" t="n">
        <v>2</v>
      </c>
      <c r="AI73" s="0" t="n">
        <v>86511434</v>
      </c>
      <c r="AJ73" s="0" t="n">
        <v>73</v>
      </c>
      <c r="AK73" s="0" t="n">
        <v>0</v>
      </c>
      <c r="AL73" s="0" t="n">
        <v>0</v>
      </c>
      <c r="AM73" s="0" t="n">
        <v>0</v>
      </c>
      <c r="AN73" s="0" t="n">
        <v>0</v>
      </c>
      <c r="AO73" s="0" t="n">
        <v>0</v>
      </c>
      <c r="AP73" s="0" t="n">
        <v>0</v>
      </c>
      <c r="AQ73" s="0" t="n">
        <v>0</v>
      </c>
      <c r="AR73" s="0" t="n">
        <v>0</v>
      </c>
    </row>
    <row r="74" customFormat="false" ht="12.75" hidden="false" customHeight="false" outlineLevel="0" collapsed="false">
      <c r="A74" s="0" t="n">
        <f aca="false">ROW(Source!A52)</f>
        <v>52</v>
      </c>
      <c r="B74" s="0" t="n">
        <v>86511438</v>
      </c>
      <c r="C74" s="0" t="n">
        <v>86511433</v>
      </c>
      <c r="D74" s="0" t="n">
        <v>0</v>
      </c>
      <c r="E74" s="0" t="n">
        <v>1</v>
      </c>
      <c r="F74" s="0" t="n">
        <v>1</v>
      </c>
      <c r="G74" s="0" t="n">
        <v>30515945</v>
      </c>
      <c r="H74" s="0" t="n">
        <v>3</v>
      </c>
      <c r="I74" s="0" t="s">
        <v>189</v>
      </c>
      <c r="K74" s="0" t="s">
        <v>190</v>
      </c>
      <c r="L74" s="0" t="n">
        <v>1354</v>
      </c>
      <c r="N74" s="0" t="n">
        <v>1010</v>
      </c>
      <c r="O74" s="0" t="s">
        <v>181</v>
      </c>
      <c r="P74" s="0" t="s">
        <v>181</v>
      </c>
      <c r="Q74" s="0" t="n">
        <v>1</v>
      </c>
      <c r="X74" s="0" t="n">
        <v>0</v>
      </c>
      <c r="Y74" s="0" t="n">
        <v>47.28</v>
      </c>
      <c r="Z74" s="0" t="n">
        <v>0</v>
      </c>
      <c r="AA74" s="0" t="n">
        <v>0</v>
      </c>
      <c r="AB74" s="0" t="n">
        <v>0</v>
      </c>
      <c r="AC74" s="0" t="n">
        <v>0</v>
      </c>
      <c r="AD74" s="0" t="n">
        <v>1</v>
      </c>
      <c r="AE74" s="0" t="n">
        <v>0</v>
      </c>
      <c r="AG74" s="0" t="n">
        <v>0</v>
      </c>
      <c r="AH74" s="0" t="n">
        <v>2</v>
      </c>
      <c r="AI74" s="0" t="n">
        <v>86511435</v>
      </c>
      <c r="AJ74" s="0" t="n">
        <v>74</v>
      </c>
      <c r="AK74" s="0" t="n">
        <v>0</v>
      </c>
      <c r="AL74" s="0" t="n">
        <v>0</v>
      </c>
      <c r="AM74" s="0" t="n">
        <v>0</v>
      </c>
      <c r="AN74" s="0" t="n">
        <v>0</v>
      </c>
      <c r="AO74" s="0" t="n">
        <v>0</v>
      </c>
      <c r="AP74" s="0" t="n">
        <v>0</v>
      </c>
      <c r="AQ74" s="0" t="n">
        <v>0</v>
      </c>
      <c r="AR74" s="0" t="n">
        <v>0</v>
      </c>
    </row>
    <row r="75" customFormat="false" ht="12.75" hidden="false" customHeight="false" outlineLevel="0" collapsed="false">
      <c r="A75" s="0" t="n">
        <f aca="false">ROW(Source!A52)</f>
        <v>52</v>
      </c>
      <c r="B75" s="0" t="n">
        <v>86511439</v>
      </c>
      <c r="C75" s="0" t="n">
        <v>86511433</v>
      </c>
      <c r="D75" s="0" t="n">
        <v>46341682</v>
      </c>
      <c r="E75" s="0" t="n">
        <v>1</v>
      </c>
      <c r="F75" s="0" t="n">
        <v>1</v>
      </c>
      <c r="G75" s="0" t="n">
        <v>30515945</v>
      </c>
      <c r="H75" s="0" t="n">
        <v>3</v>
      </c>
      <c r="I75" s="0" t="s">
        <v>191</v>
      </c>
      <c r="K75" s="0" t="s">
        <v>192</v>
      </c>
      <c r="L75" s="0" t="n">
        <v>1354</v>
      </c>
      <c r="N75" s="0" t="n">
        <v>1010</v>
      </c>
      <c r="O75" s="0" t="s">
        <v>181</v>
      </c>
      <c r="P75" s="0" t="s">
        <v>181</v>
      </c>
      <c r="Q75" s="0" t="n">
        <v>1</v>
      </c>
      <c r="X75" s="0" t="n">
        <v>0</v>
      </c>
      <c r="Y75" s="0" t="n">
        <v>0</v>
      </c>
      <c r="Z75" s="0" t="n">
        <v>0</v>
      </c>
      <c r="AA75" s="0" t="n">
        <v>0</v>
      </c>
      <c r="AB75" s="0" t="n">
        <v>0</v>
      </c>
      <c r="AC75" s="0" t="n">
        <v>0</v>
      </c>
      <c r="AD75" s="0" t="n">
        <v>0</v>
      </c>
      <c r="AE75" s="0" t="n">
        <v>0</v>
      </c>
      <c r="AG75" s="0" t="n">
        <v>0</v>
      </c>
      <c r="AH75" s="0" t="n">
        <v>2</v>
      </c>
      <c r="AI75" s="0" t="n">
        <v>86511436</v>
      </c>
      <c r="AJ75" s="0" t="n">
        <v>75</v>
      </c>
      <c r="AK75" s="0" t="n">
        <v>0</v>
      </c>
      <c r="AL75" s="0" t="n">
        <v>0</v>
      </c>
      <c r="AM75" s="0" t="n">
        <v>0</v>
      </c>
      <c r="AN75" s="0" t="n">
        <v>0</v>
      </c>
      <c r="AO75" s="0" t="n">
        <v>0</v>
      </c>
      <c r="AP75" s="0" t="n">
        <v>0</v>
      </c>
      <c r="AQ75" s="0" t="n">
        <v>0</v>
      </c>
      <c r="AR75" s="0" t="n">
        <v>0</v>
      </c>
    </row>
    <row r="76" customFormat="false" ht="12.75" hidden="false" customHeight="false" outlineLevel="0" collapsed="false">
      <c r="A76" s="0" t="n">
        <f aca="false">ROW(Source!A53)</f>
        <v>53</v>
      </c>
      <c r="B76" s="0" t="n">
        <v>86511437</v>
      </c>
      <c r="C76" s="0" t="n">
        <v>86511433</v>
      </c>
      <c r="D76" s="0" t="n">
        <v>0</v>
      </c>
      <c r="E76" s="0" t="n">
        <v>1</v>
      </c>
      <c r="F76" s="0" t="n">
        <v>1</v>
      </c>
      <c r="G76" s="0" t="n">
        <v>30515945</v>
      </c>
      <c r="H76" s="0" t="n">
        <v>1</v>
      </c>
      <c r="I76" s="0" t="s">
        <v>70</v>
      </c>
      <c r="K76" s="0" t="s">
        <v>187</v>
      </c>
      <c r="L76" s="0" t="n">
        <v>1369</v>
      </c>
      <c r="N76" s="0" t="n">
        <v>1013</v>
      </c>
      <c r="O76" s="0" t="s">
        <v>188</v>
      </c>
      <c r="P76" s="0" t="s">
        <v>188</v>
      </c>
      <c r="Q76" s="0" t="n">
        <v>1</v>
      </c>
      <c r="X76" s="0" t="n">
        <v>91.839</v>
      </c>
      <c r="Y76" s="0" t="n">
        <v>0</v>
      </c>
      <c r="Z76" s="0" t="n">
        <v>0</v>
      </c>
      <c r="AA76" s="0" t="n">
        <v>0</v>
      </c>
      <c r="AB76" s="0" t="n">
        <v>0</v>
      </c>
      <c r="AC76" s="0" t="n">
        <v>0</v>
      </c>
      <c r="AD76" s="0" t="n">
        <v>1</v>
      </c>
      <c r="AE76" s="0" t="n">
        <v>1</v>
      </c>
      <c r="AF76" s="0" t="s">
        <v>76</v>
      </c>
      <c r="AG76" s="0" t="n">
        <v>101.0229</v>
      </c>
      <c r="AH76" s="0" t="n">
        <v>2</v>
      </c>
      <c r="AI76" s="0" t="n">
        <v>86511434</v>
      </c>
      <c r="AJ76" s="0" t="n">
        <v>76</v>
      </c>
      <c r="AK76" s="0" t="n">
        <v>0</v>
      </c>
      <c r="AL76" s="0" t="n">
        <v>0</v>
      </c>
      <c r="AM76" s="0" t="n">
        <v>0</v>
      </c>
      <c r="AN76" s="0" t="n">
        <v>0</v>
      </c>
      <c r="AO76" s="0" t="n">
        <v>0</v>
      </c>
      <c r="AP76" s="0" t="n">
        <v>0</v>
      </c>
      <c r="AQ76" s="0" t="n">
        <v>0</v>
      </c>
      <c r="AR76" s="0" t="n">
        <v>0</v>
      </c>
    </row>
    <row r="77" customFormat="false" ht="12.75" hidden="false" customHeight="false" outlineLevel="0" collapsed="false">
      <c r="A77" s="0" t="n">
        <f aca="false">ROW(Source!A53)</f>
        <v>53</v>
      </c>
      <c r="B77" s="0" t="n">
        <v>86511438</v>
      </c>
      <c r="C77" s="0" t="n">
        <v>86511433</v>
      </c>
      <c r="D77" s="0" t="n">
        <v>0</v>
      </c>
      <c r="E77" s="0" t="n">
        <v>1</v>
      </c>
      <c r="F77" s="0" t="n">
        <v>1</v>
      </c>
      <c r="G77" s="0" t="n">
        <v>30515945</v>
      </c>
      <c r="H77" s="0" t="n">
        <v>3</v>
      </c>
      <c r="I77" s="0" t="s">
        <v>189</v>
      </c>
      <c r="K77" s="0" t="s">
        <v>190</v>
      </c>
      <c r="L77" s="0" t="n">
        <v>1354</v>
      </c>
      <c r="N77" s="0" t="n">
        <v>1010</v>
      </c>
      <c r="O77" s="0" t="s">
        <v>181</v>
      </c>
      <c r="P77" s="0" t="s">
        <v>181</v>
      </c>
      <c r="Q77" s="0" t="n">
        <v>1</v>
      </c>
      <c r="X77" s="0" t="n">
        <v>0</v>
      </c>
      <c r="Y77" s="0" t="n">
        <v>47.28</v>
      </c>
      <c r="Z77" s="0" t="n">
        <v>0</v>
      </c>
      <c r="AA77" s="0" t="n">
        <v>0</v>
      </c>
      <c r="AB77" s="0" t="n">
        <v>0</v>
      </c>
      <c r="AC77" s="0" t="n">
        <v>0</v>
      </c>
      <c r="AD77" s="0" t="n">
        <v>1</v>
      </c>
      <c r="AE77" s="0" t="n">
        <v>0</v>
      </c>
      <c r="AG77" s="0" t="n">
        <v>0</v>
      </c>
      <c r="AH77" s="0" t="n">
        <v>2</v>
      </c>
      <c r="AI77" s="0" t="n">
        <v>86511435</v>
      </c>
      <c r="AJ77" s="0" t="n">
        <v>77</v>
      </c>
      <c r="AK77" s="0" t="n">
        <v>0</v>
      </c>
      <c r="AL77" s="0" t="n">
        <v>0</v>
      </c>
      <c r="AM77" s="0" t="n">
        <v>0</v>
      </c>
      <c r="AN77" s="0" t="n">
        <v>0</v>
      </c>
      <c r="AO77" s="0" t="n">
        <v>0</v>
      </c>
      <c r="AP77" s="0" t="n">
        <v>0</v>
      </c>
      <c r="AQ77" s="0" t="n">
        <v>0</v>
      </c>
      <c r="AR77" s="0" t="n">
        <v>0</v>
      </c>
    </row>
    <row r="78" customFormat="false" ht="12.75" hidden="false" customHeight="false" outlineLevel="0" collapsed="false">
      <c r="A78" s="0" t="n">
        <f aca="false">ROW(Source!A53)</f>
        <v>53</v>
      </c>
      <c r="B78" s="0" t="n">
        <v>86511439</v>
      </c>
      <c r="C78" s="0" t="n">
        <v>86511433</v>
      </c>
      <c r="D78" s="0" t="n">
        <v>46341682</v>
      </c>
      <c r="E78" s="0" t="n">
        <v>1</v>
      </c>
      <c r="F78" s="0" t="n">
        <v>1</v>
      </c>
      <c r="G78" s="0" t="n">
        <v>30515945</v>
      </c>
      <c r="H78" s="0" t="n">
        <v>3</v>
      </c>
      <c r="I78" s="0" t="s">
        <v>191</v>
      </c>
      <c r="K78" s="0" t="s">
        <v>192</v>
      </c>
      <c r="L78" s="0" t="n">
        <v>1354</v>
      </c>
      <c r="N78" s="0" t="n">
        <v>1010</v>
      </c>
      <c r="O78" s="0" t="s">
        <v>181</v>
      </c>
      <c r="P78" s="0" t="s">
        <v>181</v>
      </c>
      <c r="Q78" s="0" t="n">
        <v>1</v>
      </c>
      <c r="X78" s="0" t="n">
        <v>0</v>
      </c>
      <c r="Y78" s="0" t="n">
        <v>0</v>
      </c>
      <c r="Z78" s="0" t="n">
        <v>0</v>
      </c>
      <c r="AA78" s="0" t="n">
        <v>0</v>
      </c>
      <c r="AB78" s="0" t="n">
        <v>0</v>
      </c>
      <c r="AC78" s="0" t="n">
        <v>0</v>
      </c>
      <c r="AD78" s="0" t="n">
        <v>0</v>
      </c>
      <c r="AE78" s="0" t="n">
        <v>0</v>
      </c>
      <c r="AG78" s="0" t="n">
        <v>0</v>
      </c>
      <c r="AH78" s="0" t="n">
        <v>2</v>
      </c>
      <c r="AI78" s="0" t="n">
        <v>86511436</v>
      </c>
      <c r="AJ78" s="0" t="n">
        <v>78</v>
      </c>
      <c r="AK78" s="0" t="n">
        <v>0</v>
      </c>
      <c r="AL78" s="0" t="n">
        <v>0</v>
      </c>
      <c r="AM78" s="0" t="n">
        <v>0</v>
      </c>
      <c r="AN78" s="0" t="n">
        <v>0</v>
      </c>
      <c r="AO78" s="0" t="n">
        <v>0</v>
      </c>
      <c r="AP78" s="0" t="n">
        <v>0</v>
      </c>
      <c r="AQ78" s="0" t="n">
        <v>0</v>
      </c>
      <c r="AR78" s="0" t="n">
        <v>0</v>
      </c>
    </row>
    <row r="79" customFormat="false" ht="12.75" hidden="false" customHeight="false" outlineLevel="0" collapsed="false">
      <c r="A79" s="0" t="n">
        <f aca="false">ROW(Source!A54)</f>
        <v>54</v>
      </c>
      <c r="B79" s="0" t="n">
        <v>86511444</v>
      </c>
      <c r="C79" s="0" t="n">
        <v>86511440</v>
      </c>
      <c r="D79" s="0" t="n">
        <v>0</v>
      </c>
      <c r="E79" s="0" t="n">
        <v>1</v>
      </c>
      <c r="F79" s="0" t="n">
        <v>1</v>
      </c>
      <c r="G79" s="0" t="n">
        <v>30515945</v>
      </c>
      <c r="H79" s="0" t="n">
        <v>1</v>
      </c>
      <c r="I79" s="0" t="s">
        <v>70</v>
      </c>
      <c r="K79" s="0" t="s">
        <v>187</v>
      </c>
      <c r="L79" s="0" t="n">
        <v>1369</v>
      </c>
      <c r="N79" s="0" t="n">
        <v>1013</v>
      </c>
      <c r="O79" s="0" t="s">
        <v>188</v>
      </c>
      <c r="P79" s="0" t="s">
        <v>188</v>
      </c>
      <c r="Q79" s="0" t="n">
        <v>1</v>
      </c>
      <c r="X79" s="0" t="n">
        <v>91.839</v>
      </c>
      <c r="Y79" s="0" t="n">
        <v>0</v>
      </c>
      <c r="Z79" s="0" t="n">
        <v>0</v>
      </c>
      <c r="AA79" s="0" t="n">
        <v>0</v>
      </c>
      <c r="AB79" s="0" t="n">
        <v>0</v>
      </c>
      <c r="AC79" s="0" t="n">
        <v>0</v>
      </c>
      <c r="AD79" s="0" t="n">
        <v>1</v>
      </c>
      <c r="AE79" s="0" t="n">
        <v>1</v>
      </c>
      <c r="AF79" s="0" t="s">
        <v>76</v>
      </c>
      <c r="AG79" s="0" t="n">
        <v>101.0229</v>
      </c>
      <c r="AH79" s="0" t="n">
        <v>2</v>
      </c>
      <c r="AI79" s="0" t="n">
        <v>86511441</v>
      </c>
      <c r="AJ79" s="0" t="n">
        <v>79</v>
      </c>
      <c r="AK79" s="0" t="n">
        <v>0</v>
      </c>
      <c r="AL79" s="0" t="n">
        <v>0</v>
      </c>
      <c r="AM79" s="0" t="n">
        <v>0</v>
      </c>
      <c r="AN79" s="0" t="n">
        <v>0</v>
      </c>
      <c r="AO79" s="0" t="n">
        <v>0</v>
      </c>
      <c r="AP79" s="0" t="n">
        <v>0</v>
      </c>
      <c r="AQ79" s="0" t="n">
        <v>0</v>
      </c>
      <c r="AR79" s="0" t="n">
        <v>0</v>
      </c>
    </row>
    <row r="80" customFormat="false" ht="12.75" hidden="false" customHeight="false" outlineLevel="0" collapsed="false">
      <c r="A80" s="0" t="n">
        <f aca="false">ROW(Source!A54)</f>
        <v>54</v>
      </c>
      <c r="B80" s="0" t="n">
        <v>86511445</v>
      </c>
      <c r="C80" s="0" t="n">
        <v>86511440</v>
      </c>
      <c r="D80" s="0" t="n">
        <v>0</v>
      </c>
      <c r="E80" s="0" t="n">
        <v>1</v>
      </c>
      <c r="F80" s="0" t="n">
        <v>1</v>
      </c>
      <c r="G80" s="0" t="n">
        <v>30515945</v>
      </c>
      <c r="H80" s="0" t="n">
        <v>3</v>
      </c>
      <c r="I80" s="0" t="s">
        <v>189</v>
      </c>
      <c r="K80" s="0" t="s">
        <v>190</v>
      </c>
      <c r="L80" s="0" t="n">
        <v>1354</v>
      </c>
      <c r="N80" s="0" t="n">
        <v>1010</v>
      </c>
      <c r="O80" s="0" t="s">
        <v>181</v>
      </c>
      <c r="P80" s="0" t="s">
        <v>181</v>
      </c>
      <c r="Q80" s="0" t="n">
        <v>1</v>
      </c>
      <c r="X80" s="0" t="n">
        <v>0</v>
      </c>
      <c r="Y80" s="0" t="n">
        <v>47.28</v>
      </c>
      <c r="Z80" s="0" t="n">
        <v>0</v>
      </c>
      <c r="AA80" s="0" t="n">
        <v>0</v>
      </c>
      <c r="AB80" s="0" t="n">
        <v>0</v>
      </c>
      <c r="AC80" s="0" t="n">
        <v>0</v>
      </c>
      <c r="AD80" s="0" t="n">
        <v>1</v>
      </c>
      <c r="AE80" s="0" t="n">
        <v>0</v>
      </c>
      <c r="AG80" s="0" t="n">
        <v>0</v>
      </c>
      <c r="AH80" s="0" t="n">
        <v>2</v>
      </c>
      <c r="AI80" s="0" t="n">
        <v>86511442</v>
      </c>
      <c r="AJ80" s="0" t="n">
        <v>80</v>
      </c>
      <c r="AK80" s="0" t="n">
        <v>0</v>
      </c>
      <c r="AL80" s="0" t="n">
        <v>0</v>
      </c>
      <c r="AM80" s="0" t="n">
        <v>0</v>
      </c>
      <c r="AN80" s="0" t="n">
        <v>0</v>
      </c>
      <c r="AO80" s="0" t="n">
        <v>0</v>
      </c>
      <c r="AP80" s="0" t="n">
        <v>0</v>
      </c>
      <c r="AQ80" s="0" t="n">
        <v>0</v>
      </c>
      <c r="AR80" s="0" t="n">
        <v>0</v>
      </c>
    </row>
    <row r="81" customFormat="false" ht="12.75" hidden="false" customHeight="false" outlineLevel="0" collapsed="false">
      <c r="A81" s="0" t="n">
        <f aca="false">ROW(Source!A54)</f>
        <v>54</v>
      </c>
      <c r="B81" s="0" t="n">
        <v>86511446</v>
      </c>
      <c r="C81" s="0" t="n">
        <v>86511440</v>
      </c>
      <c r="D81" s="0" t="n">
        <v>46341682</v>
      </c>
      <c r="E81" s="0" t="n">
        <v>1</v>
      </c>
      <c r="F81" s="0" t="n">
        <v>1</v>
      </c>
      <c r="G81" s="0" t="n">
        <v>30515945</v>
      </c>
      <c r="H81" s="0" t="n">
        <v>3</v>
      </c>
      <c r="I81" s="0" t="s">
        <v>191</v>
      </c>
      <c r="K81" s="0" t="s">
        <v>192</v>
      </c>
      <c r="L81" s="0" t="n">
        <v>1354</v>
      </c>
      <c r="N81" s="0" t="n">
        <v>1010</v>
      </c>
      <c r="O81" s="0" t="s">
        <v>181</v>
      </c>
      <c r="P81" s="0" t="s">
        <v>181</v>
      </c>
      <c r="Q81" s="0" t="n">
        <v>1</v>
      </c>
      <c r="X81" s="0" t="n">
        <v>0</v>
      </c>
      <c r="Y81" s="0" t="n">
        <v>0</v>
      </c>
      <c r="Z81" s="0" t="n">
        <v>0</v>
      </c>
      <c r="AA81" s="0" t="n">
        <v>0</v>
      </c>
      <c r="AB81" s="0" t="n">
        <v>0</v>
      </c>
      <c r="AC81" s="0" t="n">
        <v>0</v>
      </c>
      <c r="AD81" s="0" t="n">
        <v>0</v>
      </c>
      <c r="AE81" s="0" t="n">
        <v>0</v>
      </c>
      <c r="AG81" s="0" t="n">
        <v>0</v>
      </c>
      <c r="AH81" s="0" t="n">
        <v>2</v>
      </c>
      <c r="AI81" s="0" t="n">
        <v>86511443</v>
      </c>
      <c r="AJ81" s="0" t="n">
        <v>81</v>
      </c>
      <c r="AK81" s="0" t="n">
        <v>0</v>
      </c>
      <c r="AL81" s="0" t="n">
        <v>0</v>
      </c>
      <c r="AM81" s="0" t="n">
        <v>0</v>
      </c>
      <c r="AN81" s="0" t="n">
        <v>0</v>
      </c>
      <c r="AO81" s="0" t="n">
        <v>0</v>
      </c>
      <c r="AP81" s="0" t="n">
        <v>0</v>
      </c>
      <c r="AQ81" s="0" t="n">
        <v>0</v>
      </c>
      <c r="AR81" s="0" t="n">
        <v>0</v>
      </c>
    </row>
    <row r="82" customFormat="false" ht="12.75" hidden="false" customHeight="false" outlineLevel="0" collapsed="false">
      <c r="A82" s="0" t="n">
        <f aca="false">ROW(Source!A55)</f>
        <v>55</v>
      </c>
      <c r="B82" s="0" t="n">
        <v>86511444</v>
      </c>
      <c r="C82" s="0" t="n">
        <v>86511440</v>
      </c>
      <c r="D82" s="0" t="n">
        <v>0</v>
      </c>
      <c r="E82" s="0" t="n">
        <v>1</v>
      </c>
      <c r="F82" s="0" t="n">
        <v>1</v>
      </c>
      <c r="G82" s="0" t="n">
        <v>30515945</v>
      </c>
      <c r="H82" s="0" t="n">
        <v>1</v>
      </c>
      <c r="I82" s="0" t="s">
        <v>70</v>
      </c>
      <c r="K82" s="0" t="s">
        <v>187</v>
      </c>
      <c r="L82" s="0" t="n">
        <v>1369</v>
      </c>
      <c r="N82" s="0" t="n">
        <v>1013</v>
      </c>
      <c r="O82" s="0" t="s">
        <v>188</v>
      </c>
      <c r="P82" s="0" t="s">
        <v>188</v>
      </c>
      <c r="Q82" s="0" t="n">
        <v>1</v>
      </c>
      <c r="X82" s="0" t="n">
        <v>91.839</v>
      </c>
      <c r="Y82" s="0" t="n">
        <v>0</v>
      </c>
      <c r="Z82" s="0" t="n">
        <v>0</v>
      </c>
      <c r="AA82" s="0" t="n">
        <v>0</v>
      </c>
      <c r="AB82" s="0" t="n">
        <v>0</v>
      </c>
      <c r="AC82" s="0" t="n">
        <v>0</v>
      </c>
      <c r="AD82" s="0" t="n">
        <v>1</v>
      </c>
      <c r="AE82" s="0" t="n">
        <v>1</v>
      </c>
      <c r="AF82" s="0" t="s">
        <v>76</v>
      </c>
      <c r="AG82" s="0" t="n">
        <v>101.0229</v>
      </c>
      <c r="AH82" s="0" t="n">
        <v>2</v>
      </c>
      <c r="AI82" s="0" t="n">
        <v>86511441</v>
      </c>
      <c r="AJ82" s="0" t="n">
        <v>82</v>
      </c>
      <c r="AK82" s="0" t="n">
        <v>0</v>
      </c>
      <c r="AL82" s="0" t="n">
        <v>0</v>
      </c>
      <c r="AM82" s="0" t="n">
        <v>0</v>
      </c>
      <c r="AN82" s="0" t="n">
        <v>0</v>
      </c>
      <c r="AO82" s="0" t="n">
        <v>0</v>
      </c>
      <c r="AP82" s="0" t="n">
        <v>0</v>
      </c>
      <c r="AQ82" s="0" t="n">
        <v>0</v>
      </c>
      <c r="AR82" s="0" t="n">
        <v>0</v>
      </c>
    </row>
    <row r="83" customFormat="false" ht="12.75" hidden="false" customHeight="false" outlineLevel="0" collapsed="false">
      <c r="A83" s="0" t="n">
        <f aca="false">ROW(Source!A55)</f>
        <v>55</v>
      </c>
      <c r="B83" s="0" t="n">
        <v>86511445</v>
      </c>
      <c r="C83" s="0" t="n">
        <v>86511440</v>
      </c>
      <c r="D83" s="0" t="n">
        <v>0</v>
      </c>
      <c r="E83" s="0" t="n">
        <v>1</v>
      </c>
      <c r="F83" s="0" t="n">
        <v>1</v>
      </c>
      <c r="G83" s="0" t="n">
        <v>30515945</v>
      </c>
      <c r="H83" s="0" t="n">
        <v>3</v>
      </c>
      <c r="I83" s="0" t="s">
        <v>189</v>
      </c>
      <c r="K83" s="0" t="s">
        <v>190</v>
      </c>
      <c r="L83" s="0" t="n">
        <v>1354</v>
      </c>
      <c r="N83" s="0" t="n">
        <v>1010</v>
      </c>
      <c r="O83" s="0" t="s">
        <v>181</v>
      </c>
      <c r="P83" s="0" t="s">
        <v>181</v>
      </c>
      <c r="Q83" s="0" t="n">
        <v>1</v>
      </c>
      <c r="X83" s="0" t="n">
        <v>0</v>
      </c>
      <c r="Y83" s="0" t="n">
        <v>47.28</v>
      </c>
      <c r="Z83" s="0" t="n">
        <v>0</v>
      </c>
      <c r="AA83" s="0" t="n">
        <v>0</v>
      </c>
      <c r="AB83" s="0" t="n">
        <v>0</v>
      </c>
      <c r="AC83" s="0" t="n">
        <v>0</v>
      </c>
      <c r="AD83" s="0" t="n">
        <v>1</v>
      </c>
      <c r="AE83" s="0" t="n">
        <v>0</v>
      </c>
      <c r="AG83" s="0" t="n">
        <v>0</v>
      </c>
      <c r="AH83" s="0" t="n">
        <v>2</v>
      </c>
      <c r="AI83" s="0" t="n">
        <v>86511442</v>
      </c>
      <c r="AJ83" s="0" t="n">
        <v>83</v>
      </c>
      <c r="AK83" s="0" t="n">
        <v>0</v>
      </c>
      <c r="AL83" s="0" t="n">
        <v>0</v>
      </c>
      <c r="AM83" s="0" t="n">
        <v>0</v>
      </c>
      <c r="AN83" s="0" t="n">
        <v>0</v>
      </c>
      <c r="AO83" s="0" t="n">
        <v>0</v>
      </c>
      <c r="AP83" s="0" t="n">
        <v>0</v>
      </c>
      <c r="AQ83" s="0" t="n">
        <v>0</v>
      </c>
      <c r="AR83" s="0" t="n">
        <v>0</v>
      </c>
    </row>
    <row r="84" customFormat="false" ht="12.75" hidden="false" customHeight="false" outlineLevel="0" collapsed="false">
      <c r="A84" s="0" t="n">
        <f aca="false">ROW(Source!A55)</f>
        <v>55</v>
      </c>
      <c r="B84" s="0" t="n">
        <v>86511446</v>
      </c>
      <c r="C84" s="0" t="n">
        <v>86511440</v>
      </c>
      <c r="D84" s="0" t="n">
        <v>46341682</v>
      </c>
      <c r="E84" s="0" t="n">
        <v>1</v>
      </c>
      <c r="F84" s="0" t="n">
        <v>1</v>
      </c>
      <c r="G84" s="0" t="n">
        <v>30515945</v>
      </c>
      <c r="H84" s="0" t="n">
        <v>3</v>
      </c>
      <c r="I84" s="0" t="s">
        <v>191</v>
      </c>
      <c r="K84" s="0" t="s">
        <v>192</v>
      </c>
      <c r="L84" s="0" t="n">
        <v>1354</v>
      </c>
      <c r="N84" s="0" t="n">
        <v>1010</v>
      </c>
      <c r="O84" s="0" t="s">
        <v>181</v>
      </c>
      <c r="P84" s="0" t="s">
        <v>181</v>
      </c>
      <c r="Q84" s="0" t="n">
        <v>1</v>
      </c>
      <c r="X84" s="0" t="n">
        <v>0</v>
      </c>
      <c r="Y84" s="0" t="n">
        <v>0</v>
      </c>
      <c r="Z84" s="0" t="n">
        <v>0</v>
      </c>
      <c r="AA84" s="0" t="n">
        <v>0</v>
      </c>
      <c r="AB84" s="0" t="n">
        <v>0</v>
      </c>
      <c r="AC84" s="0" t="n">
        <v>0</v>
      </c>
      <c r="AD84" s="0" t="n">
        <v>0</v>
      </c>
      <c r="AE84" s="0" t="n">
        <v>0</v>
      </c>
      <c r="AG84" s="0" t="n">
        <v>0</v>
      </c>
      <c r="AH84" s="0" t="n">
        <v>2</v>
      </c>
      <c r="AI84" s="0" t="n">
        <v>86511443</v>
      </c>
      <c r="AJ84" s="0" t="n">
        <v>84</v>
      </c>
      <c r="AK84" s="0" t="n">
        <v>0</v>
      </c>
      <c r="AL84" s="0" t="n">
        <v>0</v>
      </c>
      <c r="AM84" s="0" t="n">
        <v>0</v>
      </c>
      <c r="AN84" s="0" t="n">
        <v>0</v>
      </c>
      <c r="AO84" s="0" t="n">
        <v>0</v>
      </c>
      <c r="AP84" s="0" t="n">
        <v>0</v>
      </c>
      <c r="AQ84" s="0" t="n">
        <v>0</v>
      </c>
      <c r="AR84" s="0" t="n">
        <v>0</v>
      </c>
    </row>
    <row r="85" customFormat="false" ht="12.75" hidden="false" customHeight="false" outlineLevel="0" collapsed="false">
      <c r="A85" s="0" t="n">
        <f aca="false">ROW(Source!A91)</f>
        <v>91</v>
      </c>
      <c r="B85" s="0" t="n">
        <v>86511451</v>
      </c>
      <c r="C85" s="0" t="n">
        <v>86511447</v>
      </c>
      <c r="D85" s="0" t="n">
        <v>0</v>
      </c>
      <c r="E85" s="0" t="n">
        <v>1</v>
      </c>
      <c r="F85" s="0" t="n">
        <v>1</v>
      </c>
      <c r="G85" s="0" t="n">
        <v>30515945</v>
      </c>
      <c r="H85" s="0" t="n">
        <v>1</v>
      </c>
      <c r="I85" s="0" t="s">
        <v>70</v>
      </c>
      <c r="K85" s="0" t="s">
        <v>187</v>
      </c>
      <c r="L85" s="0" t="n">
        <v>1369</v>
      </c>
      <c r="N85" s="0" t="n">
        <v>1013</v>
      </c>
      <c r="O85" s="0" t="s">
        <v>188</v>
      </c>
      <c r="P85" s="0" t="s">
        <v>188</v>
      </c>
      <c r="Q85" s="0" t="n">
        <v>1</v>
      </c>
      <c r="X85" s="0" t="n">
        <v>19.837224</v>
      </c>
      <c r="Y85" s="0" t="n">
        <v>0</v>
      </c>
      <c r="Z85" s="0" t="n">
        <v>0</v>
      </c>
      <c r="AA85" s="0" t="n">
        <v>0</v>
      </c>
      <c r="AB85" s="0" t="n">
        <v>0</v>
      </c>
      <c r="AC85" s="0" t="n">
        <v>0</v>
      </c>
      <c r="AD85" s="0" t="n">
        <v>1</v>
      </c>
      <c r="AE85" s="0" t="n">
        <v>1</v>
      </c>
      <c r="AF85" s="0" t="s">
        <v>151</v>
      </c>
      <c r="AG85" s="0" t="n">
        <v>13.09256784</v>
      </c>
      <c r="AH85" s="0" t="n">
        <v>2</v>
      </c>
      <c r="AI85" s="0" t="n">
        <v>86511448</v>
      </c>
      <c r="AJ85" s="0" t="n">
        <v>85</v>
      </c>
      <c r="AK85" s="0" t="n">
        <v>0</v>
      </c>
      <c r="AL85" s="0" t="n">
        <v>0</v>
      </c>
      <c r="AM85" s="0" t="n">
        <v>0</v>
      </c>
      <c r="AN85" s="0" t="n">
        <v>0</v>
      </c>
      <c r="AO85" s="0" t="n">
        <v>0</v>
      </c>
      <c r="AP85" s="0" t="n">
        <v>0</v>
      </c>
      <c r="AQ85" s="0" t="n">
        <v>0</v>
      </c>
      <c r="AR85" s="0" t="n">
        <v>0</v>
      </c>
    </row>
    <row r="86" customFormat="false" ht="12.75" hidden="false" customHeight="false" outlineLevel="0" collapsed="false">
      <c r="A86" s="0" t="n">
        <f aca="false">ROW(Source!A91)</f>
        <v>91</v>
      </c>
      <c r="B86" s="0" t="n">
        <v>86511452</v>
      </c>
      <c r="C86" s="0" t="n">
        <v>86511447</v>
      </c>
      <c r="D86" s="0" t="n">
        <v>0</v>
      </c>
      <c r="E86" s="0" t="n">
        <v>1</v>
      </c>
      <c r="F86" s="0" t="n">
        <v>1</v>
      </c>
      <c r="G86" s="0" t="n">
        <v>30515945</v>
      </c>
      <c r="H86" s="0" t="n">
        <v>3</v>
      </c>
      <c r="I86" s="0" t="s">
        <v>189</v>
      </c>
      <c r="K86" s="0" t="s">
        <v>190</v>
      </c>
      <c r="L86" s="0" t="n">
        <v>1354</v>
      </c>
      <c r="N86" s="0" t="n">
        <v>1010</v>
      </c>
      <c r="O86" s="0" t="s">
        <v>181</v>
      </c>
      <c r="P86" s="0" t="s">
        <v>181</v>
      </c>
      <c r="Q86" s="0" t="n">
        <v>1</v>
      </c>
      <c r="X86" s="0" t="n">
        <v>0</v>
      </c>
      <c r="Y86" s="0" t="n">
        <v>0</v>
      </c>
      <c r="Z86" s="0" t="n">
        <v>0</v>
      </c>
      <c r="AA86" s="0" t="n">
        <v>0</v>
      </c>
      <c r="AB86" s="0" t="n">
        <v>0</v>
      </c>
      <c r="AC86" s="0" t="n">
        <v>0</v>
      </c>
      <c r="AD86" s="0" t="n">
        <v>1</v>
      </c>
      <c r="AE86" s="0" t="n">
        <v>0</v>
      </c>
      <c r="AF86" s="0" t="s">
        <v>150</v>
      </c>
      <c r="AG86" s="0" t="n">
        <v>0</v>
      </c>
      <c r="AH86" s="0" t="n">
        <v>2</v>
      </c>
      <c r="AI86" s="0" t="n">
        <v>86511449</v>
      </c>
      <c r="AJ86" s="0" t="n">
        <v>86</v>
      </c>
      <c r="AK86" s="0" t="n">
        <v>0</v>
      </c>
      <c r="AL86" s="0" t="n">
        <v>0</v>
      </c>
      <c r="AM86" s="0" t="n">
        <v>0</v>
      </c>
      <c r="AN86" s="0" t="n">
        <v>0</v>
      </c>
      <c r="AO86" s="0" t="n">
        <v>0</v>
      </c>
      <c r="AP86" s="0" t="n">
        <v>0</v>
      </c>
      <c r="AQ86" s="0" t="n">
        <v>0</v>
      </c>
      <c r="AR86" s="0" t="n">
        <v>0</v>
      </c>
    </row>
    <row r="87" customFormat="false" ht="12.75" hidden="false" customHeight="false" outlineLevel="0" collapsed="false">
      <c r="A87" s="0" t="n">
        <f aca="false">ROW(Source!A91)</f>
        <v>91</v>
      </c>
      <c r="B87" s="0" t="n">
        <v>86511453</v>
      </c>
      <c r="C87" s="0" t="n">
        <v>86511447</v>
      </c>
      <c r="D87" s="0" t="n">
        <v>46341682</v>
      </c>
      <c r="E87" s="0" t="n">
        <v>1</v>
      </c>
      <c r="F87" s="0" t="n">
        <v>1</v>
      </c>
      <c r="G87" s="0" t="n">
        <v>30515945</v>
      </c>
      <c r="H87" s="0" t="n">
        <v>3</v>
      </c>
      <c r="I87" s="0" t="s">
        <v>191</v>
      </c>
      <c r="K87" s="0" t="s">
        <v>192</v>
      </c>
      <c r="L87" s="0" t="n">
        <v>1354</v>
      </c>
      <c r="N87" s="0" t="n">
        <v>1010</v>
      </c>
      <c r="O87" s="0" t="s">
        <v>181</v>
      </c>
      <c r="P87" s="0" t="s">
        <v>181</v>
      </c>
      <c r="Q87" s="0" t="n">
        <v>1</v>
      </c>
      <c r="X87" s="0" t="n">
        <v>0</v>
      </c>
      <c r="Y87" s="0" t="n">
        <v>0</v>
      </c>
      <c r="Z87" s="0" t="n">
        <v>0</v>
      </c>
      <c r="AA87" s="0" t="n">
        <v>0</v>
      </c>
      <c r="AB87" s="0" t="n">
        <v>0</v>
      </c>
      <c r="AC87" s="0" t="n">
        <v>0</v>
      </c>
      <c r="AD87" s="0" t="n">
        <v>0</v>
      </c>
      <c r="AE87" s="0" t="n">
        <v>0</v>
      </c>
      <c r="AF87" s="0" t="s">
        <v>150</v>
      </c>
      <c r="AG87" s="0" t="n">
        <v>0</v>
      </c>
      <c r="AH87" s="0" t="n">
        <v>2</v>
      </c>
      <c r="AI87" s="0" t="n">
        <v>86511450</v>
      </c>
      <c r="AJ87" s="0" t="n">
        <v>87</v>
      </c>
      <c r="AK87" s="0" t="n">
        <v>0</v>
      </c>
      <c r="AL87" s="0" t="n">
        <v>0</v>
      </c>
      <c r="AM87" s="0" t="n">
        <v>0</v>
      </c>
      <c r="AN87" s="0" t="n">
        <v>0</v>
      </c>
      <c r="AO87" s="0" t="n">
        <v>0</v>
      </c>
      <c r="AP87" s="0" t="n">
        <v>0</v>
      </c>
      <c r="AQ87" s="0" t="n">
        <v>0</v>
      </c>
      <c r="AR87" s="0" t="n">
        <v>0</v>
      </c>
    </row>
    <row r="88" customFormat="false" ht="12.75" hidden="false" customHeight="false" outlineLevel="0" collapsed="false">
      <c r="A88" s="0" t="n">
        <f aca="false">ROW(Source!A92)</f>
        <v>92</v>
      </c>
      <c r="B88" s="0" t="n">
        <v>86511451</v>
      </c>
      <c r="C88" s="0" t="n">
        <v>86511447</v>
      </c>
      <c r="D88" s="0" t="n">
        <v>0</v>
      </c>
      <c r="E88" s="0" t="n">
        <v>1</v>
      </c>
      <c r="F88" s="0" t="n">
        <v>1</v>
      </c>
      <c r="G88" s="0" t="n">
        <v>30515945</v>
      </c>
      <c r="H88" s="0" t="n">
        <v>1</v>
      </c>
      <c r="I88" s="0" t="s">
        <v>70</v>
      </c>
      <c r="K88" s="0" t="s">
        <v>187</v>
      </c>
      <c r="L88" s="0" t="n">
        <v>1369</v>
      </c>
      <c r="N88" s="0" t="n">
        <v>1013</v>
      </c>
      <c r="O88" s="0" t="s">
        <v>188</v>
      </c>
      <c r="P88" s="0" t="s">
        <v>188</v>
      </c>
      <c r="Q88" s="0" t="n">
        <v>1</v>
      </c>
      <c r="X88" s="0" t="n">
        <v>19.837224</v>
      </c>
      <c r="Y88" s="0" t="n">
        <v>0</v>
      </c>
      <c r="Z88" s="0" t="n">
        <v>0</v>
      </c>
      <c r="AA88" s="0" t="n">
        <v>0</v>
      </c>
      <c r="AB88" s="0" t="n">
        <v>0</v>
      </c>
      <c r="AC88" s="0" t="n">
        <v>0</v>
      </c>
      <c r="AD88" s="0" t="n">
        <v>1</v>
      </c>
      <c r="AE88" s="0" t="n">
        <v>1</v>
      </c>
      <c r="AF88" s="0" t="s">
        <v>151</v>
      </c>
      <c r="AG88" s="0" t="n">
        <v>13.09256784</v>
      </c>
      <c r="AH88" s="0" t="n">
        <v>2</v>
      </c>
      <c r="AI88" s="0" t="n">
        <v>86511448</v>
      </c>
      <c r="AJ88" s="0" t="n">
        <v>88</v>
      </c>
      <c r="AK88" s="0" t="n">
        <v>0</v>
      </c>
      <c r="AL88" s="0" t="n">
        <v>0</v>
      </c>
      <c r="AM88" s="0" t="n">
        <v>0</v>
      </c>
      <c r="AN88" s="0" t="n">
        <v>0</v>
      </c>
      <c r="AO88" s="0" t="n">
        <v>0</v>
      </c>
      <c r="AP88" s="0" t="n">
        <v>0</v>
      </c>
      <c r="AQ88" s="0" t="n">
        <v>0</v>
      </c>
      <c r="AR88" s="0" t="n">
        <v>0</v>
      </c>
    </row>
    <row r="89" customFormat="false" ht="12.75" hidden="false" customHeight="false" outlineLevel="0" collapsed="false">
      <c r="A89" s="0" t="n">
        <f aca="false">ROW(Source!A92)</f>
        <v>92</v>
      </c>
      <c r="B89" s="0" t="n">
        <v>86511452</v>
      </c>
      <c r="C89" s="0" t="n">
        <v>86511447</v>
      </c>
      <c r="D89" s="0" t="n">
        <v>0</v>
      </c>
      <c r="E89" s="0" t="n">
        <v>1</v>
      </c>
      <c r="F89" s="0" t="n">
        <v>1</v>
      </c>
      <c r="G89" s="0" t="n">
        <v>30515945</v>
      </c>
      <c r="H89" s="0" t="n">
        <v>3</v>
      </c>
      <c r="I89" s="0" t="s">
        <v>189</v>
      </c>
      <c r="K89" s="0" t="s">
        <v>190</v>
      </c>
      <c r="L89" s="0" t="n">
        <v>1354</v>
      </c>
      <c r="N89" s="0" t="n">
        <v>1010</v>
      </c>
      <c r="O89" s="0" t="s">
        <v>181</v>
      </c>
      <c r="P89" s="0" t="s">
        <v>181</v>
      </c>
      <c r="Q89" s="0" t="n">
        <v>1</v>
      </c>
      <c r="X89" s="0" t="n">
        <v>0</v>
      </c>
      <c r="Y89" s="0" t="n">
        <v>0</v>
      </c>
      <c r="Z89" s="0" t="n">
        <v>0</v>
      </c>
      <c r="AA89" s="0" t="n">
        <v>0</v>
      </c>
      <c r="AB89" s="0" t="n">
        <v>0</v>
      </c>
      <c r="AC89" s="0" t="n">
        <v>0</v>
      </c>
      <c r="AD89" s="0" t="n">
        <v>1</v>
      </c>
      <c r="AE89" s="0" t="n">
        <v>0</v>
      </c>
      <c r="AF89" s="0" t="s">
        <v>150</v>
      </c>
      <c r="AG89" s="0" t="n">
        <v>0</v>
      </c>
      <c r="AH89" s="0" t="n">
        <v>2</v>
      </c>
      <c r="AI89" s="0" t="n">
        <v>86511449</v>
      </c>
      <c r="AJ89" s="0" t="n">
        <v>89</v>
      </c>
      <c r="AK89" s="0" t="n">
        <v>0</v>
      </c>
      <c r="AL89" s="0" t="n">
        <v>0</v>
      </c>
      <c r="AM89" s="0" t="n">
        <v>0</v>
      </c>
      <c r="AN89" s="0" t="n">
        <v>0</v>
      </c>
      <c r="AO89" s="0" t="n">
        <v>0</v>
      </c>
      <c r="AP89" s="0" t="n">
        <v>0</v>
      </c>
      <c r="AQ89" s="0" t="n">
        <v>0</v>
      </c>
      <c r="AR89" s="0" t="n">
        <v>0</v>
      </c>
    </row>
    <row r="90" customFormat="false" ht="12.75" hidden="false" customHeight="false" outlineLevel="0" collapsed="false">
      <c r="A90" s="0" t="n">
        <f aca="false">ROW(Source!A92)</f>
        <v>92</v>
      </c>
      <c r="B90" s="0" t="n">
        <v>86511453</v>
      </c>
      <c r="C90" s="0" t="n">
        <v>86511447</v>
      </c>
      <c r="D90" s="0" t="n">
        <v>46341682</v>
      </c>
      <c r="E90" s="0" t="n">
        <v>1</v>
      </c>
      <c r="F90" s="0" t="n">
        <v>1</v>
      </c>
      <c r="G90" s="0" t="n">
        <v>30515945</v>
      </c>
      <c r="H90" s="0" t="n">
        <v>3</v>
      </c>
      <c r="I90" s="0" t="s">
        <v>191</v>
      </c>
      <c r="K90" s="0" t="s">
        <v>192</v>
      </c>
      <c r="L90" s="0" t="n">
        <v>1354</v>
      </c>
      <c r="N90" s="0" t="n">
        <v>1010</v>
      </c>
      <c r="O90" s="0" t="s">
        <v>181</v>
      </c>
      <c r="P90" s="0" t="s">
        <v>181</v>
      </c>
      <c r="Q90" s="0" t="n">
        <v>1</v>
      </c>
      <c r="X90" s="0" t="n">
        <v>0</v>
      </c>
      <c r="Y90" s="0" t="n">
        <v>0</v>
      </c>
      <c r="Z90" s="0" t="n">
        <v>0</v>
      </c>
      <c r="AA90" s="0" t="n">
        <v>0</v>
      </c>
      <c r="AB90" s="0" t="n">
        <v>0</v>
      </c>
      <c r="AC90" s="0" t="n">
        <v>0</v>
      </c>
      <c r="AD90" s="0" t="n">
        <v>0</v>
      </c>
      <c r="AE90" s="0" t="n">
        <v>0</v>
      </c>
      <c r="AF90" s="0" t="s">
        <v>150</v>
      </c>
      <c r="AG90" s="0" t="n">
        <v>0</v>
      </c>
      <c r="AH90" s="0" t="n">
        <v>2</v>
      </c>
      <c r="AI90" s="0" t="n">
        <v>86511450</v>
      </c>
      <c r="AJ90" s="0" t="n">
        <v>90</v>
      </c>
      <c r="AK90" s="0" t="n">
        <v>0</v>
      </c>
      <c r="AL90" s="0" t="n">
        <v>0</v>
      </c>
      <c r="AM90" s="0" t="n">
        <v>0</v>
      </c>
      <c r="AN90" s="0" t="n">
        <v>0</v>
      </c>
      <c r="AO90" s="0" t="n">
        <v>0</v>
      </c>
      <c r="AP90" s="0" t="n">
        <v>0</v>
      </c>
      <c r="AQ90" s="0" t="n">
        <v>0</v>
      </c>
      <c r="AR90" s="0" t="n">
        <v>0</v>
      </c>
    </row>
    <row r="91" customFormat="false" ht="12.75" hidden="false" customHeight="false" outlineLevel="0" collapsed="false">
      <c r="A91" s="0" t="n">
        <f aca="false">ROW(Source!A93)</f>
        <v>93</v>
      </c>
      <c r="B91" s="0" t="n">
        <v>86511458</v>
      </c>
      <c r="C91" s="0" t="n">
        <v>86511454</v>
      </c>
      <c r="D91" s="0" t="n">
        <v>0</v>
      </c>
      <c r="E91" s="0" t="n">
        <v>1</v>
      </c>
      <c r="F91" s="0" t="n">
        <v>1</v>
      </c>
      <c r="G91" s="0" t="n">
        <v>30515945</v>
      </c>
      <c r="H91" s="0" t="n">
        <v>1</v>
      </c>
      <c r="I91" s="0" t="s">
        <v>70</v>
      </c>
      <c r="K91" s="0" t="s">
        <v>187</v>
      </c>
      <c r="L91" s="0" t="n">
        <v>1369</v>
      </c>
      <c r="N91" s="0" t="n">
        <v>1013</v>
      </c>
      <c r="O91" s="0" t="s">
        <v>188</v>
      </c>
      <c r="P91" s="0" t="s">
        <v>188</v>
      </c>
      <c r="Q91" s="0" t="n">
        <v>1</v>
      </c>
      <c r="X91" s="0" t="n">
        <v>19.837224</v>
      </c>
      <c r="Y91" s="0" t="n">
        <v>0</v>
      </c>
      <c r="Z91" s="0" t="n">
        <v>0</v>
      </c>
      <c r="AA91" s="0" t="n">
        <v>0</v>
      </c>
      <c r="AB91" s="0" t="n">
        <v>0</v>
      </c>
      <c r="AC91" s="0" t="n">
        <v>0</v>
      </c>
      <c r="AD91" s="0" t="n">
        <v>1</v>
      </c>
      <c r="AE91" s="0" t="n">
        <v>1</v>
      </c>
      <c r="AF91" s="0" t="s">
        <v>151</v>
      </c>
      <c r="AG91" s="0" t="n">
        <v>13.09256784</v>
      </c>
      <c r="AH91" s="0" t="n">
        <v>2</v>
      </c>
      <c r="AI91" s="0" t="n">
        <v>86511455</v>
      </c>
      <c r="AJ91" s="0" t="n">
        <v>91</v>
      </c>
      <c r="AK91" s="0" t="n">
        <v>0</v>
      </c>
      <c r="AL91" s="0" t="n">
        <v>0</v>
      </c>
      <c r="AM91" s="0" t="n">
        <v>0</v>
      </c>
      <c r="AN91" s="0" t="n">
        <v>0</v>
      </c>
      <c r="AO91" s="0" t="n">
        <v>0</v>
      </c>
      <c r="AP91" s="0" t="n">
        <v>0</v>
      </c>
      <c r="AQ91" s="0" t="n">
        <v>0</v>
      </c>
      <c r="AR91" s="0" t="n">
        <v>0</v>
      </c>
    </row>
    <row r="92" customFormat="false" ht="12.75" hidden="false" customHeight="false" outlineLevel="0" collapsed="false">
      <c r="A92" s="0" t="n">
        <f aca="false">ROW(Source!A93)</f>
        <v>93</v>
      </c>
      <c r="B92" s="0" t="n">
        <v>86511459</v>
      </c>
      <c r="C92" s="0" t="n">
        <v>86511454</v>
      </c>
      <c r="D92" s="0" t="n">
        <v>0</v>
      </c>
      <c r="E92" s="0" t="n">
        <v>1</v>
      </c>
      <c r="F92" s="0" t="n">
        <v>1</v>
      </c>
      <c r="G92" s="0" t="n">
        <v>30515945</v>
      </c>
      <c r="H92" s="0" t="n">
        <v>3</v>
      </c>
      <c r="I92" s="0" t="s">
        <v>189</v>
      </c>
      <c r="K92" s="0" t="s">
        <v>190</v>
      </c>
      <c r="L92" s="0" t="n">
        <v>1354</v>
      </c>
      <c r="N92" s="0" t="n">
        <v>1010</v>
      </c>
      <c r="O92" s="0" t="s">
        <v>181</v>
      </c>
      <c r="P92" s="0" t="s">
        <v>181</v>
      </c>
      <c r="Q92" s="0" t="n">
        <v>1</v>
      </c>
      <c r="X92" s="0" t="n">
        <v>0</v>
      </c>
      <c r="Y92" s="0" t="n">
        <v>0</v>
      </c>
      <c r="Z92" s="0" t="n">
        <v>0</v>
      </c>
      <c r="AA92" s="0" t="n">
        <v>0</v>
      </c>
      <c r="AB92" s="0" t="n">
        <v>0</v>
      </c>
      <c r="AC92" s="0" t="n">
        <v>0</v>
      </c>
      <c r="AD92" s="0" t="n">
        <v>1</v>
      </c>
      <c r="AE92" s="0" t="n">
        <v>0</v>
      </c>
      <c r="AF92" s="0" t="s">
        <v>150</v>
      </c>
      <c r="AG92" s="0" t="n">
        <v>0</v>
      </c>
      <c r="AH92" s="0" t="n">
        <v>2</v>
      </c>
      <c r="AI92" s="0" t="n">
        <v>86511456</v>
      </c>
      <c r="AJ92" s="0" t="n">
        <v>92</v>
      </c>
      <c r="AK92" s="0" t="n">
        <v>0</v>
      </c>
      <c r="AL92" s="0" t="n">
        <v>0</v>
      </c>
      <c r="AM92" s="0" t="n">
        <v>0</v>
      </c>
      <c r="AN92" s="0" t="n">
        <v>0</v>
      </c>
      <c r="AO92" s="0" t="n">
        <v>0</v>
      </c>
      <c r="AP92" s="0" t="n">
        <v>0</v>
      </c>
      <c r="AQ92" s="0" t="n">
        <v>0</v>
      </c>
      <c r="AR92" s="0" t="n">
        <v>0</v>
      </c>
    </row>
    <row r="93" customFormat="false" ht="12.75" hidden="false" customHeight="false" outlineLevel="0" collapsed="false">
      <c r="A93" s="0" t="n">
        <f aca="false">ROW(Source!A93)</f>
        <v>93</v>
      </c>
      <c r="B93" s="0" t="n">
        <v>86511460</v>
      </c>
      <c r="C93" s="0" t="n">
        <v>86511454</v>
      </c>
      <c r="D93" s="0" t="n">
        <v>46341682</v>
      </c>
      <c r="E93" s="0" t="n">
        <v>1</v>
      </c>
      <c r="F93" s="0" t="n">
        <v>1</v>
      </c>
      <c r="G93" s="0" t="n">
        <v>30515945</v>
      </c>
      <c r="H93" s="0" t="n">
        <v>3</v>
      </c>
      <c r="I93" s="0" t="s">
        <v>191</v>
      </c>
      <c r="K93" s="0" t="s">
        <v>192</v>
      </c>
      <c r="L93" s="0" t="n">
        <v>1354</v>
      </c>
      <c r="N93" s="0" t="n">
        <v>1010</v>
      </c>
      <c r="O93" s="0" t="s">
        <v>181</v>
      </c>
      <c r="P93" s="0" t="s">
        <v>181</v>
      </c>
      <c r="Q93" s="0" t="n">
        <v>1</v>
      </c>
      <c r="X93" s="0" t="n">
        <v>0</v>
      </c>
      <c r="Y93" s="0" t="n">
        <v>0</v>
      </c>
      <c r="Z93" s="0" t="n">
        <v>0</v>
      </c>
      <c r="AA93" s="0" t="n">
        <v>0</v>
      </c>
      <c r="AB93" s="0" t="n">
        <v>0</v>
      </c>
      <c r="AC93" s="0" t="n">
        <v>0</v>
      </c>
      <c r="AD93" s="0" t="n">
        <v>0</v>
      </c>
      <c r="AE93" s="0" t="n">
        <v>0</v>
      </c>
      <c r="AF93" s="0" t="s">
        <v>150</v>
      </c>
      <c r="AG93" s="0" t="n">
        <v>0</v>
      </c>
      <c r="AH93" s="0" t="n">
        <v>2</v>
      </c>
      <c r="AI93" s="0" t="n">
        <v>86511457</v>
      </c>
      <c r="AJ93" s="0" t="n">
        <v>93</v>
      </c>
      <c r="AK93" s="0" t="n">
        <v>0</v>
      </c>
      <c r="AL93" s="0" t="n">
        <v>0</v>
      </c>
      <c r="AM93" s="0" t="n">
        <v>0</v>
      </c>
      <c r="AN93" s="0" t="n">
        <v>0</v>
      </c>
      <c r="AO93" s="0" t="n">
        <v>0</v>
      </c>
      <c r="AP93" s="0" t="n">
        <v>0</v>
      </c>
      <c r="AQ93" s="0" t="n">
        <v>0</v>
      </c>
      <c r="AR93" s="0" t="n">
        <v>0</v>
      </c>
    </row>
    <row r="94" customFormat="false" ht="12.75" hidden="false" customHeight="false" outlineLevel="0" collapsed="false">
      <c r="A94" s="0" t="n">
        <f aca="false">ROW(Source!A94)</f>
        <v>94</v>
      </c>
      <c r="B94" s="0" t="n">
        <v>86511458</v>
      </c>
      <c r="C94" s="0" t="n">
        <v>86511454</v>
      </c>
      <c r="D94" s="0" t="n">
        <v>0</v>
      </c>
      <c r="E94" s="0" t="n">
        <v>1</v>
      </c>
      <c r="F94" s="0" t="n">
        <v>1</v>
      </c>
      <c r="G94" s="0" t="n">
        <v>30515945</v>
      </c>
      <c r="H94" s="0" t="n">
        <v>1</v>
      </c>
      <c r="I94" s="0" t="s">
        <v>70</v>
      </c>
      <c r="K94" s="0" t="s">
        <v>187</v>
      </c>
      <c r="L94" s="0" t="n">
        <v>1369</v>
      </c>
      <c r="N94" s="0" t="n">
        <v>1013</v>
      </c>
      <c r="O94" s="0" t="s">
        <v>188</v>
      </c>
      <c r="P94" s="0" t="s">
        <v>188</v>
      </c>
      <c r="Q94" s="0" t="n">
        <v>1</v>
      </c>
      <c r="X94" s="0" t="n">
        <v>19.837224</v>
      </c>
      <c r="Y94" s="0" t="n">
        <v>0</v>
      </c>
      <c r="Z94" s="0" t="n">
        <v>0</v>
      </c>
      <c r="AA94" s="0" t="n">
        <v>0</v>
      </c>
      <c r="AB94" s="0" t="n">
        <v>0</v>
      </c>
      <c r="AC94" s="0" t="n">
        <v>0</v>
      </c>
      <c r="AD94" s="0" t="n">
        <v>1</v>
      </c>
      <c r="AE94" s="0" t="n">
        <v>1</v>
      </c>
      <c r="AF94" s="0" t="s">
        <v>151</v>
      </c>
      <c r="AG94" s="0" t="n">
        <v>13.09256784</v>
      </c>
      <c r="AH94" s="0" t="n">
        <v>2</v>
      </c>
      <c r="AI94" s="0" t="n">
        <v>86511455</v>
      </c>
      <c r="AJ94" s="0" t="n">
        <v>94</v>
      </c>
      <c r="AK94" s="0" t="n">
        <v>0</v>
      </c>
      <c r="AL94" s="0" t="n">
        <v>0</v>
      </c>
      <c r="AM94" s="0" t="n">
        <v>0</v>
      </c>
      <c r="AN94" s="0" t="n">
        <v>0</v>
      </c>
      <c r="AO94" s="0" t="n">
        <v>0</v>
      </c>
      <c r="AP94" s="0" t="n">
        <v>0</v>
      </c>
      <c r="AQ94" s="0" t="n">
        <v>0</v>
      </c>
      <c r="AR94" s="0" t="n">
        <v>0</v>
      </c>
    </row>
    <row r="95" customFormat="false" ht="12.75" hidden="false" customHeight="false" outlineLevel="0" collapsed="false">
      <c r="A95" s="0" t="n">
        <f aca="false">ROW(Source!A94)</f>
        <v>94</v>
      </c>
      <c r="B95" s="0" t="n">
        <v>86511459</v>
      </c>
      <c r="C95" s="0" t="n">
        <v>86511454</v>
      </c>
      <c r="D95" s="0" t="n">
        <v>0</v>
      </c>
      <c r="E95" s="0" t="n">
        <v>1</v>
      </c>
      <c r="F95" s="0" t="n">
        <v>1</v>
      </c>
      <c r="G95" s="0" t="n">
        <v>30515945</v>
      </c>
      <c r="H95" s="0" t="n">
        <v>3</v>
      </c>
      <c r="I95" s="0" t="s">
        <v>189</v>
      </c>
      <c r="K95" s="0" t="s">
        <v>190</v>
      </c>
      <c r="L95" s="0" t="n">
        <v>1354</v>
      </c>
      <c r="N95" s="0" t="n">
        <v>1010</v>
      </c>
      <c r="O95" s="0" t="s">
        <v>181</v>
      </c>
      <c r="P95" s="0" t="s">
        <v>181</v>
      </c>
      <c r="Q95" s="0" t="n">
        <v>1</v>
      </c>
      <c r="X95" s="0" t="n">
        <v>0</v>
      </c>
      <c r="Y95" s="0" t="n">
        <v>0</v>
      </c>
      <c r="Z95" s="0" t="n">
        <v>0</v>
      </c>
      <c r="AA95" s="0" t="n">
        <v>0</v>
      </c>
      <c r="AB95" s="0" t="n">
        <v>0</v>
      </c>
      <c r="AC95" s="0" t="n">
        <v>0</v>
      </c>
      <c r="AD95" s="0" t="n">
        <v>1</v>
      </c>
      <c r="AE95" s="0" t="n">
        <v>0</v>
      </c>
      <c r="AF95" s="0" t="s">
        <v>150</v>
      </c>
      <c r="AG95" s="0" t="n">
        <v>0</v>
      </c>
      <c r="AH95" s="0" t="n">
        <v>2</v>
      </c>
      <c r="AI95" s="0" t="n">
        <v>86511456</v>
      </c>
      <c r="AJ95" s="0" t="n">
        <v>95</v>
      </c>
      <c r="AK95" s="0" t="n">
        <v>0</v>
      </c>
      <c r="AL95" s="0" t="n">
        <v>0</v>
      </c>
      <c r="AM95" s="0" t="n">
        <v>0</v>
      </c>
      <c r="AN95" s="0" t="n">
        <v>0</v>
      </c>
      <c r="AO95" s="0" t="n">
        <v>0</v>
      </c>
      <c r="AP95" s="0" t="n">
        <v>0</v>
      </c>
      <c r="AQ95" s="0" t="n">
        <v>0</v>
      </c>
      <c r="AR95" s="0" t="n">
        <v>0</v>
      </c>
    </row>
    <row r="96" customFormat="false" ht="12.75" hidden="false" customHeight="false" outlineLevel="0" collapsed="false">
      <c r="A96" s="0" t="n">
        <f aca="false">ROW(Source!A94)</f>
        <v>94</v>
      </c>
      <c r="B96" s="0" t="n">
        <v>86511460</v>
      </c>
      <c r="C96" s="0" t="n">
        <v>86511454</v>
      </c>
      <c r="D96" s="0" t="n">
        <v>46341682</v>
      </c>
      <c r="E96" s="0" t="n">
        <v>1</v>
      </c>
      <c r="F96" s="0" t="n">
        <v>1</v>
      </c>
      <c r="G96" s="0" t="n">
        <v>30515945</v>
      </c>
      <c r="H96" s="0" t="n">
        <v>3</v>
      </c>
      <c r="I96" s="0" t="s">
        <v>191</v>
      </c>
      <c r="K96" s="0" t="s">
        <v>192</v>
      </c>
      <c r="L96" s="0" t="n">
        <v>1354</v>
      </c>
      <c r="N96" s="0" t="n">
        <v>1010</v>
      </c>
      <c r="O96" s="0" t="s">
        <v>181</v>
      </c>
      <c r="P96" s="0" t="s">
        <v>181</v>
      </c>
      <c r="Q96" s="0" t="n">
        <v>1</v>
      </c>
      <c r="X96" s="0" t="n">
        <v>0</v>
      </c>
      <c r="Y96" s="0" t="n">
        <v>0</v>
      </c>
      <c r="Z96" s="0" t="n">
        <v>0</v>
      </c>
      <c r="AA96" s="0" t="n">
        <v>0</v>
      </c>
      <c r="AB96" s="0" t="n">
        <v>0</v>
      </c>
      <c r="AC96" s="0" t="n">
        <v>0</v>
      </c>
      <c r="AD96" s="0" t="n">
        <v>0</v>
      </c>
      <c r="AE96" s="0" t="n">
        <v>0</v>
      </c>
      <c r="AF96" s="0" t="s">
        <v>150</v>
      </c>
      <c r="AG96" s="0" t="n">
        <v>0</v>
      </c>
      <c r="AH96" s="0" t="n">
        <v>2</v>
      </c>
      <c r="AI96" s="0" t="n">
        <v>86511457</v>
      </c>
      <c r="AJ96" s="0" t="n">
        <v>96</v>
      </c>
      <c r="AK96" s="0" t="n">
        <v>0</v>
      </c>
      <c r="AL96" s="0" t="n">
        <v>0</v>
      </c>
      <c r="AM96" s="0" t="n">
        <v>0</v>
      </c>
      <c r="AN96" s="0" t="n">
        <v>0</v>
      </c>
      <c r="AO96" s="0" t="n">
        <v>0</v>
      </c>
      <c r="AP96" s="0" t="n">
        <v>0</v>
      </c>
      <c r="AQ96" s="0" t="n">
        <v>0</v>
      </c>
      <c r="AR96" s="0" t="n">
        <v>0</v>
      </c>
    </row>
    <row r="97" customFormat="false" ht="12.75" hidden="false" customHeight="false" outlineLevel="0" collapsed="false">
      <c r="A97" s="0" t="n">
        <f aca="false">ROW(Source!A95)</f>
        <v>95</v>
      </c>
      <c r="B97" s="0" t="n">
        <v>86511465</v>
      </c>
      <c r="C97" s="0" t="n">
        <v>86511461</v>
      </c>
      <c r="D97" s="0" t="n">
        <v>0</v>
      </c>
      <c r="E97" s="0" t="n">
        <v>1</v>
      </c>
      <c r="F97" s="0" t="n">
        <v>1</v>
      </c>
      <c r="G97" s="0" t="n">
        <v>30515945</v>
      </c>
      <c r="H97" s="0" t="n">
        <v>1</v>
      </c>
      <c r="I97" s="0" t="s">
        <v>70</v>
      </c>
      <c r="K97" s="0" t="s">
        <v>187</v>
      </c>
      <c r="L97" s="0" t="n">
        <v>1369</v>
      </c>
      <c r="N97" s="0" t="n">
        <v>1013</v>
      </c>
      <c r="O97" s="0" t="s">
        <v>188</v>
      </c>
      <c r="P97" s="0" t="s">
        <v>188</v>
      </c>
      <c r="Q97" s="0" t="n">
        <v>1</v>
      </c>
      <c r="X97" s="0" t="n">
        <v>19.837224</v>
      </c>
      <c r="Y97" s="0" t="n">
        <v>0</v>
      </c>
      <c r="Z97" s="0" t="n">
        <v>0</v>
      </c>
      <c r="AA97" s="0" t="n">
        <v>0</v>
      </c>
      <c r="AB97" s="0" t="n">
        <v>0</v>
      </c>
      <c r="AC97" s="0" t="n">
        <v>0</v>
      </c>
      <c r="AD97" s="0" t="n">
        <v>1</v>
      </c>
      <c r="AE97" s="0" t="n">
        <v>1</v>
      </c>
      <c r="AF97" s="0" t="s">
        <v>151</v>
      </c>
      <c r="AG97" s="0" t="n">
        <v>13.09256784</v>
      </c>
      <c r="AH97" s="0" t="n">
        <v>2</v>
      </c>
      <c r="AI97" s="0" t="n">
        <v>86511462</v>
      </c>
      <c r="AJ97" s="0" t="n">
        <v>97</v>
      </c>
      <c r="AK97" s="0" t="n">
        <v>0</v>
      </c>
      <c r="AL97" s="0" t="n">
        <v>0</v>
      </c>
      <c r="AM97" s="0" t="n">
        <v>0</v>
      </c>
      <c r="AN97" s="0" t="n">
        <v>0</v>
      </c>
      <c r="AO97" s="0" t="n">
        <v>0</v>
      </c>
      <c r="AP97" s="0" t="n">
        <v>0</v>
      </c>
      <c r="AQ97" s="0" t="n">
        <v>0</v>
      </c>
      <c r="AR97" s="0" t="n">
        <v>0</v>
      </c>
    </row>
    <row r="98" customFormat="false" ht="12.75" hidden="false" customHeight="false" outlineLevel="0" collapsed="false">
      <c r="A98" s="0" t="n">
        <f aca="false">ROW(Source!A95)</f>
        <v>95</v>
      </c>
      <c r="B98" s="0" t="n">
        <v>86511466</v>
      </c>
      <c r="C98" s="0" t="n">
        <v>86511461</v>
      </c>
      <c r="D98" s="0" t="n">
        <v>0</v>
      </c>
      <c r="E98" s="0" t="n">
        <v>1</v>
      </c>
      <c r="F98" s="0" t="n">
        <v>1</v>
      </c>
      <c r="G98" s="0" t="n">
        <v>30515945</v>
      </c>
      <c r="H98" s="0" t="n">
        <v>3</v>
      </c>
      <c r="I98" s="0" t="s">
        <v>189</v>
      </c>
      <c r="K98" s="0" t="s">
        <v>190</v>
      </c>
      <c r="L98" s="0" t="n">
        <v>1354</v>
      </c>
      <c r="N98" s="0" t="n">
        <v>1010</v>
      </c>
      <c r="O98" s="0" t="s">
        <v>181</v>
      </c>
      <c r="P98" s="0" t="s">
        <v>181</v>
      </c>
      <c r="Q98" s="0" t="n">
        <v>1</v>
      </c>
      <c r="X98" s="0" t="n">
        <v>0</v>
      </c>
      <c r="Y98" s="0" t="n">
        <v>0</v>
      </c>
      <c r="Z98" s="0" t="n">
        <v>0</v>
      </c>
      <c r="AA98" s="0" t="n">
        <v>0</v>
      </c>
      <c r="AB98" s="0" t="n">
        <v>0</v>
      </c>
      <c r="AC98" s="0" t="n">
        <v>0</v>
      </c>
      <c r="AD98" s="0" t="n">
        <v>1</v>
      </c>
      <c r="AE98" s="0" t="n">
        <v>0</v>
      </c>
      <c r="AF98" s="0" t="s">
        <v>150</v>
      </c>
      <c r="AG98" s="0" t="n">
        <v>0</v>
      </c>
      <c r="AH98" s="0" t="n">
        <v>2</v>
      </c>
      <c r="AI98" s="0" t="n">
        <v>86511463</v>
      </c>
      <c r="AJ98" s="0" t="n">
        <v>98</v>
      </c>
      <c r="AK98" s="0" t="n">
        <v>0</v>
      </c>
      <c r="AL98" s="0" t="n">
        <v>0</v>
      </c>
      <c r="AM98" s="0" t="n">
        <v>0</v>
      </c>
      <c r="AN98" s="0" t="n">
        <v>0</v>
      </c>
      <c r="AO98" s="0" t="n">
        <v>0</v>
      </c>
      <c r="AP98" s="0" t="n">
        <v>0</v>
      </c>
      <c r="AQ98" s="0" t="n">
        <v>0</v>
      </c>
      <c r="AR98" s="0" t="n">
        <v>0</v>
      </c>
    </row>
    <row r="99" customFormat="false" ht="12.75" hidden="false" customHeight="false" outlineLevel="0" collapsed="false">
      <c r="A99" s="0" t="n">
        <f aca="false">ROW(Source!A95)</f>
        <v>95</v>
      </c>
      <c r="B99" s="0" t="n">
        <v>86511467</v>
      </c>
      <c r="C99" s="0" t="n">
        <v>86511461</v>
      </c>
      <c r="D99" s="0" t="n">
        <v>46341682</v>
      </c>
      <c r="E99" s="0" t="n">
        <v>1</v>
      </c>
      <c r="F99" s="0" t="n">
        <v>1</v>
      </c>
      <c r="G99" s="0" t="n">
        <v>30515945</v>
      </c>
      <c r="H99" s="0" t="n">
        <v>3</v>
      </c>
      <c r="I99" s="0" t="s">
        <v>191</v>
      </c>
      <c r="K99" s="0" t="s">
        <v>192</v>
      </c>
      <c r="L99" s="0" t="n">
        <v>1354</v>
      </c>
      <c r="N99" s="0" t="n">
        <v>1010</v>
      </c>
      <c r="O99" s="0" t="s">
        <v>181</v>
      </c>
      <c r="P99" s="0" t="s">
        <v>181</v>
      </c>
      <c r="Q99" s="0" t="n">
        <v>1</v>
      </c>
      <c r="X99" s="0" t="n">
        <v>0</v>
      </c>
      <c r="Y99" s="0" t="n">
        <v>0</v>
      </c>
      <c r="Z99" s="0" t="n">
        <v>0</v>
      </c>
      <c r="AA99" s="0" t="n">
        <v>0</v>
      </c>
      <c r="AB99" s="0" t="n">
        <v>0</v>
      </c>
      <c r="AC99" s="0" t="n">
        <v>0</v>
      </c>
      <c r="AD99" s="0" t="n">
        <v>0</v>
      </c>
      <c r="AE99" s="0" t="n">
        <v>0</v>
      </c>
      <c r="AF99" s="0" t="s">
        <v>150</v>
      </c>
      <c r="AG99" s="0" t="n">
        <v>0</v>
      </c>
      <c r="AH99" s="0" t="n">
        <v>2</v>
      </c>
      <c r="AI99" s="0" t="n">
        <v>86511464</v>
      </c>
      <c r="AJ99" s="0" t="n">
        <v>99</v>
      </c>
      <c r="AK99" s="0" t="n">
        <v>0</v>
      </c>
      <c r="AL99" s="0" t="n">
        <v>0</v>
      </c>
      <c r="AM99" s="0" t="n">
        <v>0</v>
      </c>
      <c r="AN99" s="0" t="n">
        <v>0</v>
      </c>
      <c r="AO99" s="0" t="n">
        <v>0</v>
      </c>
      <c r="AP99" s="0" t="n">
        <v>0</v>
      </c>
      <c r="AQ99" s="0" t="n">
        <v>0</v>
      </c>
      <c r="AR99" s="0" t="n">
        <v>0</v>
      </c>
    </row>
    <row r="100" customFormat="false" ht="12.75" hidden="false" customHeight="false" outlineLevel="0" collapsed="false">
      <c r="A100" s="0" t="n">
        <f aca="false">ROW(Source!A96)</f>
        <v>96</v>
      </c>
      <c r="B100" s="0" t="n">
        <v>86511465</v>
      </c>
      <c r="C100" s="0" t="n">
        <v>86511461</v>
      </c>
      <c r="D100" s="0" t="n">
        <v>0</v>
      </c>
      <c r="E100" s="0" t="n">
        <v>1</v>
      </c>
      <c r="F100" s="0" t="n">
        <v>1</v>
      </c>
      <c r="G100" s="0" t="n">
        <v>30515945</v>
      </c>
      <c r="H100" s="0" t="n">
        <v>1</v>
      </c>
      <c r="I100" s="0" t="s">
        <v>70</v>
      </c>
      <c r="K100" s="0" t="s">
        <v>187</v>
      </c>
      <c r="L100" s="0" t="n">
        <v>1369</v>
      </c>
      <c r="N100" s="0" t="n">
        <v>1013</v>
      </c>
      <c r="O100" s="0" t="s">
        <v>188</v>
      </c>
      <c r="P100" s="0" t="s">
        <v>188</v>
      </c>
      <c r="Q100" s="0" t="n">
        <v>1</v>
      </c>
      <c r="X100" s="0" t="n">
        <v>19.837224</v>
      </c>
      <c r="Y100" s="0" t="n">
        <v>0</v>
      </c>
      <c r="Z100" s="0" t="n">
        <v>0</v>
      </c>
      <c r="AA100" s="0" t="n">
        <v>0</v>
      </c>
      <c r="AB100" s="0" t="n">
        <v>0</v>
      </c>
      <c r="AC100" s="0" t="n">
        <v>0</v>
      </c>
      <c r="AD100" s="0" t="n">
        <v>1</v>
      </c>
      <c r="AE100" s="0" t="n">
        <v>1</v>
      </c>
      <c r="AF100" s="0" t="s">
        <v>151</v>
      </c>
      <c r="AG100" s="0" t="n">
        <v>13.09256784</v>
      </c>
      <c r="AH100" s="0" t="n">
        <v>2</v>
      </c>
      <c r="AI100" s="0" t="n">
        <v>86511462</v>
      </c>
      <c r="AJ100" s="0" t="n">
        <v>100</v>
      </c>
      <c r="AK100" s="0" t="n">
        <v>0</v>
      </c>
      <c r="AL100" s="0" t="n">
        <v>0</v>
      </c>
      <c r="AM100" s="0" t="n">
        <v>0</v>
      </c>
      <c r="AN100" s="0" t="n">
        <v>0</v>
      </c>
      <c r="AO100" s="0" t="n">
        <v>0</v>
      </c>
      <c r="AP100" s="0" t="n">
        <v>0</v>
      </c>
      <c r="AQ100" s="0" t="n">
        <v>0</v>
      </c>
      <c r="AR100" s="0" t="n">
        <v>0</v>
      </c>
    </row>
    <row r="101" customFormat="false" ht="12.75" hidden="false" customHeight="false" outlineLevel="0" collapsed="false">
      <c r="A101" s="0" t="n">
        <f aca="false">ROW(Source!A96)</f>
        <v>96</v>
      </c>
      <c r="B101" s="0" t="n">
        <v>86511466</v>
      </c>
      <c r="C101" s="0" t="n">
        <v>86511461</v>
      </c>
      <c r="D101" s="0" t="n">
        <v>0</v>
      </c>
      <c r="E101" s="0" t="n">
        <v>1</v>
      </c>
      <c r="F101" s="0" t="n">
        <v>1</v>
      </c>
      <c r="G101" s="0" t="n">
        <v>30515945</v>
      </c>
      <c r="H101" s="0" t="n">
        <v>3</v>
      </c>
      <c r="I101" s="0" t="s">
        <v>189</v>
      </c>
      <c r="K101" s="0" t="s">
        <v>190</v>
      </c>
      <c r="L101" s="0" t="n">
        <v>1354</v>
      </c>
      <c r="N101" s="0" t="n">
        <v>1010</v>
      </c>
      <c r="O101" s="0" t="s">
        <v>181</v>
      </c>
      <c r="P101" s="0" t="s">
        <v>181</v>
      </c>
      <c r="Q101" s="0" t="n">
        <v>1</v>
      </c>
      <c r="X101" s="0" t="n">
        <v>0</v>
      </c>
      <c r="Y101" s="0" t="n">
        <v>0</v>
      </c>
      <c r="Z101" s="0" t="n">
        <v>0</v>
      </c>
      <c r="AA101" s="0" t="n">
        <v>0</v>
      </c>
      <c r="AB101" s="0" t="n">
        <v>0</v>
      </c>
      <c r="AC101" s="0" t="n">
        <v>0</v>
      </c>
      <c r="AD101" s="0" t="n">
        <v>1</v>
      </c>
      <c r="AE101" s="0" t="n">
        <v>0</v>
      </c>
      <c r="AF101" s="0" t="s">
        <v>150</v>
      </c>
      <c r="AG101" s="0" t="n">
        <v>0</v>
      </c>
      <c r="AH101" s="0" t="n">
        <v>2</v>
      </c>
      <c r="AI101" s="0" t="n">
        <v>86511463</v>
      </c>
      <c r="AJ101" s="0" t="n">
        <v>101</v>
      </c>
      <c r="AK101" s="0" t="n">
        <v>0</v>
      </c>
      <c r="AL101" s="0" t="n">
        <v>0</v>
      </c>
      <c r="AM101" s="0" t="n">
        <v>0</v>
      </c>
      <c r="AN101" s="0" t="n">
        <v>0</v>
      </c>
      <c r="AO101" s="0" t="n">
        <v>0</v>
      </c>
      <c r="AP101" s="0" t="n">
        <v>0</v>
      </c>
      <c r="AQ101" s="0" t="n">
        <v>0</v>
      </c>
      <c r="AR101" s="0" t="n">
        <v>0</v>
      </c>
    </row>
    <row r="102" customFormat="false" ht="12.75" hidden="false" customHeight="false" outlineLevel="0" collapsed="false">
      <c r="A102" s="0" t="n">
        <f aca="false">ROW(Source!A96)</f>
        <v>96</v>
      </c>
      <c r="B102" s="0" t="n">
        <v>86511467</v>
      </c>
      <c r="C102" s="0" t="n">
        <v>86511461</v>
      </c>
      <c r="D102" s="0" t="n">
        <v>46341682</v>
      </c>
      <c r="E102" s="0" t="n">
        <v>1</v>
      </c>
      <c r="F102" s="0" t="n">
        <v>1</v>
      </c>
      <c r="G102" s="0" t="n">
        <v>30515945</v>
      </c>
      <c r="H102" s="0" t="n">
        <v>3</v>
      </c>
      <c r="I102" s="0" t="s">
        <v>191</v>
      </c>
      <c r="K102" s="0" t="s">
        <v>192</v>
      </c>
      <c r="L102" s="0" t="n">
        <v>1354</v>
      </c>
      <c r="N102" s="0" t="n">
        <v>1010</v>
      </c>
      <c r="O102" s="0" t="s">
        <v>181</v>
      </c>
      <c r="P102" s="0" t="s">
        <v>181</v>
      </c>
      <c r="Q102" s="0" t="n">
        <v>1</v>
      </c>
      <c r="X102" s="0" t="n">
        <v>0</v>
      </c>
      <c r="Y102" s="0" t="n">
        <v>0</v>
      </c>
      <c r="Z102" s="0" t="n">
        <v>0</v>
      </c>
      <c r="AA102" s="0" t="n">
        <v>0</v>
      </c>
      <c r="AB102" s="0" t="n">
        <v>0</v>
      </c>
      <c r="AC102" s="0" t="n">
        <v>0</v>
      </c>
      <c r="AD102" s="0" t="n">
        <v>0</v>
      </c>
      <c r="AE102" s="0" t="n">
        <v>0</v>
      </c>
      <c r="AF102" s="0" t="s">
        <v>150</v>
      </c>
      <c r="AG102" s="0" t="n">
        <v>0</v>
      </c>
      <c r="AH102" s="0" t="n">
        <v>2</v>
      </c>
      <c r="AI102" s="0" t="n">
        <v>86511464</v>
      </c>
      <c r="AJ102" s="0" t="n">
        <v>102</v>
      </c>
      <c r="AK102" s="0" t="n">
        <v>0</v>
      </c>
      <c r="AL102" s="0" t="n">
        <v>0</v>
      </c>
      <c r="AM102" s="0" t="n">
        <v>0</v>
      </c>
      <c r="AN102" s="0" t="n">
        <v>0</v>
      </c>
      <c r="AO102" s="0" t="n">
        <v>0</v>
      </c>
      <c r="AP102" s="0" t="n">
        <v>0</v>
      </c>
      <c r="AQ102" s="0" t="n">
        <v>0</v>
      </c>
      <c r="AR102" s="0" t="n">
        <v>0</v>
      </c>
    </row>
    <row r="103" customFormat="false" ht="12.75" hidden="false" customHeight="false" outlineLevel="0" collapsed="false">
      <c r="A103" s="0" t="n">
        <f aca="false">ROW(Source!A97)</f>
        <v>97</v>
      </c>
      <c r="B103" s="0" t="n">
        <v>86511472</v>
      </c>
      <c r="C103" s="0" t="n">
        <v>86511468</v>
      </c>
      <c r="D103" s="0" t="n">
        <v>0</v>
      </c>
      <c r="E103" s="0" t="n">
        <v>1</v>
      </c>
      <c r="F103" s="0" t="n">
        <v>1</v>
      </c>
      <c r="G103" s="0" t="n">
        <v>30515945</v>
      </c>
      <c r="H103" s="0" t="n">
        <v>1</v>
      </c>
      <c r="I103" s="0" t="s">
        <v>70</v>
      </c>
      <c r="K103" s="0" t="s">
        <v>187</v>
      </c>
      <c r="L103" s="0" t="n">
        <v>1369</v>
      </c>
      <c r="N103" s="0" t="n">
        <v>1013</v>
      </c>
      <c r="O103" s="0" t="s">
        <v>188</v>
      </c>
      <c r="P103" s="0" t="s">
        <v>188</v>
      </c>
      <c r="Q103" s="0" t="n">
        <v>1</v>
      </c>
      <c r="X103" s="0" t="n">
        <v>19.837224</v>
      </c>
      <c r="Y103" s="0" t="n">
        <v>0</v>
      </c>
      <c r="Z103" s="0" t="n">
        <v>0</v>
      </c>
      <c r="AA103" s="0" t="n">
        <v>0</v>
      </c>
      <c r="AB103" s="0" t="n">
        <v>0</v>
      </c>
      <c r="AC103" s="0" t="n">
        <v>0</v>
      </c>
      <c r="AD103" s="0" t="n">
        <v>1</v>
      </c>
      <c r="AE103" s="0" t="n">
        <v>1</v>
      </c>
      <c r="AF103" s="0" t="s">
        <v>151</v>
      </c>
      <c r="AG103" s="0" t="n">
        <v>13.09256784</v>
      </c>
      <c r="AH103" s="0" t="n">
        <v>2</v>
      </c>
      <c r="AI103" s="0" t="n">
        <v>86511469</v>
      </c>
      <c r="AJ103" s="0" t="n">
        <v>103</v>
      </c>
      <c r="AK103" s="0" t="n">
        <v>0</v>
      </c>
      <c r="AL103" s="0" t="n">
        <v>0</v>
      </c>
      <c r="AM103" s="0" t="n">
        <v>0</v>
      </c>
      <c r="AN103" s="0" t="n">
        <v>0</v>
      </c>
      <c r="AO103" s="0" t="n">
        <v>0</v>
      </c>
      <c r="AP103" s="0" t="n">
        <v>0</v>
      </c>
      <c r="AQ103" s="0" t="n">
        <v>0</v>
      </c>
      <c r="AR103" s="0" t="n">
        <v>0</v>
      </c>
    </row>
    <row r="104" customFormat="false" ht="12.75" hidden="false" customHeight="false" outlineLevel="0" collapsed="false">
      <c r="A104" s="0" t="n">
        <f aca="false">ROW(Source!A97)</f>
        <v>97</v>
      </c>
      <c r="B104" s="0" t="n">
        <v>86511473</v>
      </c>
      <c r="C104" s="0" t="n">
        <v>86511468</v>
      </c>
      <c r="D104" s="0" t="n">
        <v>0</v>
      </c>
      <c r="E104" s="0" t="n">
        <v>1</v>
      </c>
      <c r="F104" s="0" t="n">
        <v>1</v>
      </c>
      <c r="G104" s="0" t="n">
        <v>30515945</v>
      </c>
      <c r="H104" s="0" t="n">
        <v>3</v>
      </c>
      <c r="I104" s="0" t="s">
        <v>189</v>
      </c>
      <c r="K104" s="0" t="s">
        <v>190</v>
      </c>
      <c r="L104" s="0" t="n">
        <v>1354</v>
      </c>
      <c r="N104" s="0" t="n">
        <v>1010</v>
      </c>
      <c r="O104" s="0" t="s">
        <v>181</v>
      </c>
      <c r="P104" s="0" t="s">
        <v>181</v>
      </c>
      <c r="Q104" s="0" t="n">
        <v>1</v>
      </c>
      <c r="X104" s="0" t="n">
        <v>0</v>
      </c>
      <c r="Y104" s="0" t="n">
        <v>0</v>
      </c>
      <c r="Z104" s="0" t="n">
        <v>0</v>
      </c>
      <c r="AA104" s="0" t="n">
        <v>0</v>
      </c>
      <c r="AB104" s="0" t="n">
        <v>0</v>
      </c>
      <c r="AC104" s="0" t="n">
        <v>0</v>
      </c>
      <c r="AD104" s="0" t="n">
        <v>1</v>
      </c>
      <c r="AE104" s="0" t="n">
        <v>0</v>
      </c>
      <c r="AF104" s="0" t="s">
        <v>150</v>
      </c>
      <c r="AG104" s="0" t="n">
        <v>0</v>
      </c>
      <c r="AH104" s="0" t="n">
        <v>2</v>
      </c>
      <c r="AI104" s="0" t="n">
        <v>86511470</v>
      </c>
      <c r="AJ104" s="0" t="n">
        <v>104</v>
      </c>
      <c r="AK104" s="0" t="n">
        <v>0</v>
      </c>
      <c r="AL104" s="0" t="n">
        <v>0</v>
      </c>
      <c r="AM104" s="0" t="n">
        <v>0</v>
      </c>
      <c r="AN104" s="0" t="n">
        <v>0</v>
      </c>
      <c r="AO104" s="0" t="n">
        <v>0</v>
      </c>
      <c r="AP104" s="0" t="n">
        <v>0</v>
      </c>
      <c r="AQ104" s="0" t="n">
        <v>0</v>
      </c>
      <c r="AR104" s="0" t="n">
        <v>0</v>
      </c>
    </row>
    <row r="105" customFormat="false" ht="12.75" hidden="false" customHeight="false" outlineLevel="0" collapsed="false">
      <c r="A105" s="0" t="n">
        <f aca="false">ROW(Source!A97)</f>
        <v>97</v>
      </c>
      <c r="B105" s="0" t="n">
        <v>86511474</v>
      </c>
      <c r="C105" s="0" t="n">
        <v>86511468</v>
      </c>
      <c r="D105" s="0" t="n">
        <v>46341682</v>
      </c>
      <c r="E105" s="0" t="n">
        <v>1</v>
      </c>
      <c r="F105" s="0" t="n">
        <v>1</v>
      </c>
      <c r="G105" s="0" t="n">
        <v>30515945</v>
      </c>
      <c r="H105" s="0" t="n">
        <v>3</v>
      </c>
      <c r="I105" s="0" t="s">
        <v>191</v>
      </c>
      <c r="K105" s="0" t="s">
        <v>192</v>
      </c>
      <c r="L105" s="0" t="n">
        <v>1354</v>
      </c>
      <c r="N105" s="0" t="n">
        <v>1010</v>
      </c>
      <c r="O105" s="0" t="s">
        <v>181</v>
      </c>
      <c r="P105" s="0" t="s">
        <v>181</v>
      </c>
      <c r="Q105" s="0" t="n">
        <v>1</v>
      </c>
      <c r="X105" s="0" t="n">
        <v>0</v>
      </c>
      <c r="Y105" s="0" t="n">
        <v>0</v>
      </c>
      <c r="Z105" s="0" t="n">
        <v>0</v>
      </c>
      <c r="AA105" s="0" t="n">
        <v>0</v>
      </c>
      <c r="AB105" s="0" t="n">
        <v>0</v>
      </c>
      <c r="AC105" s="0" t="n">
        <v>0</v>
      </c>
      <c r="AD105" s="0" t="n">
        <v>0</v>
      </c>
      <c r="AE105" s="0" t="n">
        <v>0</v>
      </c>
      <c r="AF105" s="0" t="s">
        <v>150</v>
      </c>
      <c r="AG105" s="0" t="n">
        <v>0</v>
      </c>
      <c r="AH105" s="0" t="n">
        <v>2</v>
      </c>
      <c r="AI105" s="0" t="n">
        <v>86511471</v>
      </c>
      <c r="AJ105" s="0" t="n">
        <v>105</v>
      </c>
      <c r="AK105" s="0" t="n">
        <v>0</v>
      </c>
      <c r="AL105" s="0" t="n">
        <v>0</v>
      </c>
      <c r="AM105" s="0" t="n">
        <v>0</v>
      </c>
      <c r="AN105" s="0" t="n">
        <v>0</v>
      </c>
      <c r="AO105" s="0" t="n">
        <v>0</v>
      </c>
      <c r="AP105" s="0" t="n">
        <v>0</v>
      </c>
      <c r="AQ105" s="0" t="n">
        <v>0</v>
      </c>
      <c r="AR105" s="0" t="n">
        <v>0</v>
      </c>
    </row>
    <row r="106" customFormat="false" ht="12.75" hidden="false" customHeight="false" outlineLevel="0" collapsed="false">
      <c r="A106" s="0" t="n">
        <f aca="false">ROW(Source!A98)</f>
        <v>98</v>
      </c>
      <c r="B106" s="0" t="n">
        <v>86511472</v>
      </c>
      <c r="C106" s="0" t="n">
        <v>86511468</v>
      </c>
      <c r="D106" s="0" t="n">
        <v>0</v>
      </c>
      <c r="E106" s="0" t="n">
        <v>1</v>
      </c>
      <c r="F106" s="0" t="n">
        <v>1</v>
      </c>
      <c r="G106" s="0" t="n">
        <v>30515945</v>
      </c>
      <c r="H106" s="0" t="n">
        <v>1</v>
      </c>
      <c r="I106" s="0" t="s">
        <v>70</v>
      </c>
      <c r="K106" s="0" t="s">
        <v>187</v>
      </c>
      <c r="L106" s="0" t="n">
        <v>1369</v>
      </c>
      <c r="N106" s="0" t="n">
        <v>1013</v>
      </c>
      <c r="O106" s="0" t="s">
        <v>188</v>
      </c>
      <c r="P106" s="0" t="s">
        <v>188</v>
      </c>
      <c r="Q106" s="0" t="n">
        <v>1</v>
      </c>
      <c r="X106" s="0" t="n">
        <v>19.837224</v>
      </c>
      <c r="Y106" s="0" t="n">
        <v>0</v>
      </c>
      <c r="Z106" s="0" t="n">
        <v>0</v>
      </c>
      <c r="AA106" s="0" t="n">
        <v>0</v>
      </c>
      <c r="AB106" s="0" t="n">
        <v>0</v>
      </c>
      <c r="AC106" s="0" t="n">
        <v>0</v>
      </c>
      <c r="AD106" s="0" t="n">
        <v>1</v>
      </c>
      <c r="AE106" s="0" t="n">
        <v>1</v>
      </c>
      <c r="AF106" s="0" t="s">
        <v>151</v>
      </c>
      <c r="AG106" s="0" t="n">
        <v>13.09256784</v>
      </c>
      <c r="AH106" s="0" t="n">
        <v>2</v>
      </c>
      <c r="AI106" s="0" t="n">
        <v>86511469</v>
      </c>
      <c r="AJ106" s="0" t="n">
        <v>106</v>
      </c>
      <c r="AK106" s="0" t="n">
        <v>0</v>
      </c>
      <c r="AL106" s="0" t="n">
        <v>0</v>
      </c>
      <c r="AM106" s="0" t="n">
        <v>0</v>
      </c>
      <c r="AN106" s="0" t="n">
        <v>0</v>
      </c>
      <c r="AO106" s="0" t="n">
        <v>0</v>
      </c>
      <c r="AP106" s="0" t="n">
        <v>0</v>
      </c>
      <c r="AQ106" s="0" t="n">
        <v>0</v>
      </c>
      <c r="AR106" s="0" t="n">
        <v>0</v>
      </c>
    </row>
    <row r="107" customFormat="false" ht="12.75" hidden="false" customHeight="false" outlineLevel="0" collapsed="false">
      <c r="A107" s="0" t="n">
        <f aca="false">ROW(Source!A98)</f>
        <v>98</v>
      </c>
      <c r="B107" s="0" t="n">
        <v>86511473</v>
      </c>
      <c r="C107" s="0" t="n">
        <v>86511468</v>
      </c>
      <c r="D107" s="0" t="n">
        <v>0</v>
      </c>
      <c r="E107" s="0" t="n">
        <v>1</v>
      </c>
      <c r="F107" s="0" t="n">
        <v>1</v>
      </c>
      <c r="G107" s="0" t="n">
        <v>30515945</v>
      </c>
      <c r="H107" s="0" t="n">
        <v>3</v>
      </c>
      <c r="I107" s="0" t="s">
        <v>189</v>
      </c>
      <c r="K107" s="0" t="s">
        <v>190</v>
      </c>
      <c r="L107" s="0" t="n">
        <v>1354</v>
      </c>
      <c r="N107" s="0" t="n">
        <v>1010</v>
      </c>
      <c r="O107" s="0" t="s">
        <v>181</v>
      </c>
      <c r="P107" s="0" t="s">
        <v>181</v>
      </c>
      <c r="Q107" s="0" t="n">
        <v>1</v>
      </c>
      <c r="X107" s="0" t="n">
        <v>0</v>
      </c>
      <c r="Y107" s="0" t="n">
        <v>0</v>
      </c>
      <c r="Z107" s="0" t="n">
        <v>0</v>
      </c>
      <c r="AA107" s="0" t="n">
        <v>0</v>
      </c>
      <c r="AB107" s="0" t="n">
        <v>0</v>
      </c>
      <c r="AC107" s="0" t="n">
        <v>0</v>
      </c>
      <c r="AD107" s="0" t="n">
        <v>1</v>
      </c>
      <c r="AE107" s="0" t="n">
        <v>0</v>
      </c>
      <c r="AF107" s="0" t="s">
        <v>150</v>
      </c>
      <c r="AG107" s="0" t="n">
        <v>0</v>
      </c>
      <c r="AH107" s="0" t="n">
        <v>2</v>
      </c>
      <c r="AI107" s="0" t="n">
        <v>86511470</v>
      </c>
      <c r="AJ107" s="0" t="n">
        <v>107</v>
      </c>
      <c r="AK107" s="0" t="n">
        <v>0</v>
      </c>
      <c r="AL107" s="0" t="n">
        <v>0</v>
      </c>
      <c r="AM107" s="0" t="n">
        <v>0</v>
      </c>
      <c r="AN107" s="0" t="n">
        <v>0</v>
      </c>
      <c r="AO107" s="0" t="n">
        <v>0</v>
      </c>
      <c r="AP107" s="0" t="n">
        <v>0</v>
      </c>
      <c r="AQ107" s="0" t="n">
        <v>0</v>
      </c>
      <c r="AR107" s="0" t="n">
        <v>0</v>
      </c>
    </row>
    <row r="108" customFormat="false" ht="12.75" hidden="false" customHeight="false" outlineLevel="0" collapsed="false">
      <c r="A108" s="0" t="n">
        <f aca="false">ROW(Source!A98)</f>
        <v>98</v>
      </c>
      <c r="B108" s="0" t="n">
        <v>86511474</v>
      </c>
      <c r="C108" s="0" t="n">
        <v>86511468</v>
      </c>
      <c r="D108" s="0" t="n">
        <v>46341682</v>
      </c>
      <c r="E108" s="0" t="n">
        <v>1</v>
      </c>
      <c r="F108" s="0" t="n">
        <v>1</v>
      </c>
      <c r="G108" s="0" t="n">
        <v>30515945</v>
      </c>
      <c r="H108" s="0" t="n">
        <v>3</v>
      </c>
      <c r="I108" s="0" t="s">
        <v>191</v>
      </c>
      <c r="K108" s="0" t="s">
        <v>192</v>
      </c>
      <c r="L108" s="0" t="n">
        <v>1354</v>
      </c>
      <c r="N108" s="0" t="n">
        <v>1010</v>
      </c>
      <c r="O108" s="0" t="s">
        <v>181</v>
      </c>
      <c r="P108" s="0" t="s">
        <v>181</v>
      </c>
      <c r="Q108" s="0" t="n">
        <v>1</v>
      </c>
      <c r="X108" s="0" t="n">
        <v>0</v>
      </c>
      <c r="Y108" s="0" t="n">
        <v>0</v>
      </c>
      <c r="Z108" s="0" t="n">
        <v>0</v>
      </c>
      <c r="AA108" s="0" t="n">
        <v>0</v>
      </c>
      <c r="AB108" s="0" t="n">
        <v>0</v>
      </c>
      <c r="AC108" s="0" t="n">
        <v>0</v>
      </c>
      <c r="AD108" s="0" t="n">
        <v>0</v>
      </c>
      <c r="AE108" s="0" t="n">
        <v>0</v>
      </c>
      <c r="AF108" s="0" t="s">
        <v>150</v>
      </c>
      <c r="AG108" s="0" t="n">
        <v>0</v>
      </c>
      <c r="AH108" s="0" t="n">
        <v>2</v>
      </c>
      <c r="AI108" s="0" t="n">
        <v>86511471</v>
      </c>
      <c r="AJ108" s="0" t="n">
        <v>108</v>
      </c>
      <c r="AK108" s="0" t="n">
        <v>0</v>
      </c>
      <c r="AL108" s="0" t="n">
        <v>0</v>
      </c>
      <c r="AM108" s="0" t="n">
        <v>0</v>
      </c>
      <c r="AN108" s="0" t="n">
        <v>0</v>
      </c>
      <c r="AO108" s="0" t="n">
        <v>0</v>
      </c>
      <c r="AP108" s="0" t="n">
        <v>0</v>
      </c>
      <c r="AQ108" s="0" t="n">
        <v>0</v>
      </c>
      <c r="AR108" s="0" t="n">
        <v>0</v>
      </c>
    </row>
    <row r="109" customFormat="false" ht="12.75" hidden="false" customHeight="false" outlineLevel="0" collapsed="false">
      <c r="A109" s="0" t="n">
        <f aca="false">ROW(Source!A99)</f>
        <v>99</v>
      </c>
      <c r="B109" s="0" t="n">
        <v>86511479</v>
      </c>
      <c r="C109" s="0" t="n">
        <v>86511475</v>
      </c>
      <c r="D109" s="0" t="n">
        <v>0</v>
      </c>
      <c r="E109" s="0" t="n">
        <v>1</v>
      </c>
      <c r="F109" s="0" t="n">
        <v>1</v>
      </c>
      <c r="G109" s="0" t="n">
        <v>30515945</v>
      </c>
      <c r="H109" s="0" t="n">
        <v>1</v>
      </c>
      <c r="I109" s="0" t="s">
        <v>70</v>
      </c>
      <c r="K109" s="0" t="s">
        <v>187</v>
      </c>
      <c r="L109" s="0" t="n">
        <v>1369</v>
      </c>
      <c r="N109" s="0" t="n">
        <v>1013</v>
      </c>
      <c r="O109" s="0" t="s">
        <v>188</v>
      </c>
      <c r="P109" s="0" t="s">
        <v>188</v>
      </c>
      <c r="Q109" s="0" t="n">
        <v>1</v>
      </c>
      <c r="X109" s="0" t="n">
        <v>19.837224</v>
      </c>
      <c r="Y109" s="0" t="n">
        <v>0</v>
      </c>
      <c r="Z109" s="0" t="n">
        <v>0</v>
      </c>
      <c r="AA109" s="0" t="n">
        <v>0</v>
      </c>
      <c r="AB109" s="0" t="n">
        <v>0</v>
      </c>
      <c r="AC109" s="0" t="n">
        <v>0</v>
      </c>
      <c r="AD109" s="0" t="n">
        <v>1</v>
      </c>
      <c r="AE109" s="0" t="n">
        <v>1</v>
      </c>
      <c r="AF109" s="0" t="s">
        <v>151</v>
      </c>
      <c r="AG109" s="0" t="n">
        <v>13.09256784</v>
      </c>
      <c r="AH109" s="0" t="n">
        <v>2</v>
      </c>
      <c r="AI109" s="0" t="n">
        <v>86511476</v>
      </c>
      <c r="AJ109" s="0" t="n">
        <v>109</v>
      </c>
      <c r="AK109" s="0" t="n">
        <v>0</v>
      </c>
      <c r="AL109" s="0" t="n">
        <v>0</v>
      </c>
      <c r="AM109" s="0" t="n">
        <v>0</v>
      </c>
      <c r="AN109" s="0" t="n">
        <v>0</v>
      </c>
      <c r="AO109" s="0" t="n">
        <v>0</v>
      </c>
      <c r="AP109" s="0" t="n">
        <v>0</v>
      </c>
      <c r="AQ109" s="0" t="n">
        <v>0</v>
      </c>
      <c r="AR109" s="0" t="n">
        <v>0</v>
      </c>
    </row>
    <row r="110" customFormat="false" ht="12.75" hidden="false" customHeight="false" outlineLevel="0" collapsed="false">
      <c r="A110" s="0" t="n">
        <f aca="false">ROW(Source!A99)</f>
        <v>99</v>
      </c>
      <c r="B110" s="0" t="n">
        <v>86511480</v>
      </c>
      <c r="C110" s="0" t="n">
        <v>86511475</v>
      </c>
      <c r="D110" s="0" t="n">
        <v>0</v>
      </c>
      <c r="E110" s="0" t="n">
        <v>1</v>
      </c>
      <c r="F110" s="0" t="n">
        <v>1</v>
      </c>
      <c r="G110" s="0" t="n">
        <v>30515945</v>
      </c>
      <c r="H110" s="0" t="n">
        <v>3</v>
      </c>
      <c r="I110" s="0" t="s">
        <v>189</v>
      </c>
      <c r="K110" s="0" t="s">
        <v>190</v>
      </c>
      <c r="L110" s="0" t="n">
        <v>1354</v>
      </c>
      <c r="N110" s="0" t="n">
        <v>1010</v>
      </c>
      <c r="O110" s="0" t="s">
        <v>181</v>
      </c>
      <c r="P110" s="0" t="s">
        <v>181</v>
      </c>
      <c r="Q110" s="0" t="n">
        <v>1</v>
      </c>
      <c r="X110" s="0" t="n">
        <v>0</v>
      </c>
      <c r="Y110" s="0" t="n">
        <v>0</v>
      </c>
      <c r="Z110" s="0" t="n">
        <v>0</v>
      </c>
      <c r="AA110" s="0" t="n">
        <v>0</v>
      </c>
      <c r="AB110" s="0" t="n">
        <v>0</v>
      </c>
      <c r="AC110" s="0" t="n">
        <v>0</v>
      </c>
      <c r="AD110" s="0" t="n">
        <v>1</v>
      </c>
      <c r="AE110" s="0" t="n">
        <v>0</v>
      </c>
      <c r="AF110" s="0" t="s">
        <v>150</v>
      </c>
      <c r="AG110" s="0" t="n">
        <v>0</v>
      </c>
      <c r="AH110" s="0" t="n">
        <v>2</v>
      </c>
      <c r="AI110" s="0" t="n">
        <v>86511477</v>
      </c>
      <c r="AJ110" s="0" t="n">
        <v>110</v>
      </c>
      <c r="AK110" s="0" t="n">
        <v>0</v>
      </c>
      <c r="AL110" s="0" t="n">
        <v>0</v>
      </c>
      <c r="AM110" s="0" t="n">
        <v>0</v>
      </c>
      <c r="AN110" s="0" t="n">
        <v>0</v>
      </c>
      <c r="AO110" s="0" t="n">
        <v>0</v>
      </c>
      <c r="AP110" s="0" t="n">
        <v>0</v>
      </c>
      <c r="AQ110" s="0" t="n">
        <v>0</v>
      </c>
      <c r="AR110" s="0" t="n">
        <v>0</v>
      </c>
    </row>
    <row r="111" customFormat="false" ht="12.75" hidden="false" customHeight="false" outlineLevel="0" collapsed="false">
      <c r="A111" s="0" t="n">
        <f aca="false">ROW(Source!A99)</f>
        <v>99</v>
      </c>
      <c r="B111" s="0" t="n">
        <v>86511481</v>
      </c>
      <c r="C111" s="0" t="n">
        <v>86511475</v>
      </c>
      <c r="D111" s="0" t="n">
        <v>46341682</v>
      </c>
      <c r="E111" s="0" t="n">
        <v>1</v>
      </c>
      <c r="F111" s="0" t="n">
        <v>1</v>
      </c>
      <c r="G111" s="0" t="n">
        <v>30515945</v>
      </c>
      <c r="H111" s="0" t="n">
        <v>3</v>
      </c>
      <c r="I111" s="0" t="s">
        <v>191</v>
      </c>
      <c r="K111" s="0" t="s">
        <v>192</v>
      </c>
      <c r="L111" s="0" t="n">
        <v>1354</v>
      </c>
      <c r="N111" s="0" t="n">
        <v>1010</v>
      </c>
      <c r="O111" s="0" t="s">
        <v>181</v>
      </c>
      <c r="P111" s="0" t="s">
        <v>181</v>
      </c>
      <c r="Q111" s="0" t="n">
        <v>1</v>
      </c>
      <c r="X111" s="0" t="n">
        <v>0</v>
      </c>
      <c r="Y111" s="0" t="n">
        <v>0</v>
      </c>
      <c r="Z111" s="0" t="n">
        <v>0</v>
      </c>
      <c r="AA111" s="0" t="n">
        <v>0</v>
      </c>
      <c r="AB111" s="0" t="n">
        <v>0</v>
      </c>
      <c r="AC111" s="0" t="n">
        <v>0</v>
      </c>
      <c r="AD111" s="0" t="n">
        <v>0</v>
      </c>
      <c r="AE111" s="0" t="n">
        <v>0</v>
      </c>
      <c r="AF111" s="0" t="s">
        <v>150</v>
      </c>
      <c r="AG111" s="0" t="n">
        <v>0</v>
      </c>
      <c r="AH111" s="0" t="n">
        <v>2</v>
      </c>
      <c r="AI111" s="0" t="n">
        <v>86511478</v>
      </c>
      <c r="AJ111" s="0" t="n">
        <v>111</v>
      </c>
      <c r="AK111" s="0" t="n">
        <v>0</v>
      </c>
      <c r="AL111" s="0" t="n">
        <v>0</v>
      </c>
      <c r="AM111" s="0" t="n">
        <v>0</v>
      </c>
      <c r="AN111" s="0" t="n">
        <v>0</v>
      </c>
      <c r="AO111" s="0" t="n">
        <v>0</v>
      </c>
      <c r="AP111" s="0" t="n">
        <v>0</v>
      </c>
      <c r="AQ111" s="0" t="n">
        <v>0</v>
      </c>
      <c r="AR111" s="0" t="n">
        <v>0</v>
      </c>
    </row>
    <row r="112" customFormat="false" ht="12.75" hidden="false" customHeight="false" outlineLevel="0" collapsed="false">
      <c r="A112" s="0" t="n">
        <f aca="false">ROW(Source!A100)</f>
        <v>100</v>
      </c>
      <c r="B112" s="0" t="n">
        <v>86511479</v>
      </c>
      <c r="C112" s="0" t="n">
        <v>86511475</v>
      </c>
      <c r="D112" s="0" t="n">
        <v>0</v>
      </c>
      <c r="E112" s="0" t="n">
        <v>1</v>
      </c>
      <c r="F112" s="0" t="n">
        <v>1</v>
      </c>
      <c r="G112" s="0" t="n">
        <v>30515945</v>
      </c>
      <c r="H112" s="0" t="n">
        <v>1</v>
      </c>
      <c r="I112" s="0" t="s">
        <v>70</v>
      </c>
      <c r="K112" s="0" t="s">
        <v>187</v>
      </c>
      <c r="L112" s="0" t="n">
        <v>1369</v>
      </c>
      <c r="N112" s="0" t="n">
        <v>1013</v>
      </c>
      <c r="O112" s="0" t="s">
        <v>188</v>
      </c>
      <c r="P112" s="0" t="s">
        <v>188</v>
      </c>
      <c r="Q112" s="0" t="n">
        <v>1</v>
      </c>
      <c r="X112" s="0" t="n">
        <v>19.837224</v>
      </c>
      <c r="Y112" s="0" t="n">
        <v>0</v>
      </c>
      <c r="Z112" s="0" t="n">
        <v>0</v>
      </c>
      <c r="AA112" s="0" t="n">
        <v>0</v>
      </c>
      <c r="AB112" s="0" t="n">
        <v>0</v>
      </c>
      <c r="AC112" s="0" t="n">
        <v>0</v>
      </c>
      <c r="AD112" s="0" t="n">
        <v>1</v>
      </c>
      <c r="AE112" s="0" t="n">
        <v>1</v>
      </c>
      <c r="AF112" s="0" t="s">
        <v>151</v>
      </c>
      <c r="AG112" s="0" t="n">
        <v>13.09256784</v>
      </c>
      <c r="AH112" s="0" t="n">
        <v>2</v>
      </c>
      <c r="AI112" s="0" t="n">
        <v>86511476</v>
      </c>
      <c r="AJ112" s="0" t="n">
        <v>112</v>
      </c>
      <c r="AK112" s="0" t="n">
        <v>0</v>
      </c>
      <c r="AL112" s="0" t="n">
        <v>0</v>
      </c>
      <c r="AM112" s="0" t="n">
        <v>0</v>
      </c>
      <c r="AN112" s="0" t="n">
        <v>0</v>
      </c>
      <c r="AO112" s="0" t="n">
        <v>0</v>
      </c>
      <c r="AP112" s="0" t="n">
        <v>0</v>
      </c>
      <c r="AQ112" s="0" t="n">
        <v>0</v>
      </c>
      <c r="AR112" s="0" t="n">
        <v>0</v>
      </c>
    </row>
    <row r="113" customFormat="false" ht="12.75" hidden="false" customHeight="false" outlineLevel="0" collapsed="false">
      <c r="A113" s="0" t="n">
        <f aca="false">ROW(Source!A100)</f>
        <v>100</v>
      </c>
      <c r="B113" s="0" t="n">
        <v>86511480</v>
      </c>
      <c r="C113" s="0" t="n">
        <v>86511475</v>
      </c>
      <c r="D113" s="0" t="n">
        <v>0</v>
      </c>
      <c r="E113" s="0" t="n">
        <v>1</v>
      </c>
      <c r="F113" s="0" t="n">
        <v>1</v>
      </c>
      <c r="G113" s="0" t="n">
        <v>30515945</v>
      </c>
      <c r="H113" s="0" t="n">
        <v>3</v>
      </c>
      <c r="I113" s="0" t="s">
        <v>189</v>
      </c>
      <c r="K113" s="0" t="s">
        <v>190</v>
      </c>
      <c r="L113" s="0" t="n">
        <v>1354</v>
      </c>
      <c r="N113" s="0" t="n">
        <v>1010</v>
      </c>
      <c r="O113" s="0" t="s">
        <v>181</v>
      </c>
      <c r="P113" s="0" t="s">
        <v>181</v>
      </c>
      <c r="Q113" s="0" t="n">
        <v>1</v>
      </c>
      <c r="X113" s="0" t="n">
        <v>0</v>
      </c>
      <c r="Y113" s="0" t="n">
        <v>0</v>
      </c>
      <c r="Z113" s="0" t="n">
        <v>0</v>
      </c>
      <c r="AA113" s="0" t="n">
        <v>0</v>
      </c>
      <c r="AB113" s="0" t="n">
        <v>0</v>
      </c>
      <c r="AC113" s="0" t="n">
        <v>0</v>
      </c>
      <c r="AD113" s="0" t="n">
        <v>1</v>
      </c>
      <c r="AE113" s="0" t="n">
        <v>0</v>
      </c>
      <c r="AF113" s="0" t="s">
        <v>150</v>
      </c>
      <c r="AG113" s="0" t="n">
        <v>0</v>
      </c>
      <c r="AH113" s="0" t="n">
        <v>2</v>
      </c>
      <c r="AI113" s="0" t="n">
        <v>86511477</v>
      </c>
      <c r="AJ113" s="0" t="n">
        <v>113</v>
      </c>
      <c r="AK113" s="0" t="n">
        <v>0</v>
      </c>
      <c r="AL113" s="0" t="n">
        <v>0</v>
      </c>
      <c r="AM113" s="0" t="n">
        <v>0</v>
      </c>
      <c r="AN113" s="0" t="n">
        <v>0</v>
      </c>
      <c r="AO113" s="0" t="n">
        <v>0</v>
      </c>
      <c r="AP113" s="0" t="n">
        <v>0</v>
      </c>
      <c r="AQ113" s="0" t="n">
        <v>0</v>
      </c>
      <c r="AR113" s="0" t="n">
        <v>0</v>
      </c>
    </row>
    <row r="114" customFormat="false" ht="12.75" hidden="false" customHeight="false" outlineLevel="0" collapsed="false">
      <c r="A114" s="0" t="n">
        <f aca="false">ROW(Source!A100)</f>
        <v>100</v>
      </c>
      <c r="B114" s="0" t="n">
        <v>86511481</v>
      </c>
      <c r="C114" s="0" t="n">
        <v>86511475</v>
      </c>
      <c r="D114" s="0" t="n">
        <v>46341682</v>
      </c>
      <c r="E114" s="0" t="n">
        <v>1</v>
      </c>
      <c r="F114" s="0" t="n">
        <v>1</v>
      </c>
      <c r="G114" s="0" t="n">
        <v>30515945</v>
      </c>
      <c r="H114" s="0" t="n">
        <v>3</v>
      </c>
      <c r="I114" s="0" t="s">
        <v>191</v>
      </c>
      <c r="K114" s="0" t="s">
        <v>192</v>
      </c>
      <c r="L114" s="0" t="n">
        <v>1354</v>
      </c>
      <c r="N114" s="0" t="n">
        <v>1010</v>
      </c>
      <c r="O114" s="0" t="s">
        <v>181</v>
      </c>
      <c r="P114" s="0" t="s">
        <v>181</v>
      </c>
      <c r="Q114" s="0" t="n">
        <v>1</v>
      </c>
      <c r="X114" s="0" t="n">
        <v>0</v>
      </c>
      <c r="Y114" s="0" t="n">
        <v>0</v>
      </c>
      <c r="Z114" s="0" t="n">
        <v>0</v>
      </c>
      <c r="AA114" s="0" t="n">
        <v>0</v>
      </c>
      <c r="AB114" s="0" t="n">
        <v>0</v>
      </c>
      <c r="AC114" s="0" t="n">
        <v>0</v>
      </c>
      <c r="AD114" s="0" t="n">
        <v>0</v>
      </c>
      <c r="AE114" s="0" t="n">
        <v>0</v>
      </c>
      <c r="AF114" s="0" t="s">
        <v>150</v>
      </c>
      <c r="AG114" s="0" t="n">
        <v>0</v>
      </c>
      <c r="AH114" s="0" t="n">
        <v>2</v>
      </c>
      <c r="AI114" s="0" t="n">
        <v>86511478</v>
      </c>
      <c r="AJ114" s="0" t="n">
        <v>114</v>
      </c>
      <c r="AK114" s="0" t="n">
        <v>0</v>
      </c>
      <c r="AL114" s="0" t="n">
        <v>0</v>
      </c>
      <c r="AM114" s="0" t="n">
        <v>0</v>
      </c>
      <c r="AN114" s="0" t="n">
        <v>0</v>
      </c>
      <c r="AO114" s="0" t="n">
        <v>0</v>
      </c>
      <c r="AP114" s="0" t="n">
        <v>0</v>
      </c>
      <c r="AQ114" s="0" t="n">
        <v>0</v>
      </c>
      <c r="AR114" s="0" t="n">
        <v>0</v>
      </c>
    </row>
    <row r="115" customFormat="false" ht="12.75" hidden="false" customHeight="false" outlineLevel="0" collapsed="false">
      <c r="A115" s="0" t="n">
        <f aca="false">ROW(Source!A101)</f>
        <v>101</v>
      </c>
      <c r="B115" s="0" t="n">
        <v>86511486</v>
      </c>
      <c r="C115" s="0" t="n">
        <v>86511482</v>
      </c>
      <c r="D115" s="0" t="n">
        <v>0</v>
      </c>
      <c r="E115" s="0" t="n">
        <v>1</v>
      </c>
      <c r="F115" s="0" t="n">
        <v>1</v>
      </c>
      <c r="G115" s="0" t="n">
        <v>30515945</v>
      </c>
      <c r="H115" s="0" t="n">
        <v>1</v>
      </c>
      <c r="I115" s="0" t="s">
        <v>70</v>
      </c>
      <c r="K115" s="0" t="s">
        <v>187</v>
      </c>
      <c r="L115" s="0" t="n">
        <v>1369</v>
      </c>
      <c r="N115" s="0" t="n">
        <v>1013</v>
      </c>
      <c r="O115" s="0" t="s">
        <v>188</v>
      </c>
      <c r="P115" s="0" t="s">
        <v>188</v>
      </c>
      <c r="Q115" s="0" t="n">
        <v>1</v>
      </c>
      <c r="X115" s="0" t="n">
        <v>19.837224</v>
      </c>
      <c r="Y115" s="0" t="n">
        <v>0</v>
      </c>
      <c r="Z115" s="0" t="n">
        <v>0</v>
      </c>
      <c r="AA115" s="0" t="n">
        <v>0</v>
      </c>
      <c r="AB115" s="0" t="n">
        <v>0</v>
      </c>
      <c r="AC115" s="0" t="n">
        <v>0</v>
      </c>
      <c r="AD115" s="0" t="n">
        <v>1</v>
      </c>
      <c r="AE115" s="0" t="n">
        <v>1</v>
      </c>
      <c r="AF115" s="0" t="s">
        <v>151</v>
      </c>
      <c r="AG115" s="0" t="n">
        <v>13.09256784</v>
      </c>
      <c r="AH115" s="0" t="n">
        <v>2</v>
      </c>
      <c r="AI115" s="0" t="n">
        <v>86511483</v>
      </c>
      <c r="AJ115" s="0" t="n">
        <v>115</v>
      </c>
      <c r="AK115" s="0" t="n">
        <v>0</v>
      </c>
      <c r="AL115" s="0" t="n">
        <v>0</v>
      </c>
      <c r="AM115" s="0" t="n">
        <v>0</v>
      </c>
      <c r="AN115" s="0" t="n">
        <v>0</v>
      </c>
      <c r="AO115" s="0" t="n">
        <v>0</v>
      </c>
      <c r="AP115" s="0" t="n">
        <v>0</v>
      </c>
      <c r="AQ115" s="0" t="n">
        <v>0</v>
      </c>
      <c r="AR115" s="0" t="n">
        <v>0</v>
      </c>
    </row>
    <row r="116" customFormat="false" ht="12.75" hidden="false" customHeight="false" outlineLevel="0" collapsed="false">
      <c r="A116" s="0" t="n">
        <f aca="false">ROW(Source!A101)</f>
        <v>101</v>
      </c>
      <c r="B116" s="0" t="n">
        <v>86511487</v>
      </c>
      <c r="C116" s="0" t="n">
        <v>86511482</v>
      </c>
      <c r="D116" s="0" t="n">
        <v>0</v>
      </c>
      <c r="E116" s="0" t="n">
        <v>1</v>
      </c>
      <c r="F116" s="0" t="n">
        <v>1</v>
      </c>
      <c r="G116" s="0" t="n">
        <v>30515945</v>
      </c>
      <c r="H116" s="0" t="n">
        <v>3</v>
      </c>
      <c r="I116" s="0" t="s">
        <v>189</v>
      </c>
      <c r="K116" s="0" t="s">
        <v>190</v>
      </c>
      <c r="L116" s="0" t="n">
        <v>1354</v>
      </c>
      <c r="N116" s="0" t="n">
        <v>1010</v>
      </c>
      <c r="O116" s="0" t="s">
        <v>181</v>
      </c>
      <c r="P116" s="0" t="s">
        <v>181</v>
      </c>
      <c r="Q116" s="0" t="n">
        <v>1</v>
      </c>
      <c r="X116" s="0" t="n">
        <v>0</v>
      </c>
      <c r="Y116" s="0" t="n">
        <v>0</v>
      </c>
      <c r="Z116" s="0" t="n">
        <v>0</v>
      </c>
      <c r="AA116" s="0" t="n">
        <v>0</v>
      </c>
      <c r="AB116" s="0" t="n">
        <v>0</v>
      </c>
      <c r="AC116" s="0" t="n">
        <v>0</v>
      </c>
      <c r="AD116" s="0" t="n">
        <v>1</v>
      </c>
      <c r="AE116" s="0" t="n">
        <v>0</v>
      </c>
      <c r="AF116" s="0" t="s">
        <v>150</v>
      </c>
      <c r="AG116" s="0" t="n">
        <v>0</v>
      </c>
      <c r="AH116" s="0" t="n">
        <v>2</v>
      </c>
      <c r="AI116" s="0" t="n">
        <v>86511484</v>
      </c>
      <c r="AJ116" s="0" t="n">
        <v>116</v>
      </c>
      <c r="AK116" s="0" t="n">
        <v>0</v>
      </c>
      <c r="AL116" s="0" t="n">
        <v>0</v>
      </c>
      <c r="AM116" s="0" t="n">
        <v>0</v>
      </c>
      <c r="AN116" s="0" t="n">
        <v>0</v>
      </c>
      <c r="AO116" s="0" t="n">
        <v>0</v>
      </c>
      <c r="AP116" s="0" t="n">
        <v>0</v>
      </c>
      <c r="AQ116" s="0" t="n">
        <v>0</v>
      </c>
      <c r="AR116" s="0" t="n">
        <v>0</v>
      </c>
    </row>
    <row r="117" customFormat="false" ht="12.75" hidden="false" customHeight="false" outlineLevel="0" collapsed="false">
      <c r="A117" s="0" t="n">
        <f aca="false">ROW(Source!A101)</f>
        <v>101</v>
      </c>
      <c r="B117" s="0" t="n">
        <v>86511488</v>
      </c>
      <c r="C117" s="0" t="n">
        <v>86511482</v>
      </c>
      <c r="D117" s="0" t="n">
        <v>46341682</v>
      </c>
      <c r="E117" s="0" t="n">
        <v>1</v>
      </c>
      <c r="F117" s="0" t="n">
        <v>1</v>
      </c>
      <c r="G117" s="0" t="n">
        <v>30515945</v>
      </c>
      <c r="H117" s="0" t="n">
        <v>3</v>
      </c>
      <c r="I117" s="0" t="s">
        <v>191</v>
      </c>
      <c r="K117" s="0" t="s">
        <v>192</v>
      </c>
      <c r="L117" s="0" t="n">
        <v>1354</v>
      </c>
      <c r="N117" s="0" t="n">
        <v>1010</v>
      </c>
      <c r="O117" s="0" t="s">
        <v>181</v>
      </c>
      <c r="P117" s="0" t="s">
        <v>181</v>
      </c>
      <c r="Q117" s="0" t="n">
        <v>1</v>
      </c>
      <c r="X117" s="0" t="n">
        <v>0</v>
      </c>
      <c r="Y117" s="0" t="n">
        <v>0</v>
      </c>
      <c r="Z117" s="0" t="n">
        <v>0</v>
      </c>
      <c r="AA117" s="0" t="n">
        <v>0</v>
      </c>
      <c r="AB117" s="0" t="n">
        <v>0</v>
      </c>
      <c r="AC117" s="0" t="n">
        <v>0</v>
      </c>
      <c r="AD117" s="0" t="n">
        <v>0</v>
      </c>
      <c r="AE117" s="0" t="n">
        <v>0</v>
      </c>
      <c r="AF117" s="0" t="s">
        <v>150</v>
      </c>
      <c r="AG117" s="0" t="n">
        <v>0</v>
      </c>
      <c r="AH117" s="0" t="n">
        <v>2</v>
      </c>
      <c r="AI117" s="0" t="n">
        <v>86511485</v>
      </c>
      <c r="AJ117" s="0" t="n">
        <v>117</v>
      </c>
      <c r="AK117" s="0" t="n">
        <v>0</v>
      </c>
      <c r="AL117" s="0" t="n">
        <v>0</v>
      </c>
      <c r="AM117" s="0" t="n">
        <v>0</v>
      </c>
      <c r="AN117" s="0" t="n">
        <v>0</v>
      </c>
      <c r="AO117" s="0" t="n">
        <v>0</v>
      </c>
      <c r="AP117" s="0" t="n">
        <v>0</v>
      </c>
      <c r="AQ117" s="0" t="n">
        <v>0</v>
      </c>
      <c r="AR117" s="0" t="n">
        <v>0</v>
      </c>
    </row>
    <row r="118" customFormat="false" ht="12.75" hidden="false" customHeight="false" outlineLevel="0" collapsed="false">
      <c r="A118" s="0" t="n">
        <f aca="false">ROW(Source!A102)</f>
        <v>102</v>
      </c>
      <c r="B118" s="0" t="n">
        <v>86511486</v>
      </c>
      <c r="C118" s="0" t="n">
        <v>86511482</v>
      </c>
      <c r="D118" s="0" t="n">
        <v>0</v>
      </c>
      <c r="E118" s="0" t="n">
        <v>1</v>
      </c>
      <c r="F118" s="0" t="n">
        <v>1</v>
      </c>
      <c r="G118" s="0" t="n">
        <v>30515945</v>
      </c>
      <c r="H118" s="0" t="n">
        <v>1</v>
      </c>
      <c r="I118" s="0" t="s">
        <v>70</v>
      </c>
      <c r="K118" s="0" t="s">
        <v>187</v>
      </c>
      <c r="L118" s="0" t="n">
        <v>1369</v>
      </c>
      <c r="N118" s="0" t="n">
        <v>1013</v>
      </c>
      <c r="O118" s="0" t="s">
        <v>188</v>
      </c>
      <c r="P118" s="0" t="s">
        <v>188</v>
      </c>
      <c r="Q118" s="0" t="n">
        <v>1</v>
      </c>
      <c r="X118" s="0" t="n">
        <v>19.837224</v>
      </c>
      <c r="Y118" s="0" t="n">
        <v>0</v>
      </c>
      <c r="Z118" s="0" t="n">
        <v>0</v>
      </c>
      <c r="AA118" s="0" t="n">
        <v>0</v>
      </c>
      <c r="AB118" s="0" t="n">
        <v>0</v>
      </c>
      <c r="AC118" s="0" t="n">
        <v>0</v>
      </c>
      <c r="AD118" s="0" t="n">
        <v>1</v>
      </c>
      <c r="AE118" s="0" t="n">
        <v>1</v>
      </c>
      <c r="AF118" s="0" t="s">
        <v>151</v>
      </c>
      <c r="AG118" s="0" t="n">
        <v>13.09256784</v>
      </c>
      <c r="AH118" s="0" t="n">
        <v>2</v>
      </c>
      <c r="AI118" s="0" t="n">
        <v>86511483</v>
      </c>
      <c r="AJ118" s="0" t="n">
        <v>118</v>
      </c>
      <c r="AK118" s="0" t="n">
        <v>0</v>
      </c>
      <c r="AL118" s="0" t="n">
        <v>0</v>
      </c>
      <c r="AM118" s="0" t="n">
        <v>0</v>
      </c>
      <c r="AN118" s="0" t="n">
        <v>0</v>
      </c>
      <c r="AO118" s="0" t="n">
        <v>0</v>
      </c>
      <c r="AP118" s="0" t="n">
        <v>0</v>
      </c>
      <c r="AQ118" s="0" t="n">
        <v>0</v>
      </c>
      <c r="AR118" s="0" t="n">
        <v>0</v>
      </c>
    </row>
    <row r="119" customFormat="false" ht="12.75" hidden="false" customHeight="false" outlineLevel="0" collapsed="false">
      <c r="A119" s="0" t="n">
        <f aca="false">ROW(Source!A102)</f>
        <v>102</v>
      </c>
      <c r="B119" s="0" t="n">
        <v>86511487</v>
      </c>
      <c r="C119" s="0" t="n">
        <v>86511482</v>
      </c>
      <c r="D119" s="0" t="n">
        <v>0</v>
      </c>
      <c r="E119" s="0" t="n">
        <v>1</v>
      </c>
      <c r="F119" s="0" t="n">
        <v>1</v>
      </c>
      <c r="G119" s="0" t="n">
        <v>30515945</v>
      </c>
      <c r="H119" s="0" t="n">
        <v>3</v>
      </c>
      <c r="I119" s="0" t="s">
        <v>189</v>
      </c>
      <c r="K119" s="0" t="s">
        <v>190</v>
      </c>
      <c r="L119" s="0" t="n">
        <v>1354</v>
      </c>
      <c r="N119" s="0" t="n">
        <v>1010</v>
      </c>
      <c r="O119" s="0" t="s">
        <v>181</v>
      </c>
      <c r="P119" s="0" t="s">
        <v>181</v>
      </c>
      <c r="Q119" s="0" t="n">
        <v>1</v>
      </c>
      <c r="X119" s="0" t="n">
        <v>0</v>
      </c>
      <c r="Y119" s="0" t="n">
        <v>0</v>
      </c>
      <c r="Z119" s="0" t="n">
        <v>0</v>
      </c>
      <c r="AA119" s="0" t="n">
        <v>0</v>
      </c>
      <c r="AB119" s="0" t="n">
        <v>0</v>
      </c>
      <c r="AC119" s="0" t="n">
        <v>0</v>
      </c>
      <c r="AD119" s="0" t="n">
        <v>1</v>
      </c>
      <c r="AE119" s="0" t="n">
        <v>0</v>
      </c>
      <c r="AF119" s="0" t="s">
        <v>150</v>
      </c>
      <c r="AG119" s="0" t="n">
        <v>0</v>
      </c>
      <c r="AH119" s="0" t="n">
        <v>2</v>
      </c>
      <c r="AI119" s="0" t="n">
        <v>86511484</v>
      </c>
      <c r="AJ119" s="0" t="n">
        <v>119</v>
      </c>
      <c r="AK119" s="0" t="n">
        <v>0</v>
      </c>
      <c r="AL119" s="0" t="n">
        <v>0</v>
      </c>
      <c r="AM119" s="0" t="n">
        <v>0</v>
      </c>
      <c r="AN119" s="0" t="n">
        <v>0</v>
      </c>
      <c r="AO119" s="0" t="n">
        <v>0</v>
      </c>
      <c r="AP119" s="0" t="n">
        <v>0</v>
      </c>
      <c r="AQ119" s="0" t="n">
        <v>0</v>
      </c>
      <c r="AR119" s="0" t="n">
        <v>0</v>
      </c>
    </row>
    <row r="120" customFormat="false" ht="12.75" hidden="false" customHeight="false" outlineLevel="0" collapsed="false">
      <c r="A120" s="0" t="n">
        <f aca="false">ROW(Source!A102)</f>
        <v>102</v>
      </c>
      <c r="B120" s="0" t="n">
        <v>86511488</v>
      </c>
      <c r="C120" s="0" t="n">
        <v>86511482</v>
      </c>
      <c r="D120" s="0" t="n">
        <v>46341682</v>
      </c>
      <c r="E120" s="0" t="n">
        <v>1</v>
      </c>
      <c r="F120" s="0" t="n">
        <v>1</v>
      </c>
      <c r="G120" s="0" t="n">
        <v>30515945</v>
      </c>
      <c r="H120" s="0" t="n">
        <v>3</v>
      </c>
      <c r="I120" s="0" t="s">
        <v>191</v>
      </c>
      <c r="K120" s="0" t="s">
        <v>192</v>
      </c>
      <c r="L120" s="0" t="n">
        <v>1354</v>
      </c>
      <c r="N120" s="0" t="n">
        <v>1010</v>
      </c>
      <c r="O120" s="0" t="s">
        <v>181</v>
      </c>
      <c r="P120" s="0" t="s">
        <v>181</v>
      </c>
      <c r="Q120" s="0" t="n">
        <v>1</v>
      </c>
      <c r="X120" s="0" t="n">
        <v>0</v>
      </c>
      <c r="Y120" s="0" t="n">
        <v>0</v>
      </c>
      <c r="Z120" s="0" t="n">
        <v>0</v>
      </c>
      <c r="AA120" s="0" t="n">
        <v>0</v>
      </c>
      <c r="AB120" s="0" t="n">
        <v>0</v>
      </c>
      <c r="AC120" s="0" t="n">
        <v>0</v>
      </c>
      <c r="AD120" s="0" t="n">
        <v>0</v>
      </c>
      <c r="AE120" s="0" t="n">
        <v>0</v>
      </c>
      <c r="AF120" s="0" t="s">
        <v>150</v>
      </c>
      <c r="AG120" s="0" t="n">
        <v>0</v>
      </c>
      <c r="AH120" s="0" t="n">
        <v>2</v>
      </c>
      <c r="AI120" s="0" t="n">
        <v>86511485</v>
      </c>
      <c r="AJ120" s="0" t="n">
        <v>120</v>
      </c>
      <c r="AK120" s="0" t="n">
        <v>0</v>
      </c>
      <c r="AL120" s="0" t="n">
        <v>0</v>
      </c>
      <c r="AM120" s="0" t="n">
        <v>0</v>
      </c>
      <c r="AN120" s="0" t="n">
        <v>0</v>
      </c>
      <c r="AO120" s="0" t="n">
        <v>0</v>
      </c>
      <c r="AP120" s="0" t="n">
        <v>0</v>
      </c>
      <c r="AQ120" s="0" t="n">
        <v>0</v>
      </c>
      <c r="AR120" s="0" t="n">
        <v>0</v>
      </c>
    </row>
    <row r="121" customFormat="false" ht="12.75" hidden="false" customHeight="false" outlineLevel="0" collapsed="false">
      <c r="A121" s="0" t="n">
        <f aca="false">ROW(Source!A103)</f>
        <v>103</v>
      </c>
      <c r="B121" s="0" t="n">
        <v>86511493</v>
      </c>
      <c r="C121" s="0" t="n">
        <v>86511489</v>
      </c>
      <c r="D121" s="0" t="n">
        <v>0</v>
      </c>
      <c r="E121" s="0" t="n">
        <v>1</v>
      </c>
      <c r="F121" s="0" t="n">
        <v>1</v>
      </c>
      <c r="G121" s="0" t="n">
        <v>30515945</v>
      </c>
      <c r="H121" s="0" t="n">
        <v>1</v>
      </c>
      <c r="I121" s="0" t="s">
        <v>70</v>
      </c>
      <c r="K121" s="0" t="s">
        <v>187</v>
      </c>
      <c r="L121" s="0" t="n">
        <v>1369</v>
      </c>
      <c r="N121" s="0" t="n">
        <v>1013</v>
      </c>
      <c r="O121" s="0" t="s">
        <v>188</v>
      </c>
      <c r="P121" s="0" t="s">
        <v>188</v>
      </c>
      <c r="Q121" s="0" t="n">
        <v>1</v>
      </c>
      <c r="X121" s="0" t="n">
        <v>19.837224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0</v>
      </c>
      <c r="AD121" s="0" t="n">
        <v>1</v>
      </c>
      <c r="AE121" s="0" t="n">
        <v>1</v>
      </c>
      <c r="AF121" s="0" t="s">
        <v>151</v>
      </c>
      <c r="AG121" s="0" t="n">
        <v>13.09256784</v>
      </c>
      <c r="AH121" s="0" t="n">
        <v>2</v>
      </c>
      <c r="AI121" s="0" t="n">
        <v>86511490</v>
      </c>
      <c r="AJ121" s="0" t="n">
        <v>121</v>
      </c>
      <c r="AK121" s="0" t="n">
        <v>0</v>
      </c>
      <c r="AL121" s="0" t="n">
        <v>0</v>
      </c>
      <c r="AM121" s="0" t="n">
        <v>0</v>
      </c>
      <c r="AN121" s="0" t="n">
        <v>0</v>
      </c>
      <c r="AO121" s="0" t="n">
        <v>0</v>
      </c>
      <c r="AP121" s="0" t="n">
        <v>0</v>
      </c>
      <c r="AQ121" s="0" t="n">
        <v>0</v>
      </c>
      <c r="AR121" s="0" t="n">
        <v>0</v>
      </c>
    </row>
    <row r="122" customFormat="false" ht="12.75" hidden="false" customHeight="false" outlineLevel="0" collapsed="false">
      <c r="A122" s="0" t="n">
        <f aca="false">ROW(Source!A103)</f>
        <v>103</v>
      </c>
      <c r="B122" s="0" t="n">
        <v>86511494</v>
      </c>
      <c r="C122" s="0" t="n">
        <v>86511489</v>
      </c>
      <c r="D122" s="0" t="n">
        <v>0</v>
      </c>
      <c r="E122" s="0" t="n">
        <v>1</v>
      </c>
      <c r="F122" s="0" t="n">
        <v>1</v>
      </c>
      <c r="G122" s="0" t="n">
        <v>30515945</v>
      </c>
      <c r="H122" s="0" t="n">
        <v>3</v>
      </c>
      <c r="I122" s="0" t="s">
        <v>189</v>
      </c>
      <c r="K122" s="0" t="s">
        <v>190</v>
      </c>
      <c r="L122" s="0" t="n">
        <v>1354</v>
      </c>
      <c r="N122" s="0" t="n">
        <v>1010</v>
      </c>
      <c r="O122" s="0" t="s">
        <v>181</v>
      </c>
      <c r="P122" s="0" t="s">
        <v>181</v>
      </c>
      <c r="Q122" s="0" t="n">
        <v>1</v>
      </c>
      <c r="X122" s="0" t="n">
        <v>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0</v>
      </c>
      <c r="AD122" s="0" t="n">
        <v>1</v>
      </c>
      <c r="AE122" s="0" t="n">
        <v>0</v>
      </c>
      <c r="AF122" s="0" t="s">
        <v>150</v>
      </c>
      <c r="AG122" s="0" t="n">
        <v>0</v>
      </c>
      <c r="AH122" s="0" t="n">
        <v>2</v>
      </c>
      <c r="AI122" s="0" t="n">
        <v>86511491</v>
      </c>
      <c r="AJ122" s="0" t="n">
        <v>122</v>
      </c>
      <c r="AK122" s="0" t="n">
        <v>0</v>
      </c>
      <c r="AL122" s="0" t="n">
        <v>0</v>
      </c>
      <c r="AM122" s="0" t="n">
        <v>0</v>
      </c>
      <c r="AN122" s="0" t="n">
        <v>0</v>
      </c>
      <c r="AO122" s="0" t="n">
        <v>0</v>
      </c>
      <c r="AP122" s="0" t="n">
        <v>0</v>
      </c>
      <c r="AQ122" s="0" t="n">
        <v>0</v>
      </c>
      <c r="AR122" s="0" t="n">
        <v>0</v>
      </c>
    </row>
    <row r="123" customFormat="false" ht="12.75" hidden="false" customHeight="false" outlineLevel="0" collapsed="false">
      <c r="A123" s="0" t="n">
        <f aca="false">ROW(Source!A103)</f>
        <v>103</v>
      </c>
      <c r="B123" s="0" t="n">
        <v>86511495</v>
      </c>
      <c r="C123" s="0" t="n">
        <v>86511489</v>
      </c>
      <c r="D123" s="0" t="n">
        <v>46341682</v>
      </c>
      <c r="E123" s="0" t="n">
        <v>1</v>
      </c>
      <c r="F123" s="0" t="n">
        <v>1</v>
      </c>
      <c r="G123" s="0" t="n">
        <v>30515945</v>
      </c>
      <c r="H123" s="0" t="n">
        <v>3</v>
      </c>
      <c r="I123" s="0" t="s">
        <v>191</v>
      </c>
      <c r="K123" s="0" t="s">
        <v>192</v>
      </c>
      <c r="L123" s="0" t="n">
        <v>1354</v>
      </c>
      <c r="N123" s="0" t="n">
        <v>1010</v>
      </c>
      <c r="O123" s="0" t="s">
        <v>181</v>
      </c>
      <c r="P123" s="0" t="s">
        <v>181</v>
      </c>
      <c r="Q123" s="0" t="n">
        <v>1</v>
      </c>
      <c r="X123" s="0" t="n">
        <v>0</v>
      </c>
      <c r="Y123" s="0" t="n">
        <v>0</v>
      </c>
      <c r="Z123" s="0" t="n">
        <v>0</v>
      </c>
      <c r="AA123" s="0" t="n">
        <v>0</v>
      </c>
      <c r="AB123" s="0" t="n">
        <v>0</v>
      </c>
      <c r="AC123" s="0" t="n">
        <v>0</v>
      </c>
      <c r="AD123" s="0" t="n">
        <v>0</v>
      </c>
      <c r="AE123" s="0" t="n">
        <v>0</v>
      </c>
      <c r="AF123" s="0" t="s">
        <v>150</v>
      </c>
      <c r="AG123" s="0" t="n">
        <v>0</v>
      </c>
      <c r="AH123" s="0" t="n">
        <v>2</v>
      </c>
      <c r="AI123" s="0" t="n">
        <v>86511492</v>
      </c>
      <c r="AJ123" s="0" t="n">
        <v>123</v>
      </c>
      <c r="AK123" s="0" t="n">
        <v>0</v>
      </c>
      <c r="AL123" s="0" t="n">
        <v>0</v>
      </c>
      <c r="AM123" s="0" t="n">
        <v>0</v>
      </c>
      <c r="AN123" s="0" t="n">
        <v>0</v>
      </c>
      <c r="AO123" s="0" t="n">
        <v>0</v>
      </c>
      <c r="AP123" s="0" t="n">
        <v>0</v>
      </c>
      <c r="AQ123" s="0" t="n">
        <v>0</v>
      </c>
      <c r="AR123" s="0" t="n">
        <v>0</v>
      </c>
    </row>
    <row r="124" customFormat="false" ht="12.75" hidden="false" customHeight="false" outlineLevel="0" collapsed="false">
      <c r="A124" s="0" t="n">
        <f aca="false">ROW(Source!A104)</f>
        <v>104</v>
      </c>
      <c r="B124" s="0" t="n">
        <v>86511493</v>
      </c>
      <c r="C124" s="0" t="n">
        <v>86511489</v>
      </c>
      <c r="D124" s="0" t="n">
        <v>0</v>
      </c>
      <c r="E124" s="0" t="n">
        <v>1</v>
      </c>
      <c r="F124" s="0" t="n">
        <v>1</v>
      </c>
      <c r="G124" s="0" t="n">
        <v>30515945</v>
      </c>
      <c r="H124" s="0" t="n">
        <v>1</v>
      </c>
      <c r="I124" s="0" t="s">
        <v>70</v>
      </c>
      <c r="K124" s="0" t="s">
        <v>187</v>
      </c>
      <c r="L124" s="0" t="n">
        <v>1369</v>
      </c>
      <c r="N124" s="0" t="n">
        <v>1013</v>
      </c>
      <c r="O124" s="0" t="s">
        <v>188</v>
      </c>
      <c r="P124" s="0" t="s">
        <v>188</v>
      </c>
      <c r="Q124" s="0" t="n">
        <v>1</v>
      </c>
      <c r="X124" s="0" t="n">
        <v>19.837224</v>
      </c>
      <c r="Y124" s="0" t="n">
        <v>0</v>
      </c>
      <c r="Z124" s="0" t="n">
        <v>0</v>
      </c>
      <c r="AA124" s="0" t="n">
        <v>0</v>
      </c>
      <c r="AB124" s="0" t="n">
        <v>0</v>
      </c>
      <c r="AC124" s="0" t="n">
        <v>0</v>
      </c>
      <c r="AD124" s="0" t="n">
        <v>1</v>
      </c>
      <c r="AE124" s="0" t="n">
        <v>1</v>
      </c>
      <c r="AF124" s="0" t="s">
        <v>151</v>
      </c>
      <c r="AG124" s="0" t="n">
        <v>13.09256784</v>
      </c>
      <c r="AH124" s="0" t="n">
        <v>2</v>
      </c>
      <c r="AI124" s="0" t="n">
        <v>86511490</v>
      </c>
      <c r="AJ124" s="0" t="n">
        <v>124</v>
      </c>
      <c r="AK124" s="0" t="n">
        <v>0</v>
      </c>
      <c r="AL124" s="0" t="n">
        <v>0</v>
      </c>
      <c r="AM124" s="0" t="n">
        <v>0</v>
      </c>
      <c r="AN124" s="0" t="n">
        <v>0</v>
      </c>
      <c r="AO124" s="0" t="n">
        <v>0</v>
      </c>
      <c r="AP124" s="0" t="n">
        <v>0</v>
      </c>
      <c r="AQ124" s="0" t="n">
        <v>0</v>
      </c>
      <c r="AR124" s="0" t="n">
        <v>0</v>
      </c>
    </row>
    <row r="125" customFormat="false" ht="12.75" hidden="false" customHeight="false" outlineLevel="0" collapsed="false">
      <c r="A125" s="0" t="n">
        <f aca="false">ROW(Source!A104)</f>
        <v>104</v>
      </c>
      <c r="B125" s="0" t="n">
        <v>86511494</v>
      </c>
      <c r="C125" s="0" t="n">
        <v>86511489</v>
      </c>
      <c r="D125" s="0" t="n">
        <v>0</v>
      </c>
      <c r="E125" s="0" t="n">
        <v>1</v>
      </c>
      <c r="F125" s="0" t="n">
        <v>1</v>
      </c>
      <c r="G125" s="0" t="n">
        <v>30515945</v>
      </c>
      <c r="H125" s="0" t="n">
        <v>3</v>
      </c>
      <c r="I125" s="0" t="s">
        <v>189</v>
      </c>
      <c r="K125" s="0" t="s">
        <v>190</v>
      </c>
      <c r="L125" s="0" t="n">
        <v>1354</v>
      </c>
      <c r="N125" s="0" t="n">
        <v>1010</v>
      </c>
      <c r="O125" s="0" t="s">
        <v>181</v>
      </c>
      <c r="P125" s="0" t="s">
        <v>181</v>
      </c>
      <c r="Q125" s="0" t="n">
        <v>1</v>
      </c>
      <c r="X125" s="0" t="n">
        <v>0</v>
      </c>
      <c r="Y125" s="0" t="n">
        <v>0</v>
      </c>
      <c r="Z125" s="0" t="n">
        <v>0</v>
      </c>
      <c r="AA125" s="0" t="n">
        <v>0</v>
      </c>
      <c r="AB125" s="0" t="n">
        <v>0</v>
      </c>
      <c r="AC125" s="0" t="n">
        <v>0</v>
      </c>
      <c r="AD125" s="0" t="n">
        <v>1</v>
      </c>
      <c r="AE125" s="0" t="n">
        <v>0</v>
      </c>
      <c r="AF125" s="0" t="s">
        <v>150</v>
      </c>
      <c r="AG125" s="0" t="n">
        <v>0</v>
      </c>
      <c r="AH125" s="0" t="n">
        <v>2</v>
      </c>
      <c r="AI125" s="0" t="n">
        <v>86511491</v>
      </c>
      <c r="AJ125" s="0" t="n">
        <v>125</v>
      </c>
      <c r="AK125" s="0" t="n">
        <v>0</v>
      </c>
      <c r="AL125" s="0" t="n">
        <v>0</v>
      </c>
      <c r="AM125" s="0" t="n">
        <v>0</v>
      </c>
      <c r="AN125" s="0" t="n">
        <v>0</v>
      </c>
      <c r="AO125" s="0" t="n">
        <v>0</v>
      </c>
      <c r="AP125" s="0" t="n">
        <v>0</v>
      </c>
      <c r="AQ125" s="0" t="n">
        <v>0</v>
      </c>
      <c r="AR125" s="0" t="n">
        <v>0</v>
      </c>
    </row>
    <row r="126" customFormat="false" ht="12.75" hidden="false" customHeight="false" outlineLevel="0" collapsed="false">
      <c r="A126" s="0" t="n">
        <f aca="false">ROW(Source!A104)</f>
        <v>104</v>
      </c>
      <c r="B126" s="0" t="n">
        <v>86511495</v>
      </c>
      <c r="C126" s="0" t="n">
        <v>86511489</v>
      </c>
      <c r="D126" s="0" t="n">
        <v>46341682</v>
      </c>
      <c r="E126" s="0" t="n">
        <v>1</v>
      </c>
      <c r="F126" s="0" t="n">
        <v>1</v>
      </c>
      <c r="G126" s="0" t="n">
        <v>30515945</v>
      </c>
      <c r="H126" s="0" t="n">
        <v>3</v>
      </c>
      <c r="I126" s="0" t="s">
        <v>191</v>
      </c>
      <c r="K126" s="0" t="s">
        <v>192</v>
      </c>
      <c r="L126" s="0" t="n">
        <v>1354</v>
      </c>
      <c r="N126" s="0" t="n">
        <v>1010</v>
      </c>
      <c r="O126" s="0" t="s">
        <v>181</v>
      </c>
      <c r="P126" s="0" t="s">
        <v>181</v>
      </c>
      <c r="Q126" s="0" t="n">
        <v>1</v>
      </c>
      <c r="X126" s="0" t="n">
        <v>0</v>
      </c>
      <c r="Y126" s="0" t="n">
        <v>0</v>
      </c>
      <c r="Z126" s="0" t="n">
        <v>0</v>
      </c>
      <c r="AA126" s="0" t="n">
        <v>0</v>
      </c>
      <c r="AB126" s="0" t="n">
        <v>0</v>
      </c>
      <c r="AC126" s="0" t="n">
        <v>0</v>
      </c>
      <c r="AD126" s="0" t="n">
        <v>0</v>
      </c>
      <c r="AE126" s="0" t="n">
        <v>0</v>
      </c>
      <c r="AF126" s="0" t="s">
        <v>150</v>
      </c>
      <c r="AG126" s="0" t="n">
        <v>0</v>
      </c>
      <c r="AH126" s="0" t="n">
        <v>2</v>
      </c>
      <c r="AI126" s="0" t="n">
        <v>86511492</v>
      </c>
      <c r="AJ126" s="0" t="n">
        <v>126</v>
      </c>
      <c r="AK126" s="0" t="n">
        <v>0</v>
      </c>
      <c r="AL126" s="0" t="n">
        <v>0</v>
      </c>
      <c r="AM126" s="0" t="n">
        <v>0</v>
      </c>
      <c r="AN126" s="0" t="n">
        <v>0</v>
      </c>
      <c r="AO126" s="0" t="n">
        <v>0</v>
      </c>
      <c r="AP126" s="0" t="n">
        <v>0</v>
      </c>
      <c r="AQ126" s="0" t="n">
        <v>0</v>
      </c>
      <c r="AR126" s="0" t="n">
        <v>0</v>
      </c>
    </row>
    <row r="127" customFormat="false" ht="12.75" hidden="false" customHeight="false" outlineLevel="0" collapsed="false">
      <c r="A127" s="0" t="n">
        <f aca="false">ROW(Source!A105)</f>
        <v>105</v>
      </c>
      <c r="B127" s="0" t="n">
        <v>86511500</v>
      </c>
      <c r="C127" s="0" t="n">
        <v>86511496</v>
      </c>
      <c r="D127" s="0" t="n">
        <v>0</v>
      </c>
      <c r="E127" s="0" t="n">
        <v>1</v>
      </c>
      <c r="F127" s="0" t="n">
        <v>1</v>
      </c>
      <c r="G127" s="0" t="n">
        <v>30515945</v>
      </c>
      <c r="H127" s="0" t="n">
        <v>1</v>
      </c>
      <c r="I127" s="0" t="s">
        <v>70</v>
      </c>
      <c r="K127" s="0" t="s">
        <v>187</v>
      </c>
      <c r="L127" s="0" t="n">
        <v>1369</v>
      </c>
      <c r="N127" s="0" t="n">
        <v>1013</v>
      </c>
      <c r="O127" s="0" t="s">
        <v>188</v>
      </c>
      <c r="P127" s="0" t="s">
        <v>188</v>
      </c>
      <c r="Q127" s="0" t="n">
        <v>1</v>
      </c>
      <c r="X127" s="0" t="n">
        <v>19.837224</v>
      </c>
      <c r="Y127" s="0" t="n">
        <v>0</v>
      </c>
      <c r="Z127" s="0" t="n">
        <v>0</v>
      </c>
      <c r="AA127" s="0" t="n">
        <v>0</v>
      </c>
      <c r="AB127" s="0" t="n">
        <v>0</v>
      </c>
      <c r="AC127" s="0" t="n">
        <v>0</v>
      </c>
      <c r="AD127" s="0" t="n">
        <v>1</v>
      </c>
      <c r="AE127" s="0" t="n">
        <v>1</v>
      </c>
      <c r="AF127" s="0" t="s">
        <v>151</v>
      </c>
      <c r="AG127" s="0" t="n">
        <v>13.09256784</v>
      </c>
      <c r="AH127" s="0" t="n">
        <v>2</v>
      </c>
      <c r="AI127" s="0" t="n">
        <v>86511497</v>
      </c>
      <c r="AJ127" s="0" t="n">
        <v>127</v>
      </c>
      <c r="AK127" s="0" t="n">
        <v>0</v>
      </c>
      <c r="AL127" s="0" t="n">
        <v>0</v>
      </c>
      <c r="AM127" s="0" t="n">
        <v>0</v>
      </c>
      <c r="AN127" s="0" t="n">
        <v>0</v>
      </c>
      <c r="AO127" s="0" t="n">
        <v>0</v>
      </c>
      <c r="AP127" s="0" t="n">
        <v>0</v>
      </c>
      <c r="AQ127" s="0" t="n">
        <v>0</v>
      </c>
      <c r="AR127" s="0" t="n">
        <v>0</v>
      </c>
    </row>
    <row r="128" customFormat="false" ht="12.75" hidden="false" customHeight="false" outlineLevel="0" collapsed="false">
      <c r="A128" s="0" t="n">
        <f aca="false">ROW(Source!A105)</f>
        <v>105</v>
      </c>
      <c r="B128" s="0" t="n">
        <v>86511501</v>
      </c>
      <c r="C128" s="0" t="n">
        <v>86511496</v>
      </c>
      <c r="D128" s="0" t="n">
        <v>0</v>
      </c>
      <c r="E128" s="0" t="n">
        <v>1</v>
      </c>
      <c r="F128" s="0" t="n">
        <v>1</v>
      </c>
      <c r="G128" s="0" t="n">
        <v>30515945</v>
      </c>
      <c r="H128" s="0" t="n">
        <v>3</v>
      </c>
      <c r="I128" s="0" t="s">
        <v>189</v>
      </c>
      <c r="K128" s="0" t="s">
        <v>190</v>
      </c>
      <c r="L128" s="0" t="n">
        <v>1354</v>
      </c>
      <c r="N128" s="0" t="n">
        <v>1010</v>
      </c>
      <c r="O128" s="0" t="s">
        <v>181</v>
      </c>
      <c r="P128" s="0" t="s">
        <v>181</v>
      </c>
      <c r="Q128" s="0" t="n">
        <v>1</v>
      </c>
      <c r="X128" s="0" t="n">
        <v>0</v>
      </c>
      <c r="Y128" s="0" t="n">
        <v>0</v>
      </c>
      <c r="Z128" s="0" t="n">
        <v>0</v>
      </c>
      <c r="AA128" s="0" t="n">
        <v>0</v>
      </c>
      <c r="AB128" s="0" t="n">
        <v>0</v>
      </c>
      <c r="AC128" s="0" t="n">
        <v>0</v>
      </c>
      <c r="AD128" s="0" t="n">
        <v>1</v>
      </c>
      <c r="AE128" s="0" t="n">
        <v>0</v>
      </c>
      <c r="AF128" s="0" t="s">
        <v>150</v>
      </c>
      <c r="AG128" s="0" t="n">
        <v>0</v>
      </c>
      <c r="AH128" s="0" t="n">
        <v>2</v>
      </c>
      <c r="AI128" s="0" t="n">
        <v>86511498</v>
      </c>
      <c r="AJ128" s="0" t="n">
        <v>128</v>
      </c>
      <c r="AK128" s="0" t="n">
        <v>0</v>
      </c>
      <c r="AL128" s="0" t="n">
        <v>0</v>
      </c>
      <c r="AM128" s="0" t="n">
        <v>0</v>
      </c>
      <c r="AN128" s="0" t="n">
        <v>0</v>
      </c>
      <c r="AO128" s="0" t="n">
        <v>0</v>
      </c>
      <c r="AP128" s="0" t="n">
        <v>0</v>
      </c>
      <c r="AQ128" s="0" t="n">
        <v>0</v>
      </c>
      <c r="AR128" s="0" t="n">
        <v>0</v>
      </c>
    </row>
    <row r="129" customFormat="false" ht="12.75" hidden="false" customHeight="false" outlineLevel="0" collapsed="false">
      <c r="A129" s="0" t="n">
        <f aca="false">ROW(Source!A105)</f>
        <v>105</v>
      </c>
      <c r="B129" s="0" t="n">
        <v>86511502</v>
      </c>
      <c r="C129" s="0" t="n">
        <v>86511496</v>
      </c>
      <c r="D129" s="0" t="n">
        <v>46341682</v>
      </c>
      <c r="E129" s="0" t="n">
        <v>1</v>
      </c>
      <c r="F129" s="0" t="n">
        <v>1</v>
      </c>
      <c r="G129" s="0" t="n">
        <v>30515945</v>
      </c>
      <c r="H129" s="0" t="n">
        <v>3</v>
      </c>
      <c r="I129" s="0" t="s">
        <v>191</v>
      </c>
      <c r="K129" s="0" t="s">
        <v>192</v>
      </c>
      <c r="L129" s="0" t="n">
        <v>1354</v>
      </c>
      <c r="N129" s="0" t="n">
        <v>1010</v>
      </c>
      <c r="O129" s="0" t="s">
        <v>181</v>
      </c>
      <c r="P129" s="0" t="s">
        <v>181</v>
      </c>
      <c r="Q129" s="0" t="n">
        <v>1</v>
      </c>
      <c r="X129" s="0" t="n">
        <v>0</v>
      </c>
      <c r="Y129" s="0" t="n">
        <v>0</v>
      </c>
      <c r="Z129" s="0" t="n">
        <v>0</v>
      </c>
      <c r="AA129" s="0" t="n">
        <v>0</v>
      </c>
      <c r="AB129" s="0" t="n">
        <v>0</v>
      </c>
      <c r="AC129" s="0" t="n">
        <v>0</v>
      </c>
      <c r="AD129" s="0" t="n">
        <v>0</v>
      </c>
      <c r="AE129" s="0" t="n">
        <v>0</v>
      </c>
      <c r="AF129" s="0" t="s">
        <v>150</v>
      </c>
      <c r="AG129" s="0" t="n">
        <v>0</v>
      </c>
      <c r="AH129" s="0" t="n">
        <v>2</v>
      </c>
      <c r="AI129" s="0" t="n">
        <v>86511499</v>
      </c>
      <c r="AJ129" s="0" t="n">
        <v>129</v>
      </c>
      <c r="AK129" s="0" t="n">
        <v>0</v>
      </c>
      <c r="AL129" s="0" t="n">
        <v>0</v>
      </c>
      <c r="AM129" s="0" t="n">
        <v>0</v>
      </c>
      <c r="AN129" s="0" t="n">
        <v>0</v>
      </c>
      <c r="AO129" s="0" t="n">
        <v>0</v>
      </c>
      <c r="AP129" s="0" t="n">
        <v>0</v>
      </c>
      <c r="AQ129" s="0" t="n">
        <v>0</v>
      </c>
      <c r="AR129" s="0" t="n">
        <v>0</v>
      </c>
    </row>
    <row r="130" customFormat="false" ht="12.75" hidden="false" customHeight="false" outlineLevel="0" collapsed="false">
      <c r="A130" s="0" t="n">
        <f aca="false">ROW(Source!A106)</f>
        <v>106</v>
      </c>
      <c r="B130" s="0" t="n">
        <v>86511500</v>
      </c>
      <c r="C130" s="0" t="n">
        <v>86511496</v>
      </c>
      <c r="D130" s="0" t="n">
        <v>0</v>
      </c>
      <c r="E130" s="0" t="n">
        <v>1</v>
      </c>
      <c r="F130" s="0" t="n">
        <v>1</v>
      </c>
      <c r="G130" s="0" t="n">
        <v>30515945</v>
      </c>
      <c r="H130" s="0" t="n">
        <v>1</v>
      </c>
      <c r="I130" s="0" t="s">
        <v>70</v>
      </c>
      <c r="K130" s="0" t="s">
        <v>187</v>
      </c>
      <c r="L130" s="0" t="n">
        <v>1369</v>
      </c>
      <c r="N130" s="0" t="n">
        <v>1013</v>
      </c>
      <c r="O130" s="0" t="s">
        <v>188</v>
      </c>
      <c r="P130" s="0" t="s">
        <v>188</v>
      </c>
      <c r="Q130" s="0" t="n">
        <v>1</v>
      </c>
      <c r="X130" s="0" t="n">
        <v>19.837224</v>
      </c>
      <c r="Y130" s="0" t="n">
        <v>0</v>
      </c>
      <c r="Z130" s="0" t="n">
        <v>0</v>
      </c>
      <c r="AA130" s="0" t="n">
        <v>0</v>
      </c>
      <c r="AB130" s="0" t="n">
        <v>0</v>
      </c>
      <c r="AC130" s="0" t="n">
        <v>0</v>
      </c>
      <c r="AD130" s="0" t="n">
        <v>1</v>
      </c>
      <c r="AE130" s="0" t="n">
        <v>1</v>
      </c>
      <c r="AF130" s="0" t="s">
        <v>151</v>
      </c>
      <c r="AG130" s="0" t="n">
        <v>13.09256784</v>
      </c>
      <c r="AH130" s="0" t="n">
        <v>2</v>
      </c>
      <c r="AI130" s="0" t="n">
        <v>86511497</v>
      </c>
      <c r="AJ130" s="0" t="n">
        <v>130</v>
      </c>
      <c r="AK130" s="0" t="n">
        <v>0</v>
      </c>
      <c r="AL130" s="0" t="n">
        <v>0</v>
      </c>
      <c r="AM130" s="0" t="n">
        <v>0</v>
      </c>
      <c r="AN130" s="0" t="n">
        <v>0</v>
      </c>
      <c r="AO130" s="0" t="n">
        <v>0</v>
      </c>
      <c r="AP130" s="0" t="n">
        <v>0</v>
      </c>
      <c r="AQ130" s="0" t="n">
        <v>0</v>
      </c>
      <c r="AR130" s="0" t="n">
        <v>0</v>
      </c>
    </row>
    <row r="131" customFormat="false" ht="12.75" hidden="false" customHeight="false" outlineLevel="0" collapsed="false">
      <c r="A131" s="0" t="n">
        <f aca="false">ROW(Source!A106)</f>
        <v>106</v>
      </c>
      <c r="B131" s="0" t="n">
        <v>86511501</v>
      </c>
      <c r="C131" s="0" t="n">
        <v>86511496</v>
      </c>
      <c r="D131" s="0" t="n">
        <v>0</v>
      </c>
      <c r="E131" s="0" t="n">
        <v>1</v>
      </c>
      <c r="F131" s="0" t="n">
        <v>1</v>
      </c>
      <c r="G131" s="0" t="n">
        <v>30515945</v>
      </c>
      <c r="H131" s="0" t="n">
        <v>3</v>
      </c>
      <c r="I131" s="0" t="s">
        <v>189</v>
      </c>
      <c r="K131" s="0" t="s">
        <v>190</v>
      </c>
      <c r="L131" s="0" t="n">
        <v>1354</v>
      </c>
      <c r="N131" s="0" t="n">
        <v>1010</v>
      </c>
      <c r="O131" s="0" t="s">
        <v>181</v>
      </c>
      <c r="P131" s="0" t="s">
        <v>181</v>
      </c>
      <c r="Q131" s="0" t="n">
        <v>1</v>
      </c>
      <c r="X131" s="0" t="n">
        <v>0</v>
      </c>
      <c r="Y131" s="0" t="n">
        <v>0</v>
      </c>
      <c r="Z131" s="0" t="n">
        <v>0</v>
      </c>
      <c r="AA131" s="0" t="n">
        <v>0</v>
      </c>
      <c r="AB131" s="0" t="n">
        <v>0</v>
      </c>
      <c r="AC131" s="0" t="n">
        <v>0</v>
      </c>
      <c r="AD131" s="0" t="n">
        <v>1</v>
      </c>
      <c r="AE131" s="0" t="n">
        <v>0</v>
      </c>
      <c r="AF131" s="0" t="s">
        <v>150</v>
      </c>
      <c r="AG131" s="0" t="n">
        <v>0</v>
      </c>
      <c r="AH131" s="0" t="n">
        <v>2</v>
      </c>
      <c r="AI131" s="0" t="n">
        <v>86511498</v>
      </c>
      <c r="AJ131" s="0" t="n">
        <v>131</v>
      </c>
      <c r="AK131" s="0" t="n">
        <v>0</v>
      </c>
      <c r="AL131" s="0" t="n">
        <v>0</v>
      </c>
      <c r="AM131" s="0" t="n">
        <v>0</v>
      </c>
      <c r="AN131" s="0" t="n">
        <v>0</v>
      </c>
      <c r="AO131" s="0" t="n">
        <v>0</v>
      </c>
      <c r="AP131" s="0" t="n">
        <v>0</v>
      </c>
      <c r="AQ131" s="0" t="n">
        <v>0</v>
      </c>
      <c r="AR131" s="0" t="n">
        <v>0</v>
      </c>
    </row>
    <row r="132" customFormat="false" ht="12.75" hidden="false" customHeight="false" outlineLevel="0" collapsed="false">
      <c r="A132" s="0" t="n">
        <f aca="false">ROW(Source!A106)</f>
        <v>106</v>
      </c>
      <c r="B132" s="0" t="n">
        <v>86511502</v>
      </c>
      <c r="C132" s="0" t="n">
        <v>86511496</v>
      </c>
      <c r="D132" s="0" t="n">
        <v>46341682</v>
      </c>
      <c r="E132" s="0" t="n">
        <v>1</v>
      </c>
      <c r="F132" s="0" t="n">
        <v>1</v>
      </c>
      <c r="G132" s="0" t="n">
        <v>30515945</v>
      </c>
      <c r="H132" s="0" t="n">
        <v>3</v>
      </c>
      <c r="I132" s="0" t="s">
        <v>191</v>
      </c>
      <c r="K132" s="0" t="s">
        <v>192</v>
      </c>
      <c r="L132" s="0" t="n">
        <v>1354</v>
      </c>
      <c r="N132" s="0" t="n">
        <v>1010</v>
      </c>
      <c r="O132" s="0" t="s">
        <v>181</v>
      </c>
      <c r="P132" s="0" t="s">
        <v>181</v>
      </c>
      <c r="Q132" s="0" t="n">
        <v>1</v>
      </c>
      <c r="X132" s="0" t="n">
        <v>0</v>
      </c>
      <c r="Y132" s="0" t="n">
        <v>0</v>
      </c>
      <c r="Z132" s="0" t="n">
        <v>0</v>
      </c>
      <c r="AA132" s="0" t="n">
        <v>0</v>
      </c>
      <c r="AB132" s="0" t="n">
        <v>0</v>
      </c>
      <c r="AC132" s="0" t="n">
        <v>0</v>
      </c>
      <c r="AD132" s="0" t="n">
        <v>0</v>
      </c>
      <c r="AE132" s="0" t="n">
        <v>0</v>
      </c>
      <c r="AF132" s="0" t="s">
        <v>150</v>
      </c>
      <c r="AG132" s="0" t="n">
        <v>0</v>
      </c>
      <c r="AH132" s="0" t="n">
        <v>2</v>
      </c>
      <c r="AI132" s="0" t="n">
        <v>86511499</v>
      </c>
      <c r="AJ132" s="0" t="n">
        <v>132</v>
      </c>
      <c r="AK132" s="0" t="n">
        <v>0</v>
      </c>
      <c r="AL132" s="0" t="n">
        <v>0</v>
      </c>
      <c r="AM132" s="0" t="n">
        <v>0</v>
      </c>
      <c r="AN132" s="0" t="n">
        <v>0</v>
      </c>
      <c r="AO132" s="0" t="n">
        <v>0</v>
      </c>
      <c r="AP132" s="0" t="n">
        <v>0</v>
      </c>
      <c r="AQ132" s="0" t="n">
        <v>0</v>
      </c>
      <c r="AR132" s="0" t="n">
        <v>0</v>
      </c>
    </row>
    <row r="133" customFormat="false" ht="12.75" hidden="false" customHeight="false" outlineLevel="0" collapsed="false">
      <c r="A133" s="0" t="n">
        <f aca="false">ROW(Source!A107)</f>
        <v>107</v>
      </c>
      <c r="B133" s="0" t="n">
        <v>86511507</v>
      </c>
      <c r="C133" s="0" t="n">
        <v>86511503</v>
      </c>
      <c r="D133" s="0" t="n">
        <v>0</v>
      </c>
      <c r="E133" s="0" t="n">
        <v>1</v>
      </c>
      <c r="F133" s="0" t="n">
        <v>1</v>
      </c>
      <c r="G133" s="0" t="n">
        <v>30515945</v>
      </c>
      <c r="H133" s="0" t="n">
        <v>1</v>
      </c>
      <c r="I133" s="0" t="s">
        <v>70</v>
      </c>
      <c r="K133" s="0" t="s">
        <v>187</v>
      </c>
      <c r="L133" s="0" t="n">
        <v>1369</v>
      </c>
      <c r="N133" s="0" t="n">
        <v>1013</v>
      </c>
      <c r="O133" s="0" t="s">
        <v>188</v>
      </c>
      <c r="P133" s="0" t="s">
        <v>188</v>
      </c>
      <c r="Q133" s="0" t="n">
        <v>1</v>
      </c>
      <c r="X133" s="0" t="n">
        <v>19.837224</v>
      </c>
      <c r="Y133" s="0" t="n">
        <v>0</v>
      </c>
      <c r="Z133" s="0" t="n">
        <v>0</v>
      </c>
      <c r="AA133" s="0" t="n">
        <v>0</v>
      </c>
      <c r="AB133" s="0" t="n">
        <v>0</v>
      </c>
      <c r="AC133" s="0" t="n">
        <v>0</v>
      </c>
      <c r="AD133" s="0" t="n">
        <v>1</v>
      </c>
      <c r="AE133" s="0" t="n">
        <v>1</v>
      </c>
      <c r="AF133" s="0" t="s">
        <v>151</v>
      </c>
      <c r="AG133" s="0" t="n">
        <v>13.09256784</v>
      </c>
      <c r="AH133" s="0" t="n">
        <v>2</v>
      </c>
      <c r="AI133" s="0" t="n">
        <v>86511504</v>
      </c>
      <c r="AJ133" s="0" t="n">
        <v>133</v>
      </c>
      <c r="AK133" s="0" t="n">
        <v>0</v>
      </c>
      <c r="AL133" s="0" t="n">
        <v>0</v>
      </c>
      <c r="AM133" s="0" t="n">
        <v>0</v>
      </c>
      <c r="AN133" s="0" t="n">
        <v>0</v>
      </c>
      <c r="AO133" s="0" t="n">
        <v>0</v>
      </c>
      <c r="AP133" s="0" t="n">
        <v>0</v>
      </c>
      <c r="AQ133" s="0" t="n">
        <v>0</v>
      </c>
      <c r="AR133" s="0" t="n">
        <v>0</v>
      </c>
    </row>
    <row r="134" customFormat="false" ht="12.75" hidden="false" customHeight="false" outlineLevel="0" collapsed="false">
      <c r="A134" s="0" t="n">
        <f aca="false">ROW(Source!A107)</f>
        <v>107</v>
      </c>
      <c r="B134" s="0" t="n">
        <v>86511508</v>
      </c>
      <c r="C134" s="0" t="n">
        <v>86511503</v>
      </c>
      <c r="D134" s="0" t="n">
        <v>0</v>
      </c>
      <c r="E134" s="0" t="n">
        <v>1</v>
      </c>
      <c r="F134" s="0" t="n">
        <v>1</v>
      </c>
      <c r="G134" s="0" t="n">
        <v>30515945</v>
      </c>
      <c r="H134" s="0" t="n">
        <v>3</v>
      </c>
      <c r="I134" s="0" t="s">
        <v>189</v>
      </c>
      <c r="K134" s="0" t="s">
        <v>190</v>
      </c>
      <c r="L134" s="0" t="n">
        <v>1354</v>
      </c>
      <c r="N134" s="0" t="n">
        <v>1010</v>
      </c>
      <c r="O134" s="0" t="s">
        <v>181</v>
      </c>
      <c r="P134" s="0" t="s">
        <v>181</v>
      </c>
      <c r="Q134" s="0" t="n">
        <v>1</v>
      </c>
      <c r="X134" s="0" t="n">
        <v>0</v>
      </c>
      <c r="Y134" s="0" t="n">
        <v>0</v>
      </c>
      <c r="Z134" s="0" t="n">
        <v>0</v>
      </c>
      <c r="AA134" s="0" t="n">
        <v>0</v>
      </c>
      <c r="AB134" s="0" t="n">
        <v>0</v>
      </c>
      <c r="AC134" s="0" t="n">
        <v>0</v>
      </c>
      <c r="AD134" s="0" t="n">
        <v>1</v>
      </c>
      <c r="AE134" s="0" t="n">
        <v>0</v>
      </c>
      <c r="AF134" s="0" t="s">
        <v>150</v>
      </c>
      <c r="AG134" s="0" t="n">
        <v>0</v>
      </c>
      <c r="AH134" s="0" t="n">
        <v>2</v>
      </c>
      <c r="AI134" s="0" t="n">
        <v>86511505</v>
      </c>
      <c r="AJ134" s="0" t="n">
        <v>134</v>
      </c>
      <c r="AK134" s="0" t="n">
        <v>0</v>
      </c>
      <c r="AL134" s="0" t="n">
        <v>0</v>
      </c>
      <c r="AM134" s="0" t="n">
        <v>0</v>
      </c>
      <c r="AN134" s="0" t="n">
        <v>0</v>
      </c>
      <c r="AO134" s="0" t="n">
        <v>0</v>
      </c>
      <c r="AP134" s="0" t="n">
        <v>0</v>
      </c>
      <c r="AQ134" s="0" t="n">
        <v>0</v>
      </c>
      <c r="AR134" s="0" t="n">
        <v>0</v>
      </c>
    </row>
    <row r="135" customFormat="false" ht="12.75" hidden="false" customHeight="false" outlineLevel="0" collapsed="false">
      <c r="A135" s="0" t="n">
        <f aca="false">ROW(Source!A107)</f>
        <v>107</v>
      </c>
      <c r="B135" s="0" t="n">
        <v>86511509</v>
      </c>
      <c r="C135" s="0" t="n">
        <v>86511503</v>
      </c>
      <c r="D135" s="0" t="n">
        <v>46341682</v>
      </c>
      <c r="E135" s="0" t="n">
        <v>1</v>
      </c>
      <c r="F135" s="0" t="n">
        <v>1</v>
      </c>
      <c r="G135" s="0" t="n">
        <v>30515945</v>
      </c>
      <c r="H135" s="0" t="n">
        <v>3</v>
      </c>
      <c r="I135" s="0" t="s">
        <v>191</v>
      </c>
      <c r="K135" s="0" t="s">
        <v>192</v>
      </c>
      <c r="L135" s="0" t="n">
        <v>1354</v>
      </c>
      <c r="N135" s="0" t="n">
        <v>1010</v>
      </c>
      <c r="O135" s="0" t="s">
        <v>181</v>
      </c>
      <c r="P135" s="0" t="s">
        <v>181</v>
      </c>
      <c r="Q135" s="0" t="n">
        <v>1</v>
      </c>
      <c r="X135" s="0" t="n">
        <v>0</v>
      </c>
      <c r="Y135" s="0" t="n">
        <v>0</v>
      </c>
      <c r="Z135" s="0" t="n">
        <v>0</v>
      </c>
      <c r="AA135" s="0" t="n">
        <v>0</v>
      </c>
      <c r="AB135" s="0" t="n">
        <v>0</v>
      </c>
      <c r="AC135" s="0" t="n">
        <v>0</v>
      </c>
      <c r="AD135" s="0" t="n">
        <v>0</v>
      </c>
      <c r="AE135" s="0" t="n">
        <v>0</v>
      </c>
      <c r="AF135" s="0" t="s">
        <v>150</v>
      </c>
      <c r="AG135" s="0" t="n">
        <v>0</v>
      </c>
      <c r="AH135" s="0" t="n">
        <v>2</v>
      </c>
      <c r="AI135" s="0" t="n">
        <v>86511506</v>
      </c>
      <c r="AJ135" s="0" t="n">
        <v>135</v>
      </c>
      <c r="AK135" s="0" t="n">
        <v>0</v>
      </c>
      <c r="AL135" s="0" t="n">
        <v>0</v>
      </c>
      <c r="AM135" s="0" t="n">
        <v>0</v>
      </c>
      <c r="AN135" s="0" t="n">
        <v>0</v>
      </c>
      <c r="AO135" s="0" t="n">
        <v>0</v>
      </c>
      <c r="AP135" s="0" t="n">
        <v>0</v>
      </c>
      <c r="AQ135" s="0" t="n">
        <v>0</v>
      </c>
      <c r="AR135" s="0" t="n">
        <v>0</v>
      </c>
    </row>
    <row r="136" customFormat="false" ht="12.75" hidden="false" customHeight="false" outlineLevel="0" collapsed="false">
      <c r="A136" s="0" t="n">
        <f aca="false">ROW(Source!A108)</f>
        <v>108</v>
      </c>
      <c r="B136" s="0" t="n">
        <v>86511507</v>
      </c>
      <c r="C136" s="0" t="n">
        <v>86511503</v>
      </c>
      <c r="D136" s="0" t="n">
        <v>0</v>
      </c>
      <c r="E136" s="0" t="n">
        <v>1</v>
      </c>
      <c r="F136" s="0" t="n">
        <v>1</v>
      </c>
      <c r="G136" s="0" t="n">
        <v>30515945</v>
      </c>
      <c r="H136" s="0" t="n">
        <v>1</v>
      </c>
      <c r="I136" s="0" t="s">
        <v>70</v>
      </c>
      <c r="K136" s="0" t="s">
        <v>187</v>
      </c>
      <c r="L136" s="0" t="n">
        <v>1369</v>
      </c>
      <c r="N136" s="0" t="n">
        <v>1013</v>
      </c>
      <c r="O136" s="0" t="s">
        <v>188</v>
      </c>
      <c r="P136" s="0" t="s">
        <v>188</v>
      </c>
      <c r="Q136" s="0" t="n">
        <v>1</v>
      </c>
      <c r="X136" s="0" t="n">
        <v>19.837224</v>
      </c>
      <c r="Y136" s="0" t="n">
        <v>0</v>
      </c>
      <c r="Z136" s="0" t="n">
        <v>0</v>
      </c>
      <c r="AA136" s="0" t="n">
        <v>0</v>
      </c>
      <c r="AB136" s="0" t="n">
        <v>0</v>
      </c>
      <c r="AC136" s="0" t="n">
        <v>0</v>
      </c>
      <c r="AD136" s="0" t="n">
        <v>1</v>
      </c>
      <c r="AE136" s="0" t="n">
        <v>1</v>
      </c>
      <c r="AF136" s="0" t="s">
        <v>151</v>
      </c>
      <c r="AG136" s="0" t="n">
        <v>13.09256784</v>
      </c>
      <c r="AH136" s="0" t="n">
        <v>2</v>
      </c>
      <c r="AI136" s="0" t="n">
        <v>86511504</v>
      </c>
      <c r="AJ136" s="0" t="n">
        <v>136</v>
      </c>
      <c r="AK136" s="0" t="n">
        <v>0</v>
      </c>
      <c r="AL136" s="0" t="n">
        <v>0</v>
      </c>
      <c r="AM136" s="0" t="n">
        <v>0</v>
      </c>
      <c r="AN136" s="0" t="n">
        <v>0</v>
      </c>
      <c r="AO136" s="0" t="n">
        <v>0</v>
      </c>
      <c r="AP136" s="0" t="n">
        <v>0</v>
      </c>
      <c r="AQ136" s="0" t="n">
        <v>0</v>
      </c>
      <c r="AR136" s="0" t="n">
        <v>0</v>
      </c>
    </row>
    <row r="137" customFormat="false" ht="12.75" hidden="false" customHeight="false" outlineLevel="0" collapsed="false">
      <c r="A137" s="0" t="n">
        <f aca="false">ROW(Source!A108)</f>
        <v>108</v>
      </c>
      <c r="B137" s="0" t="n">
        <v>86511508</v>
      </c>
      <c r="C137" s="0" t="n">
        <v>86511503</v>
      </c>
      <c r="D137" s="0" t="n">
        <v>0</v>
      </c>
      <c r="E137" s="0" t="n">
        <v>1</v>
      </c>
      <c r="F137" s="0" t="n">
        <v>1</v>
      </c>
      <c r="G137" s="0" t="n">
        <v>30515945</v>
      </c>
      <c r="H137" s="0" t="n">
        <v>3</v>
      </c>
      <c r="I137" s="0" t="s">
        <v>189</v>
      </c>
      <c r="K137" s="0" t="s">
        <v>190</v>
      </c>
      <c r="L137" s="0" t="n">
        <v>1354</v>
      </c>
      <c r="N137" s="0" t="n">
        <v>1010</v>
      </c>
      <c r="O137" s="0" t="s">
        <v>181</v>
      </c>
      <c r="P137" s="0" t="s">
        <v>181</v>
      </c>
      <c r="Q137" s="0" t="n">
        <v>1</v>
      </c>
      <c r="X137" s="0" t="n">
        <v>0</v>
      </c>
      <c r="Y137" s="0" t="n">
        <v>0</v>
      </c>
      <c r="Z137" s="0" t="n">
        <v>0</v>
      </c>
      <c r="AA137" s="0" t="n">
        <v>0</v>
      </c>
      <c r="AB137" s="0" t="n">
        <v>0</v>
      </c>
      <c r="AC137" s="0" t="n">
        <v>0</v>
      </c>
      <c r="AD137" s="0" t="n">
        <v>1</v>
      </c>
      <c r="AE137" s="0" t="n">
        <v>0</v>
      </c>
      <c r="AF137" s="0" t="s">
        <v>150</v>
      </c>
      <c r="AG137" s="0" t="n">
        <v>0</v>
      </c>
      <c r="AH137" s="0" t="n">
        <v>2</v>
      </c>
      <c r="AI137" s="0" t="n">
        <v>86511505</v>
      </c>
      <c r="AJ137" s="0" t="n">
        <v>137</v>
      </c>
      <c r="AK137" s="0" t="n">
        <v>0</v>
      </c>
      <c r="AL137" s="0" t="n">
        <v>0</v>
      </c>
      <c r="AM137" s="0" t="n">
        <v>0</v>
      </c>
      <c r="AN137" s="0" t="n">
        <v>0</v>
      </c>
      <c r="AO137" s="0" t="n">
        <v>0</v>
      </c>
      <c r="AP137" s="0" t="n">
        <v>0</v>
      </c>
      <c r="AQ137" s="0" t="n">
        <v>0</v>
      </c>
      <c r="AR137" s="0" t="n">
        <v>0</v>
      </c>
    </row>
    <row r="138" customFormat="false" ht="12.75" hidden="false" customHeight="false" outlineLevel="0" collapsed="false">
      <c r="A138" s="0" t="n">
        <f aca="false">ROW(Source!A108)</f>
        <v>108</v>
      </c>
      <c r="B138" s="0" t="n">
        <v>86511509</v>
      </c>
      <c r="C138" s="0" t="n">
        <v>86511503</v>
      </c>
      <c r="D138" s="0" t="n">
        <v>46341682</v>
      </c>
      <c r="E138" s="0" t="n">
        <v>1</v>
      </c>
      <c r="F138" s="0" t="n">
        <v>1</v>
      </c>
      <c r="G138" s="0" t="n">
        <v>30515945</v>
      </c>
      <c r="H138" s="0" t="n">
        <v>3</v>
      </c>
      <c r="I138" s="0" t="s">
        <v>191</v>
      </c>
      <c r="K138" s="0" t="s">
        <v>192</v>
      </c>
      <c r="L138" s="0" t="n">
        <v>1354</v>
      </c>
      <c r="N138" s="0" t="n">
        <v>1010</v>
      </c>
      <c r="O138" s="0" t="s">
        <v>181</v>
      </c>
      <c r="P138" s="0" t="s">
        <v>181</v>
      </c>
      <c r="Q138" s="0" t="n">
        <v>1</v>
      </c>
      <c r="X138" s="0" t="n">
        <v>0</v>
      </c>
      <c r="Y138" s="0" t="n">
        <v>0</v>
      </c>
      <c r="Z138" s="0" t="n">
        <v>0</v>
      </c>
      <c r="AA138" s="0" t="n">
        <v>0</v>
      </c>
      <c r="AB138" s="0" t="n">
        <v>0</v>
      </c>
      <c r="AC138" s="0" t="n">
        <v>0</v>
      </c>
      <c r="AD138" s="0" t="n">
        <v>0</v>
      </c>
      <c r="AE138" s="0" t="n">
        <v>0</v>
      </c>
      <c r="AF138" s="0" t="s">
        <v>150</v>
      </c>
      <c r="AG138" s="0" t="n">
        <v>0</v>
      </c>
      <c r="AH138" s="0" t="n">
        <v>2</v>
      </c>
      <c r="AI138" s="0" t="n">
        <v>86511506</v>
      </c>
      <c r="AJ138" s="0" t="n">
        <v>138</v>
      </c>
      <c r="AK138" s="0" t="n">
        <v>0</v>
      </c>
      <c r="AL138" s="0" t="n">
        <v>0</v>
      </c>
      <c r="AM138" s="0" t="n">
        <v>0</v>
      </c>
      <c r="AN138" s="0" t="n">
        <v>0</v>
      </c>
      <c r="AO138" s="0" t="n">
        <v>0</v>
      </c>
      <c r="AP138" s="0" t="n">
        <v>0</v>
      </c>
      <c r="AQ138" s="0" t="n">
        <v>0</v>
      </c>
      <c r="AR138" s="0" t="n">
        <v>0</v>
      </c>
    </row>
    <row r="139" customFormat="false" ht="12.75" hidden="false" customHeight="false" outlineLevel="0" collapsed="false">
      <c r="A139" s="0" t="n">
        <f aca="false">ROW(Source!A109)</f>
        <v>109</v>
      </c>
      <c r="B139" s="0" t="n">
        <v>86511514</v>
      </c>
      <c r="C139" s="0" t="n">
        <v>86511510</v>
      </c>
      <c r="D139" s="0" t="n">
        <v>0</v>
      </c>
      <c r="E139" s="0" t="n">
        <v>1</v>
      </c>
      <c r="F139" s="0" t="n">
        <v>1</v>
      </c>
      <c r="G139" s="0" t="n">
        <v>30515945</v>
      </c>
      <c r="H139" s="0" t="n">
        <v>1</v>
      </c>
      <c r="I139" s="0" t="s">
        <v>70</v>
      </c>
      <c r="K139" s="0" t="s">
        <v>187</v>
      </c>
      <c r="L139" s="0" t="n">
        <v>1369</v>
      </c>
      <c r="N139" s="0" t="n">
        <v>1013</v>
      </c>
      <c r="O139" s="0" t="s">
        <v>188</v>
      </c>
      <c r="P139" s="0" t="s">
        <v>188</v>
      </c>
      <c r="Q139" s="0" t="n">
        <v>1</v>
      </c>
      <c r="X139" s="0" t="n">
        <v>19.837224</v>
      </c>
      <c r="Y139" s="0" t="n">
        <v>0</v>
      </c>
      <c r="Z139" s="0" t="n">
        <v>0</v>
      </c>
      <c r="AA139" s="0" t="n">
        <v>0</v>
      </c>
      <c r="AB139" s="0" t="n">
        <v>0</v>
      </c>
      <c r="AC139" s="0" t="n">
        <v>0</v>
      </c>
      <c r="AD139" s="0" t="n">
        <v>1</v>
      </c>
      <c r="AE139" s="0" t="n">
        <v>1</v>
      </c>
      <c r="AF139" s="0" t="s">
        <v>151</v>
      </c>
      <c r="AG139" s="0" t="n">
        <v>13.09256784</v>
      </c>
      <c r="AH139" s="0" t="n">
        <v>2</v>
      </c>
      <c r="AI139" s="0" t="n">
        <v>86511511</v>
      </c>
      <c r="AJ139" s="0" t="n">
        <v>139</v>
      </c>
      <c r="AK139" s="0" t="n">
        <v>0</v>
      </c>
      <c r="AL139" s="0" t="n">
        <v>0</v>
      </c>
      <c r="AM139" s="0" t="n">
        <v>0</v>
      </c>
      <c r="AN139" s="0" t="n">
        <v>0</v>
      </c>
      <c r="AO139" s="0" t="n">
        <v>0</v>
      </c>
      <c r="AP139" s="0" t="n">
        <v>0</v>
      </c>
      <c r="AQ139" s="0" t="n">
        <v>0</v>
      </c>
      <c r="AR139" s="0" t="n">
        <v>0</v>
      </c>
    </row>
    <row r="140" customFormat="false" ht="12.75" hidden="false" customHeight="false" outlineLevel="0" collapsed="false">
      <c r="A140" s="0" t="n">
        <f aca="false">ROW(Source!A109)</f>
        <v>109</v>
      </c>
      <c r="B140" s="0" t="n">
        <v>86511515</v>
      </c>
      <c r="C140" s="0" t="n">
        <v>86511510</v>
      </c>
      <c r="D140" s="0" t="n">
        <v>0</v>
      </c>
      <c r="E140" s="0" t="n">
        <v>1</v>
      </c>
      <c r="F140" s="0" t="n">
        <v>1</v>
      </c>
      <c r="G140" s="0" t="n">
        <v>30515945</v>
      </c>
      <c r="H140" s="0" t="n">
        <v>3</v>
      </c>
      <c r="I140" s="0" t="s">
        <v>189</v>
      </c>
      <c r="K140" s="0" t="s">
        <v>190</v>
      </c>
      <c r="L140" s="0" t="n">
        <v>1354</v>
      </c>
      <c r="N140" s="0" t="n">
        <v>1010</v>
      </c>
      <c r="O140" s="0" t="s">
        <v>181</v>
      </c>
      <c r="P140" s="0" t="s">
        <v>181</v>
      </c>
      <c r="Q140" s="0" t="n">
        <v>1</v>
      </c>
      <c r="X140" s="0" t="n">
        <v>0</v>
      </c>
      <c r="Y140" s="0" t="n">
        <v>0</v>
      </c>
      <c r="Z140" s="0" t="n">
        <v>0</v>
      </c>
      <c r="AA140" s="0" t="n">
        <v>0</v>
      </c>
      <c r="AB140" s="0" t="n">
        <v>0</v>
      </c>
      <c r="AC140" s="0" t="n">
        <v>0</v>
      </c>
      <c r="AD140" s="0" t="n">
        <v>1</v>
      </c>
      <c r="AE140" s="0" t="n">
        <v>0</v>
      </c>
      <c r="AF140" s="0" t="s">
        <v>150</v>
      </c>
      <c r="AG140" s="0" t="n">
        <v>0</v>
      </c>
      <c r="AH140" s="0" t="n">
        <v>2</v>
      </c>
      <c r="AI140" s="0" t="n">
        <v>86511512</v>
      </c>
      <c r="AJ140" s="0" t="n">
        <v>140</v>
      </c>
      <c r="AK140" s="0" t="n">
        <v>0</v>
      </c>
      <c r="AL140" s="0" t="n">
        <v>0</v>
      </c>
      <c r="AM140" s="0" t="n">
        <v>0</v>
      </c>
      <c r="AN140" s="0" t="n">
        <v>0</v>
      </c>
      <c r="AO140" s="0" t="n">
        <v>0</v>
      </c>
      <c r="AP140" s="0" t="n">
        <v>0</v>
      </c>
      <c r="AQ140" s="0" t="n">
        <v>0</v>
      </c>
      <c r="AR140" s="0" t="n">
        <v>0</v>
      </c>
    </row>
    <row r="141" customFormat="false" ht="12.75" hidden="false" customHeight="false" outlineLevel="0" collapsed="false">
      <c r="A141" s="0" t="n">
        <f aca="false">ROW(Source!A109)</f>
        <v>109</v>
      </c>
      <c r="B141" s="0" t="n">
        <v>86511516</v>
      </c>
      <c r="C141" s="0" t="n">
        <v>86511510</v>
      </c>
      <c r="D141" s="0" t="n">
        <v>46341682</v>
      </c>
      <c r="E141" s="0" t="n">
        <v>1</v>
      </c>
      <c r="F141" s="0" t="n">
        <v>1</v>
      </c>
      <c r="G141" s="0" t="n">
        <v>30515945</v>
      </c>
      <c r="H141" s="0" t="n">
        <v>3</v>
      </c>
      <c r="I141" s="0" t="s">
        <v>191</v>
      </c>
      <c r="K141" s="0" t="s">
        <v>192</v>
      </c>
      <c r="L141" s="0" t="n">
        <v>1354</v>
      </c>
      <c r="N141" s="0" t="n">
        <v>1010</v>
      </c>
      <c r="O141" s="0" t="s">
        <v>181</v>
      </c>
      <c r="P141" s="0" t="s">
        <v>181</v>
      </c>
      <c r="Q141" s="0" t="n">
        <v>1</v>
      </c>
      <c r="X141" s="0" t="n">
        <v>0</v>
      </c>
      <c r="Y141" s="0" t="n">
        <v>0</v>
      </c>
      <c r="Z141" s="0" t="n">
        <v>0</v>
      </c>
      <c r="AA141" s="0" t="n">
        <v>0</v>
      </c>
      <c r="AB141" s="0" t="n">
        <v>0</v>
      </c>
      <c r="AC141" s="0" t="n">
        <v>0</v>
      </c>
      <c r="AD141" s="0" t="n">
        <v>0</v>
      </c>
      <c r="AE141" s="0" t="n">
        <v>0</v>
      </c>
      <c r="AF141" s="0" t="s">
        <v>150</v>
      </c>
      <c r="AG141" s="0" t="n">
        <v>0</v>
      </c>
      <c r="AH141" s="0" t="n">
        <v>2</v>
      </c>
      <c r="AI141" s="0" t="n">
        <v>86511513</v>
      </c>
      <c r="AJ141" s="0" t="n">
        <v>141</v>
      </c>
      <c r="AK141" s="0" t="n">
        <v>0</v>
      </c>
      <c r="AL141" s="0" t="n">
        <v>0</v>
      </c>
      <c r="AM141" s="0" t="n">
        <v>0</v>
      </c>
      <c r="AN141" s="0" t="n">
        <v>0</v>
      </c>
      <c r="AO141" s="0" t="n">
        <v>0</v>
      </c>
      <c r="AP141" s="0" t="n">
        <v>0</v>
      </c>
      <c r="AQ141" s="0" t="n">
        <v>0</v>
      </c>
      <c r="AR141" s="0" t="n">
        <v>0</v>
      </c>
    </row>
    <row r="142" customFormat="false" ht="12.75" hidden="false" customHeight="false" outlineLevel="0" collapsed="false">
      <c r="A142" s="0" t="n">
        <f aca="false">ROW(Source!A110)</f>
        <v>110</v>
      </c>
      <c r="B142" s="0" t="n">
        <v>86511514</v>
      </c>
      <c r="C142" s="0" t="n">
        <v>86511510</v>
      </c>
      <c r="D142" s="0" t="n">
        <v>0</v>
      </c>
      <c r="E142" s="0" t="n">
        <v>1</v>
      </c>
      <c r="F142" s="0" t="n">
        <v>1</v>
      </c>
      <c r="G142" s="0" t="n">
        <v>30515945</v>
      </c>
      <c r="H142" s="0" t="n">
        <v>1</v>
      </c>
      <c r="I142" s="0" t="s">
        <v>70</v>
      </c>
      <c r="K142" s="0" t="s">
        <v>187</v>
      </c>
      <c r="L142" s="0" t="n">
        <v>1369</v>
      </c>
      <c r="N142" s="0" t="n">
        <v>1013</v>
      </c>
      <c r="O142" s="0" t="s">
        <v>188</v>
      </c>
      <c r="P142" s="0" t="s">
        <v>188</v>
      </c>
      <c r="Q142" s="0" t="n">
        <v>1</v>
      </c>
      <c r="X142" s="0" t="n">
        <v>19.837224</v>
      </c>
      <c r="Y142" s="0" t="n">
        <v>0</v>
      </c>
      <c r="Z142" s="0" t="n">
        <v>0</v>
      </c>
      <c r="AA142" s="0" t="n">
        <v>0</v>
      </c>
      <c r="AB142" s="0" t="n">
        <v>0</v>
      </c>
      <c r="AC142" s="0" t="n">
        <v>0</v>
      </c>
      <c r="AD142" s="0" t="n">
        <v>1</v>
      </c>
      <c r="AE142" s="0" t="n">
        <v>1</v>
      </c>
      <c r="AF142" s="0" t="s">
        <v>151</v>
      </c>
      <c r="AG142" s="0" t="n">
        <v>13.09256784</v>
      </c>
      <c r="AH142" s="0" t="n">
        <v>2</v>
      </c>
      <c r="AI142" s="0" t="n">
        <v>86511511</v>
      </c>
      <c r="AJ142" s="0" t="n">
        <v>142</v>
      </c>
      <c r="AK142" s="0" t="n">
        <v>0</v>
      </c>
      <c r="AL142" s="0" t="n">
        <v>0</v>
      </c>
      <c r="AM142" s="0" t="n">
        <v>0</v>
      </c>
      <c r="AN142" s="0" t="n">
        <v>0</v>
      </c>
      <c r="AO142" s="0" t="n">
        <v>0</v>
      </c>
      <c r="AP142" s="0" t="n">
        <v>0</v>
      </c>
      <c r="AQ142" s="0" t="n">
        <v>0</v>
      </c>
      <c r="AR142" s="0" t="n">
        <v>0</v>
      </c>
    </row>
    <row r="143" customFormat="false" ht="12.75" hidden="false" customHeight="false" outlineLevel="0" collapsed="false">
      <c r="A143" s="0" t="n">
        <f aca="false">ROW(Source!A110)</f>
        <v>110</v>
      </c>
      <c r="B143" s="0" t="n">
        <v>86511515</v>
      </c>
      <c r="C143" s="0" t="n">
        <v>86511510</v>
      </c>
      <c r="D143" s="0" t="n">
        <v>0</v>
      </c>
      <c r="E143" s="0" t="n">
        <v>1</v>
      </c>
      <c r="F143" s="0" t="n">
        <v>1</v>
      </c>
      <c r="G143" s="0" t="n">
        <v>30515945</v>
      </c>
      <c r="H143" s="0" t="n">
        <v>3</v>
      </c>
      <c r="I143" s="0" t="s">
        <v>189</v>
      </c>
      <c r="K143" s="0" t="s">
        <v>190</v>
      </c>
      <c r="L143" s="0" t="n">
        <v>1354</v>
      </c>
      <c r="N143" s="0" t="n">
        <v>1010</v>
      </c>
      <c r="O143" s="0" t="s">
        <v>181</v>
      </c>
      <c r="P143" s="0" t="s">
        <v>181</v>
      </c>
      <c r="Q143" s="0" t="n">
        <v>1</v>
      </c>
      <c r="X143" s="0" t="n">
        <v>0</v>
      </c>
      <c r="Y143" s="0" t="n">
        <v>0</v>
      </c>
      <c r="Z143" s="0" t="n">
        <v>0</v>
      </c>
      <c r="AA143" s="0" t="n">
        <v>0</v>
      </c>
      <c r="AB143" s="0" t="n">
        <v>0</v>
      </c>
      <c r="AC143" s="0" t="n">
        <v>0</v>
      </c>
      <c r="AD143" s="0" t="n">
        <v>1</v>
      </c>
      <c r="AE143" s="0" t="n">
        <v>0</v>
      </c>
      <c r="AF143" s="0" t="s">
        <v>150</v>
      </c>
      <c r="AG143" s="0" t="n">
        <v>0</v>
      </c>
      <c r="AH143" s="0" t="n">
        <v>2</v>
      </c>
      <c r="AI143" s="0" t="n">
        <v>86511512</v>
      </c>
      <c r="AJ143" s="0" t="n">
        <v>143</v>
      </c>
      <c r="AK143" s="0" t="n">
        <v>0</v>
      </c>
      <c r="AL143" s="0" t="n">
        <v>0</v>
      </c>
      <c r="AM143" s="0" t="n">
        <v>0</v>
      </c>
      <c r="AN143" s="0" t="n">
        <v>0</v>
      </c>
      <c r="AO143" s="0" t="n">
        <v>0</v>
      </c>
      <c r="AP143" s="0" t="n">
        <v>0</v>
      </c>
      <c r="AQ143" s="0" t="n">
        <v>0</v>
      </c>
      <c r="AR143" s="0" t="n">
        <v>0</v>
      </c>
    </row>
    <row r="144" customFormat="false" ht="12.75" hidden="false" customHeight="false" outlineLevel="0" collapsed="false">
      <c r="A144" s="0" t="n">
        <f aca="false">ROW(Source!A110)</f>
        <v>110</v>
      </c>
      <c r="B144" s="0" t="n">
        <v>86511516</v>
      </c>
      <c r="C144" s="0" t="n">
        <v>86511510</v>
      </c>
      <c r="D144" s="0" t="n">
        <v>46341682</v>
      </c>
      <c r="E144" s="0" t="n">
        <v>1</v>
      </c>
      <c r="F144" s="0" t="n">
        <v>1</v>
      </c>
      <c r="G144" s="0" t="n">
        <v>30515945</v>
      </c>
      <c r="H144" s="0" t="n">
        <v>3</v>
      </c>
      <c r="I144" s="0" t="s">
        <v>191</v>
      </c>
      <c r="K144" s="0" t="s">
        <v>192</v>
      </c>
      <c r="L144" s="0" t="n">
        <v>1354</v>
      </c>
      <c r="N144" s="0" t="n">
        <v>1010</v>
      </c>
      <c r="O144" s="0" t="s">
        <v>181</v>
      </c>
      <c r="P144" s="0" t="s">
        <v>181</v>
      </c>
      <c r="Q144" s="0" t="n">
        <v>1</v>
      </c>
      <c r="X144" s="0" t="n">
        <v>0</v>
      </c>
      <c r="Y144" s="0" t="n">
        <v>0</v>
      </c>
      <c r="Z144" s="0" t="n">
        <v>0</v>
      </c>
      <c r="AA144" s="0" t="n">
        <v>0</v>
      </c>
      <c r="AB144" s="0" t="n">
        <v>0</v>
      </c>
      <c r="AC144" s="0" t="n">
        <v>0</v>
      </c>
      <c r="AD144" s="0" t="n">
        <v>0</v>
      </c>
      <c r="AE144" s="0" t="n">
        <v>0</v>
      </c>
      <c r="AF144" s="0" t="s">
        <v>150</v>
      </c>
      <c r="AG144" s="0" t="n">
        <v>0</v>
      </c>
      <c r="AH144" s="0" t="n">
        <v>2</v>
      </c>
      <c r="AI144" s="0" t="n">
        <v>86511513</v>
      </c>
      <c r="AJ144" s="0" t="n">
        <v>144</v>
      </c>
      <c r="AK144" s="0" t="n">
        <v>0</v>
      </c>
      <c r="AL144" s="0" t="n">
        <v>0</v>
      </c>
      <c r="AM144" s="0" t="n">
        <v>0</v>
      </c>
      <c r="AN144" s="0" t="n">
        <v>0</v>
      </c>
      <c r="AO144" s="0" t="n">
        <v>0</v>
      </c>
      <c r="AP144" s="0" t="n">
        <v>0</v>
      </c>
      <c r="AQ144" s="0" t="n">
        <v>0</v>
      </c>
      <c r="AR144" s="0" t="n">
        <v>0</v>
      </c>
    </row>
    <row r="145" customFormat="false" ht="12.75" hidden="false" customHeight="false" outlineLevel="0" collapsed="false">
      <c r="A145" s="0" t="n">
        <f aca="false">ROW(Source!A111)</f>
        <v>111</v>
      </c>
      <c r="B145" s="0" t="n">
        <v>86511521</v>
      </c>
      <c r="C145" s="0" t="n">
        <v>86511517</v>
      </c>
      <c r="D145" s="0" t="n">
        <v>0</v>
      </c>
      <c r="E145" s="0" t="n">
        <v>1</v>
      </c>
      <c r="F145" s="0" t="n">
        <v>1</v>
      </c>
      <c r="G145" s="0" t="n">
        <v>30515945</v>
      </c>
      <c r="H145" s="0" t="n">
        <v>1</v>
      </c>
      <c r="I145" s="0" t="s">
        <v>70</v>
      </c>
      <c r="K145" s="0" t="s">
        <v>187</v>
      </c>
      <c r="L145" s="0" t="n">
        <v>1369</v>
      </c>
      <c r="N145" s="0" t="n">
        <v>1013</v>
      </c>
      <c r="O145" s="0" t="s">
        <v>188</v>
      </c>
      <c r="P145" s="0" t="s">
        <v>188</v>
      </c>
      <c r="Q145" s="0" t="n">
        <v>1</v>
      </c>
      <c r="X145" s="0" t="n">
        <v>19.837224</v>
      </c>
      <c r="Y145" s="0" t="n">
        <v>0</v>
      </c>
      <c r="Z145" s="0" t="n">
        <v>0</v>
      </c>
      <c r="AA145" s="0" t="n">
        <v>0</v>
      </c>
      <c r="AB145" s="0" t="n">
        <v>0</v>
      </c>
      <c r="AC145" s="0" t="n">
        <v>0</v>
      </c>
      <c r="AD145" s="0" t="n">
        <v>1</v>
      </c>
      <c r="AE145" s="0" t="n">
        <v>1</v>
      </c>
      <c r="AF145" s="0" t="s">
        <v>151</v>
      </c>
      <c r="AG145" s="0" t="n">
        <v>13.09256784</v>
      </c>
      <c r="AH145" s="0" t="n">
        <v>2</v>
      </c>
      <c r="AI145" s="0" t="n">
        <v>86511518</v>
      </c>
      <c r="AJ145" s="0" t="n">
        <v>145</v>
      </c>
      <c r="AK145" s="0" t="n">
        <v>0</v>
      </c>
      <c r="AL145" s="0" t="n">
        <v>0</v>
      </c>
      <c r="AM145" s="0" t="n">
        <v>0</v>
      </c>
      <c r="AN145" s="0" t="n">
        <v>0</v>
      </c>
      <c r="AO145" s="0" t="n">
        <v>0</v>
      </c>
      <c r="AP145" s="0" t="n">
        <v>0</v>
      </c>
      <c r="AQ145" s="0" t="n">
        <v>0</v>
      </c>
      <c r="AR145" s="0" t="n">
        <v>0</v>
      </c>
    </row>
    <row r="146" customFormat="false" ht="12.75" hidden="false" customHeight="false" outlineLevel="0" collapsed="false">
      <c r="A146" s="0" t="n">
        <f aca="false">ROW(Source!A111)</f>
        <v>111</v>
      </c>
      <c r="B146" s="0" t="n">
        <v>86511522</v>
      </c>
      <c r="C146" s="0" t="n">
        <v>86511517</v>
      </c>
      <c r="D146" s="0" t="n">
        <v>0</v>
      </c>
      <c r="E146" s="0" t="n">
        <v>1</v>
      </c>
      <c r="F146" s="0" t="n">
        <v>1</v>
      </c>
      <c r="G146" s="0" t="n">
        <v>30515945</v>
      </c>
      <c r="H146" s="0" t="n">
        <v>3</v>
      </c>
      <c r="I146" s="0" t="s">
        <v>189</v>
      </c>
      <c r="K146" s="0" t="s">
        <v>190</v>
      </c>
      <c r="L146" s="0" t="n">
        <v>1354</v>
      </c>
      <c r="N146" s="0" t="n">
        <v>1010</v>
      </c>
      <c r="O146" s="0" t="s">
        <v>181</v>
      </c>
      <c r="P146" s="0" t="s">
        <v>181</v>
      </c>
      <c r="Q146" s="0" t="n">
        <v>1</v>
      </c>
      <c r="X146" s="0" t="n">
        <v>0</v>
      </c>
      <c r="Y146" s="0" t="n">
        <v>0</v>
      </c>
      <c r="Z146" s="0" t="n">
        <v>0</v>
      </c>
      <c r="AA146" s="0" t="n">
        <v>0</v>
      </c>
      <c r="AB146" s="0" t="n">
        <v>0</v>
      </c>
      <c r="AC146" s="0" t="n">
        <v>0</v>
      </c>
      <c r="AD146" s="0" t="n">
        <v>1</v>
      </c>
      <c r="AE146" s="0" t="n">
        <v>0</v>
      </c>
      <c r="AF146" s="0" t="s">
        <v>150</v>
      </c>
      <c r="AG146" s="0" t="n">
        <v>0</v>
      </c>
      <c r="AH146" s="0" t="n">
        <v>2</v>
      </c>
      <c r="AI146" s="0" t="n">
        <v>86511519</v>
      </c>
      <c r="AJ146" s="0" t="n">
        <v>146</v>
      </c>
      <c r="AK146" s="0" t="n">
        <v>0</v>
      </c>
      <c r="AL146" s="0" t="n">
        <v>0</v>
      </c>
      <c r="AM146" s="0" t="n">
        <v>0</v>
      </c>
      <c r="AN146" s="0" t="n">
        <v>0</v>
      </c>
      <c r="AO146" s="0" t="n">
        <v>0</v>
      </c>
      <c r="AP146" s="0" t="n">
        <v>0</v>
      </c>
      <c r="AQ146" s="0" t="n">
        <v>0</v>
      </c>
      <c r="AR146" s="0" t="n">
        <v>0</v>
      </c>
    </row>
    <row r="147" customFormat="false" ht="12.75" hidden="false" customHeight="false" outlineLevel="0" collapsed="false">
      <c r="A147" s="0" t="n">
        <f aca="false">ROW(Source!A111)</f>
        <v>111</v>
      </c>
      <c r="B147" s="0" t="n">
        <v>86511523</v>
      </c>
      <c r="C147" s="0" t="n">
        <v>86511517</v>
      </c>
      <c r="D147" s="0" t="n">
        <v>46341682</v>
      </c>
      <c r="E147" s="0" t="n">
        <v>1</v>
      </c>
      <c r="F147" s="0" t="n">
        <v>1</v>
      </c>
      <c r="G147" s="0" t="n">
        <v>30515945</v>
      </c>
      <c r="H147" s="0" t="n">
        <v>3</v>
      </c>
      <c r="I147" s="0" t="s">
        <v>191</v>
      </c>
      <c r="K147" s="0" t="s">
        <v>192</v>
      </c>
      <c r="L147" s="0" t="n">
        <v>1354</v>
      </c>
      <c r="N147" s="0" t="n">
        <v>1010</v>
      </c>
      <c r="O147" s="0" t="s">
        <v>181</v>
      </c>
      <c r="P147" s="0" t="s">
        <v>181</v>
      </c>
      <c r="Q147" s="0" t="n">
        <v>1</v>
      </c>
      <c r="X147" s="0" t="n">
        <v>0</v>
      </c>
      <c r="Y147" s="0" t="n">
        <v>0</v>
      </c>
      <c r="Z147" s="0" t="n">
        <v>0</v>
      </c>
      <c r="AA147" s="0" t="n">
        <v>0</v>
      </c>
      <c r="AB147" s="0" t="n">
        <v>0</v>
      </c>
      <c r="AC147" s="0" t="n">
        <v>0</v>
      </c>
      <c r="AD147" s="0" t="n">
        <v>0</v>
      </c>
      <c r="AE147" s="0" t="n">
        <v>0</v>
      </c>
      <c r="AF147" s="0" t="s">
        <v>150</v>
      </c>
      <c r="AG147" s="0" t="n">
        <v>0</v>
      </c>
      <c r="AH147" s="0" t="n">
        <v>2</v>
      </c>
      <c r="AI147" s="0" t="n">
        <v>86511520</v>
      </c>
      <c r="AJ147" s="0" t="n">
        <v>147</v>
      </c>
      <c r="AK147" s="0" t="n">
        <v>0</v>
      </c>
      <c r="AL147" s="0" t="n">
        <v>0</v>
      </c>
      <c r="AM147" s="0" t="n">
        <v>0</v>
      </c>
      <c r="AN147" s="0" t="n">
        <v>0</v>
      </c>
      <c r="AO147" s="0" t="n">
        <v>0</v>
      </c>
      <c r="AP147" s="0" t="n">
        <v>0</v>
      </c>
      <c r="AQ147" s="0" t="n">
        <v>0</v>
      </c>
      <c r="AR147" s="0" t="n">
        <v>0</v>
      </c>
    </row>
    <row r="148" customFormat="false" ht="12.75" hidden="false" customHeight="false" outlineLevel="0" collapsed="false">
      <c r="A148" s="0" t="n">
        <f aca="false">ROW(Source!A112)</f>
        <v>112</v>
      </c>
      <c r="B148" s="0" t="n">
        <v>86511521</v>
      </c>
      <c r="C148" s="0" t="n">
        <v>86511517</v>
      </c>
      <c r="D148" s="0" t="n">
        <v>0</v>
      </c>
      <c r="E148" s="0" t="n">
        <v>1</v>
      </c>
      <c r="F148" s="0" t="n">
        <v>1</v>
      </c>
      <c r="G148" s="0" t="n">
        <v>30515945</v>
      </c>
      <c r="H148" s="0" t="n">
        <v>1</v>
      </c>
      <c r="I148" s="0" t="s">
        <v>70</v>
      </c>
      <c r="K148" s="0" t="s">
        <v>187</v>
      </c>
      <c r="L148" s="0" t="n">
        <v>1369</v>
      </c>
      <c r="N148" s="0" t="n">
        <v>1013</v>
      </c>
      <c r="O148" s="0" t="s">
        <v>188</v>
      </c>
      <c r="P148" s="0" t="s">
        <v>188</v>
      </c>
      <c r="Q148" s="0" t="n">
        <v>1</v>
      </c>
      <c r="X148" s="0" t="n">
        <v>19.837224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0</v>
      </c>
      <c r="AD148" s="0" t="n">
        <v>1</v>
      </c>
      <c r="AE148" s="0" t="n">
        <v>1</v>
      </c>
      <c r="AF148" s="0" t="s">
        <v>151</v>
      </c>
      <c r="AG148" s="0" t="n">
        <v>13.09256784</v>
      </c>
      <c r="AH148" s="0" t="n">
        <v>2</v>
      </c>
      <c r="AI148" s="0" t="n">
        <v>86511518</v>
      </c>
      <c r="AJ148" s="0" t="n">
        <v>148</v>
      </c>
      <c r="AK148" s="0" t="n">
        <v>0</v>
      </c>
      <c r="AL148" s="0" t="n">
        <v>0</v>
      </c>
      <c r="AM148" s="0" t="n">
        <v>0</v>
      </c>
      <c r="AN148" s="0" t="n">
        <v>0</v>
      </c>
      <c r="AO148" s="0" t="n">
        <v>0</v>
      </c>
      <c r="AP148" s="0" t="n">
        <v>0</v>
      </c>
      <c r="AQ148" s="0" t="n">
        <v>0</v>
      </c>
      <c r="AR148" s="0" t="n">
        <v>0</v>
      </c>
    </row>
    <row r="149" customFormat="false" ht="12.75" hidden="false" customHeight="false" outlineLevel="0" collapsed="false">
      <c r="A149" s="0" t="n">
        <f aca="false">ROW(Source!A112)</f>
        <v>112</v>
      </c>
      <c r="B149" s="0" t="n">
        <v>86511522</v>
      </c>
      <c r="C149" s="0" t="n">
        <v>86511517</v>
      </c>
      <c r="D149" s="0" t="n">
        <v>0</v>
      </c>
      <c r="E149" s="0" t="n">
        <v>1</v>
      </c>
      <c r="F149" s="0" t="n">
        <v>1</v>
      </c>
      <c r="G149" s="0" t="n">
        <v>30515945</v>
      </c>
      <c r="H149" s="0" t="n">
        <v>3</v>
      </c>
      <c r="I149" s="0" t="s">
        <v>189</v>
      </c>
      <c r="K149" s="0" t="s">
        <v>190</v>
      </c>
      <c r="L149" s="0" t="n">
        <v>1354</v>
      </c>
      <c r="N149" s="0" t="n">
        <v>1010</v>
      </c>
      <c r="O149" s="0" t="s">
        <v>181</v>
      </c>
      <c r="P149" s="0" t="s">
        <v>181</v>
      </c>
      <c r="Q149" s="0" t="n">
        <v>1</v>
      </c>
      <c r="X149" s="0" t="n">
        <v>0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0</v>
      </c>
      <c r="AD149" s="0" t="n">
        <v>1</v>
      </c>
      <c r="AE149" s="0" t="n">
        <v>0</v>
      </c>
      <c r="AF149" s="0" t="s">
        <v>150</v>
      </c>
      <c r="AG149" s="0" t="n">
        <v>0</v>
      </c>
      <c r="AH149" s="0" t="n">
        <v>2</v>
      </c>
      <c r="AI149" s="0" t="n">
        <v>86511519</v>
      </c>
      <c r="AJ149" s="0" t="n">
        <v>149</v>
      </c>
      <c r="AK149" s="0" t="n">
        <v>0</v>
      </c>
      <c r="AL149" s="0" t="n">
        <v>0</v>
      </c>
      <c r="AM149" s="0" t="n">
        <v>0</v>
      </c>
      <c r="AN149" s="0" t="n">
        <v>0</v>
      </c>
      <c r="AO149" s="0" t="n">
        <v>0</v>
      </c>
      <c r="AP149" s="0" t="n">
        <v>0</v>
      </c>
      <c r="AQ149" s="0" t="n">
        <v>0</v>
      </c>
      <c r="AR149" s="0" t="n">
        <v>0</v>
      </c>
    </row>
    <row r="150" customFormat="false" ht="12.75" hidden="false" customHeight="false" outlineLevel="0" collapsed="false">
      <c r="A150" s="0" t="n">
        <f aca="false">ROW(Source!A112)</f>
        <v>112</v>
      </c>
      <c r="B150" s="0" t="n">
        <v>86511523</v>
      </c>
      <c r="C150" s="0" t="n">
        <v>86511517</v>
      </c>
      <c r="D150" s="0" t="n">
        <v>46341682</v>
      </c>
      <c r="E150" s="0" t="n">
        <v>1</v>
      </c>
      <c r="F150" s="0" t="n">
        <v>1</v>
      </c>
      <c r="G150" s="0" t="n">
        <v>30515945</v>
      </c>
      <c r="H150" s="0" t="n">
        <v>3</v>
      </c>
      <c r="I150" s="0" t="s">
        <v>191</v>
      </c>
      <c r="K150" s="0" t="s">
        <v>192</v>
      </c>
      <c r="L150" s="0" t="n">
        <v>1354</v>
      </c>
      <c r="N150" s="0" t="n">
        <v>1010</v>
      </c>
      <c r="O150" s="0" t="s">
        <v>181</v>
      </c>
      <c r="P150" s="0" t="s">
        <v>181</v>
      </c>
      <c r="Q150" s="0" t="n">
        <v>1</v>
      </c>
      <c r="X150" s="0" t="n">
        <v>0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0</v>
      </c>
      <c r="AD150" s="0" t="n">
        <v>0</v>
      </c>
      <c r="AE150" s="0" t="n">
        <v>0</v>
      </c>
      <c r="AF150" s="0" t="s">
        <v>150</v>
      </c>
      <c r="AG150" s="0" t="n">
        <v>0</v>
      </c>
      <c r="AH150" s="0" t="n">
        <v>2</v>
      </c>
      <c r="AI150" s="0" t="n">
        <v>86511520</v>
      </c>
      <c r="AJ150" s="0" t="n">
        <v>150</v>
      </c>
      <c r="AK150" s="0" t="n">
        <v>0</v>
      </c>
      <c r="AL150" s="0" t="n">
        <v>0</v>
      </c>
      <c r="AM150" s="0" t="n">
        <v>0</v>
      </c>
      <c r="AN150" s="0" t="n">
        <v>0</v>
      </c>
      <c r="AO150" s="0" t="n">
        <v>0</v>
      </c>
      <c r="AP150" s="0" t="n">
        <v>0</v>
      </c>
      <c r="AQ150" s="0" t="n">
        <v>0</v>
      </c>
      <c r="AR150" s="0" t="n">
        <v>0</v>
      </c>
    </row>
    <row r="151" customFormat="false" ht="12.75" hidden="false" customHeight="false" outlineLevel="0" collapsed="false">
      <c r="A151" s="0" t="n">
        <f aca="false">ROW(Source!A113)</f>
        <v>113</v>
      </c>
      <c r="B151" s="0" t="n">
        <v>86511528</v>
      </c>
      <c r="C151" s="0" t="n">
        <v>86511524</v>
      </c>
      <c r="D151" s="0" t="n">
        <v>0</v>
      </c>
      <c r="E151" s="0" t="n">
        <v>1</v>
      </c>
      <c r="F151" s="0" t="n">
        <v>1</v>
      </c>
      <c r="G151" s="0" t="n">
        <v>30515945</v>
      </c>
      <c r="H151" s="0" t="n">
        <v>1</v>
      </c>
      <c r="I151" s="0" t="s">
        <v>70</v>
      </c>
      <c r="K151" s="0" t="s">
        <v>187</v>
      </c>
      <c r="L151" s="0" t="n">
        <v>1369</v>
      </c>
      <c r="N151" s="0" t="n">
        <v>1013</v>
      </c>
      <c r="O151" s="0" t="s">
        <v>188</v>
      </c>
      <c r="P151" s="0" t="s">
        <v>188</v>
      </c>
      <c r="Q151" s="0" t="n">
        <v>1</v>
      </c>
      <c r="X151" s="0" t="n">
        <v>19.837224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0</v>
      </c>
      <c r="AD151" s="0" t="n">
        <v>1</v>
      </c>
      <c r="AE151" s="0" t="n">
        <v>1</v>
      </c>
      <c r="AF151" s="0" t="s">
        <v>151</v>
      </c>
      <c r="AG151" s="0" t="n">
        <v>13.09256784</v>
      </c>
      <c r="AH151" s="0" t="n">
        <v>2</v>
      </c>
      <c r="AI151" s="0" t="n">
        <v>86511525</v>
      </c>
      <c r="AJ151" s="0" t="n">
        <v>151</v>
      </c>
      <c r="AK151" s="0" t="n">
        <v>0</v>
      </c>
      <c r="AL151" s="0" t="n">
        <v>0</v>
      </c>
      <c r="AM151" s="0" t="n">
        <v>0</v>
      </c>
      <c r="AN151" s="0" t="n">
        <v>0</v>
      </c>
      <c r="AO151" s="0" t="n">
        <v>0</v>
      </c>
      <c r="AP151" s="0" t="n">
        <v>0</v>
      </c>
      <c r="AQ151" s="0" t="n">
        <v>0</v>
      </c>
      <c r="AR151" s="0" t="n">
        <v>0</v>
      </c>
    </row>
    <row r="152" customFormat="false" ht="12.75" hidden="false" customHeight="false" outlineLevel="0" collapsed="false">
      <c r="A152" s="0" t="n">
        <f aca="false">ROW(Source!A113)</f>
        <v>113</v>
      </c>
      <c r="B152" s="0" t="n">
        <v>86511529</v>
      </c>
      <c r="C152" s="0" t="n">
        <v>86511524</v>
      </c>
      <c r="D152" s="0" t="n">
        <v>0</v>
      </c>
      <c r="E152" s="0" t="n">
        <v>1</v>
      </c>
      <c r="F152" s="0" t="n">
        <v>1</v>
      </c>
      <c r="G152" s="0" t="n">
        <v>30515945</v>
      </c>
      <c r="H152" s="0" t="n">
        <v>3</v>
      </c>
      <c r="I152" s="0" t="s">
        <v>189</v>
      </c>
      <c r="K152" s="0" t="s">
        <v>190</v>
      </c>
      <c r="L152" s="0" t="n">
        <v>1354</v>
      </c>
      <c r="N152" s="0" t="n">
        <v>1010</v>
      </c>
      <c r="O152" s="0" t="s">
        <v>181</v>
      </c>
      <c r="P152" s="0" t="s">
        <v>181</v>
      </c>
      <c r="Q152" s="0" t="n">
        <v>1</v>
      </c>
      <c r="X152" s="0" t="n">
        <v>0</v>
      </c>
      <c r="Y152" s="0" t="n">
        <v>0</v>
      </c>
      <c r="Z152" s="0" t="n">
        <v>0</v>
      </c>
      <c r="AA152" s="0" t="n">
        <v>0</v>
      </c>
      <c r="AB152" s="0" t="n">
        <v>0</v>
      </c>
      <c r="AC152" s="0" t="n">
        <v>0</v>
      </c>
      <c r="AD152" s="0" t="n">
        <v>1</v>
      </c>
      <c r="AE152" s="0" t="n">
        <v>0</v>
      </c>
      <c r="AF152" s="0" t="s">
        <v>150</v>
      </c>
      <c r="AG152" s="0" t="n">
        <v>0</v>
      </c>
      <c r="AH152" s="0" t="n">
        <v>2</v>
      </c>
      <c r="AI152" s="0" t="n">
        <v>86511526</v>
      </c>
      <c r="AJ152" s="0" t="n">
        <v>152</v>
      </c>
      <c r="AK152" s="0" t="n">
        <v>0</v>
      </c>
      <c r="AL152" s="0" t="n">
        <v>0</v>
      </c>
      <c r="AM152" s="0" t="n">
        <v>0</v>
      </c>
      <c r="AN152" s="0" t="n">
        <v>0</v>
      </c>
      <c r="AO152" s="0" t="n">
        <v>0</v>
      </c>
      <c r="AP152" s="0" t="n">
        <v>0</v>
      </c>
      <c r="AQ152" s="0" t="n">
        <v>0</v>
      </c>
      <c r="AR152" s="0" t="n">
        <v>0</v>
      </c>
    </row>
    <row r="153" customFormat="false" ht="12.75" hidden="false" customHeight="false" outlineLevel="0" collapsed="false">
      <c r="A153" s="0" t="n">
        <f aca="false">ROW(Source!A113)</f>
        <v>113</v>
      </c>
      <c r="B153" s="0" t="n">
        <v>86511530</v>
      </c>
      <c r="C153" s="0" t="n">
        <v>86511524</v>
      </c>
      <c r="D153" s="0" t="n">
        <v>46341682</v>
      </c>
      <c r="E153" s="0" t="n">
        <v>1</v>
      </c>
      <c r="F153" s="0" t="n">
        <v>1</v>
      </c>
      <c r="G153" s="0" t="n">
        <v>30515945</v>
      </c>
      <c r="H153" s="0" t="n">
        <v>3</v>
      </c>
      <c r="I153" s="0" t="s">
        <v>191</v>
      </c>
      <c r="K153" s="0" t="s">
        <v>192</v>
      </c>
      <c r="L153" s="0" t="n">
        <v>1354</v>
      </c>
      <c r="N153" s="0" t="n">
        <v>1010</v>
      </c>
      <c r="O153" s="0" t="s">
        <v>181</v>
      </c>
      <c r="P153" s="0" t="s">
        <v>181</v>
      </c>
      <c r="Q153" s="0" t="n">
        <v>1</v>
      </c>
      <c r="X153" s="0" t="n">
        <v>0</v>
      </c>
      <c r="Y153" s="0" t="n">
        <v>0</v>
      </c>
      <c r="Z153" s="0" t="n">
        <v>0</v>
      </c>
      <c r="AA153" s="0" t="n">
        <v>0</v>
      </c>
      <c r="AB153" s="0" t="n">
        <v>0</v>
      </c>
      <c r="AC153" s="0" t="n">
        <v>0</v>
      </c>
      <c r="AD153" s="0" t="n">
        <v>0</v>
      </c>
      <c r="AE153" s="0" t="n">
        <v>0</v>
      </c>
      <c r="AF153" s="0" t="s">
        <v>150</v>
      </c>
      <c r="AG153" s="0" t="n">
        <v>0</v>
      </c>
      <c r="AH153" s="0" t="n">
        <v>2</v>
      </c>
      <c r="AI153" s="0" t="n">
        <v>86511527</v>
      </c>
      <c r="AJ153" s="0" t="n">
        <v>153</v>
      </c>
      <c r="AK153" s="0" t="n">
        <v>0</v>
      </c>
      <c r="AL153" s="0" t="n">
        <v>0</v>
      </c>
      <c r="AM153" s="0" t="n">
        <v>0</v>
      </c>
      <c r="AN153" s="0" t="n">
        <v>0</v>
      </c>
      <c r="AO153" s="0" t="n">
        <v>0</v>
      </c>
      <c r="AP153" s="0" t="n">
        <v>0</v>
      </c>
      <c r="AQ153" s="0" t="n">
        <v>0</v>
      </c>
      <c r="AR153" s="0" t="n">
        <v>0</v>
      </c>
    </row>
    <row r="154" customFormat="false" ht="12.75" hidden="false" customHeight="false" outlineLevel="0" collapsed="false">
      <c r="A154" s="0" t="n">
        <f aca="false">ROW(Source!A114)</f>
        <v>114</v>
      </c>
      <c r="B154" s="0" t="n">
        <v>86511528</v>
      </c>
      <c r="C154" s="0" t="n">
        <v>86511524</v>
      </c>
      <c r="D154" s="0" t="n">
        <v>0</v>
      </c>
      <c r="E154" s="0" t="n">
        <v>1</v>
      </c>
      <c r="F154" s="0" t="n">
        <v>1</v>
      </c>
      <c r="G154" s="0" t="n">
        <v>30515945</v>
      </c>
      <c r="H154" s="0" t="n">
        <v>1</v>
      </c>
      <c r="I154" s="0" t="s">
        <v>70</v>
      </c>
      <c r="K154" s="0" t="s">
        <v>187</v>
      </c>
      <c r="L154" s="0" t="n">
        <v>1369</v>
      </c>
      <c r="N154" s="0" t="n">
        <v>1013</v>
      </c>
      <c r="O154" s="0" t="s">
        <v>188</v>
      </c>
      <c r="P154" s="0" t="s">
        <v>188</v>
      </c>
      <c r="Q154" s="0" t="n">
        <v>1</v>
      </c>
      <c r="X154" s="0" t="n">
        <v>19.837224</v>
      </c>
      <c r="Y154" s="0" t="n">
        <v>0</v>
      </c>
      <c r="Z154" s="0" t="n">
        <v>0</v>
      </c>
      <c r="AA154" s="0" t="n">
        <v>0</v>
      </c>
      <c r="AB154" s="0" t="n">
        <v>0</v>
      </c>
      <c r="AC154" s="0" t="n">
        <v>0</v>
      </c>
      <c r="AD154" s="0" t="n">
        <v>1</v>
      </c>
      <c r="AE154" s="0" t="n">
        <v>1</v>
      </c>
      <c r="AF154" s="0" t="s">
        <v>151</v>
      </c>
      <c r="AG154" s="0" t="n">
        <v>13.09256784</v>
      </c>
      <c r="AH154" s="0" t="n">
        <v>2</v>
      </c>
      <c r="AI154" s="0" t="n">
        <v>86511525</v>
      </c>
      <c r="AJ154" s="0" t="n">
        <v>154</v>
      </c>
      <c r="AK154" s="0" t="n">
        <v>0</v>
      </c>
      <c r="AL154" s="0" t="n">
        <v>0</v>
      </c>
      <c r="AM154" s="0" t="n">
        <v>0</v>
      </c>
      <c r="AN154" s="0" t="n">
        <v>0</v>
      </c>
      <c r="AO154" s="0" t="n">
        <v>0</v>
      </c>
      <c r="AP154" s="0" t="n">
        <v>0</v>
      </c>
      <c r="AQ154" s="0" t="n">
        <v>0</v>
      </c>
      <c r="AR154" s="0" t="n">
        <v>0</v>
      </c>
    </row>
    <row r="155" customFormat="false" ht="12.75" hidden="false" customHeight="false" outlineLevel="0" collapsed="false">
      <c r="A155" s="0" t="n">
        <f aca="false">ROW(Source!A114)</f>
        <v>114</v>
      </c>
      <c r="B155" s="0" t="n">
        <v>86511529</v>
      </c>
      <c r="C155" s="0" t="n">
        <v>86511524</v>
      </c>
      <c r="D155" s="0" t="n">
        <v>0</v>
      </c>
      <c r="E155" s="0" t="n">
        <v>1</v>
      </c>
      <c r="F155" s="0" t="n">
        <v>1</v>
      </c>
      <c r="G155" s="0" t="n">
        <v>30515945</v>
      </c>
      <c r="H155" s="0" t="n">
        <v>3</v>
      </c>
      <c r="I155" s="0" t="s">
        <v>189</v>
      </c>
      <c r="K155" s="0" t="s">
        <v>190</v>
      </c>
      <c r="L155" s="0" t="n">
        <v>1354</v>
      </c>
      <c r="N155" s="0" t="n">
        <v>1010</v>
      </c>
      <c r="O155" s="0" t="s">
        <v>181</v>
      </c>
      <c r="P155" s="0" t="s">
        <v>181</v>
      </c>
      <c r="Q155" s="0" t="n">
        <v>1</v>
      </c>
      <c r="X155" s="0" t="n">
        <v>0</v>
      </c>
      <c r="Y155" s="0" t="n">
        <v>0</v>
      </c>
      <c r="Z155" s="0" t="n">
        <v>0</v>
      </c>
      <c r="AA155" s="0" t="n">
        <v>0</v>
      </c>
      <c r="AB155" s="0" t="n">
        <v>0</v>
      </c>
      <c r="AC155" s="0" t="n">
        <v>0</v>
      </c>
      <c r="AD155" s="0" t="n">
        <v>1</v>
      </c>
      <c r="AE155" s="0" t="n">
        <v>0</v>
      </c>
      <c r="AF155" s="0" t="s">
        <v>150</v>
      </c>
      <c r="AG155" s="0" t="n">
        <v>0</v>
      </c>
      <c r="AH155" s="0" t="n">
        <v>2</v>
      </c>
      <c r="AI155" s="0" t="n">
        <v>86511526</v>
      </c>
      <c r="AJ155" s="0" t="n">
        <v>155</v>
      </c>
      <c r="AK155" s="0" t="n">
        <v>0</v>
      </c>
      <c r="AL155" s="0" t="n">
        <v>0</v>
      </c>
      <c r="AM155" s="0" t="n">
        <v>0</v>
      </c>
      <c r="AN155" s="0" t="n">
        <v>0</v>
      </c>
      <c r="AO155" s="0" t="n">
        <v>0</v>
      </c>
      <c r="AP155" s="0" t="n">
        <v>0</v>
      </c>
      <c r="AQ155" s="0" t="n">
        <v>0</v>
      </c>
      <c r="AR155" s="0" t="n">
        <v>0</v>
      </c>
    </row>
    <row r="156" customFormat="false" ht="12.75" hidden="false" customHeight="false" outlineLevel="0" collapsed="false">
      <c r="A156" s="0" t="n">
        <f aca="false">ROW(Source!A114)</f>
        <v>114</v>
      </c>
      <c r="B156" s="0" t="n">
        <v>86511530</v>
      </c>
      <c r="C156" s="0" t="n">
        <v>86511524</v>
      </c>
      <c r="D156" s="0" t="n">
        <v>46341682</v>
      </c>
      <c r="E156" s="0" t="n">
        <v>1</v>
      </c>
      <c r="F156" s="0" t="n">
        <v>1</v>
      </c>
      <c r="G156" s="0" t="n">
        <v>30515945</v>
      </c>
      <c r="H156" s="0" t="n">
        <v>3</v>
      </c>
      <c r="I156" s="0" t="s">
        <v>191</v>
      </c>
      <c r="K156" s="0" t="s">
        <v>192</v>
      </c>
      <c r="L156" s="0" t="n">
        <v>1354</v>
      </c>
      <c r="N156" s="0" t="n">
        <v>1010</v>
      </c>
      <c r="O156" s="0" t="s">
        <v>181</v>
      </c>
      <c r="P156" s="0" t="s">
        <v>181</v>
      </c>
      <c r="Q156" s="0" t="n">
        <v>1</v>
      </c>
      <c r="X156" s="0" t="n">
        <v>0</v>
      </c>
      <c r="Y156" s="0" t="n">
        <v>0</v>
      </c>
      <c r="Z156" s="0" t="n">
        <v>0</v>
      </c>
      <c r="AA156" s="0" t="n">
        <v>0</v>
      </c>
      <c r="AB156" s="0" t="n">
        <v>0</v>
      </c>
      <c r="AC156" s="0" t="n">
        <v>0</v>
      </c>
      <c r="AD156" s="0" t="n">
        <v>0</v>
      </c>
      <c r="AE156" s="0" t="n">
        <v>0</v>
      </c>
      <c r="AF156" s="0" t="s">
        <v>150</v>
      </c>
      <c r="AG156" s="0" t="n">
        <v>0</v>
      </c>
      <c r="AH156" s="0" t="n">
        <v>2</v>
      </c>
      <c r="AI156" s="0" t="n">
        <v>86511527</v>
      </c>
      <c r="AJ156" s="0" t="n">
        <v>156</v>
      </c>
      <c r="AK156" s="0" t="n">
        <v>0</v>
      </c>
      <c r="AL156" s="0" t="n">
        <v>0</v>
      </c>
      <c r="AM156" s="0" t="n">
        <v>0</v>
      </c>
      <c r="AN156" s="0" t="n">
        <v>0</v>
      </c>
      <c r="AO156" s="0" t="n">
        <v>0</v>
      </c>
      <c r="AP156" s="0" t="n">
        <v>0</v>
      </c>
      <c r="AQ156" s="0" t="n">
        <v>0</v>
      </c>
      <c r="AR156" s="0" t="n">
        <v>0</v>
      </c>
    </row>
    <row r="157" customFormat="false" ht="12.75" hidden="false" customHeight="false" outlineLevel="0" collapsed="false">
      <c r="A157" s="0" t="n">
        <f aca="false">ROW(Source!A115)</f>
        <v>115</v>
      </c>
      <c r="B157" s="0" t="n">
        <v>86511535</v>
      </c>
      <c r="C157" s="0" t="n">
        <v>86511531</v>
      </c>
      <c r="D157" s="0" t="n">
        <v>0</v>
      </c>
      <c r="E157" s="0" t="n">
        <v>1</v>
      </c>
      <c r="F157" s="0" t="n">
        <v>1</v>
      </c>
      <c r="G157" s="0" t="n">
        <v>30515945</v>
      </c>
      <c r="H157" s="0" t="n">
        <v>1</v>
      </c>
      <c r="I157" s="0" t="s">
        <v>70</v>
      </c>
      <c r="K157" s="0" t="s">
        <v>187</v>
      </c>
      <c r="L157" s="0" t="n">
        <v>1369</v>
      </c>
      <c r="N157" s="0" t="n">
        <v>1013</v>
      </c>
      <c r="O157" s="0" t="s">
        <v>188</v>
      </c>
      <c r="P157" s="0" t="s">
        <v>188</v>
      </c>
      <c r="Q157" s="0" t="n">
        <v>1</v>
      </c>
      <c r="X157" s="0" t="n">
        <v>19.837224</v>
      </c>
      <c r="Y157" s="0" t="n">
        <v>0</v>
      </c>
      <c r="Z157" s="0" t="n">
        <v>0</v>
      </c>
      <c r="AA157" s="0" t="n">
        <v>0</v>
      </c>
      <c r="AB157" s="0" t="n">
        <v>0</v>
      </c>
      <c r="AC157" s="0" t="n">
        <v>0</v>
      </c>
      <c r="AD157" s="0" t="n">
        <v>1</v>
      </c>
      <c r="AE157" s="0" t="n">
        <v>1</v>
      </c>
      <c r="AF157" s="0" t="s">
        <v>151</v>
      </c>
      <c r="AG157" s="0" t="n">
        <v>13.09256784</v>
      </c>
      <c r="AH157" s="0" t="n">
        <v>2</v>
      </c>
      <c r="AI157" s="0" t="n">
        <v>86511532</v>
      </c>
      <c r="AJ157" s="0" t="n">
        <v>157</v>
      </c>
      <c r="AK157" s="0" t="n">
        <v>0</v>
      </c>
      <c r="AL157" s="0" t="n">
        <v>0</v>
      </c>
      <c r="AM157" s="0" t="n">
        <v>0</v>
      </c>
      <c r="AN157" s="0" t="n">
        <v>0</v>
      </c>
      <c r="AO157" s="0" t="n">
        <v>0</v>
      </c>
      <c r="AP157" s="0" t="n">
        <v>0</v>
      </c>
      <c r="AQ157" s="0" t="n">
        <v>0</v>
      </c>
      <c r="AR157" s="0" t="n">
        <v>0</v>
      </c>
    </row>
    <row r="158" customFormat="false" ht="12.75" hidden="false" customHeight="false" outlineLevel="0" collapsed="false">
      <c r="A158" s="0" t="n">
        <f aca="false">ROW(Source!A115)</f>
        <v>115</v>
      </c>
      <c r="B158" s="0" t="n">
        <v>86511536</v>
      </c>
      <c r="C158" s="0" t="n">
        <v>86511531</v>
      </c>
      <c r="D158" s="0" t="n">
        <v>0</v>
      </c>
      <c r="E158" s="0" t="n">
        <v>1</v>
      </c>
      <c r="F158" s="0" t="n">
        <v>1</v>
      </c>
      <c r="G158" s="0" t="n">
        <v>30515945</v>
      </c>
      <c r="H158" s="0" t="n">
        <v>3</v>
      </c>
      <c r="I158" s="0" t="s">
        <v>189</v>
      </c>
      <c r="K158" s="0" t="s">
        <v>190</v>
      </c>
      <c r="L158" s="0" t="n">
        <v>1354</v>
      </c>
      <c r="N158" s="0" t="n">
        <v>1010</v>
      </c>
      <c r="O158" s="0" t="s">
        <v>181</v>
      </c>
      <c r="P158" s="0" t="s">
        <v>181</v>
      </c>
      <c r="Q158" s="0" t="n">
        <v>1</v>
      </c>
      <c r="X158" s="0" t="n">
        <v>0</v>
      </c>
      <c r="Y158" s="0" t="n">
        <v>0</v>
      </c>
      <c r="Z158" s="0" t="n">
        <v>0</v>
      </c>
      <c r="AA158" s="0" t="n">
        <v>0</v>
      </c>
      <c r="AB158" s="0" t="n">
        <v>0</v>
      </c>
      <c r="AC158" s="0" t="n">
        <v>0</v>
      </c>
      <c r="AD158" s="0" t="n">
        <v>1</v>
      </c>
      <c r="AE158" s="0" t="n">
        <v>0</v>
      </c>
      <c r="AF158" s="0" t="s">
        <v>150</v>
      </c>
      <c r="AG158" s="0" t="n">
        <v>0</v>
      </c>
      <c r="AH158" s="0" t="n">
        <v>2</v>
      </c>
      <c r="AI158" s="0" t="n">
        <v>86511533</v>
      </c>
      <c r="AJ158" s="0" t="n">
        <v>158</v>
      </c>
      <c r="AK158" s="0" t="n">
        <v>0</v>
      </c>
      <c r="AL158" s="0" t="n">
        <v>0</v>
      </c>
      <c r="AM158" s="0" t="n">
        <v>0</v>
      </c>
      <c r="AN158" s="0" t="n">
        <v>0</v>
      </c>
      <c r="AO158" s="0" t="n">
        <v>0</v>
      </c>
      <c r="AP158" s="0" t="n">
        <v>0</v>
      </c>
      <c r="AQ158" s="0" t="n">
        <v>0</v>
      </c>
      <c r="AR158" s="0" t="n">
        <v>0</v>
      </c>
    </row>
    <row r="159" customFormat="false" ht="12.75" hidden="false" customHeight="false" outlineLevel="0" collapsed="false">
      <c r="A159" s="0" t="n">
        <f aca="false">ROW(Source!A115)</f>
        <v>115</v>
      </c>
      <c r="B159" s="0" t="n">
        <v>86511537</v>
      </c>
      <c r="C159" s="0" t="n">
        <v>86511531</v>
      </c>
      <c r="D159" s="0" t="n">
        <v>46341682</v>
      </c>
      <c r="E159" s="0" t="n">
        <v>1</v>
      </c>
      <c r="F159" s="0" t="n">
        <v>1</v>
      </c>
      <c r="G159" s="0" t="n">
        <v>30515945</v>
      </c>
      <c r="H159" s="0" t="n">
        <v>3</v>
      </c>
      <c r="I159" s="0" t="s">
        <v>191</v>
      </c>
      <c r="K159" s="0" t="s">
        <v>192</v>
      </c>
      <c r="L159" s="0" t="n">
        <v>1354</v>
      </c>
      <c r="N159" s="0" t="n">
        <v>1010</v>
      </c>
      <c r="O159" s="0" t="s">
        <v>181</v>
      </c>
      <c r="P159" s="0" t="s">
        <v>181</v>
      </c>
      <c r="Q159" s="0" t="n">
        <v>1</v>
      </c>
      <c r="X159" s="0" t="n">
        <v>0</v>
      </c>
      <c r="Y159" s="0" t="n">
        <v>0</v>
      </c>
      <c r="Z159" s="0" t="n">
        <v>0</v>
      </c>
      <c r="AA159" s="0" t="n">
        <v>0</v>
      </c>
      <c r="AB159" s="0" t="n">
        <v>0</v>
      </c>
      <c r="AC159" s="0" t="n">
        <v>0</v>
      </c>
      <c r="AD159" s="0" t="n">
        <v>0</v>
      </c>
      <c r="AE159" s="0" t="n">
        <v>0</v>
      </c>
      <c r="AF159" s="0" t="s">
        <v>150</v>
      </c>
      <c r="AG159" s="0" t="n">
        <v>0</v>
      </c>
      <c r="AH159" s="0" t="n">
        <v>2</v>
      </c>
      <c r="AI159" s="0" t="n">
        <v>86511534</v>
      </c>
      <c r="AJ159" s="0" t="n">
        <v>159</v>
      </c>
      <c r="AK159" s="0" t="n">
        <v>0</v>
      </c>
      <c r="AL159" s="0" t="n">
        <v>0</v>
      </c>
      <c r="AM159" s="0" t="n">
        <v>0</v>
      </c>
      <c r="AN159" s="0" t="n">
        <v>0</v>
      </c>
      <c r="AO159" s="0" t="n">
        <v>0</v>
      </c>
      <c r="AP159" s="0" t="n">
        <v>0</v>
      </c>
      <c r="AQ159" s="0" t="n">
        <v>0</v>
      </c>
      <c r="AR159" s="0" t="n">
        <v>0</v>
      </c>
    </row>
    <row r="160" customFormat="false" ht="12.75" hidden="false" customHeight="false" outlineLevel="0" collapsed="false">
      <c r="A160" s="0" t="n">
        <f aca="false">ROW(Source!A116)</f>
        <v>116</v>
      </c>
      <c r="B160" s="0" t="n">
        <v>86511535</v>
      </c>
      <c r="C160" s="0" t="n">
        <v>86511531</v>
      </c>
      <c r="D160" s="0" t="n">
        <v>0</v>
      </c>
      <c r="E160" s="0" t="n">
        <v>1</v>
      </c>
      <c r="F160" s="0" t="n">
        <v>1</v>
      </c>
      <c r="G160" s="0" t="n">
        <v>30515945</v>
      </c>
      <c r="H160" s="0" t="n">
        <v>1</v>
      </c>
      <c r="I160" s="0" t="s">
        <v>70</v>
      </c>
      <c r="K160" s="0" t="s">
        <v>187</v>
      </c>
      <c r="L160" s="0" t="n">
        <v>1369</v>
      </c>
      <c r="N160" s="0" t="n">
        <v>1013</v>
      </c>
      <c r="O160" s="0" t="s">
        <v>188</v>
      </c>
      <c r="P160" s="0" t="s">
        <v>188</v>
      </c>
      <c r="Q160" s="0" t="n">
        <v>1</v>
      </c>
      <c r="X160" s="0" t="n">
        <v>19.837224</v>
      </c>
      <c r="Y160" s="0" t="n">
        <v>0</v>
      </c>
      <c r="Z160" s="0" t="n">
        <v>0</v>
      </c>
      <c r="AA160" s="0" t="n">
        <v>0</v>
      </c>
      <c r="AB160" s="0" t="n">
        <v>0</v>
      </c>
      <c r="AC160" s="0" t="n">
        <v>0</v>
      </c>
      <c r="AD160" s="0" t="n">
        <v>1</v>
      </c>
      <c r="AE160" s="0" t="n">
        <v>1</v>
      </c>
      <c r="AF160" s="0" t="s">
        <v>151</v>
      </c>
      <c r="AG160" s="0" t="n">
        <v>13.09256784</v>
      </c>
      <c r="AH160" s="0" t="n">
        <v>2</v>
      </c>
      <c r="AI160" s="0" t="n">
        <v>86511532</v>
      </c>
      <c r="AJ160" s="0" t="n">
        <v>160</v>
      </c>
      <c r="AK160" s="0" t="n">
        <v>0</v>
      </c>
      <c r="AL160" s="0" t="n">
        <v>0</v>
      </c>
      <c r="AM160" s="0" t="n">
        <v>0</v>
      </c>
      <c r="AN160" s="0" t="n">
        <v>0</v>
      </c>
      <c r="AO160" s="0" t="n">
        <v>0</v>
      </c>
      <c r="AP160" s="0" t="n">
        <v>0</v>
      </c>
      <c r="AQ160" s="0" t="n">
        <v>0</v>
      </c>
      <c r="AR160" s="0" t="n">
        <v>0</v>
      </c>
    </row>
    <row r="161" customFormat="false" ht="12.75" hidden="false" customHeight="false" outlineLevel="0" collapsed="false">
      <c r="A161" s="0" t="n">
        <f aca="false">ROW(Source!A116)</f>
        <v>116</v>
      </c>
      <c r="B161" s="0" t="n">
        <v>86511536</v>
      </c>
      <c r="C161" s="0" t="n">
        <v>86511531</v>
      </c>
      <c r="D161" s="0" t="n">
        <v>0</v>
      </c>
      <c r="E161" s="0" t="n">
        <v>1</v>
      </c>
      <c r="F161" s="0" t="n">
        <v>1</v>
      </c>
      <c r="G161" s="0" t="n">
        <v>30515945</v>
      </c>
      <c r="H161" s="0" t="n">
        <v>3</v>
      </c>
      <c r="I161" s="0" t="s">
        <v>189</v>
      </c>
      <c r="K161" s="0" t="s">
        <v>190</v>
      </c>
      <c r="L161" s="0" t="n">
        <v>1354</v>
      </c>
      <c r="N161" s="0" t="n">
        <v>1010</v>
      </c>
      <c r="O161" s="0" t="s">
        <v>181</v>
      </c>
      <c r="P161" s="0" t="s">
        <v>181</v>
      </c>
      <c r="Q161" s="0" t="n">
        <v>1</v>
      </c>
      <c r="X161" s="0" t="n">
        <v>0</v>
      </c>
      <c r="Y161" s="0" t="n">
        <v>0</v>
      </c>
      <c r="Z161" s="0" t="n">
        <v>0</v>
      </c>
      <c r="AA161" s="0" t="n">
        <v>0</v>
      </c>
      <c r="AB161" s="0" t="n">
        <v>0</v>
      </c>
      <c r="AC161" s="0" t="n">
        <v>0</v>
      </c>
      <c r="AD161" s="0" t="n">
        <v>1</v>
      </c>
      <c r="AE161" s="0" t="n">
        <v>0</v>
      </c>
      <c r="AF161" s="0" t="s">
        <v>150</v>
      </c>
      <c r="AG161" s="0" t="n">
        <v>0</v>
      </c>
      <c r="AH161" s="0" t="n">
        <v>2</v>
      </c>
      <c r="AI161" s="0" t="n">
        <v>86511533</v>
      </c>
      <c r="AJ161" s="0" t="n">
        <v>161</v>
      </c>
      <c r="AK161" s="0" t="n">
        <v>0</v>
      </c>
      <c r="AL161" s="0" t="n">
        <v>0</v>
      </c>
      <c r="AM161" s="0" t="n">
        <v>0</v>
      </c>
      <c r="AN161" s="0" t="n">
        <v>0</v>
      </c>
      <c r="AO161" s="0" t="n">
        <v>0</v>
      </c>
      <c r="AP161" s="0" t="n">
        <v>0</v>
      </c>
      <c r="AQ161" s="0" t="n">
        <v>0</v>
      </c>
      <c r="AR161" s="0" t="n">
        <v>0</v>
      </c>
    </row>
    <row r="162" customFormat="false" ht="12.75" hidden="false" customHeight="false" outlineLevel="0" collapsed="false">
      <c r="A162" s="0" t="n">
        <f aca="false">ROW(Source!A116)</f>
        <v>116</v>
      </c>
      <c r="B162" s="0" t="n">
        <v>86511537</v>
      </c>
      <c r="C162" s="0" t="n">
        <v>86511531</v>
      </c>
      <c r="D162" s="0" t="n">
        <v>46341682</v>
      </c>
      <c r="E162" s="0" t="n">
        <v>1</v>
      </c>
      <c r="F162" s="0" t="n">
        <v>1</v>
      </c>
      <c r="G162" s="0" t="n">
        <v>30515945</v>
      </c>
      <c r="H162" s="0" t="n">
        <v>3</v>
      </c>
      <c r="I162" s="0" t="s">
        <v>191</v>
      </c>
      <c r="K162" s="0" t="s">
        <v>192</v>
      </c>
      <c r="L162" s="0" t="n">
        <v>1354</v>
      </c>
      <c r="N162" s="0" t="n">
        <v>1010</v>
      </c>
      <c r="O162" s="0" t="s">
        <v>181</v>
      </c>
      <c r="P162" s="0" t="s">
        <v>181</v>
      </c>
      <c r="Q162" s="0" t="n">
        <v>1</v>
      </c>
      <c r="X162" s="0" t="n">
        <v>0</v>
      </c>
      <c r="Y162" s="0" t="n">
        <v>0</v>
      </c>
      <c r="Z162" s="0" t="n">
        <v>0</v>
      </c>
      <c r="AA162" s="0" t="n">
        <v>0</v>
      </c>
      <c r="AB162" s="0" t="n">
        <v>0</v>
      </c>
      <c r="AC162" s="0" t="n">
        <v>0</v>
      </c>
      <c r="AD162" s="0" t="n">
        <v>0</v>
      </c>
      <c r="AE162" s="0" t="n">
        <v>0</v>
      </c>
      <c r="AF162" s="0" t="s">
        <v>150</v>
      </c>
      <c r="AG162" s="0" t="n">
        <v>0</v>
      </c>
      <c r="AH162" s="0" t="n">
        <v>2</v>
      </c>
      <c r="AI162" s="0" t="n">
        <v>86511534</v>
      </c>
      <c r="AJ162" s="0" t="n">
        <v>162</v>
      </c>
      <c r="AK162" s="0" t="n">
        <v>0</v>
      </c>
      <c r="AL162" s="0" t="n">
        <v>0</v>
      </c>
      <c r="AM162" s="0" t="n">
        <v>0</v>
      </c>
      <c r="AN162" s="0" t="n">
        <v>0</v>
      </c>
      <c r="AO162" s="0" t="n">
        <v>0</v>
      </c>
      <c r="AP162" s="0" t="n">
        <v>0</v>
      </c>
      <c r="AQ162" s="0" t="n">
        <v>0</v>
      </c>
      <c r="AR162" s="0" t="n">
        <v>0</v>
      </c>
    </row>
    <row r="163" customFormat="false" ht="12.75" hidden="false" customHeight="false" outlineLevel="0" collapsed="false">
      <c r="A163" s="0" t="n">
        <f aca="false">ROW(Source!A117)</f>
        <v>117</v>
      </c>
      <c r="B163" s="0" t="n">
        <v>86511542</v>
      </c>
      <c r="C163" s="0" t="n">
        <v>86511538</v>
      </c>
      <c r="D163" s="0" t="n">
        <v>0</v>
      </c>
      <c r="E163" s="0" t="n">
        <v>1</v>
      </c>
      <c r="F163" s="0" t="n">
        <v>1</v>
      </c>
      <c r="G163" s="0" t="n">
        <v>30515945</v>
      </c>
      <c r="H163" s="0" t="n">
        <v>1</v>
      </c>
      <c r="I163" s="0" t="s">
        <v>70</v>
      </c>
      <c r="K163" s="0" t="s">
        <v>187</v>
      </c>
      <c r="L163" s="0" t="n">
        <v>1369</v>
      </c>
      <c r="N163" s="0" t="n">
        <v>1013</v>
      </c>
      <c r="O163" s="0" t="s">
        <v>188</v>
      </c>
      <c r="P163" s="0" t="s">
        <v>188</v>
      </c>
      <c r="Q163" s="0" t="n">
        <v>1</v>
      </c>
      <c r="X163" s="0" t="n">
        <v>19.837224</v>
      </c>
      <c r="Y163" s="0" t="n">
        <v>0</v>
      </c>
      <c r="Z163" s="0" t="n">
        <v>0</v>
      </c>
      <c r="AA163" s="0" t="n">
        <v>0</v>
      </c>
      <c r="AB163" s="0" t="n">
        <v>0</v>
      </c>
      <c r="AC163" s="0" t="n">
        <v>0</v>
      </c>
      <c r="AD163" s="0" t="n">
        <v>1</v>
      </c>
      <c r="AE163" s="0" t="n">
        <v>1</v>
      </c>
      <c r="AF163" s="0" t="s">
        <v>151</v>
      </c>
      <c r="AG163" s="0" t="n">
        <v>13.09256784</v>
      </c>
      <c r="AH163" s="0" t="n">
        <v>2</v>
      </c>
      <c r="AI163" s="0" t="n">
        <v>86511539</v>
      </c>
      <c r="AJ163" s="0" t="n">
        <v>163</v>
      </c>
      <c r="AK163" s="0" t="n">
        <v>0</v>
      </c>
      <c r="AL163" s="0" t="n">
        <v>0</v>
      </c>
      <c r="AM163" s="0" t="n">
        <v>0</v>
      </c>
      <c r="AN163" s="0" t="n">
        <v>0</v>
      </c>
      <c r="AO163" s="0" t="n">
        <v>0</v>
      </c>
      <c r="AP163" s="0" t="n">
        <v>0</v>
      </c>
      <c r="AQ163" s="0" t="n">
        <v>0</v>
      </c>
      <c r="AR163" s="0" t="n">
        <v>0</v>
      </c>
    </row>
    <row r="164" customFormat="false" ht="12.75" hidden="false" customHeight="false" outlineLevel="0" collapsed="false">
      <c r="A164" s="0" t="n">
        <f aca="false">ROW(Source!A117)</f>
        <v>117</v>
      </c>
      <c r="B164" s="0" t="n">
        <v>86511543</v>
      </c>
      <c r="C164" s="0" t="n">
        <v>86511538</v>
      </c>
      <c r="D164" s="0" t="n">
        <v>0</v>
      </c>
      <c r="E164" s="0" t="n">
        <v>1</v>
      </c>
      <c r="F164" s="0" t="n">
        <v>1</v>
      </c>
      <c r="G164" s="0" t="n">
        <v>30515945</v>
      </c>
      <c r="H164" s="0" t="n">
        <v>3</v>
      </c>
      <c r="I164" s="0" t="s">
        <v>189</v>
      </c>
      <c r="K164" s="0" t="s">
        <v>190</v>
      </c>
      <c r="L164" s="0" t="n">
        <v>1354</v>
      </c>
      <c r="N164" s="0" t="n">
        <v>1010</v>
      </c>
      <c r="O164" s="0" t="s">
        <v>181</v>
      </c>
      <c r="P164" s="0" t="s">
        <v>181</v>
      </c>
      <c r="Q164" s="0" t="n">
        <v>1</v>
      </c>
      <c r="X164" s="0" t="n">
        <v>0</v>
      </c>
      <c r="Y164" s="0" t="n">
        <v>0</v>
      </c>
      <c r="Z164" s="0" t="n">
        <v>0</v>
      </c>
      <c r="AA164" s="0" t="n">
        <v>0</v>
      </c>
      <c r="AB164" s="0" t="n">
        <v>0</v>
      </c>
      <c r="AC164" s="0" t="n">
        <v>0</v>
      </c>
      <c r="AD164" s="0" t="n">
        <v>1</v>
      </c>
      <c r="AE164" s="0" t="n">
        <v>0</v>
      </c>
      <c r="AF164" s="0" t="s">
        <v>150</v>
      </c>
      <c r="AG164" s="0" t="n">
        <v>0</v>
      </c>
      <c r="AH164" s="0" t="n">
        <v>2</v>
      </c>
      <c r="AI164" s="0" t="n">
        <v>86511540</v>
      </c>
      <c r="AJ164" s="0" t="n">
        <v>164</v>
      </c>
      <c r="AK164" s="0" t="n">
        <v>0</v>
      </c>
      <c r="AL164" s="0" t="n">
        <v>0</v>
      </c>
      <c r="AM164" s="0" t="n">
        <v>0</v>
      </c>
      <c r="AN164" s="0" t="n">
        <v>0</v>
      </c>
      <c r="AO164" s="0" t="n">
        <v>0</v>
      </c>
      <c r="AP164" s="0" t="n">
        <v>0</v>
      </c>
      <c r="AQ164" s="0" t="n">
        <v>0</v>
      </c>
      <c r="AR164" s="0" t="n">
        <v>0</v>
      </c>
    </row>
    <row r="165" customFormat="false" ht="12.75" hidden="false" customHeight="false" outlineLevel="0" collapsed="false">
      <c r="A165" s="0" t="n">
        <f aca="false">ROW(Source!A117)</f>
        <v>117</v>
      </c>
      <c r="B165" s="0" t="n">
        <v>86511544</v>
      </c>
      <c r="C165" s="0" t="n">
        <v>86511538</v>
      </c>
      <c r="D165" s="0" t="n">
        <v>46341682</v>
      </c>
      <c r="E165" s="0" t="n">
        <v>1</v>
      </c>
      <c r="F165" s="0" t="n">
        <v>1</v>
      </c>
      <c r="G165" s="0" t="n">
        <v>30515945</v>
      </c>
      <c r="H165" s="0" t="n">
        <v>3</v>
      </c>
      <c r="I165" s="0" t="s">
        <v>191</v>
      </c>
      <c r="K165" s="0" t="s">
        <v>192</v>
      </c>
      <c r="L165" s="0" t="n">
        <v>1354</v>
      </c>
      <c r="N165" s="0" t="n">
        <v>1010</v>
      </c>
      <c r="O165" s="0" t="s">
        <v>181</v>
      </c>
      <c r="P165" s="0" t="s">
        <v>181</v>
      </c>
      <c r="Q165" s="0" t="n">
        <v>1</v>
      </c>
      <c r="X165" s="0" t="n">
        <v>0</v>
      </c>
      <c r="Y165" s="0" t="n">
        <v>0</v>
      </c>
      <c r="Z165" s="0" t="n">
        <v>0</v>
      </c>
      <c r="AA165" s="0" t="n">
        <v>0</v>
      </c>
      <c r="AB165" s="0" t="n">
        <v>0</v>
      </c>
      <c r="AC165" s="0" t="n">
        <v>0</v>
      </c>
      <c r="AD165" s="0" t="n">
        <v>0</v>
      </c>
      <c r="AE165" s="0" t="n">
        <v>0</v>
      </c>
      <c r="AF165" s="0" t="s">
        <v>150</v>
      </c>
      <c r="AG165" s="0" t="n">
        <v>0</v>
      </c>
      <c r="AH165" s="0" t="n">
        <v>2</v>
      </c>
      <c r="AI165" s="0" t="n">
        <v>86511541</v>
      </c>
      <c r="AJ165" s="0" t="n">
        <v>165</v>
      </c>
      <c r="AK165" s="0" t="n">
        <v>0</v>
      </c>
      <c r="AL165" s="0" t="n">
        <v>0</v>
      </c>
      <c r="AM165" s="0" t="n">
        <v>0</v>
      </c>
      <c r="AN165" s="0" t="n">
        <v>0</v>
      </c>
      <c r="AO165" s="0" t="n">
        <v>0</v>
      </c>
      <c r="AP165" s="0" t="n">
        <v>0</v>
      </c>
      <c r="AQ165" s="0" t="n">
        <v>0</v>
      </c>
      <c r="AR165" s="0" t="n">
        <v>0</v>
      </c>
    </row>
    <row r="166" customFormat="false" ht="12.75" hidden="false" customHeight="false" outlineLevel="0" collapsed="false">
      <c r="A166" s="0" t="n">
        <f aca="false">ROW(Source!A118)</f>
        <v>118</v>
      </c>
      <c r="B166" s="0" t="n">
        <v>86511542</v>
      </c>
      <c r="C166" s="0" t="n">
        <v>86511538</v>
      </c>
      <c r="D166" s="0" t="n">
        <v>0</v>
      </c>
      <c r="E166" s="0" t="n">
        <v>1</v>
      </c>
      <c r="F166" s="0" t="n">
        <v>1</v>
      </c>
      <c r="G166" s="0" t="n">
        <v>30515945</v>
      </c>
      <c r="H166" s="0" t="n">
        <v>1</v>
      </c>
      <c r="I166" s="0" t="s">
        <v>70</v>
      </c>
      <c r="K166" s="0" t="s">
        <v>187</v>
      </c>
      <c r="L166" s="0" t="n">
        <v>1369</v>
      </c>
      <c r="N166" s="0" t="n">
        <v>1013</v>
      </c>
      <c r="O166" s="0" t="s">
        <v>188</v>
      </c>
      <c r="P166" s="0" t="s">
        <v>188</v>
      </c>
      <c r="Q166" s="0" t="n">
        <v>1</v>
      </c>
      <c r="X166" s="0" t="n">
        <v>19.837224</v>
      </c>
      <c r="Y166" s="0" t="n">
        <v>0</v>
      </c>
      <c r="Z166" s="0" t="n">
        <v>0</v>
      </c>
      <c r="AA166" s="0" t="n">
        <v>0</v>
      </c>
      <c r="AB166" s="0" t="n">
        <v>0</v>
      </c>
      <c r="AC166" s="0" t="n">
        <v>0</v>
      </c>
      <c r="AD166" s="0" t="n">
        <v>1</v>
      </c>
      <c r="AE166" s="0" t="n">
        <v>1</v>
      </c>
      <c r="AF166" s="0" t="s">
        <v>151</v>
      </c>
      <c r="AG166" s="0" t="n">
        <v>13.09256784</v>
      </c>
      <c r="AH166" s="0" t="n">
        <v>2</v>
      </c>
      <c r="AI166" s="0" t="n">
        <v>86511539</v>
      </c>
      <c r="AJ166" s="0" t="n">
        <v>166</v>
      </c>
      <c r="AK166" s="0" t="n">
        <v>0</v>
      </c>
      <c r="AL166" s="0" t="n">
        <v>0</v>
      </c>
      <c r="AM166" s="0" t="n">
        <v>0</v>
      </c>
      <c r="AN166" s="0" t="n">
        <v>0</v>
      </c>
      <c r="AO166" s="0" t="n">
        <v>0</v>
      </c>
      <c r="AP166" s="0" t="n">
        <v>0</v>
      </c>
      <c r="AQ166" s="0" t="n">
        <v>0</v>
      </c>
      <c r="AR166" s="0" t="n">
        <v>0</v>
      </c>
    </row>
    <row r="167" customFormat="false" ht="12.75" hidden="false" customHeight="false" outlineLevel="0" collapsed="false">
      <c r="A167" s="0" t="n">
        <f aca="false">ROW(Source!A118)</f>
        <v>118</v>
      </c>
      <c r="B167" s="0" t="n">
        <v>86511543</v>
      </c>
      <c r="C167" s="0" t="n">
        <v>86511538</v>
      </c>
      <c r="D167" s="0" t="n">
        <v>0</v>
      </c>
      <c r="E167" s="0" t="n">
        <v>1</v>
      </c>
      <c r="F167" s="0" t="n">
        <v>1</v>
      </c>
      <c r="G167" s="0" t="n">
        <v>30515945</v>
      </c>
      <c r="H167" s="0" t="n">
        <v>3</v>
      </c>
      <c r="I167" s="0" t="s">
        <v>189</v>
      </c>
      <c r="K167" s="0" t="s">
        <v>190</v>
      </c>
      <c r="L167" s="0" t="n">
        <v>1354</v>
      </c>
      <c r="N167" s="0" t="n">
        <v>1010</v>
      </c>
      <c r="O167" s="0" t="s">
        <v>181</v>
      </c>
      <c r="P167" s="0" t="s">
        <v>181</v>
      </c>
      <c r="Q167" s="0" t="n">
        <v>1</v>
      </c>
      <c r="X167" s="0" t="n">
        <v>0</v>
      </c>
      <c r="Y167" s="0" t="n">
        <v>0</v>
      </c>
      <c r="Z167" s="0" t="n">
        <v>0</v>
      </c>
      <c r="AA167" s="0" t="n">
        <v>0</v>
      </c>
      <c r="AB167" s="0" t="n">
        <v>0</v>
      </c>
      <c r="AC167" s="0" t="n">
        <v>0</v>
      </c>
      <c r="AD167" s="0" t="n">
        <v>1</v>
      </c>
      <c r="AE167" s="0" t="n">
        <v>0</v>
      </c>
      <c r="AF167" s="0" t="s">
        <v>150</v>
      </c>
      <c r="AG167" s="0" t="n">
        <v>0</v>
      </c>
      <c r="AH167" s="0" t="n">
        <v>2</v>
      </c>
      <c r="AI167" s="0" t="n">
        <v>86511540</v>
      </c>
      <c r="AJ167" s="0" t="n">
        <v>167</v>
      </c>
      <c r="AK167" s="0" t="n">
        <v>0</v>
      </c>
      <c r="AL167" s="0" t="n">
        <v>0</v>
      </c>
      <c r="AM167" s="0" t="n">
        <v>0</v>
      </c>
      <c r="AN167" s="0" t="n">
        <v>0</v>
      </c>
      <c r="AO167" s="0" t="n">
        <v>0</v>
      </c>
      <c r="AP167" s="0" t="n">
        <v>0</v>
      </c>
      <c r="AQ167" s="0" t="n">
        <v>0</v>
      </c>
      <c r="AR167" s="0" t="n">
        <v>0</v>
      </c>
    </row>
    <row r="168" customFormat="false" ht="12.75" hidden="false" customHeight="false" outlineLevel="0" collapsed="false">
      <c r="A168" s="0" t="n">
        <f aca="false">ROW(Source!A118)</f>
        <v>118</v>
      </c>
      <c r="B168" s="0" t="n">
        <v>86511544</v>
      </c>
      <c r="C168" s="0" t="n">
        <v>86511538</v>
      </c>
      <c r="D168" s="0" t="n">
        <v>46341682</v>
      </c>
      <c r="E168" s="0" t="n">
        <v>1</v>
      </c>
      <c r="F168" s="0" t="n">
        <v>1</v>
      </c>
      <c r="G168" s="0" t="n">
        <v>30515945</v>
      </c>
      <c r="H168" s="0" t="n">
        <v>3</v>
      </c>
      <c r="I168" s="0" t="s">
        <v>191</v>
      </c>
      <c r="K168" s="0" t="s">
        <v>192</v>
      </c>
      <c r="L168" s="0" t="n">
        <v>1354</v>
      </c>
      <c r="N168" s="0" t="n">
        <v>1010</v>
      </c>
      <c r="O168" s="0" t="s">
        <v>181</v>
      </c>
      <c r="P168" s="0" t="s">
        <v>181</v>
      </c>
      <c r="Q168" s="0" t="n">
        <v>1</v>
      </c>
      <c r="X168" s="0" t="n">
        <v>0</v>
      </c>
      <c r="Y168" s="0" t="n">
        <v>0</v>
      </c>
      <c r="Z168" s="0" t="n">
        <v>0</v>
      </c>
      <c r="AA168" s="0" t="n">
        <v>0</v>
      </c>
      <c r="AB168" s="0" t="n">
        <v>0</v>
      </c>
      <c r="AC168" s="0" t="n">
        <v>0</v>
      </c>
      <c r="AD168" s="0" t="n">
        <v>0</v>
      </c>
      <c r="AE168" s="0" t="n">
        <v>0</v>
      </c>
      <c r="AF168" s="0" t="s">
        <v>150</v>
      </c>
      <c r="AG168" s="0" t="n">
        <v>0</v>
      </c>
      <c r="AH168" s="0" t="n">
        <v>2</v>
      </c>
      <c r="AI168" s="0" t="n">
        <v>86511541</v>
      </c>
      <c r="AJ168" s="0" t="n">
        <v>168</v>
      </c>
      <c r="AK168" s="0" t="n">
        <v>0</v>
      </c>
      <c r="AL168" s="0" t="n">
        <v>0</v>
      </c>
      <c r="AM168" s="0" t="n">
        <v>0</v>
      </c>
      <c r="AN168" s="0" t="n">
        <v>0</v>
      </c>
      <c r="AO168" s="0" t="n">
        <v>0</v>
      </c>
      <c r="AP168" s="0" t="n">
        <v>0</v>
      </c>
      <c r="AQ168" s="0" t="n">
        <v>0</v>
      </c>
      <c r="AR168" s="0" t="n">
        <v>0</v>
      </c>
    </row>
    <row r="169" customFormat="false" ht="12.75" hidden="false" customHeight="false" outlineLevel="0" collapsed="false">
      <c r="A169" s="0" t="n">
        <f aca="false">ROW(Source!A154)</f>
        <v>154</v>
      </c>
      <c r="B169" s="0" t="n">
        <v>86511553</v>
      </c>
      <c r="C169" s="0" t="n">
        <v>86511545</v>
      </c>
      <c r="D169" s="0" t="n">
        <v>0</v>
      </c>
      <c r="E169" s="0" t="n">
        <v>1</v>
      </c>
      <c r="F169" s="0" t="n">
        <v>1</v>
      </c>
      <c r="G169" s="0" t="n">
        <v>30515945</v>
      </c>
      <c r="H169" s="0" t="n">
        <v>1</v>
      </c>
      <c r="I169" s="0" t="s">
        <v>70</v>
      </c>
      <c r="K169" s="0" t="s">
        <v>187</v>
      </c>
      <c r="L169" s="0" t="n">
        <v>1369</v>
      </c>
      <c r="N169" s="0" t="n">
        <v>1013</v>
      </c>
      <c r="O169" s="0" t="s">
        <v>188</v>
      </c>
      <c r="P169" s="0" t="s">
        <v>188</v>
      </c>
      <c r="Q169" s="0" t="n">
        <v>1</v>
      </c>
      <c r="X169" s="0" t="n">
        <v>89.03059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0</v>
      </c>
      <c r="AD169" s="0" t="n">
        <v>1</v>
      </c>
      <c r="AE169" s="0" t="n">
        <v>1</v>
      </c>
      <c r="AF169" s="0" t="s">
        <v>76</v>
      </c>
      <c r="AG169" s="0" t="n">
        <v>97.933649</v>
      </c>
      <c r="AH169" s="0" t="n">
        <v>2</v>
      </c>
      <c r="AI169" s="0" t="n">
        <v>86511546</v>
      </c>
      <c r="AJ169" s="0" t="n">
        <v>169</v>
      </c>
      <c r="AK169" s="0" t="n">
        <v>0</v>
      </c>
      <c r="AL169" s="0" t="n">
        <v>0</v>
      </c>
      <c r="AM169" s="0" t="n">
        <v>0</v>
      </c>
      <c r="AN169" s="0" t="n">
        <v>0</v>
      </c>
      <c r="AO169" s="0" t="n">
        <v>0</v>
      </c>
      <c r="AP169" s="0" t="n">
        <v>0</v>
      </c>
      <c r="AQ169" s="0" t="n">
        <v>0</v>
      </c>
      <c r="AR169" s="0" t="n">
        <v>0</v>
      </c>
    </row>
    <row r="170" customFormat="false" ht="12.75" hidden="false" customHeight="false" outlineLevel="0" collapsed="false">
      <c r="A170" s="0" t="n">
        <f aca="false">ROW(Source!A154)</f>
        <v>154</v>
      </c>
      <c r="B170" s="0" t="n">
        <v>86511554</v>
      </c>
      <c r="C170" s="0" t="n">
        <v>86511545</v>
      </c>
      <c r="D170" s="0" t="n">
        <v>0</v>
      </c>
      <c r="E170" s="0" t="n">
        <v>1</v>
      </c>
      <c r="F170" s="0" t="n">
        <v>1</v>
      </c>
      <c r="G170" s="0" t="n">
        <v>30515945</v>
      </c>
      <c r="H170" s="0" t="n">
        <v>2</v>
      </c>
      <c r="I170" s="0" t="s">
        <v>193</v>
      </c>
      <c r="K170" s="0" t="s">
        <v>194</v>
      </c>
      <c r="L170" s="0" t="n">
        <v>1368</v>
      </c>
      <c r="N170" s="0" t="n">
        <v>1011</v>
      </c>
      <c r="O170" s="0" t="s">
        <v>195</v>
      </c>
      <c r="P170" s="0" t="s">
        <v>195</v>
      </c>
      <c r="Q170" s="0" t="n">
        <v>1</v>
      </c>
      <c r="X170" s="0" t="n">
        <v>1.57058</v>
      </c>
      <c r="Y170" s="0" t="n">
        <v>0</v>
      </c>
      <c r="Z170" s="0" t="n">
        <v>91.41</v>
      </c>
      <c r="AA170" s="0" t="n">
        <v>13.88</v>
      </c>
      <c r="AB170" s="0" t="n">
        <v>0</v>
      </c>
      <c r="AC170" s="0" t="n">
        <v>0</v>
      </c>
      <c r="AD170" s="0" t="n">
        <v>1</v>
      </c>
      <c r="AE170" s="0" t="n">
        <v>0</v>
      </c>
      <c r="AF170" s="0" t="s">
        <v>76</v>
      </c>
      <c r="AG170" s="0" t="n">
        <v>1.727638</v>
      </c>
      <c r="AH170" s="0" t="n">
        <v>2</v>
      </c>
      <c r="AI170" s="0" t="n">
        <v>86511547</v>
      </c>
      <c r="AJ170" s="0" t="n">
        <v>170</v>
      </c>
      <c r="AK170" s="0" t="n">
        <v>0</v>
      </c>
      <c r="AL170" s="0" t="n">
        <v>0</v>
      </c>
      <c r="AM170" s="0" t="n">
        <v>0</v>
      </c>
      <c r="AN170" s="0" t="n">
        <v>0</v>
      </c>
      <c r="AO170" s="0" t="n">
        <v>0</v>
      </c>
      <c r="AP170" s="0" t="n">
        <v>0</v>
      </c>
      <c r="AQ170" s="0" t="n">
        <v>0</v>
      </c>
      <c r="AR170" s="0" t="n">
        <v>0</v>
      </c>
    </row>
    <row r="171" customFormat="false" ht="12.75" hidden="false" customHeight="false" outlineLevel="0" collapsed="false">
      <c r="A171" s="0" t="n">
        <f aca="false">ROW(Source!A154)</f>
        <v>154</v>
      </c>
      <c r="B171" s="0" t="n">
        <v>86511555</v>
      </c>
      <c r="C171" s="0" t="n">
        <v>86511545</v>
      </c>
      <c r="D171" s="0" t="n">
        <v>0</v>
      </c>
      <c r="E171" s="0" t="n">
        <v>1</v>
      </c>
      <c r="F171" s="0" t="n">
        <v>1</v>
      </c>
      <c r="G171" s="0" t="n">
        <v>30515945</v>
      </c>
      <c r="H171" s="0" t="n">
        <v>2</v>
      </c>
      <c r="I171" s="0" t="s">
        <v>196</v>
      </c>
      <c r="K171" s="0" t="s">
        <v>197</v>
      </c>
      <c r="L171" s="0" t="n">
        <v>1368</v>
      </c>
      <c r="N171" s="0" t="n">
        <v>1011</v>
      </c>
      <c r="O171" s="0" t="s">
        <v>195</v>
      </c>
      <c r="P171" s="0" t="s">
        <v>195</v>
      </c>
      <c r="Q171" s="0" t="n">
        <v>1</v>
      </c>
      <c r="X171" s="0" t="n">
        <v>0.45254</v>
      </c>
      <c r="Y171" s="0" t="n">
        <v>0</v>
      </c>
      <c r="Z171" s="0" t="n">
        <v>197.09</v>
      </c>
      <c r="AA171" s="0" t="n">
        <v>18.62</v>
      </c>
      <c r="AB171" s="0" t="n">
        <v>0</v>
      </c>
      <c r="AC171" s="0" t="n">
        <v>0</v>
      </c>
      <c r="AD171" s="0" t="n">
        <v>1</v>
      </c>
      <c r="AE171" s="0" t="n">
        <v>0</v>
      </c>
      <c r="AF171" s="0" t="s">
        <v>76</v>
      </c>
      <c r="AG171" s="0" t="n">
        <v>0.497794</v>
      </c>
      <c r="AH171" s="0" t="n">
        <v>2</v>
      </c>
      <c r="AI171" s="0" t="n">
        <v>86511548</v>
      </c>
      <c r="AJ171" s="0" t="n">
        <v>171</v>
      </c>
      <c r="AK171" s="0" t="n">
        <v>0</v>
      </c>
      <c r="AL171" s="0" t="n">
        <v>0</v>
      </c>
      <c r="AM171" s="0" t="n">
        <v>0</v>
      </c>
      <c r="AN171" s="0" t="n">
        <v>0</v>
      </c>
      <c r="AO171" s="0" t="n">
        <v>0</v>
      </c>
      <c r="AP171" s="0" t="n">
        <v>0</v>
      </c>
      <c r="AQ171" s="0" t="n">
        <v>0</v>
      </c>
      <c r="AR171" s="0" t="n">
        <v>0</v>
      </c>
    </row>
    <row r="172" customFormat="false" ht="12.75" hidden="false" customHeight="false" outlineLevel="0" collapsed="false">
      <c r="A172" s="0" t="n">
        <f aca="false">ROW(Source!A154)</f>
        <v>154</v>
      </c>
      <c r="B172" s="0" t="n">
        <v>86511556</v>
      </c>
      <c r="C172" s="0" t="n">
        <v>86511545</v>
      </c>
      <c r="D172" s="0" t="n">
        <v>0</v>
      </c>
      <c r="E172" s="0" t="n">
        <v>1</v>
      </c>
      <c r="F172" s="0" t="n">
        <v>1</v>
      </c>
      <c r="G172" s="0" t="n">
        <v>30515945</v>
      </c>
      <c r="H172" s="0" t="n">
        <v>3</v>
      </c>
      <c r="I172" s="0" t="s">
        <v>198</v>
      </c>
      <c r="K172" s="0" t="s">
        <v>199</v>
      </c>
      <c r="L172" s="0" t="n">
        <v>1354</v>
      </c>
      <c r="N172" s="0" t="n">
        <v>1010</v>
      </c>
      <c r="O172" s="0" t="s">
        <v>181</v>
      </c>
      <c r="P172" s="0" t="s">
        <v>181</v>
      </c>
      <c r="Q172" s="0" t="n">
        <v>1</v>
      </c>
      <c r="X172" s="0" t="n">
        <v>2</v>
      </c>
      <c r="Y172" s="0" t="n">
        <v>218.51</v>
      </c>
      <c r="Z172" s="0" t="n">
        <v>0</v>
      </c>
      <c r="AA172" s="0" t="n">
        <v>0</v>
      </c>
      <c r="AB172" s="0" t="n">
        <v>0</v>
      </c>
      <c r="AC172" s="0" t="n">
        <v>0</v>
      </c>
      <c r="AD172" s="0" t="n">
        <v>1</v>
      </c>
      <c r="AE172" s="0" t="n">
        <v>0</v>
      </c>
      <c r="AG172" s="0" t="n">
        <v>2</v>
      </c>
      <c r="AH172" s="0" t="n">
        <v>2</v>
      </c>
      <c r="AI172" s="0" t="n">
        <v>86511549</v>
      </c>
      <c r="AJ172" s="0" t="n">
        <v>172</v>
      </c>
      <c r="AK172" s="0" t="n">
        <v>0</v>
      </c>
      <c r="AL172" s="0" t="n">
        <v>0</v>
      </c>
      <c r="AM172" s="0" t="n">
        <v>0</v>
      </c>
      <c r="AN172" s="0" t="n">
        <v>0</v>
      </c>
      <c r="AO172" s="0" t="n">
        <v>0</v>
      </c>
      <c r="AP172" s="0" t="n">
        <v>0</v>
      </c>
      <c r="AQ172" s="0" t="n">
        <v>0</v>
      </c>
      <c r="AR172" s="0" t="n">
        <v>0</v>
      </c>
    </row>
    <row r="173" customFormat="false" ht="12.75" hidden="false" customHeight="false" outlineLevel="0" collapsed="false">
      <c r="A173" s="0" t="n">
        <f aca="false">ROW(Source!A154)</f>
        <v>154</v>
      </c>
      <c r="B173" s="0" t="n">
        <v>86511557</v>
      </c>
      <c r="C173" s="0" t="n">
        <v>86511545</v>
      </c>
      <c r="D173" s="0" t="n">
        <v>0</v>
      </c>
      <c r="E173" s="0" t="n">
        <v>1</v>
      </c>
      <c r="F173" s="0" t="n">
        <v>1</v>
      </c>
      <c r="G173" s="0" t="n">
        <v>30515945</v>
      </c>
      <c r="H173" s="0" t="n">
        <v>3</v>
      </c>
      <c r="I173" s="0" t="s">
        <v>200</v>
      </c>
      <c r="K173" s="0" t="s">
        <v>201</v>
      </c>
      <c r="L173" s="0" t="n">
        <v>1303</v>
      </c>
      <c r="N173" s="0" t="n">
        <v>1003</v>
      </c>
      <c r="O173" s="0" t="s">
        <v>202</v>
      </c>
      <c r="P173" s="0" t="s">
        <v>202</v>
      </c>
      <c r="Q173" s="0" t="n">
        <v>1000</v>
      </c>
      <c r="X173" s="0" t="n">
        <v>0.01</v>
      </c>
      <c r="Y173" s="0" t="n">
        <v>6421.29</v>
      </c>
      <c r="Z173" s="0" t="n">
        <v>0</v>
      </c>
      <c r="AA173" s="0" t="n">
        <v>0</v>
      </c>
      <c r="AB173" s="0" t="n">
        <v>0</v>
      </c>
      <c r="AC173" s="0" t="n">
        <v>0</v>
      </c>
      <c r="AD173" s="0" t="n">
        <v>1</v>
      </c>
      <c r="AE173" s="0" t="n">
        <v>0</v>
      </c>
      <c r="AG173" s="0" t="n">
        <v>0.01</v>
      </c>
      <c r="AH173" s="0" t="n">
        <v>2</v>
      </c>
      <c r="AI173" s="0" t="n">
        <v>86511550</v>
      </c>
      <c r="AJ173" s="0" t="n">
        <v>173</v>
      </c>
      <c r="AK173" s="0" t="n">
        <v>0</v>
      </c>
      <c r="AL173" s="0" t="n">
        <v>0</v>
      </c>
      <c r="AM173" s="0" t="n">
        <v>0</v>
      </c>
      <c r="AN173" s="0" t="n">
        <v>0</v>
      </c>
      <c r="AO173" s="0" t="n">
        <v>0</v>
      </c>
      <c r="AP173" s="0" t="n">
        <v>0</v>
      </c>
      <c r="AQ173" s="0" t="n">
        <v>0</v>
      </c>
      <c r="AR173" s="0" t="n">
        <v>0</v>
      </c>
    </row>
    <row r="174" customFormat="false" ht="12.75" hidden="false" customHeight="false" outlineLevel="0" collapsed="false">
      <c r="A174" s="0" t="n">
        <f aca="false">ROW(Source!A154)</f>
        <v>154</v>
      </c>
      <c r="B174" s="0" t="n">
        <v>86511558</v>
      </c>
      <c r="C174" s="0" t="n">
        <v>86511545</v>
      </c>
      <c r="D174" s="0" t="n">
        <v>30532093</v>
      </c>
      <c r="E174" s="0" t="n">
        <v>1</v>
      </c>
      <c r="F174" s="0" t="n">
        <v>1</v>
      </c>
      <c r="G174" s="0" t="n">
        <v>30515945</v>
      </c>
      <c r="H174" s="0" t="n">
        <v>3</v>
      </c>
      <c r="I174" s="0" t="s">
        <v>203</v>
      </c>
      <c r="K174" s="0" t="s">
        <v>204</v>
      </c>
      <c r="L174" s="0" t="n">
        <v>1354</v>
      </c>
      <c r="N174" s="0" t="n">
        <v>1010</v>
      </c>
      <c r="O174" s="0" t="s">
        <v>181</v>
      </c>
      <c r="P174" s="0" t="s">
        <v>181</v>
      </c>
      <c r="Q174" s="0" t="n">
        <v>1</v>
      </c>
      <c r="X174" s="0" t="n">
        <v>0.2</v>
      </c>
      <c r="Y174" s="0" t="n">
        <v>0</v>
      </c>
      <c r="Z174" s="0" t="n">
        <v>0</v>
      </c>
      <c r="AA174" s="0" t="n">
        <v>0</v>
      </c>
      <c r="AB174" s="0" t="n">
        <v>0</v>
      </c>
      <c r="AC174" s="0" t="n">
        <v>0</v>
      </c>
      <c r="AD174" s="0" t="n">
        <v>0</v>
      </c>
      <c r="AE174" s="0" t="n">
        <v>0</v>
      </c>
      <c r="AG174" s="0" t="n">
        <v>0.2</v>
      </c>
      <c r="AH174" s="0" t="n">
        <v>2</v>
      </c>
      <c r="AI174" s="0" t="n">
        <v>86511551</v>
      </c>
      <c r="AJ174" s="0" t="n">
        <v>174</v>
      </c>
      <c r="AK174" s="0" t="n">
        <v>0</v>
      </c>
      <c r="AL174" s="0" t="n">
        <v>0</v>
      </c>
      <c r="AM174" s="0" t="n">
        <v>0</v>
      </c>
      <c r="AN174" s="0" t="n">
        <v>0</v>
      </c>
      <c r="AO174" s="0" t="n">
        <v>0</v>
      </c>
      <c r="AP174" s="0" t="n">
        <v>0</v>
      </c>
      <c r="AQ174" s="0" t="n">
        <v>0</v>
      </c>
      <c r="AR174" s="0" t="n">
        <v>0</v>
      </c>
    </row>
    <row r="175" customFormat="false" ht="12.75" hidden="false" customHeight="false" outlineLevel="0" collapsed="false">
      <c r="A175" s="0" t="n">
        <f aca="false">ROW(Source!A154)</f>
        <v>154</v>
      </c>
      <c r="B175" s="0" t="n">
        <v>86511559</v>
      </c>
      <c r="C175" s="0" t="n">
        <v>86511545</v>
      </c>
      <c r="D175" s="0" t="n">
        <v>30536077</v>
      </c>
      <c r="E175" s="0" t="n">
        <v>1</v>
      </c>
      <c r="F175" s="0" t="n">
        <v>1</v>
      </c>
      <c r="G175" s="0" t="n">
        <v>30515945</v>
      </c>
      <c r="H175" s="0" t="n">
        <v>3</v>
      </c>
      <c r="I175" s="0" t="s">
        <v>205</v>
      </c>
      <c r="K175" s="0" t="s">
        <v>206</v>
      </c>
      <c r="L175" s="0" t="n">
        <v>1339</v>
      </c>
      <c r="N175" s="0" t="n">
        <v>1007</v>
      </c>
      <c r="O175" s="0" t="s">
        <v>176</v>
      </c>
      <c r="P175" s="0" t="s">
        <v>176</v>
      </c>
      <c r="Q175" s="0" t="n">
        <v>1</v>
      </c>
      <c r="X175" s="0" t="n">
        <v>0.128</v>
      </c>
      <c r="Y175" s="0" t="n">
        <v>0</v>
      </c>
      <c r="Z175" s="0" t="n">
        <v>0</v>
      </c>
      <c r="AA175" s="0" t="n">
        <v>0</v>
      </c>
      <c r="AB175" s="0" t="n">
        <v>0</v>
      </c>
      <c r="AC175" s="0" t="n">
        <v>0</v>
      </c>
      <c r="AD175" s="0" t="n">
        <v>0</v>
      </c>
      <c r="AE175" s="0" t="n">
        <v>0</v>
      </c>
      <c r="AG175" s="0" t="n">
        <v>0.128</v>
      </c>
      <c r="AH175" s="0" t="n">
        <v>2</v>
      </c>
      <c r="AI175" s="0" t="n">
        <v>86511552</v>
      </c>
      <c r="AJ175" s="0" t="n">
        <v>175</v>
      </c>
      <c r="AK175" s="0" t="n">
        <v>0</v>
      </c>
      <c r="AL175" s="0" t="n">
        <v>0</v>
      </c>
      <c r="AM175" s="0" t="n">
        <v>0</v>
      </c>
      <c r="AN175" s="0" t="n">
        <v>0</v>
      </c>
      <c r="AO175" s="0" t="n">
        <v>0</v>
      </c>
      <c r="AP175" s="0" t="n">
        <v>0</v>
      </c>
      <c r="AQ175" s="0" t="n">
        <v>0</v>
      </c>
      <c r="AR175" s="0" t="n">
        <v>0</v>
      </c>
    </row>
    <row r="176" customFormat="false" ht="12.75" hidden="false" customHeight="false" outlineLevel="0" collapsed="false">
      <c r="A176" s="0" t="n">
        <f aca="false">ROW(Source!A155)</f>
        <v>155</v>
      </c>
      <c r="B176" s="0" t="n">
        <v>86511553</v>
      </c>
      <c r="C176" s="0" t="n">
        <v>86511545</v>
      </c>
      <c r="D176" s="0" t="n">
        <v>0</v>
      </c>
      <c r="E176" s="0" t="n">
        <v>1</v>
      </c>
      <c r="F176" s="0" t="n">
        <v>1</v>
      </c>
      <c r="G176" s="0" t="n">
        <v>30515945</v>
      </c>
      <c r="H176" s="0" t="n">
        <v>1</v>
      </c>
      <c r="I176" s="0" t="s">
        <v>70</v>
      </c>
      <c r="K176" s="0" t="s">
        <v>187</v>
      </c>
      <c r="L176" s="0" t="n">
        <v>1369</v>
      </c>
      <c r="N176" s="0" t="n">
        <v>1013</v>
      </c>
      <c r="O176" s="0" t="s">
        <v>188</v>
      </c>
      <c r="P176" s="0" t="s">
        <v>188</v>
      </c>
      <c r="Q176" s="0" t="n">
        <v>1</v>
      </c>
      <c r="X176" s="0" t="n">
        <v>89.03059</v>
      </c>
      <c r="Y176" s="0" t="n">
        <v>0</v>
      </c>
      <c r="Z176" s="0" t="n">
        <v>0</v>
      </c>
      <c r="AA176" s="0" t="n">
        <v>0</v>
      </c>
      <c r="AB176" s="0" t="n">
        <v>0</v>
      </c>
      <c r="AC176" s="0" t="n">
        <v>0</v>
      </c>
      <c r="AD176" s="0" t="n">
        <v>1</v>
      </c>
      <c r="AE176" s="0" t="n">
        <v>1</v>
      </c>
      <c r="AF176" s="0" t="s">
        <v>76</v>
      </c>
      <c r="AG176" s="0" t="n">
        <v>97.933649</v>
      </c>
      <c r="AH176" s="0" t="n">
        <v>2</v>
      </c>
      <c r="AI176" s="0" t="n">
        <v>86511546</v>
      </c>
      <c r="AJ176" s="0" t="n">
        <v>176</v>
      </c>
      <c r="AK176" s="0" t="n">
        <v>0</v>
      </c>
      <c r="AL176" s="0" t="n">
        <v>0</v>
      </c>
      <c r="AM176" s="0" t="n">
        <v>0</v>
      </c>
      <c r="AN176" s="0" t="n">
        <v>0</v>
      </c>
      <c r="AO176" s="0" t="n">
        <v>0</v>
      </c>
      <c r="AP176" s="0" t="n">
        <v>0</v>
      </c>
      <c r="AQ176" s="0" t="n">
        <v>0</v>
      </c>
      <c r="AR176" s="0" t="n">
        <v>0</v>
      </c>
    </row>
    <row r="177" customFormat="false" ht="12.75" hidden="false" customHeight="false" outlineLevel="0" collapsed="false">
      <c r="A177" s="0" t="n">
        <f aca="false">ROW(Source!A155)</f>
        <v>155</v>
      </c>
      <c r="B177" s="0" t="n">
        <v>86511554</v>
      </c>
      <c r="C177" s="0" t="n">
        <v>86511545</v>
      </c>
      <c r="D177" s="0" t="n">
        <v>0</v>
      </c>
      <c r="E177" s="0" t="n">
        <v>1</v>
      </c>
      <c r="F177" s="0" t="n">
        <v>1</v>
      </c>
      <c r="G177" s="0" t="n">
        <v>30515945</v>
      </c>
      <c r="H177" s="0" t="n">
        <v>2</v>
      </c>
      <c r="I177" s="0" t="s">
        <v>193</v>
      </c>
      <c r="K177" s="0" t="s">
        <v>194</v>
      </c>
      <c r="L177" s="0" t="n">
        <v>1368</v>
      </c>
      <c r="N177" s="0" t="n">
        <v>1011</v>
      </c>
      <c r="O177" s="0" t="s">
        <v>195</v>
      </c>
      <c r="P177" s="0" t="s">
        <v>195</v>
      </c>
      <c r="Q177" s="0" t="n">
        <v>1</v>
      </c>
      <c r="X177" s="0" t="n">
        <v>1.57058</v>
      </c>
      <c r="Y177" s="0" t="n">
        <v>0</v>
      </c>
      <c r="Z177" s="0" t="n">
        <v>91.41</v>
      </c>
      <c r="AA177" s="0" t="n">
        <v>13.88</v>
      </c>
      <c r="AB177" s="0" t="n">
        <v>0</v>
      </c>
      <c r="AC177" s="0" t="n">
        <v>0</v>
      </c>
      <c r="AD177" s="0" t="n">
        <v>1</v>
      </c>
      <c r="AE177" s="0" t="n">
        <v>0</v>
      </c>
      <c r="AF177" s="0" t="s">
        <v>76</v>
      </c>
      <c r="AG177" s="0" t="n">
        <v>1.727638</v>
      </c>
      <c r="AH177" s="0" t="n">
        <v>2</v>
      </c>
      <c r="AI177" s="0" t="n">
        <v>86511547</v>
      </c>
      <c r="AJ177" s="0" t="n">
        <v>177</v>
      </c>
      <c r="AK177" s="0" t="n">
        <v>0</v>
      </c>
      <c r="AL177" s="0" t="n">
        <v>0</v>
      </c>
      <c r="AM177" s="0" t="n">
        <v>0</v>
      </c>
      <c r="AN177" s="0" t="n">
        <v>0</v>
      </c>
      <c r="AO177" s="0" t="n">
        <v>0</v>
      </c>
      <c r="AP177" s="0" t="n">
        <v>0</v>
      </c>
      <c r="AQ177" s="0" t="n">
        <v>0</v>
      </c>
      <c r="AR177" s="0" t="n">
        <v>0</v>
      </c>
    </row>
    <row r="178" customFormat="false" ht="12.75" hidden="false" customHeight="false" outlineLevel="0" collapsed="false">
      <c r="A178" s="0" t="n">
        <f aca="false">ROW(Source!A155)</f>
        <v>155</v>
      </c>
      <c r="B178" s="0" t="n">
        <v>86511555</v>
      </c>
      <c r="C178" s="0" t="n">
        <v>86511545</v>
      </c>
      <c r="D178" s="0" t="n">
        <v>0</v>
      </c>
      <c r="E178" s="0" t="n">
        <v>1</v>
      </c>
      <c r="F178" s="0" t="n">
        <v>1</v>
      </c>
      <c r="G178" s="0" t="n">
        <v>30515945</v>
      </c>
      <c r="H178" s="0" t="n">
        <v>2</v>
      </c>
      <c r="I178" s="0" t="s">
        <v>196</v>
      </c>
      <c r="K178" s="0" t="s">
        <v>197</v>
      </c>
      <c r="L178" s="0" t="n">
        <v>1368</v>
      </c>
      <c r="N178" s="0" t="n">
        <v>1011</v>
      </c>
      <c r="O178" s="0" t="s">
        <v>195</v>
      </c>
      <c r="P178" s="0" t="s">
        <v>195</v>
      </c>
      <c r="Q178" s="0" t="n">
        <v>1</v>
      </c>
      <c r="X178" s="0" t="n">
        <v>0.45254</v>
      </c>
      <c r="Y178" s="0" t="n">
        <v>0</v>
      </c>
      <c r="Z178" s="0" t="n">
        <v>197.09</v>
      </c>
      <c r="AA178" s="0" t="n">
        <v>18.62</v>
      </c>
      <c r="AB178" s="0" t="n">
        <v>0</v>
      </c>
      <c r="AC178" s="0" t="n">
        <v>0</v>
      </c>
      <c r="AD178" s="0" t="n">
        <v>1</v>
      </c>
      <c r="AE178" s="0" t="n">
        <v>0</v>
      </c>
      <c r="AF178" s="0" t="s">
        <v>76</v>
      </c>
      <c r="AG178" s="0" t="n">
        <v>0.497794</v>
      </c>
      <c r="AH178" s="0" t="n">
        <v>2</v>
      </c>
      <c r="AI178" s="0" t="n">
        <v>86511548</v>
      </c>
      <c r="AJ178" s="0" t="n">
        <v>178</v>
      </c>
      <c r="AK178" s="0" t="n">
        <v>0</v>
      </c>
      <c r="AL178" s="0" t="n">
        <v>0</v>
      </c>
      <c r="AM178" s="0" t="n">
        <v>0</v>
      </c>
      <c r="AN178" s="0" t="n">
        <v>0</v>
      </c>
      <c r="AO178" s="0" t="n">
        <v>0</v>
      </c>
      <c r="AP178" s="0" t="n">
        <v>0</v>
      </c>
      <c r="AQ178" s="0" t="n">
        <v>0</v>
      </c>
      <c r="AR178" s="0" t="n">
        <v>0</v>
      </c>
    </row>
    <row r="179" customFormat="false" ht="12.75" hidden="false" customHeight="false" outlineLevel="0" collapsed="false">
      <c r="A179" s="0" t="n">
        <f aca="false">ROW(Source!A155)</f>
        <v>155</v>
      </c>
      <c r="B179" s="0" t="n">
        <v>86511556</v>
      </c>
      <c r="C179" s="0" t="n">
        <v>86511545</v>
      </c>
      <c r="D179" s="0" t="n">
        <v>0</v>
      </c>
      <c r="E179" s="0" t="n">
        <v>1</v>
      </c>
      <c r="F179" s="0" t="n">
        <v>1</v>
      </c>
      <c r="G179" s="0" t="n">
        <v>30515945</v>
      </c>
      <c r="H179" s="0" t="n">
        <v>3</v>
      </c>
      <c r="I179" s="0" t="s">
        <v>198</v>
      </c>
      <c r="K179" s="0" t="s">
        <v>199</v>
      </c>
      <c r="L179" s="0" t="n">
        <v>1354</v>
      </c>
      <c r="N179" s="0" t="n">
        <v>1010</v>
      </c>
      <c r="O179" s="0" t="s">
        <v>181</v>
      </c>
      <c r="P179" s="0" t="s">
        <v>181</v>
      </c>
      <c r="Q179" s="0" t="n">
        <v>1</v>
      </c>
      <c r="X179" s="0" t="n">
        <v>2</v>
      </c>
      <c r="Y179" s="0" t="n">
        <v>218.51</v>
      </c>
      <c r="Z179" s="0" t="n">
        <v>0</v>
      </c>
      <c r="AA179" s="0" t="n">
        <v>0</v>
      </c>
      <c r="AB179" s="0" t="n">
        <v>0</v>
      </c>
      <c r="AC179" s="0" t="n">
        <v>0</v>
      </c>
      <c r="AD179" s="0" t="n">
        <v>1</v>
      </c>
      <c r="AE179" s="0" t="n">
        <v>0</v>
      </c>
      <c r="AG179" s="0" t="n">
        <v>2</v>
      </c>
      <c r="AH179" s="0" t="n">
        <v>2</v>
      </c>
      <c r="AI179" s="0" t="n">
        <v>86511549</v>
      </c>
      <c r="AJ179" s="0" t="n">
        <v>179</v>
      </c>
      <c r="AK179" s="0" t="n">
        <v>0</v>
      </c>
      <c r="AL179" s="0" t="n">
        <v>0</v>
      </c>
      <c r="AM179" s="0" t="n">
        <v>0</v>
      </c>
      <c r="AN179" s="0" t="n">
        <v>0</v>
      </c>
      <c r="AO179" s="0" t="n">
        <v>0</v>
      </c>
      <c r="AP179" s="0" t="n">
        <v>0</v>
      </c>
      <c r="AQ179" s="0" t="n">
        <v>0</v>
      </c>
      <c r="AR179" s="0" t="n">
        <v>0</v>
      </c>
    </row>
    <row r="180" customFormat="false" ht="12.75" hidden="false" customHeight="false" outlineLevel="0" collapsed="false">
      <c r="A180" s="0" t="n">
        <f aca="false">ROW(Source!A155)</f>
        <v>155</v>
      </c>
      <c r="B180" s="0" t="n">
        <v>86511557</v>
      </c>
      <c r="C180" s="0" t="n">
        <v>86511545</v>
      </c>
      <c r="D180" s="0" t="n">
        <v>0</v>
      </c>
      <c r="E180" s="0" t="n">
        <v>1</v>
      </c>
      <c r="F180" s="0" t="n">
        <v>1</v>
      </c>
      <c r="G180" s="0" t="n">
        <v>30515945</v>
      </c>
      <c r="H180" s="0" t="n">
        <v>3</v>
      </c>
      <c r="I180" s="0" t="s">
        <v>200</v>
      </c>
      <c r="K180" s="0" t="s">
        <v>201</v>
      </c>
      <c r="L180" s="0" t="n">
        <v>1303</v>
      </c>
      <c r="N180" s="0" t="n">
        <v>1003</v>
      </c>
      <c r="O180" s="0" t="s">
        <v>202</v>
      </c>
      <c r="P180" s="0" t="s">
        <v>202</v>
      </c>
      <c r="Q180" s="0" t="n">
        <v>1000</v>
      </c>
      <c r="X180" s="0" t="n">
        <v>0.01</v>
      </c>
      <c r="Y180" s="0" t="n">
        <v>6421.29</v>
      </c>
      <c r="Z180" s="0" t="n">
        <v>0</v>
      </c>
      <c r="AA180" s="0" t="n">
        <v>0</v>
      </c>
      <c r="AB180" s="0" t="n">
        <v>0</v>
      </c>
      <c r="AC180" s="0" t="n">
        <v>0</v>
      </c>
      <c r="AD180" s="0" t="n">
        <v>1</v>
      </c>
      <c r="AE180" s="0" t="n">
        <v>0</v>
      </c>
      <c r="AG180" s="0" t="n">
        <v>0.01</v>
      </c>
      <c r="AH180" s="0" t="n">
        <v>2</v>
      </c>
      <c r="AI180" s="0" t="n">
        <v>86511550</v>
      </c>
      <c r="AJ180" s="0" t="n">
        <v>180</v>
      </c>
      <c r="AK180" s="0" t="n">
        <v>0</v>
      </c>
      <c r="AL180" s="0" t="n">
        <v>0</v>
      </c>
      <c r="AM180" s="0" t="n">
        <v>0</v>
      </c>
      <c r="AN180" s="0" t="n">
        <v>0</v>
      </c>
      <c r="AO180" s="0" t="n">
        <v>0</v>
      </c>
      <c r="AP180" s="0" t="n">
        <v>0</v>
      </c>
      <c r="AQ180" s="0" t="n">
        <v>0</v>
      </c>
      <c r="AR180" s="0" t="n">
        <v>0</v>
      </c>
    </row>
    <row r="181" customFormat="false" ht="12.75" hidden="false" customHeight="false" outlineLevel="0" collapsed="false">
      <c r="A181" s="0" t="n">
        <f aca="false">ROW(Source!A155)</f>
        <v>155</v>
      </c>
      <c r="B181" s="0" t="n">
        <v>86511558</v>
      </c>
      <c r="C181" s="0" t="n">
        <v>86511545</v>
      </c>
      <c r="D181" s="0" t="n">
        <v>30532093</v>
      </c>
      <c r="E181" s="0" t="n">
        <v>1</v>
      </c>
      <c r="F181" s="0" t="n">
        <v>1</v>
      </c>
      <c r="G181" s="0" t="n">
        <v>30515945</v>
      </c>
      <c r="H181" s="0" t="n">
        <v>3</v>
      </c>
      <c r="I181" s="0" t="s">
        <v>203</v>
      </c>
      <c r="K181" s="0" t="s">
        <v>204</v>
      </c>
      <c r="L181" s="0" t="n">
        <v>1354</v>
      </c>
      <c r="N181" s="0" t="n">
        <v>1010</v>
      </c>
      <c r="O181" s="0" t="s">
        <v>181</v>
      </c>
      <c r="P181" s="0" t="s">
        <v>181</v>
      </c>
      <c r="Q181" s="0" t="n">
        <v>1</v>
      </c>
      <c r="X181" s="0" t="n">
        <v>0.2</v>
      </c>
      <c r="Y181" s="0" t="n">
        <v>0</v>
      </c>
      <c r="Z181" s="0" t="n">
        <v>0</v>
      </c>
      <c r="AA181" s="0" t="n">
        <v>0</v>
      </c>
      <c r="AB181" s="0" t="n">
        <v>0</v>
      </c>
      <c r="AC181" s="0" t="n">
        <v>0</v>
      </c>
      <c r="AD181" s="0" t="n">
        <v>0</v>
      </c>
      <c r="AE181" s="0" t="n">
        <v>0</v>
      </c>
      <c r="AG181" s="0" t="n">
        <v>0.2</v>
      </c>
      <c r="AH181" s="0" t="n">
        <v>2</v>
      </c>
      <c r="AI181" s="0" t="n">
        <v>86511551</v>
      </c>
      <c r="AJ181" s="0" t="n">
        <v>181</v>
      </c>
      <c r="AK181" s="0" t="n">
        <v>0</v>
      </c>
      <c r="AL181" s="0" t="n">
        <v>0</v>
      </c>
      <c r="AM181" s="0" t="n">
        <v>0</v>
      </c>
      <c r="AN181" s="0" t="n">
        <v>0</v>
      </c>
      <c r="AO181" s="0" t="n">
        <v>0</v>
      </c>
      <c r="AP181" s="0" t="n">
        <v>0</v>
      </c>
      <c r="AQ181" s="0" t="n">
        <v>0</v>
      </c>
      <c r="AR181" s="0" t="n">
        <v>0</v>
      </c>
    </row>
    <row r="182" customFormat="false" ht="12.75" hidden="false" customHeight="false" outlineLevel="0" collapsed="false">
      <c r="A182" s="0" t="n">
        <f aca="false">ROW(Source!A155)</f>
        <v>155</v>
      </c>
      <c r="B182" s="0" t="n">
        <v>86511559</v>
      </c>
      <c r="C182" s="0" t="n">
        <v>86511545</v>
      </c>
      <c r="D182" s="0" t="n">
        <v>30536077</v>
      </c>
      <c r="E182" s="0" t="n">
        <v>1</v>
      </c>
      <c r="F182" s="0" t="n">
        <v>1</v>
      </c>
      <c r="G182" s="0" t="n">
        <v>30515945</v>
      </c>
      <c r="H182" s="0" t="n">
        <v>3</v>
      </c>
      <c r="I182" s="0" t="s">
        <v>205</v>
      </c>
      <c r="K182" s="0" t="s">
        <v>206</v>
      </c>
      <c r="L182" s="0" t="n">
        <v>1339</v>
      </c>
      <c r="N182" s="0" t="n">
        <v>1007</v>
      </c>
      <c r="O182" s="0" t="s">
        <v>176</v>
      </c>
      <c r="P182" s="0" t="s">
        <v>176</v>
      </c>
      <c r="Q182" s="0" t="n">
        <v>1</v>
      </c>
      <c r="X182" s="0" t="n">
        <v>0.128</v>
      </c>
      <c r="Y182" s="0" t="n">
        <v>0</v>
      </c>
      <c r="Z182" s="0" t="n">
        <v>0</v>
      </c>
      <c r="AA182" s="0" t="n">
        <v>0</v>
      </c>
      <c r="AB182" s="0" t="n">
        <v>0</v>
      </c>
      <c r="AC182" s="0" t="n">
        <v>0</v>
      </c>
      <c r="AD182" s="0" t="n">
        <v>0</v>
      </c>
      <c r="AE182" s="0" t="n">
        <v>0</v>
      </c>
      <c r="AG182" s="0" t="n">
        <v>0.128</v>
      </c>
      <c r="AH182" s="0" t="n">
        <v>2</v>
      </c>
      <c r="AI182" s="0" t="n">
        <v>86511552</v>
      </c>
      <c r="AJ182" s="0" t="n">
        <v>182</v>
      </c>
      <c r="AK182" s="0" t="n">
        <v>0</v>
      </c>
      <c r="AL182" s="0" t="n">
        <v>0</v>
      </c>
      <c r="AM182" s="0" t="n">
        <v>0</v>
      </c>
      <c r="AN182" s="0" t="n">
        <v>0</v>
      </c>
      <c r="AO182" s="0" t="n">
        <v>0</v>
      </c>
      <c r="AP182" s="0" t="n">
        <v>0</v>
      </c>
      <c r="AQ182" s="0" t="n">
        <v>0</v>
      </c>
      <c r="AR182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25" colorId="64" zoomScale="100" zoomScaleNormal="100" zoomScalePageLayoutView="100" workbookViewId="0">
      <selection pane="topLeft" activeCell="A33" activeCellId="0" sqref="A33"/>
    </sheetView>
  </sheetViews>
  <sheetFormatPr defaultColWidth="9.13671875" defaultRowHeight="12.75" zeroHeight="false" outlineLevelRow="0" outlineLevelCol="0"/>
  <sheetData/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Y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79" activeCellId="0" sqref="A79"/>
    </sheetView>
  </sheetViews>
  <sheetFormatPr defaultColWidth="9.13671875" defaultRowHeight="12.75" zeroHeight="false" outlineLevelRow="0" outlineLevelCol="0"/>
  <sheetData>
    <row r="1" customFormat="false" ht="12.75" hidden="false" customHeight="false" outlineLevel="0" collapsed="false">
      <c r="A1" s="0" t="n">
        <v>0</v>
      </c>
      <c r="B1" s="0" t="s">
        <v>53</v>
      </c>
      <c r="D1" s="0" t="s">
        <v>54</v>
      </c>
      <c r="F1" s="0" t="n">
        <v>0</v>
      </c>
      <c r="G1" s="0" t="n">
        <v>0</v>
      </c>
      <c r="H1" s="0" t="n">
        <v>0</v>
      </c>
      <c r="I1" s="0" t="s">
        <v>55</v>
      </c>
      <c r="K1" s="0" t="n">
        <v>1</v>
      </c>
      <c r="L1" s="0" t="n">
        <v>76812</v>
      </c>
      <c r="M1" s="0" t="n">
        <v>10</v>
      </c>
      <c r="N1" s="0" t="n">
        <v>12</v>
      </c>
      <c r="O1" s="0" t="n">
        <v>2</v>
      </c>
      <c r="P1" s="0" t="n">
        <v>0</v>
      </c>
      <c r="Q1" s="0" t="n">
        <v>1</v>
      </c>
    </row>
    <row r="12" customFormat="false" ht="12.75" hidden="false" customHeight="false" outlineLevel="0" collapsed="false">
      <c r="F12" s="0" t="str">
        <f aca="false">Source!F12</f>
        <v>СР-08-01</v>
      </c>
      <c r="G12" s="0" t="str">
        <f aca="false">Source!G12</f>
        <v>Средства технического регулирования дорожного движения на период реконструкции</v>
      </c>
      <c r="AJ12" s="0" t="n">
        <v>0</v>
      </c>
      <c r="CY12" s="0" t="n">
        <v>0</v>
      </c>
    </row>
  </sheetData>
  <printOptions headings="false" gridLines="true" gridLinesSet="true" horizontalCentered="false" verticalCentered="false"/>
  <pageMargins left="0.75" right="0.75" top="1" bottom="1" header="0.5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LibreOffice/7.5.7.1$Windows_X86_64 LibreOffice_project/47eb0cf7efbacdee9b19ae25d6752381ede23126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2026-09-27T18:05:00Z</dcterms:modified>
  <cp:revision>1</cp:revision>
  <dc:subject/>
  <dc:title/>
</cp:coreProperties>
</file>