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ькуляция" sheetId="1" r:id="rId1"/>
    <sheet name="Источники" sheetId="2" r:id="rId2"/>
  </sheets>
  <calcPr calcId="0" fullCalcOnLoad="1"/>
</workbook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/>
  <sheetFormatPr defaultRowHeight="15"/>
  <cols>
    <col min="1" max="1" width="7" customWidth="1"/>
    <col min="2" max="2" width="38" customWidth="1"/>
    <col min="3" max="10" width="17" customWidth="1"/>
    <col min="11" max="11" width="30" customWidth="1"/>
    <col min="12" max="12" width="34" customWidth="1"/>
    <col min="13" max="13" width="80" customWidth="1"/>
  </cols>
  <sheetData>
    <row r="1">
      <c r="A1" t="inlineStr">
        <is>
          <t>ПИР 25МГ-ДПР-2750: III квартал 2026, без НДС</t>
        </is>
      </c>
    </row>
    <row r="2">
      <c r="A2" t="inlineStr">
        <is>
          <t>Источник: Росэлторг №32515183014, SHA-256 b3c6e4ebfd0d89896832e55fbeb413cf94b9eedbe1502cf0121523dce1717a39</t>
        </is>
      </c>
    </row>
    <row r="3">
      <c r="A3" t="inlineStr">
        <is>
          <t>Строки 3/15 исключены; у строки 8 только МРР. Не является расчётом внешних тарифов и платы МГЭ.</t>
        </is>
      </c>
    </row>
    <row r="4">
      <c r="A4" t="inlineStr">
        <is>
          <t>№</t>
        </is>
      </c>
      <c r="B4" t="inlineStr">
        <is>
          <t>Вид работ</t>
        </is>
      </c>
      <c r="C4" t="inlineStr">
        <is>
          <t>База МРР-2000</t>
        </is>
      </c>
      <c r="D4" t="inlineStr">
        <is>
          <t>Индекс Q3 2026</t>
        </is>
      </c>
      <c r="E4" t="inlineStr">
        <is>
          <t>Переиндексация</t>
        </is>
      </c>
      <c r="F4" t="inlineStr">
        <is>
          <t>Принято 1/0</t>
        </is>
      </c>
      <c r="G4" t="inlineStr">
        <is>
          <t>В ССР нетто</t>
        </is>
      </c>
      <c r="H4" t="inlineStr">
        <is>
          <t>ИЗ</t>
        </is>
      </c>
      <c r="I4" t="inlineStr">
        <is>
          <t>ПД</t>
        </is>
      </c>
      <c r="J4" t="inlineStr">
        <is>
          <t>РД</t>
        </is>
      </c>
      <c r="K4" t="inlineStr">
        <is>
          <t>Источник</t>
        </is>
      </c>
      <c r="L4" t="inlineStr">
        <is>
          <t>Статус</t>
        </is>
      </c>
      <c r="M4" t="inlineStr">
        <is>
          <t>Обоснование</t>
        </is>
      </c>
    </row>
    <row r="5">
      <c r="A5">
        <v>1</v>
      </c>
      <c r="B5" t="inlineStr">
        <is>
          <t>Проект газопровода</t>
        </is>
      </c>
      <c r="C5" s="1">
        <v>1396058</v>
      </c>
      <c r="D5" s="2">
        <v>11.456</v>
      </c>
      <c r="E5" s="1">
        <f>ROUND(C5*D5,2)</f>
        <v>15993240.45</v>
      </c>
      <c r="F5">
        <v>1</v>
      </c>
      <c r="G5" s="1">
        <f>E5*F5</f>
        <v>15993240.45</v>
      </c>
      <c r="H5" s="1">
        <f>0</f>
        <v>0</v>
      </c>
      <c r="I5" s="1">
        <f>ROUND(G5*0.4,2)</f>
        <v>6397296.18</v>
      </c>
      <c r="J5" s="1">
        <f>G5-I5</f>
        <v>9595944.27</v>
      </c>
      <c r="K5" t="inlineStr">
        <is>
          <t>РП!Q264/J28</t>
        </is>
      </c>
      <c r="L5" t="inlineStr">
        <is>
          <t>included_source_estimate_current_index</t>
        </is>
      </c>
      <c r="M5" t="inlineStr">
        <is>
          <t>Исходный сметный состав РП; 1500 м открытой и 600 м ГНБ — задание ПНМЦД, не длина ЛСР. ВР 1515,3 м разбивки / 1062,3 м траншеи / 474,3 м проколов нельзя механически суммировать как один расчётный объём.</t>
        </is>
      </c>
    </row>
    <row r="6">
      <c r="A6">
        <v>2</v>
      </c>
      <c r="B6" t="inlineStr">
        <is>
          <t>ЭХЗ</t>
        </is>
      </c>
      <c r="C6" s="1">
        <v>69039</v>
      </c>
      <c r="D6" s="2">
        <v>11.456</v>
      </c>
      <c r="E6" s="1">
        <f>ROUND(C6*D6,2)</f>
        <v>790910.78</v>
      </c>
      <c r="F6">
        <v>1</v>
      </c>
      <c r="G6" s="1">
        <f>E6*F6</f>
        <v>790910.78</v>
      </c>
      <c r="H6" s="1">
        <f>0</f>
        <v>0</v>
      </c>
      <c r="I6" s="1">
        <f>ROUND(G6*0.4,2)</f>
        <v>316364.31</v>
      </c>
      <c r="J6" s="1">
        <f>G6-I6</f>
        <v>474546.47</v>
      </c>
      <c r="K6" t="inlineStr">
        <is>
          <t>АЗ (2)!K184/K214</t>
        </is>
      </c>
      <c r="L6" t="inlineStr">
        <is>
          <t>included_source_estimate_current_index</t>
        </is>
      </c>
      <c r="M6" t="inlineStr">
        <is>
          <t>ЭХЗ по исходной смете; строительное количество само по себе не заменяет задание на ПИР.</t>
        </is>
      </c>
    </row>
    <row r="7">
      <c r="A7">
        <v>3</v>
      </c>
      <c r="B7" t="inlineStr">
        <is>
          <t>Инженерно-геофизические изыскания</t>
        </is>
      </c>
      <c r="F7">
        <v>0</v>
      </c>
      <c r="G7" s="1">
        <v>0</v>
      </c>
      <c r="H7" s="1">
        <f>0</f>
        <v>0</v>
      </c>
      <c r="I7" s="1">
        <f>0</f>
        <v>0</v>
      </c>
      <c r="J7" s="1">
        <f>0</f>
        <v>0</v>
      </c>
      <c r="K7" t="inlineStr">
        <is>
          <t>Геофизика!J75/J109/J113</t>
        </is>
      </c>
      <c r="L7" t="inlineStr">
        <is>
          <t>requires_current_NZ_281_282_scope</t>
        </is>
      </c>
      <c r="M7" t="inlineStr">
        <is>
          <t>НЕ ВКЛЮЧЕНО. Старый сценарий 81,95 к 1991 = 67 916,05 руб не действующая новая смета. ТЗ: 4 полевых УЭС, 4 БТ, 4 лабораторных определения. Нужны программа метода, категория и разнос; применить НЗ 282/пр, 281/пр и индекс 1,27.</t>
        </is>
      </c>
    </row>
    <row r="8">
      <c r="A8">
        <v>4</v>
      </c>
      <c r="B8" t="inlineStr">
        <is>
          <t>ПОДД</t>
        </is>
      </c>
      <c r="C8" s="1">
        <v>21076</v>
      </c>
      <c r="D8" s="2">
        <v>11.456</v>
      </c>
      <c r="E8" s="1">
        <f>ROUND(C8*D8,2)</f>
        <v>241446.66</v>
      </c>
      <c r="F8">
        <v>1</v>
      </c>
      <c r="G8" s="1">
        <f>E8*F8</f>
        <v>241446.66</v>
      </c>
      <c r="H8" s="1">
        <f>0</f>
        <v>0</v>
      </c>
      <c r="I8" s="1">
        <f>ROUND(G8*0.4,2)</f>
        <v>96578.66</v>
      </c>
      <c r="J8" s="1">
        <f>G8-I8</f>
        <v>144868.00</v>
      </c>
      <c r="K8" t="inlineStr">
        <is>
          <t>ОДД !G74/G78</t>
        </is>
      </c>
      <c r="L8" t="inlineStr">
        <is>
          <t>included_source_estimate_current_index</t>
        </is>
      </c>
      <c r="M8" t="inlineStr">
        <is>
          <t>ПОДД по исходной смете; строительный том ПОДД не задаёт иного объёма труда ПИР.</t>
        </is>
      </c>
    </row>
    <row r="9">
      <c r="A9">
        <v>5</v>
      </c>
      <c r="B9" t="inlineStr">
        <is>
          <t>Дендрология</t>
        </is>
      </c>
      <c r="C9" s="1">
        <v>59236.3</v>
      </c>
      <c r="D9" s="2">
        <v>11.456</v>
      </c>
      <c r="E9" s="1">
        <f>ROUND(C9*D9,2)</f>
        <v>678611.05</v>
      </c>
      <c r="F9">
        <v>1</v>
      </c>
      <c r="G9" s="1">
        <f>E9*F9</f>
        <v>678611.05</v>
      </c>
      <c r="H9" s="1">
        <f>0</f>
        <v>0</v>
      </c>
      <c r="I9" s="1">
        <f>ROUND(G9*0.4,2)</f>
        <v>271444.42</v>
      </c>
      <c r="J9" s="1">
        <f>G9-I9</f>
        <v>407166.63</v>
      </c>
      <c r="K9" t="inlineStr">
        <is>
          <t>ПД!S133/E16</t>
        </is>
      </c>
      <c r="L9" t="inlineStr">
        <is>
          <t>included_source_estimate_current_index</t>
        </is>
      </c>
      <c r="M9" t="inlineStr">
        <is>
          <t>Дендрология: сметный обследуемый участок 1,9 га, 84 дерева и 127 кустарников; не равен площади восстановляемого газона.</t>
        </is>
      </c>
    </row>
    <row r="10">
      <c r="A10">
        <v>6</v>
      </c>
      <c r="B10" t="inlineStr">
        <is>
          <t>Благоустройство и озеленение</t>
        </is>
      </c>
      <c r="C10" s="1">
        <v>19236</v>
      </c>
      <c r="D10" s="2">
        <v>11.456</v>
      </c>
      <c r="E10" s="1">
        <f>ROUND(C10*D10,2)</f>
        <v>220367.62</v>
      </c>
      <c r="F10">
        <v>1</v>
      </c>
      <c r="G10" s="1">
        <f>E10*F10</f>
        <v>220367.62</v>
      </c>
      <c r="H10" s="1">
        <f>0</f>
        <v>0</v>
      </c>
      <c r="I10" s="1">
        <f>ROUND(G10*0.4,2)</f>
        <v>88147.05</v>
      </c>
      <c r="J10" s="1">
        <f>G10-I10</f>
        <v>132220.57</v>
      </c>
      <c r="K10" t="inlineStr">
        <is>
          <t>БО!N36/F28</t>
        </is>
      </c>
      <c r="L10" t="inlineStr">
        <is>
          <t>included_source_estimate_current_index</t>
        </is>
      </c>
      <c r="M10" t="inlineStr">
        <is>
          <t>Благоустройство: проектный участок 1,9 га из ПД!C22; не равен одной позиции озеленения в ЛСР.</t>
        </is>
      </c>
    </row>
    <row r="11">
      <c r="A11">
        <v>7</v>
      </c>
      <c r="B11" t="inlineStr">
        <is>
          <t>Инженерно-экологические изыскания</t>
        </is>
      </c>
      <c r="C11" s="1">
        <v>252203.23931588</v>
      </c>
      <c r="D11" s="2">
        <v>11.456</v>
      </c>
      <c r="E11" s="1">
        <f>ROUND(C11*D11,2)</f>
        <v>2889240.31</v>
      </c>
      <c r="F11">
        <v>1</v>
      </c>
      <c r="G11" s="1">
        <f>E11*F11</f>
        <v>2889240.31</v>
      </c>
      <c r="H11" s="1">
        <f>G11</f>
        <v>2889240.31</v>
      </c>
      <c r="I11" s="1">
        <f>0</f>
        <v>0</v>
      </c>
      <c r="J11" s="1">
        <f>0</f>
        <v>0</v>
      </c>
      <c r="K11" t="inlineStr">
        <is>
          <t>ИЭИ!K49/K55</t>
        </is>
      </c>
      <c r="L11" t="inlineStr">
        <is>
          <t>included_source_estimate_current_index</t>
        </is>
      </c>
      <c r="M11" t="inlineStr">
        <is>
          <t>ИЭИ: 2,1 км маршрутных наблюдений исходной сметы, 14/49/63 пробы в составе; это объём изысканий по заданию, не длина новой трубы.</t>
        </is>
      </c>
    </row>
    <row r="12">
      <c r="A12">
        <v>8</v>
      </c>
      <c r="B12" t="inlineStr">
        <is>
          <t>ООС: МРР + две отдельные справки</t>
        </is>
      </c>
      <c r="C12" s="1">
        <v>79379.5</v>
      </c>
      <c r="D12" s="2">
        <v>11.456</v>
      </c>
      <c r="E12" s="1">
        <f>ROUND(C12*D12,2)</f>
        <v>909371.55</v>
      </c>
      <c r="F12">
        <v>1</v>
      </c>
      <c r="G12" s="1">
        <f>E12*F12</f>
        <v>909371.55</v>
      </c>
      <c r="H12" s="1">
        <f>0</f>
        <v>0</v>
      </c>
      <c r="I12" s="1">
        <f>G12</f>
        <v>909371.55</v>
      </c>
      <c r="J12" s="1">
        <f>0</f>
        <v>0</v>
      </c>
      <c r="K12" t="inlineStr">
        <is>
          <t>ООС-1!M94/M95/M97/M98/M99</t>
        </is>
      </c>
      <c r="L12" t="inlineStr">
        <is>
          <t>included_source_estimate_current_index</t>
        </is>
      </c>
      <c r="M12" t="inlineStr">
        <is>
          <t>ВКЛЮЧЕНА ТОЛЬКО МРР-часть 79 379,50 × 11,456 = 909 371,55. Внешние справки 24 475 + 15 180 по тарифу 2018 отдельно до счета/акта/актуального тарифа.</t>
        </is>
      </c>
    </row>
    <row r="13">
      <c r="A13">
        <v>9</v>
      </c>
      <c r="B13" t="inlineStr">
        <is>
          <t>Пожарная безопасность и риск</t>
        </is>
      </c>
      <c r="C13" s="1">
        <v>35318.68</v>
      </c>
      <c r="D13" s="2">
        <v>11.456</v>
      </c>
      <c r="E13" s="1">
        <f>ROUND(C13*D13,2)</f>
        <v>404610.80</v>
      </c>
      <c r="F13">
        <v>1</v>
      </c>
      <c r="G13" s="1">
        <f>E13*F13</f>
        <v>404610.80</v>
      </c>
      <c r="H13" s="1">
        <f>0</f>
        <v>0</v>
      </c>
      <c r="I13" s="1">
        <f>G13</f>
        <v>404610.80</v>
      </c>
      <c r="J13" s="1">
        <f>0</f>
        <v>0</v>
      </c>
      <c r="K13" t="inlineStr">
        <is>
          <t>ПБ!C35/F34/Q37 + Пож. риск!K33/K41</t>
        </is>
      </c>
      <c r="L13" t="inlineStr">
        <is>
          <t>included_source_estimate_current_index</t>
        </is>
      </c>
      <c r="M13" t="inlineStr">
        <is>
          <t>ПБ и пожарный риск — две активные сметы, обе в базисе МРР-2000.</t>
        </is>
      </c>
    </row>
    <row r="14">
      <c r="A14">
        <v>10</v>
      </c>
      <c r="B14" t="inlineStr">
        <is>
          <t>Инженерно-геологические изыскания</t>
        </is>
      </c>
      <c r="C14" s="1">
        <v>367607.64544</v>
      </c>
      <c r="D14" s="2">
        <v>11.456</v>
      </c>
      <c r="E14" s="1">
        <f>ROUND(C14*D14,2)</f>
        <v>4211313.19</v>
      </c>
      <c r="F14">
        <v>1</v>
      </c>
      <c r="G14" s="1">
        <f>E14*F14</f>
        <v>4211313.19</v>
      </c>
      <c r="H14" s="1">
        <f>G14</f>
        <v>4211313.19</v>
      </c>
      <c r="I14" s="1">
        <f>0</f>
        <v>0</v>
      </c>
      <c r="J14" s="1">
        <f>0</f>
        <v>0</v>
      </c>
      <c r="K14" t="inlineStr">
        <is>
          <t>ИГИ!G41/G43</t>
        </is>
      </c>
      <c r="L14" t="inlineStr">
        <is>
          <t>included_source_estimate_current_index</t>
        </is>
      </c>
      <c r="M14" t="inlineStr">
        <is>
          <t>ИГИ: исходная программа 19 скважин по 10 м, 19 зондирований, 171 монолит; это изыскания, не длина трубы.</t>
        </is>
      </c>
    </row>
    <row r="15">
      <c r="A15">
        <v>11</v>
      </c>
      <c r="B15" t="inlineStr">
        <is>
          <t>Влияние на окружающую застройку</t>
        </is>
      </c>
      <c r="C15" s="1">
        <v>163406.128308864</v>
      </c>
      <c r="D15" s="2">
        <v>11.456</v>
      </c>
      <c r="E15" s="1">
        <f>ROUND(C15*D15,2)</f>
        <v>1871980.61</v>
      </c>
      <c r="F15">
        <v>1</v>
      </c>
      <c r="G15" s="1">
        <f>E15*F15</f>
        <v>1871980.61</v>
      </c>
      <c r="H15" s="1">
        <f>G15</f>
        <v>1871980.61</v>
      </c>
      <c r="I15" s="1">
        <f>0</f>
        <v>0</v>
      </c>
      <c r="J15" s="1">
        <f>0</f>
        <v>0</v>
      </c>
      <c r="K15" t="inlineStr">
        <is>
          <t>ОВС!G27/G29</t>
        </is>
      </c>
      <c r="L15" t="inlineStr">
        <is>
          <t>included_source_estimate_current_index</t>
        </is>
      </c>
      <c r="M15" t="inlineStr">
        <is>
          <t>Влияние на окружающую застройку — исходная смета обследования.</t>
        </is>
      </c>
    </row>
    <row r="16">
      <c r="A16">
        <v>12</v>
      </c>
      <c r="B16" t="inlineStr">
        <is>
          <t>Обследование зданий</t>
        </is>
      </c>
      <c r="C16" s="1">
        <v>68160.16512</v>
      </c>
      <c r="D16" s="2">
        <v>11.456</v>
      </c>
      <c r="E16" s="1">
        <f>ROUND(C16*D16,2)</f>
        <v>780842.85</v>
      </c>
      <c r="F16">
        <v>1</v>
      </c>
      <c r="G16" s="1">
        <f>E16*F16</f>
        <v>780842.85</v>
      </c>
      <c r="H16" s="1">
        <f>G16</f>
        <v>780842.85</v>
      </c>
      <c r="I16" s="1">
        <f>0</f>
        <v>0</v>
      </c>
      <c r="J16" s="1">
        <f>0</f>
        <v>0</v>
      </c>
      <c r="K16" t="inlineStr">
        <is>
          <t>ОСК!Q22/Q31, без K23</t>
        </is>
      </c>
      <c r="L16" t="inlineStr">
        <is>
          <t>included_source_estimate_current_index</t>
        </is>
      </c>
      <c r="M16" t="inlineStr">
        <is>
          <t>Обследование зданий — исходная смета; K23 не входит в итог Q31.</t>
        </is>
      </c>
    </row>
    <row r="17">
      <c r="A17">
        <v>13</v>
      </c>
      <c r="B17" t="inlineStr">
        <is>
          <t>Безопасная эксплуатация</t>
        </is>
      </c>
      <c r="C17" s="1">
        <v>9100</v>
      </c>
      <c r="D17" s="2">
        <v>11.456</v>
      </c>
      <c r="E17" s="1">
        <f>ROUND(C17*D17,2)</f>
        <v>104249.60</v>
      </c>
      <c r="F17">
        <v>1</v>
      </c>
      <c r="G17" s="1">
        <f>E17*F17</f>
        <v>104249.60</v>
      </c>
      <c r="H17" s="1">
        <f>0</f>
        <v>0</v>
      </c>
      <c r="I17" s="1">
        <f>G17</f>
        <v>104249.60</v>
      </c>
      <c r="J17" s="1">
        <f>0</f>
        <v>0</v>
      </c>
      <c r="K17" t="inlineStr">
        <is>
          <t>ТБЭ!O21/O22</t>
        </is>
      </c>
      <c r="L17" t="inlineStr">
        <is>
          <t>included_source_estimate_current_index</t>
        </is>
      </c>
      <c r="M17" t="inlineStr">
        <is>
          <t>Безопасная эксплуатация — исходная МРР-смета.</t>
        </is>
      </c>
    </row>
    <row r="18">
      <c r="A18">
        <v>14</v>
      </c>
      <c r="B18" t="inlineStr">
        <is>
          <t>Сохранность ОКН + ГИКЭ</t>
        </is>
      </c>
      <c r="C18" s="1">
        <v>120269.15</v>
      </c>
      <c r="D18" s="2">
        <v>11.456</v>
      </c>
      <c r="E18" s="1">
        <f>ROUND(C18*D18,2)</f>
        <v>1377803.38</v>
      </c>
      <c r="F18">
        <v>1</v>
      </c>
      <c r="G18" s="1">
        <f>E18*F18</f>
        <v>1377803.38</v>
      </c>
      <c r="H18" s="1">
        <f>0</f>
        <v>0</v>
      </c>
      <c r="I18" s="1">
        <f>G18</f>
        <v>1377803.38</v>
      </c>
      <c r="J18" s="1">
        <f>0</f>
        <v>0</v>
      </c>
      <c r="K18" t="inlineStr">
        <is>
          <t>ОКН!H45/H46</t>
        </is>
      </c>
      <c r="L18" t="inlineStr">
        <is>
          <t>included_source_estimate_current_index</t>
        </is>
      </c>
      <c r="M18" t="inlineStr">
        <is>
          <t>ОКН включает ГИКЭ H42 в итог H45; отдельный лист «Акт ГИКЭ» не прибавлен. Тарифная категория трассы &gt;1000 м сохраняется при 1515,3 м.</t>
        </is>
      </c>
    </row>
    <row r="19">
      <c r="A19">
        <v>15</v>
      </c>
      <c r="B19" t="inlineStr">
        <is>
          <t>Получение согласований, труд</t>
        </is>
      </c>
      <c r="C19" s="1">
        <v>53006.96</v>
      </c>
      <c r="D19" s="2">
        <v>11.456</v>
      </c>
      <c r="E19" s="1">
        <f>ROUND(C19*D19,2)</f>
        <v>607247.73</v>
      </c>
      <c r="F19">
        <v>0</v>
      </c>
      <c r="G19" s="1">
        <f>E19*F19</f>
        <v>0</v>
      </c>
      <c r="H19" s="1">
        <f>0</f>
        <v>0</v>
      </c>
      <c r="I19" s="1">
        <f>0</f>
        <v>0</v>
      </c>
      <c r="J19" s="1">
        <f>0</f>
        <v>0</v>
      </c>
      <c r="K19" t="inlineStr">
        <is>
          <t>Согласования!K33/K41</t>
        </is>
      </c>
      <c r="L19" t="inlineStr">
        <is>
          <t>excluded_duplicate_TSN_0_15_percent</t>
        </is>
      </c>
      <c r="M19" t="inlineStr">
        <is>
          <t>НЕ ВКЛЮЧЕНО. Исходная 4 исполнителя ×10 дней, 32 коммуникации — справочное поле; при принятом ТСН12.5 0,15% не добавлять аналогичный труд второй раз.</t>
        </is>
      </c>
    </row>
    <row r="20">
      <c r="B20" t="inlineStr">
        <is>
          <t>УЧТЕНО В ССР (без НДС)</t>
        </is>
      </c>
      <c r="G20" s="1">
        <f>SUM(G5:G19)</f>
        <v>30473988.85</v>
      </c>
      <c r="H20" s="1">
        <f>SUM(H5:H19)</f>
        <v>9753376.96</v>
      </c>
      <c r="I20" s="1">
        <f>SUM(I5:I19)</f>
        <v>9965865.95</v>
      </c>
      <c r="J20" s="1">
        <f>SUM(J5:J19)</f>
        <v>10754745.94</v>
      </c>
    </row>
    <row r="22">
      <c r="B22" t="inlineStr">
        <is>
          <t>База 2000, полная исходная точность</t>
        </is>
      </c>
      <c r="C22" s="1">
        <f>SUM(C5:C6,C8:C18)</f>
        <v>2660089.808184744</v>
      </c>
    </row>
    <row r="23">
      <c r="B23" t="inlineStr">
        <is>
          <t>База 2000, каждая строка округлена</t>
        </is>
      </c>
      <c r="C23" s="1">
        <v>2660089.82</v>
      </c>
    </row>
    <row r="25">
      <c r="B25" t="inlineStr">
        <is>
          <t>Внешние УГМС №8 (старый тариф 2018), только справочно</t>
        </is>
      </c>
      <c r="E25" s="1">
        <v>39655</v>
      </c>
    </row>
  </sheetData>
  <autoFilter ref="A4:M19"/>
</worksheet>
</file>

<file path=xl/worksheets/sheet2.xml><?xml version="1.0" encoding="utf-8"?>
<worksheet xmlns="http://schemas.openxmlformats.org/spreadsheetml/2006/main">
  <sheetViews/>
  <sheetFormatPr defaultRowHeight="15"/>
  <cols>
    <col min="1" max="1" width="55" customWidth="1"/>
    <col min="2" max="2" width="100" customWidth="1"/>
  </cols>
  <sheetData>
    <row r="1">
      <c r="A1" t="inlineStr">
        <is>
          <t>Первичные документы и границы расчёта</t>
        </is>
      </c>
    </row>
    <row r="3">
      <c r="A3" t="inlineStr">
        <is>
          <t>Книга ПНМЦД №32515183014</t>
        </is>
      </c>
      <c r="B3" t="inlineStr">
        <is>
          <t>b3c6e4ebfd0d89896832e55fbeb413cf94b9eedbe1502cf0121523dce1717a39</t>
        </is>
      </c>
    </row>
    <row r="4">
      <c r="A4" t="inlineStr">
        <is>
          <t>МКЭ-ОД-26-49 III кв.2026</t>
        </is>
      </c>
      <c r="B4" t="inlineStr">
        <is>
          <t>https://www.mos.ru/upload/documents/files/6143/MKE-OD-26-49ot24062026pechat.pdf</t>
        </is>
      </c>
    </row>
    <row r="5">
      <c r="A5" t="inlineStr">
        <is>
          <t>ТСН-2001.12 приложение5 строки12.1/12.2/12.4/12.5</t>
        </is>
      </c>
      <c r="B5" t="inlineStr">
        <is>
          <t>https://www.mos.ru/upload/documents/files/9005/Prikazot24122021MKE-OD21-103.pdf</t>
        </is>
      </c>
    </row>
    <row r="6">
      <c r="A6" t="inlineStr">
        <is>
          <t>НЗ282/пр геофизика</t>
        </is>
      </c>
      <c r="B6" t="inlineStr">
        <is>
          <t>https://minstroyrf.gov.ru/docs/425040/</t>
        </is>
      </c>
    </row>
    <row r="7">
      <c r="A7" t="inlineStr">
        <is>
          <t>НЗ281/пр лаборатория</t>
        </is>
      </c>
      <c r="B7" t="inlineStr">
        <is>
          <t>https://minstroyrf.gov.ru/trades/tsenoobrazovanie/</t>
        </is>
      </c>
    </row>
    <row r="8">
      <c r="A8" t="inlineStr">
        <is>
          <t>ПП РФ145 пункт56 МГЭ</t>
        </is>
      </c>
      <c r="B8" t="inlineStr">
        <is>
          <t>https://www.consultant.ru/document/cons_doc_LAW_66669/2aa378f7c71e32b9ce97bb38dd0f0647b075da48/</t>
        </is>
      </c>
    </row>
    <row r="10">
      <c r="A10" t="inlineStr">
        <is>
          <t>Источник сумм клиента</t>
        </is>
      </c>
      <c r="B10" t="inlineStr">
        <is>
          <t>Таблица.xlsx от 27.09, email: Направляю Вам таблицу для внесения затрат в ССР</t>
        </is>
      </c>
    </row>
    <row r="11">
      <c r="A11" t="inlineStr">
        <is>
          <t>Исходные цены</t>
        </is>
      </c>
      <c r="B11" t="inlineStr">
        <is>
          <t>ПНМЦД IV кв.2025 МРР-2000, 8,015; рабочий выпуск Q3 2026, 11,456</t>
        </is>
      </c>
    </row>
    <row r="12">
      <c r="A12" t="inlineStr">
        <is>
          <t>НДС</t>
        </is>
      </c>
      <c r="B12" t="inlineStr">
        <is>
          <t>Суммы без НДС; расчет НДС только в ССР по выбранной схеме</t>
        </is>
      </c>
    </row>
    <row r="13">
      <c r="A13" t="inlineStr">
        <is>
          <t>ВР</t>
        </is>
      </c>
      <c r="B13" t="inlineStr">
        <is>
          <t>Разбивка1515,3 м, траншея1062,3 м, проколы474,3 м — разные объемы; не складывать</t>
        </is>
      </c>
    </row>
    <row r="14">
      <c r="A14" t="inlineStr">
        <is>
          <t>МГЭ</t>
        </is>
      </c>
      <c r="B14" t="inlineStr">
        <is>
          <t>Расход 12.4 не включен до расчёта по ПП145/счета МГЭ</t>
        </is>
      </c>
    </row>
  </sheetData>
</worksheet>
</file>