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0-01" sheetId="3" state="visible" r:id="rId3"/>
    <sheet xmlns:r="http://schemas.openxmlformats.org/officeDocument/2006/relationships" name="02-20-02" sheetId="4" state="visible" r:id="rId4"/>
    <sheet xmlns:r="http://schemas.openxmlformats.org/officeDocument/2006/relationships" name="02-20-03" sheetId="5" state="visible" r:id="rId5"/>
    <sheet xmlns:r="http://schemas.openxmlformats.org/officeDocument/2006/relationships" name="02-20-04" sheetId="6" state="visible" r:id="rId6"/>
    <sheet xmlns:r="http://schemas.openxmlformats.org/officeDocument/2006/relationships" name="СР-1" sheetId="7" state="visible" r:id="rId7"/>
    <sheet xmlns:r="http://schemas.openxmlformats.org/officeDocument/2006/relationships" name="СР-2" sheetId="8" state="visible" r:id="rId8"/>
    <sheet xmlns:r="http://schemas.openxmlformats.org/officeDocument/2006/relationships" name="СР-3" sheetId="9" state="visible" r:id="rId9"/>
  </sheets>
  <definedNames>
    <definedName name="_xlnm.Print_Titles" localSheetId="0">'ОСРб'!$13:$18</definedName>
    <definedName name="_xlnm.Print_Area" localSheetId="0">'ОСРб'!$A$1:$L$30</definedName>
    <definedName name="_xlnm.Print_Titles" localSheetId="1">'ОСРт'!$13:$18</definedName>
    <definedName name="_xlnm.Print_Area" localSheetId="1">'ОСРт'!$A$1:$L$30</definedName>
    <definedName name="_xlnm.Print_Area" localSheetId="2">'02-20-01'!$A$1:$N$159</definedName>
    <definedName name="_xlnm.Print_Area" localSheetId="3">'02-20-02'!$A$1:$N$108</definedName>
    <definedName name="_xlnm.Print_Area" localSheetId="4">'02-20-03'!$A$1:$N$175</definedName>
    <definedName name="_xlnm.Print_Area" localSheetId="5">'02-20-04'!$A$1:$N$126</definedName>
    <definedName name="_xlnm.Print_Area" localSheetId="6">'СР-1'!$A$1:$G$38</definedName>
    <definedName name="_xlnm.Print_Area" localSheetId="7">'СР-2'!$A$1:$K$28</definedName>
    <definedName name="_xlnm.Print_Area" localSheetId="8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##0"/>
    <numFmt numFmtId="170" formatCode="0.0"/>
    <numFmt numFmtId="171" formatCode="##0.#######"/>
    <numFmt numFmtId="172" formatCode="0.000"/>
    <numFmt numFmtId="173" formatCode="0.00000"/>
    <numFmt numFmtId="174" formatCode="0.0000"/>
    <numFmt numFmtId="175" formatCode="###\ ###\ ##0.00"/>
    <numFmt numFmtId="176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">
    <xf numFmtId="0" fontId="1" fillId="0" borderId="0"/>
  </cellStyleXfs>
  <cellXfs count="262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1" fillId="0" borderId="5" pivotButton="0" quotePrefix="0" xfId="0"/>
    <xf numFmtId="0" fontId="1" fillId="0" borderId="11" pivotButton="0" quotePrefix="0" xfId="0"/>
    <xf numFmtId="0" fontId="1" fillId="0" borderId="12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8" applyAlignment="1" pivotButton="0" quotePrefix="0" xfId="0">
      <alignment horizontal="left" wrapText="1"/>
    </xf>
    <xf numFmtId="0" fontId="0" fillId="0" borderId="8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8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9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2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3" fillId="0" borderId="0" applyAlignment="1" pivotButton="0" quotePrefix="0" xfId="0">
      <alignment horizontal="left" vertical="top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9" applyAlignment="1" pivotButton="0" quotePrefix="0" xfId="0">
      <alignment horizontal="center" vertical="center"/>
    </xf>
    <xf numFmtId="0" fontId="22" fillId="0" borderId="8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9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6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7.140625" customWidth="1" min="2" max="2"/>
    <col width="10" customWidth="1" min="3" max="3"/>
    <col width="12.85546875" customWidth="1" min="4" max="4"/>
    <col hidden="1" width="3.4257812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8.5703125" customWidth="1" min="12" max="12"/>
    <col width="9.140625" customWidth="1" min="13" max="16384"/>
  </cols>
  <sheetData>
    <row r="1" ht="19.7" customHeight="1">
      <c r="A1" s="1" t="n"/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02-20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20 ВЛ 220 кВ Мухинская-т-НПС 24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J26</f>
        <v>54.2363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K26</f>
        <v>19.3731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1 квартал 2000 г.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55.35" customHeight="1">
      <c r="A20" s="24" t="inlineStr">
        <is>
          <t>1</t>
        </is>
      </c>
      <c r="B20" s="25" t="inlineStr">
        <is>
          <t>02-20-01</t>
        </is>
      </c>
      <c r="C20" s="25" t="inlineStr">
        <is>
          <t>20 ВЛ 220 кВ Мухинская-т-НПС 24 Шимановский р-он Мухинский сельсовет</t>
        </is>
      </c>
      <c r="D20" s="4" t="n"/>
      <c r="E20" s="4" t="n"/>
      <c r="F20" s="26" t="n">
        <v>18.768</v>
      </c>
      <c r="G20" s="26" t="n">
        <v>0</v>
      </c>
      <c r="H20" s="26" t="n">
        <v>0</v>
      </c>
      <c r="I20" s="26" t="n">
        <v>0</v>
      </c>
      <c r="J20" s="26" t="n">
        <f>SUM(F20:I20)</f>
        <v>18.768</v>
      </c>
      <c r="K20" s="26" t="n">
        <v>6.43991</v>
      </c>
      <c r="L20" s="27" t="n"/>
    </row>
    <row r="21" ht="55.35" customHeight="1">
      <c r="A21" s="24" t="inlineStr">
        <is>
          <t>2</t>
        </is>
      </c>
      <c r="B21" s="25" t="inlineStr">
        <is>
          <t>02-20-02</t>
        </is>
      </c>
      <c r="C21" s="25" t="inlineStr">
        <is>
          <t>20 ВЛ 220 кВ Мухинская-т-НПС 24 Шимановский р-он Мухинский сельсовет</t>
        </is>
      </c>
      <c r="D21" s="4" t="n"/>
      <c r="E21" s="4" t="n"/>
      <c r="F21" s="26" t="n">
        <v>1.51805</v>
      </c>
      <c r="G21" s="26" t="n">
        <v>0</v>
      </c>
      <c r="H21" s="26" t="n">
        <v>0</v>
      </c>
      <c r="I21" s="26" t="n">
        <v>0</v>
      </c>
      <c r="J21" s="26" t="n">
        <f>SUM(F21:I21)</f>
        <v>1.51805</v>
      </c>
      <c r="K21" s="26" t="n">
        <v>0.6600200000000001</v>
      </c>
      <c r="L21" s="27" t="n"/>
    </row>
    <row r="22" ht="55.35" customHeight="1">
      <c r="A22" s="24" t="inlineStr">
        <is>
          <t>3</t>
        </is>
      </c>
      <c r="B22" s="25" t="inlineStr">
        <is>
          <t>02-20-03</t>
        </is>
      </c>
      <c r="C22" s="25" t="inlineStr">
        <is>
          <t>20 ВЛ 220 кВ Мухинская-т-НПС 24  Мухинское уч. л-во Шимановского л-ва</t>
        </is>
      </c>
      <c r="D22" s="4" t="n"/>
      <c r="E22" s="4" t="n"/>
      <c r="F22" s="26" t="n">
        <v>31.68152</v>
      </c>
      <c r="G22" s="26" t="n">
        <v>0</v>
      </c>
      <c r="H22" s="26" t="n">
        <v>0</v>
      </c>
      <c r="I22" s="26" t="n">
        <v>0</v>
      </c>
      <c r="J22" s="26" t="n">
        <f>SUM(F22:I22)</f>
        <v>31.68152</v>
      </c>
      <c r="K22" s="26" t="n">
        <v>11.28677</v>
      </c>
      <c r="L22" s="27" t="n"/>
    </row>
    <row r="23" ht="55.35" customHeight="1">
      <c r="A23" s="24" t="inlineStr">
        <is>
          <t>4</t>
        </is>
      </c>
      <c r="B23" s="25" t="inlineStr">
        <is>
          <t>02-20-04</t>
        </is>
      </c>
      <c r="C23" s="25" t="inlineStr">
        <is>
          <t>20 ВЛ 220 кВ Мухинская-т-НПС 24  Мухинское уч. л-во Шимановского л-ва</t>
        </is>
      </c>
      <c r="D23" s="4" t="n"/>
      <c r="E23" s="4" t="n"/>
      <c r="F23" s="26" t="n">
        <v>2.26873</v>
      </c>
      <c r="G23" s="26" t="n">
        <v>0</v>
      </c>
      <c r="H23" s="26" t="n">
        <v>0</v>
      </c>
      <c r="I23" s="26" t="n">
        <v>0</v>
      </c>
      <c r="J23" s="26" t="n">
        <f>SUM(F23:I23)</f>
        <v>2.26873</v>
      </c>
      <c r="K23" s="26" t="n">
        <v>0.9864000000000001</v>
      </c>
      <c r="L23" s="27" t="n"/>
    </row>
    <row r="24" ht="19.7" customHeight="1">
      <c r="A24" s="23" t="inlineStr">
        <is>
          <t>5</t>
        </is>
      </c>
      <c r="B24" s="28" t="inlineStr">
        <is>
          <t>Итого по разделу: Локальные сметы</t>
        </is>
      </c>
      <c r="C24" s="17" t="n"/>
      <c r="D24" s="17" t="n"/>
      <c r="E24" s="18" t="n"/>
      <c r="F24" s="29" t="n">
        <f>SUM(F20:F23)</f>
        <v>54.2363</v>
      </c>
      <c r="G24" s="29" t="n">
        <f>SUM(G20:G23)</f>
        <v>0</v>
      </c>
      <c r="H24" s="29" t="n">
        <f>SUM(H20:H23)</f>
        <v>0</v>
      </c>
      <c r="I24" s="29" t="n">
        <f>SUM(I20:I23)</f>
        <v>0</v>
      </c>
      <c r="J24" s="29" t="n">
        <f>SUM(J20:J23)</f>
        <v>54.2363</v>
      </c>
      <c r="K24" s="29" t="n">
        <f>SUM(K20:K23)</f>
        <v>19.3731</v>
      </c>
      <c r="L24" s="30" t="n"/>
    </row>
    <row r="25" ht="19.7" customHeight="1">
      <c r="A25" s="23" t="inlineStr">
        <is>
          <t>Всего по смете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8" t="n"/>
    </row>
    <row r="26" ht="22.5" customHeight="1">
      <c r="A26" s="23" t="n"/>
      <c r="B26" s="28" t="inlineStr">
        <is>
          <t>Всего по смете</t>
        </is>
      </c>
      <c r="C26" s="17" t="n"/>
      <c r="D26" s="17" t="n"/>
      <c r="E26" s="18" t="n"/>
      <c r="F26" s="29" t="n">
        <f>SUM(F20:F23)</f>
        <v>54.2363</v>
      </c>
      <c r="G26" s="29" t="n">
        <f>SUM(G20:G23)</f>
        <v>0</v>
      </c>
      <c r="H26" s="29" t="n">
        <f>SUM(H20:H23)</f>
        <v>0</v>
      </c>
      <c r="I26" s="29" t="n">
        <f>SUM(I20:I23)</f>
        <v>0</v>
      </c>
      <c r="J26" s="29" t="n">
        <f>SUM(J20:J23)</f>
        <v>54.2363</v>
      </c>
      <c r="K26" s="29" t="n">
        <f>SUM(K20:K23)</f>
        <v>19.3731</v>
      </c>
      <c r="L26" s="30" t="n"/>
    </row>
    <row r="27" ht="19.7" customHeight="1">
      <c r="A27" s="31" t="inlineStr">
        <is>
          <t>Составил</t>
        </is>
      </c>
      <c r="B27" s="4" t="n"/>
      <c r="C27" s="32" t="inlineStr">
        <is>
          <t>Григорова И. А.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19.7" customHeight="1">
      <c r="A28" s="33" t="n"/>
      <c r="B28" s="34" t="n"/>
      <c r="C28" s="35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19.7" customHeight="1">
      <c r="A29" s="31" t="inlineStr">
        <is>
          <t>Проверил</t>
        </is>
      </c>
      <c r="B29" s="4" t="n"/>
      <c r="C29" s="32" t="inlineStr">
        <is>
          <t>Черкасов А. В.</t>
        </is>
      </c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19.7" customHeight="1">
      <c r="A30" s="36" t="n"/>
      <c r="B30" s="37" t="n"/>
      <c r="C30" s="35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 ht="19.7" customHeight="1"/>
  </sheetData>
  <mergeCells count="43">
    <mergeCell ref="C27:L27"/>
    <mergeCell ref="L13:L14"/>
    <mergeCell ref="A25:L25"/>
    <mergeCell ref="C13:E14"/>
    <mergeCell ref="F16:J16"/>
    <mergeCell ref="C22:E22"/>
    <mergeCell ref="C7:L7"/>
    <mergeCell ref="A1:E1"/>
    <mergeCell ref="B24:E24"/>
    <mergeCell ref="A16:A17"/>
    <mergeCell ref="C21:E21"/>
    <mergeCell ref="A10:D10"/>
    <mergeCell ref="A3:L3"/>
    <mergeCell ref="C28:L28"/>
    <mergeCell ref="B26:E26"/>
    <mergeCell ref="B13:B14"/>
    <mergeCell ref="C23:E23"/>
    <mergeCell ref="A8:C8"/>
    <mergeCell ref="E10:L10"/>
    <mergeCell ref="C30:L30"/>
    <mergeCell ref="A11:D11"/>
    <mergeCell ref="A27:B27"/>
    <mergeCell ref="A4:L4"/>
    <mergeCell ref="C16:E17"/>
    <mergeCell ref="A2:E2"/>
    <mergeCell ref="A19:L19"/>
    <mergeCell ref="A13:A14"/>
    <mergeCell ref="E11:L11"/>
    <mergeCell ref="C18:E18"/>
    <mergeCell ref="C29:L29"/>
    <mergeCell ref="K13:K14"/>
    <mergeCell ref="A9:C9"/>
    <mergeCell ref="C15:E15"/>
    <mergeCell ref="F13:J13"/>
    <mergeCell ref="D9:K9"/>
    <mergeCell ref="A29:B29"/>
    <mergeCell ref="D8:K8"/>
    <mergeCell ref="A6:C6"/>
    <mergeCell ref="K16:K17"/>
    <mergeCell ref="L16:L17"/>
    <mergeCell ref="B16:B17"/>
    <mergeCell ref="C20:E20"/>
    <mergeCell ref="D6:L6"/>
  </mergeCells>
  <pageMargins left="0.5905511811023623" right="0.3937007874015748" top="0.7874015748031497" bottom="0.5905511811023623" header="0.1968503937007874" footer="0.1968503937007874"/>
  <pageSetup orientation="portrait" paperSize="9" scale="100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7.140625" customWidth="1" min="2" max="2"/>
    <col width="10" customWidth="1" min="3" max="3"/>
    <col width="12.85546875" customWidth="1" min="4" max="4"/>
    <col hidden="1" width="3.4257812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8.5703125" customWidth="1" min="12" max="12"/>
    <col width="9.140625" customWidth="1" min="13" max="16384"/>
  </cols>
  <sheetData>
    <row r="1" ht="19.7" customHeight="1">
      <c r="A1" s="1" t="n"/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02-20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20 ВЛ 220 кВ Мухинская-т-НПС 24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J26</f>
        <v>3274.77621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K26</f>
        <v>1380.5271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I квартал 2026 года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55.35" customHeight="1">
      <c r="A20" s="24" t="inlineStr">
        <is>
          <t>1</t>
        </is>
      </c>
      <c r="B20" s="25" t="inlineStr">
        <is>
          <t>02-20-01</t>
        </is>
      </c>
      <c r="C20" s="25" t="inlineStr">
        <is>
          <t>20 ВЛ 220 кВ Мухинская-т-НПС 24 Шимановский р-он Мухинский сельсовет</t>
        </is>
      </c>
      <c r="D20" s="4" t="n"/>
      <c r="E20" s="4" t="n"/>
      <c r="F20" s="26" t="n">
        <v>1096.18753</v>
      </c>
      <c r="G20" s="26" t="n">
        <v>0</v>
      </c>
      <c r="H20" s="26" t="n">
        <v>0</v>
      </c>
      <c r="I20" s="26" t="n">
        <v>0</v>
      </c>
      <c r="J20" s="26" t="n">
        <f>SUM(F20:I20)</f>
        <v>1096.18753</v>
      </c>
      <c r="K20" s="26" t="n">
        <v>458.90798</v>
      </c>
      <c r="L20" s="27" t="n"/>
    </row>
    <row r="21" ht="55.35" customHeight="1">
      <c r="A21" s="24" t="inlineStr">
        <is>
          <t>2</t>
        </is>
      </c>
      <c r="B21" s="25" t="inlineStr">
        <is>
          <t>02-20-02</t>
        </is>
      </c>
      <c r="C21" s="25" t="inlineStr">
        <is>
          <t>20 ВЛ 220 кВ Мухинская-т-НПС 24 Шимановский р-он Мухинский сельсовет</t>
        </is>
      </c>
      <c r="D21" s="4" t="n"/>
      <c r="E21" s="4" t="n"/>
      <c r="F21" s="26" t="n">
        <v>108.17597</v>
      </c>
      <c r="G21" s="26" t="n">
        <v>0</v>
      </c>
      <c r="H21" s="26" t="n">
        <v>0</v>
      </c>
      <c r="I21" s="26" t="n">
        <v>0</v>
      </c>
      <c r="J21" s="26" t="n">
        <f>SUM(F21:I21)</f>
        <v>108.17597</v>
      </c>
      <c r="K21" s="26" t="n">
        <v>47.03303</v>
      </c>
      <c r="L21" s="27" t="n"/>
    </row>
    <row r="22" ht="55.35" customHeight="1">
      <c r="A22" s="24" t="inlineStr">
        <is>
          <t>3</t>
        </is>
      </c>
      <c r="B22" s="25" t="inlineStr">
        <is>
          <t>02-20-03</t>
        </is>
      </c>
      <c r="C22" s="25" t="inlineStr">
        <is>
          <t>20 ВЛ 220 кВ Мухинская-т-НПС 24  Мухинское уч. л-во Шимановского л-ва</t>
        </is>
      </c>
      <c r="D22" s="4" t="n"/>
      <c r="E22" s="4" t="n"/>
      <c r="F22" s="38" t="n">
        <v>1908.74377</v>
      </c>
      <c r="G22" s="26" t="n">
        <v>0</v>
      </c>
      <c r="H22" s="26" t="n">
        <v>0</v>
      </c>
      <c r="I22" s="26" t="n">
        <v>0</v>
      </c>
      <c r="J22" s="38" t="n">
        <f>SUM(F22:I22)</f>
        <v>1908.74377</v>
      </c>
      <c r="K22" s="26" t="n">
        <v>804.29524</v>
      </c>
      <c r="L22" s="39" t="n"/>
    </row>
    <row r="23" ht="55.35" customHeight="1">
      <c r="A23" s="24" t="inlineStr">
        <is>
          <t>4</t>
        </is>
      </c>
      <c r="B23" s="25" t="inlineStr">
        <is>
          <t>02-20-04</t>
        </is>
      </c>
      <c r="C23" s="25" t="inlineStr">
        <is>
          <t>20 ВЛ 220 кВ Мухинская-т-НПС 24  Мухинское уч. л-во Шимановского л-ва</t>
        </is>
      </c>
      <c r="D23" s="4" t="n"/>
      <c r="E23" s="4" t="n"/>
      <c r="F23" s="26" t="n">
        <v>161.66894</v>
      </c>
      <c r="G23" s="26" t="n">
        <v>0</v>
      </c>
      <c r="H23" s="26" t="n">
        <v>0</v>
      </c>
      <c r="I23" s="26" t="n">
        <v>0</v>
      </c>
      <c r="J23" s="26" t="n">
        <f>SUM(F23:I23)</f>
        <v>161.66894</v>
      </c>
      <c r="K23" s="26" t="n">
        <v>70.29085000000001</v>
      </c>
      <c r="L23" s="27" t="n"/>
    </row>
    <row r="24" ht="19.7" customHeight="1">
      <c r="A24" s="23" t="inlineStr">
        <is>
          <t>5</t>
        </is>
      </c>
      <c r="B24" s="28" t="inlineStr">
        <is>
          <t>Итого по разделу: Локальные сметы</t>
        </is>
      </c>
      <c r="C24" s="17" t="n"/>
      <c r="D24" s="17" t="n"/>
      <c r="E24" s="18" t="n"/>
      <c r="F24" s="40" t="n">
        <f>SUM(F20:F23)</f>
        <v>3274.77621</v>
      </c>
      <c r="G24" s="29" t="n">
        <f>SUM(G20:G23)</f>
        <v>0</v>
      </c>
      <c r="H24" s="29" t="n">
        <f>SUM(H20:H23)</f>
        <v>0</v>
      </c>
      <c r="I24" s="29" t="n">
        <f>SUM(I20:I23)</f>
        <v>0</v>
      </c>
      <c r="J24" s="40" t="n">
        <f>SUM(J20:J23)</f>
        <v>3274.77621</v>
      </c>
      <c r="K24" s="40" t="n">
        <f>SUM(K20:K23)</f>
        <v>1380.5271</v>
      </c>
      <c r="L24" s="41" t="n"/>
    </row>
    <row r="25" ht="19.7" customHeight="1">
      <c r="A25" s="23" t="inlineStr">
        <is>
          <t>Всего по смете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8" t="n"/>
    </row>
    <row r="26" ht="22.5" customHeight="1">
      <c r="A26" s="23" t="n"/>
      <c r="B26" s="28" t="inlineStr">
        <is>
          <t>Всего по смете</t>
        </is>
      </c>
      <c r="C26" s="17" t="n"/>
      <c r="D26" s="17" t="n"/>
      <c r="E26" s="18" t="n"/>
      <c r="F26" s="40" t="n">
        <f>SUM(F20:F23)</f>
        <v>3274.77621</v>
      </c>
      <c r="G26" s="29" t="n">
        <f>SUM(G20:G23)</f>
        <v>0</v>
      </c>
      <c r="H26" s="29" t="n">
        <f>SUM(H20:H23)</f>
        <v>0</v>
      </c>
      <c r="I26" s="29" t="n">
        <f>SUM(I20:I23)</f>
        <v>0</v>
      </c>
      <c r="J26" s="40" t="n">
        <f>SUM(J20:J23)</f>
        <v>3274.77621</v>
      </c>
      <c r="K26" s="40" t="n">
        <f>SUM(K20:K23)</f>
        <v>1380.5271</v>
      </c>
      <c r="L26" s="41" t="n"/>
    </row>
    <row r="27" ht="19.7" customHeight="1">
      <c r="A27" s="31" t="inlineStr">
        <is>
          <t>Составил</t>
        </is>
      </c>
      <c r="B27" s="4" t="n"/>
      <c r="C27" s="32" t="inlineStr">
        <is>
          <t>Григорова И. А.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19.7" customHeight="1">
      <c r="A28" s="33" t="n"/>
      <c r="B28" s="34" t="n"/>
      <c r="C28" s="35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19.7" customHeight="1">
      <c r="A29" s="31" t="inlineStr">
        <is>
          <t>Проверил</t>
        </is>
      </c>
      <c r="B29" s="4" t="n"/>
      <c r="C29" s="32" t="inlineStr">
        <is>
          <t>Черкасов А. В.</t>
        </is>
      </c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19.7" customHeight="1">
      <c r="A30" s="36" t="n"/>
      <c r="B30" s="37" t="n"/>
      <c r="C30" s="35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 ht="19.7" customHeight="1"/>
  </sheetData>
  <mergeCells count="43">
    <mergeCell ref="C27:L27"/>
    <mergeCell ref="L13:L14"/>
    <mergeCell ref="A25:L25"/>
    <mergeCell ref="C13:E14"/>
    <mergeCell ref="F16:J16"/>
    <mergeCell ref="C22:E22"/>
    <mergeCell ref="C7:L7"/>
    <mergeCell ref="A1:E1"/>
    <mergeCell ref="B24:E24"/>
    <mergeCell ref="A16:A17"/>
    <mergeCell ref="C21:E21"/>
    <mergeCell ref="A10:D10"/>
    <mergeCell ref="A3:L3"/>
    <mergeCell ref="C28:L28"/>
    <mergeCell ref="B26:E26"/>
    <mergeCell ref="B13:B14"/>
    <mergeCell ref="C23:E23"/>
    <mergeCell ref="A8:C8"/>
    <mergeCell ref="E10:L10"/>
    <mergeCell ref="C30:L30"/>
    <mergeCell ref="A11:D11"/>
    <mergeCell ref="A27:B27"/>
    <mergeCell ref="A4:L4"/>
    <mergeCell ref="C16:E17"/>
    <mergeCell ref="A2:E2"/>
    <mergeCell ref="A19:L19"/>
    <mergeCell ref="A13:A14"/>
    <mergeCell ref="E11:L11"/>
    <mergeCell ref="C18:E18"/>
    <mergeCell ref="C29:L29"/>
    <mergeCell ref="K13:K14"/>
    <mergeCell ref="A9:C9"/>
    <mergeCell ref="C15:E15"/>
    <mergeCell ref="F13:J13"/>
    <mergeCell ref="D9:K9"/>
    <mergeCell ref="A29:B29"/>
    <mergeCell ref="D8:K8"/>
    <mergeCell ref="A6:C6"/>
    <mergeCell ref="K16:K17"/>
    <mergeCell ref="L16:L17"/>
    <mergeCell ref="B16:B17"/>
    <mergeCell ref="C20:E20"/>
    <mergeCell ref="D6:L6"/>
  </mergeCells>
  <pageMargins left="0.5905511811023623" right="0.3937007874015748" top="0.7874015748031497" bottom="0.5905511811023623" header="0.1968503937007874" footer="0.1968503937007874"/>
  <pageSetup orientation="portrait" paperSize="9" scale="100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20 ВЛ 220 кВ Мухинская-т-НПС 24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02-20-01</t>
        </is>
      </c>
    </row>
    <row r="25" ht="19.35" customHeight="1">
      <c r="A25" s="56" t="inlineStr">
        <is>
          <t>20 ВЛ 220 кВ Мухинская-т-НПС 24 Шимановский р-он Мухинский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Ф.579959-19.20-РД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399.16</v>
      </c>
      <c r="M31" s="65" t="n">
        <v>5.6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1096.19</v>
      </c>
      <c r="E32" s="72" t="inlineStr">
        <is>
          <t>(</t>
        </is>
      </c>
      <c r="F32" s="71" t="n">
        <v>18.77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662.53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62.11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1096.19</v>
      </c>
      <c r="E34" s="72" t="inlineStr">
        <is>
          <t>(</t>
        </is>
      </c>
      <c r="F34" s="78" t="n">
        <v>18.77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89" t="n"/>
      <c r="C42" s="89" t="n"/>
      <c r="D42" s="89" t="n"/>
      <c r="E42" s="89" t="n"/>
      <c r="F42" s="89" t="n"/>
      <c r="G42" s="89" t="n"/>
      <c r="H42" s="89" t="n"/>
      <c r="I42" s="89" t="n"/>
      <c r="J42" s="89" t="n"/>
      <c r="K42" s="89" t="n"/>
      <c r="L42" s="89" t="n"/>
      <c r="M42" s="89" t="n"/>
      <c r="N42" s="89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9" t="n"/>
      <c r="E44" s="89" t="n"/>
      <c r="F44" s="93" t="inlineStr">
        <is>
          <t>100 м2</t>
        </is>
      </c>
      <c r="G44" s="94" t="n">
        <v>98</v>
      </c>
      <c r="H44" s="95" t="n">
        <v>1</v>
      </c>
      <c r="I44" s="95" t="n">
        <v>98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9" t="n"/>
      <c r="E45" s="89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4444.1</v>
      </c>
      <c r="M45" s="101" t="n">
        <v>71.26000000000001</v>
      </c>
      <c r="N45" s="103" t="n">
        <v>316686.57</v>
      </c>
    </row>
    <row r="46" ht="19.35" customHeight="1">
      <c r="A46" s="96" t="n"/>
      <c r="B46" s="104" t="n"/>
      <c r="C46" s="98" t="inlineStr">
        <is>
          <t>ЗТ</t>
        </is>
      </c>
      <c r="D46" s="89" t="n"/>
      <c r="E46" s="89" t="n"/>
      <c r="F46" s="105" t="inlineStr">
        <is>
          <t>чел.-ч</t>
        </is>
      </c>
      <c r="G46" s="101" t="n">
        <v>4.43</v>
      </c>
      <c r="H46" s="102" t="n">
        <v>1.2</v>
      </c>
      <c r="I46" s="106" t="n">
        <v>520.968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9" t="n"/>
      <c r="E47" s="89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4444.1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9" t="n"/>
      <c r="E48" s="89" t="n"/>
      <c r="F48" s="99" t="n"/>
      <c r="G48" s="107" t="n"/>
      <c r="H48" s="107" t="n"/>
      <c r="I48" s="100" t="n"/>
      <c r="J48" s="100" t="n"/>
      <c r="K48" s="100" t="n"/>
      <c r="L48" s="103" t="n">
        <v>4444.1</v>
      </c>
      <c r="M48" s="100" t="n"/>
      <c r="N48" s="103" t="n">
        <v>316686.57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9" t="n"/>
      <c r="E49" s="89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3955.25</v>
      </c>
      <c r="M49" s="100" t="n"/>
      <c r="N49" s="113" t="n">
        <v>281851.05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9" t="n"/>
      <c r="E50" s="89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1822.08</v>
      </c>
      <c r="M50" s="100" t="n"/>
      <c r="N50" s="103" t="n">
        <v>129841.49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89" t="n"/>
      <c r="E51" s="89" t="n"/>
      <c r="F51" s="100" t="n"/>
      <c r="G51" s="107" t="n"/>
      <c r="H51" s="107" t="n"/>
      <c r="I51" s="114" t="n"/>
      <c r="J51" s="114" t="n"/>
      <c r="K51" s="114" t="n"/>
      <c r="L51" s="115" t="n">
        <v>10221.43</v>
      </c>
      <c r="M51" s="114" t="n"/>
      <c r="N51" s="94" t="n"/>
    </row>
    <row r="52" ht="19.35" customHeight="1">
      <c r="A52" s="90" t="inlineStr">
        <is>
          <t>Пролет 1-9,21-25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9" t="n"/>
      <c r="E53" s="89" t="n"/>
      <c r="F53" s="93" t="inlineStr">
        <is>
          <t>100 шт</t>
        </is>
      </c>
      <c r="G53" s="94" t="n">
        <v>2.91</v>
      </c>
      <c r="H53" s="95" t="n">
        <v>1</v>
      </c>
      <c r="I53" s="116" t="n">
        <v>2.91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9" t="n"/>
      <c r="E54" s="89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171</v>
      </c>
      <c r="M54" s="101" t="n">
        <v>71.26000000000001</v>
      </c>
      <c r="N54" s="103" t="n">
        <v>12185.46</v>
      </c>
    </row>
    <row r="55" ht="19.35" customHeight="1">
      <c r="A55" s="96" t="n"/>
      <c r="B55" s="104" t="n"/>
      <c r="C55" s="98" t="inlineStr">
        <is>
          <t>ЗТ</t>
        </is>
      </c>
      <c r="D55" s="89" t="n"/>
      <c r="E55" s="89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18.19332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9" t="n"/>
      <c r="E56" s="89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171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9" t="n"/>
      <c r="E57" s="89" t="n"/>
      <c r="F57" s="99" t="n"/>
      <c r="G57" s="107" t="n"/>
      <c r="H57" s="107" t="n"/>
      <c r="I57" s="100" t="n"/>
      <c r="J57" s="100" t="n"/>
      <c r="K57" s="100" t="n"/>
      <c r="L57" s="101" t="n">
        <v>171</v>
      </c>
      <c r="M57" s="100" t="n"/>
      <c r="N57" s="103" t="n">
        <v>12185.46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9" t="n"/>
      <c r="E58" s="89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152.19</v>
      </c>
      <c r="M58" s="100" t="n"/>
      <c r="N58" s="113" t="n">
        <v>10845.06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9" t="n"/>
      <c r="E59" s="89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70.11</v>
      </c>
      <c r="M59" s="100" t="n"/>
      <c r="N59" s="103" t="n">
        <v>4996.04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89" t="n"/>
      <c r="E60" s="89" t="n"/>
      <c r="F60" s="100" t="n"/>
      <c r="G60" s="107" t="n"/>
      <c r="H60" s="107" t="n"/>
      <c r="I60" s="114" t="n"/>
      <c r="J60" s="114" t="n"/>
      <c r="K60" s="114" t="n"/>
      <c r="L60" s="116" t="n">
        <v>393.3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9" t="n"/>
      <c r="E61" s="89" t="n"/>
      <c r="F61" s="93" t="inlineStr">
        <is>
          <t>100 шт</t>
        </is>
      </c>
      <c r="G61" s="94" t="n">
        <v>1.24</v>
      </c>
      <c r="H61" s="95" t="n">
        <v>1</v>
      </c>
      <c r="I61" s="116" t="n">
        <v>1.24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9" t="n"/>
      <c r="E62" s="89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141.27</v>
      </c>
      <c r="M62" s="101" t="n">
        <v>71.26000000000001</v>
      </c>
      <c r="N62" s="103" t="n">
        <v>10066.9</v>
      </c>
    </row>
    <row r="63" ht="19.35" customHeight="1">
      <c r="A63" s="96" t="n"/>
      <c r="B63" s="104" t="n"/>
      <c r="C63" s="98" t="inlineStr">
        <is>
          <t>ЗТ</t>
        </is>
      </c>
      <c r="D63" s="89" t="n"/>
      <c r="E63" s="89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15.0288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9" t="n"/>
      <c r="E64" s="89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141.27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9" t="n"/>
      <c r="E65" s="89" t="n"/>
      <c r="F65" s="99" t="n"/>
      <c r="G65" s="107" t="n"/>
      <c r="H65" s="107" t="n"/>
      <c r="I65" s="100" t="n"/>
      <c r="J65" s="100" t="n"/>
      <c r="K65" s="100" t="n"/>
      <c r="L65" s="101" t="n">
        <v>141.27</v>
      </c>
      <c r="M65" s="100" t="n"/>
      <c r="N65" s="103" t="n">
        <v>10066.9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9" t="n"/>
      <c r="E66" s="89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125.73</v>
      </c>
      <c r="M66" s="100" t="n"/>
      <c r="N66" s="113" t="n">
        <v>8959.540000000001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9" t="n"/>
      <c r="E67" s="89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57.92</v>
      </c>
      <c r="M67" s="100" t="n"/>
      <c r="N67" s="103" t="n">
        <v>4127.43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89" t="n"/>
      <c r="E68" s="89" t="n"/>
      <c r="F68" s="100" t="n"/>
      <c r="G68" s="107" t="n"/>
      <c r="H68" s="107" t="n"/>
      <c r="I68" s="114" t="n"/>
      <c r="J68" s="114" t="n"/>
      <c r="K68" s="114" t="n"/>
      <c r="L68" s="116" t="n">
        <v>324.92</v>
      </c>
      <c r="M68" s="114" t="n"/>
      <c r="N68" s="94" t="n"/>
    </row>
    <row r="69" ht="68.65000000000001" customHeight="1">
      <c r="A69" s="88" t="inlineStr">
        <is>
          <t>4</t>
        </is>
      </c>
      <c r="B69" s="91" t="inlineStr">
        <is>
          <t>ФЕР01-02-100-01</t>
        </is>
      </c>
      <c r="C6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89" t="n"/>
      <c r="E69" s="89" t="n"/>
      <c r="F69" s="93" t="inlineStr">
        <is>
          <t>100 шт</t>
        </is>
      </c>
      <c r="G69" s="94" t="n">
        <v>2.81</v>
      </c>
      <c r="H69" s="95" t="n">
        <v>1</v>
      </c>
      <c r="I69" s="116" t="n">
        <v>2.81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9" t="n"/>
      <c r="E70" s="89" t="n"/>
      <c r="F70" s="99" t="n"/>
      <c r="G70" s="99" t="n"/>
      <c r="H70" s="99" t="n"/>
      <c r="I70" s="100" t="n"/>
      <c r="J70" s="101" t="n">
        <v>115.44</v>
      </c>
      <c r="K70" s="102" t="n">
        <v>1.2</v>
      </c>
      <c r="L70" s="101" t="n">
        <v>389.26</v>
      </c>
      <c r="M70" s="101" t="n">
        <v>71.26000000000001</v>
      </c>
      <c r="N70" s="103" t="n">
        <v>27738.67</v>
      </c>
    </row>
    <row r="71" ht="19.35" customHeight="1">
      <c r="A71" s="96" t="n"/>
      <c r="B71" s="97" t="inlineStr">
        <is>
          <t>2</t>
        </is>
      </c>
      <c r="C71" s="98" t="inlineStr">
        <is>
          <t>ЭМ</t>
        </is>
      </c>
      <c r="D71" s="89" t="n"/>
      <c r="E71" s="89" t="n"/>
      <c r="F71" s="99" t="n"/>
      <c r="G71" s="99" t="n"/>
      <c r="H71" s="99" t="n"/>
      <c r="I71" s="100" t="n"/>
      <c r="J71" s="101" t="n">
        <v>655.4299999999999</v>
      </c>
      <c r="K71" s="102" t="n">
        <v>1.2</v>
      </c>
      <c r="L71" s="103" t="n">
        <v>2210.11</v>
      </c>
      <c r="M71" s="100" t="n"/>
      <c r="N71" s="100" t="n"/>
    </row>
    <row r="72" ht="19.35" customHeight="1">
      <c r="A72" s="96" t="n"/>
      <c r="B72" s="97" t="inlineStr">
        <is>
          <t>3</t>
        </is>
      </c>
      <c r="C72" s="98" t="inlineStr">
        <is>
          <t>в т.ч. ОТм</t>
        </is>
      </c>
      <c r="D72" s="89" t="n"/>
      <c r="E72" s="89" t="n"/>
      <c r="F72" s="99" t="n"/>
      <c r="G72" s="99" t="n"/>
      <c r="H72" s="99" t="n"/>
      <c r="I72" s="100" t="n"/>
      <c r="J72" s="101" t="n">
        <v>114.62</v>
      </c>
      <c r="K72" s="102" t="n">
        <v>1.2</v>
      </c>
      <c r="L72" s="101" t="n">
        <v>386.5</v>
      </c>
      <c r="M72" s="101" t="n">
        <v>71.26000000000001</v>
      </c>
      <c r="N72" s="103" t="n">
        <v>27541.99</v>
      </c>
    </row>
    <row r="73" ht="19.35" customHeight="1">
      <c r="A73" s="96" t="n"/>
      <c r="B73" s="104" t="n"/>
      <c r="C73" s="98" t="inlineStr">
        <is>
          <t>ЗТ</t>
        </is>
      </c>
      <c r="D73" s="89" t="n"/>
      <c r="E73" s="89" t="n"/>
      <c r="F73" s="105" t="inlineStr">
        <is>
          <t>чел.-ч</t>
        </is>
      </c>
      <c r="G73" s="118" t="n">
        <v>14.8</v>
      </c>
      <c r="H73" s="102" t="n">
        <v>1.2</v>
      </c>
      <c r="I73" s="119" t="n">
        <v>49.9056</v>
      </c>
      <c r="J73" s="100" t="n"/>
      <c r="K73" s="100" t="n"/>
      <c r="L73" s="100" t="n"/>
      <c r="M73" s="100" t="n"/>
      <c r="N73" s="100" t="n"/>
    </row>
    <row r="74" ht="19.35" customHeight="1">
      <c r="A74" s="96" t="n"/>
      <c r="B74" s="104" t="n"/>
      <c r="C74" s="98" t="inlineStr">
        <is>
          <t>ЗТм</t>
        </is>
      </c>
      <c r="D74" s="89" t="n"/>
      <c r="E74" s="89" t="n"/>
      <c r="F74" s="105" t="inlineStr">
        <is>
          <t>чел.-ч</t>
        </is>
      </c>
      <c r="G74" s="101" t="n">
        <v>8.49</v>
      </c>
      <c r="H74" s="102" t="n">
        <v>1.2</v>
      </c>
      <c r="I74" s="117" t="n">
        <v>28.62828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9" t="n"/>
      <c r="E75" s="89" t="n"/>
      <c r="F75" s="99" t="n"/>
      <c r="G75" s="107" t="n"/>
      <c r="H75" s="107" t="n"/>
      <c r="I75" s="100" t="n"/>
      <c r="J75" s="101" t="n">
        <v>770.87</v>
      </c>
      <c r="K75" s="100" t="n"/>
      <c r="L75" s="103" t="n">
        <v>2599.37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9" t="n"/>
      <c r="E76" s="89" t="n"/>
      <c r="F76" s="99" t="n"/>
      <c r="G76" s="107" t="n"/>
      <c r="H76" s="107" t="n"/>
      <c r="I76" s="100" t="n"/>
      <c r="J76" s="100" t="n"/>
      <c r="K76" s="100" t="n"/>
      <c r="L76" s="101" t="n">
        <v>775.76</v>
      </c>
      <c r="M76" s="100" t="n"/>
      <c r="N76" s="103" t="n">
        <v>55280.66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9" t="n"/>
      <c r="E77" s="89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690.4299999999999</v>
      </c>
      <c r="M77" s="100" t="n"/>
      <c r="N77" s="113" t="n">
        <v>49199.79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9" t="n"/>
      <c r="E78" s="89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318.06</v>
      </c>
      <c r="M78" s="100" t="n"/>
      <c r="N78" s="103" t="n">
        <v>22665.07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89" t="n"/>
      <c r="E79" s="89" t="n"/>
      <c r="F79" s="100" t="n"/>
      <c r="G79" s="107" t="n"/>
      <c r="H79" s="107" t="n"/>
      <c r="I79" s="114" t="n"/>
      <c r="J79" s="114" t="n"/>
      <c r="K79" s="114" t="n"/>
      <c r="L79" s="115" t="n">
        <v>3607.86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ФЕР01-02-100-07</t>
        </is>
      </c>
      <c r="C80" s="92" t="inlineStr">
        <is>
          <t>При трелевке на каждые последующие 100 м добавлять: к расценке 01-02-100-01</t>
        </is>
      </c>
      <c r="D80" s="89" t="n"/>
      <c r="E80" s="89" t="n"/>
      <c r="F80" s="93" t="inlineStr">
        <is>
          <t>100 шт</t>
        </is>
      </c>
      <c r="G80" s="94" t="n">
        <v>2.81</v>
      </c>
      <c r="H80" s="95" t="n">
        <v>1</v>
      </c>
      <c r="I80" s="116" t="n">
        <v>2.81</v>
      </c>
      <c r="J80" s="94" t="n"/>
      <c r="K80" s="94" t="n"/>
      <c r="L80" s="94" t="n"/>
      <c r="M80" s="94" t="n"/>
      <c r="N80" s="94" t="n"/>
    </row>
    <row r="81" ht="19.35" customHeight="1">
      <c r="A81" s="96" t="n"/>
      <c r="B81" s="97" t="inlineStr">
        <is>
          <t>1</t>
        </is>
      </c>
      <c r="C81" s="98" t="inlineStr">
        <is>
          <t>ОТ</t>
        </is>
      </c>
      <c r="D81" s="89" t="n"/>
      <c r="E81" s="89" t="n"/>
      <c r="F81" s="99" t="n"/>
      <c r="G81" s="99" t="n"/>
      <c r="H81" s="99" t="n"/>
      <c r="I81" s="100" t="n"/>
      <c r="J81" s="101" t="n">
        <v>28.94</v>
      </c>
      <c r="K81" s="102" t="n">
        <v>1.2</v>
      </c>
      <c r="L81" s="101" t="n">
        <v>97.59</v>
      </c>
      <c r="M81" s="101" t="n">
        <v>71.26000000000001</v>
      </c>
      <c r="N81" s="103" t="n">
        <v>6954.26</v>
      </c>
    </row>
    <row r="82" ht="19.35" customHeight="1">
      <c r="A82" s="96" t="n"/>
      <c r="B82" s="97" t="inlineStr">
        <is>
          <t>2</t>
        </is>
      </c>
      <c r="C82" s="98" t="inlineStr">
        <is>
          <t>ЭМ</t>
        </is>
      </c>
      <c r="D82" s="89" t="n"/>
      <c r="E82" s="89" t="n"/>
      <c r="F82" s="99" t="n"/>
      <c r="G82" s="99" t="n"/>
      <c r="H82" s="99" t="n"/>
      <c r="I82" s="100" t="n"/>
      <c r="J82" s="101" t="n">
        <v>163.66</v>
      </c>
      <c r="K82" s="102" t="n">
        <v>1.2</v>
      </c>
      <c r="L82" s="101" t="n">
        <v>551.86</v>
      </c>
      <c r="M82" s="100" t="n"/>
      <c r="N82" s="100" t="n"/>
    </row>
    <row r="83" ht="19.35" customHeight="1">
      <c r="A83" s="96" t="n"/>
      <c r="B83" s="97" t="inlineStr">
        <is>
          <t>3</t>
        </is>
      </c>
      <c r="C83" s="98" t="inlineStr">
        <is>
          <t>в т.ч. ОТм</t>
        </is>
      </c>
      <c r="D83" s="89" t="n"/>
      <c r="E83" s="89" t="n"/>
      <c r="F83" s="99" t="n"/>
      <c r="G83" s="99" t="n"/>
      <c r="H83" s="99" t="n"/>
      <c r="I83" s="100" t="n"/>
      <c r="J83" s="101" t="n">
        <v>28.62</v>
      </c>
      <c r="K83" s="102" t="n">
        <v>1.2</v>
      </c>
      <c r="L83" s="101" t="n">
        <v>96.51000000000001</v>
      </c>
      <c r="M83" s="101" t="n">
        <v>71.26000000000001</v>
      </c>
      <c r="N83" s="103" t="n">
        <v>6877.3</v>
      </c>
    </row>
    <row r="84" ht="19.35" customHeight="1">
      <c r="A84" s="96" t="n"/>
      <c r="B84" s="104" t="n"/>
      <c r="C84" s="98" t="inlineStr">
        <is>
          <t>ЗТ</t>
        </is>
      </c>
      <c r="D84" s="89" t="n"/>
      <c r="E84" s="89" t="n"/>
      <c r="F84" s="105" t="inlineStr">
        <is>
          <t>чел.-ч</t>
        </is>
      </c>
      <c r="G84" s="101" t="n">
        <v>3.71</v>
      </c>
      <c r="H84" s="102" t="n">
        <v>1.2</v>
      </c>
      <c r="I84" s="117" t="n">
        <v>12.51012</v>
      </c>
      <c r="J84" s="100" t="n"/>
      <c r="K84" s="100" t="n"/>
      <c r="L84" s="100" t="n"/>
      <c r="M84" s="100" t="n"/>
      <c r="N84" s="100" t="n"/>
    </row>
    <row r="85" ht="19.35" customHeight="1">
      <c r="A85" s="96" t="n"/>
      <c r="B85" s="104" t="n"/>
      <c r="C85" s="98" t="inlineStr">
        <is>
          <t>ЗТм</t>
        </is>
      </c>
      <c r="D85" s="89" t="n"/>
      <c r="E85" s="89" t="n"/>
      <c r="F85" s="105" t="inlineStr">
        <is>
          <t>чел.-ч</t>
        </is>
      </c>
      <c r="G85" s="101" t="n">
        <v>2.12</v>
      </c>
      <c r="H85" s="102" t="n">
        <v>1.2</v>
      </c>
      <c r="I85" s="117" t="n">
        <v>7.14864</v>
      </c>
      <c r="J85" s="100" t="n"/>
      <c r="K85" s="100" t="n"/>
      <c r="L85" s="100" t="n"/>
      <c r="M85" s="100" t="n"/>
      <c r="N85" s="100" t="n"/>
    </row>
    <row r="86" ht="19.35" customHeight="1">
      <c r="A86" s="96" t="n"/>
      <c r="B86" s="104" t="n"/>
      <c r="C86" s="98" t="inlineStr">
        <is>
          <t>Итого по расценке</t>
        </is>
      </c>
      <c r="D86" s="89" t="n"/>
      <c r="E86" s="89" t="n"/>
      <c r="F86" s="99" t="n"/>
      <c r="G86" s="107" t="n"/>
      <c r="H86" s="107" t="n"/>
      <c r="I86" s="100" t="n"/>
      <c r="J86" s="101" t="n">
        <v>192.6</v>
      </c>
      <c r="K86" s="100" t="n"/>
      <c r="L86" s="101" t="n">
        <v>649.45</v>
      </c>
      <c r="M86" s="100" t="n"/>
      <c r="N86" s="108" t="n"/>
    </row>
    <row r="87" ht="19.35" customHeight="1">
      <c r="A87" s="96" t="n"/>
      <c r="B87" s="109" t="n"/>
      <c r="C87" s="98" t="inlineStr">
        <is>
          <t>ФОТ</t>
        </is>
      </c>
      <c r="D87" s="89" t="n"/>
      <c r="E87" s="89" t="n"/>
      <c r="F87" s="99" t="n"/>
      <c r="G87" s="107" t="n"/>
      <c r="H87" s="107" t="n"/>
      <c r="I87" s="100" t="n"/>
      <c r="J87" s="100" t="n"/>
      <c r="K87" s="100" t="n"/>
      <c r="L87" s="101" t="n">
        <v>194.1</v>
      </c>
      <c r="M87" s="100" t="n"/>
      <c r="N87" s="103" t="n">
        <v>13831.56</v>
      </c>
    </row>
    <row r="88" ht="42" customHeight="1">
      <c r="A88" s="96" t="n"/>
      <c r="B88" s="110" t="inlineStr">
        <is>
          <t>Пр/812-001.4-1</t>
        </is>
      </c>
      <c r="C88" s="98" t="inlineStr">
        <is>
          <t>НР Земляные работы по другим видам работ (подготовительным, сопутствующим, укрепительным)</t>
        </is>
      </c>
      <c r="D88" s="89" t="n"/>
      <c r="E88" s="89" t="n"/>
      <c r="F88" s="105" t="inlineStr">
        <is>
          <t>%</t>
        </is>
      </c>
      <c r="G88" s="111" t="n">
        <v>89</v>
      </c>
      <c r="H88" s="112" t="n"/>
      <c r="I88" s="111" t="n">
        <v>89</v>
      </c>
      <c r="J88" s="100" t="n"/>
      <c r="K88" s="100" t="n"/>
      <c r="L88" s="101" t="n">
        <v>172.75</v>
      </c>
      <c r="M88" s="100" t="n"/>
      <c r="N88" s="113" t="n">
        <v>12310.09</v>
      </c>
    </row>
    <row r="89" ht="42" customHeight="1">
      <c r="A89" s="96" t="n"/>
      <c r="B89" s="110" t="inlineStr">
        <is>
          <t>Пр/774-001.4</t>
        </is>
      </c>
      <c r="C89" s="98" t="inlineStr">
        <is>
          <t>СП Земляные работы по другим видам работ (подготовительным, сопутствующим, укрепительным)</t>
        </is>
      </c>
      <c r="D89" s="89" t="n"/>
      <c r="E89" s="89" t="n"/>
      <c r="F89" s="105" t="inlineStr">
        <is>
          <t>%</t>
        </is>
      </c>
      <c r="G89" s="111" t="n">
        <v>41</v>
      </c>
      <c r="H89" s="112" t="n"/>
      <c r="I89" s="111" t="n">
        <v>41</v>
      </c>
      <c r="J89" s="100" t="n"/>
      <c r="K89" s="100" t="n"/>
      <c r="L89" s="101" t="n">
        <v>79.58</v>
      </c>
      <c r="M89" s="100" t="n"/>
      <c r="N89" s="103" t="n">
        <v>5670.94</v>
      </c>
    </row>
    <row r="90" ht="19.35" customHeight="1">
      <c r="A90" s="96" t="n"/>
      <c r="B90" s="109" t="n"/>
      <c r="C90" s="88" t="inlineStr">
        <is>
          <t>Всего по позиции</t>
        </is>
      </c>
      <c r="D90" s="89" t="n"/>
      <c r="E90" s="89" t="n"/>
      <c r="F90" s="100" t="n"/>
      <c r="G90" s="107" t="n"/>
      <c r="H90" s="107" t="n"/>
      <c r="I90" s="114" t="n"/>
      <c r="J90" s="114" t="n"/>
      <c r="K90" s="114" t="n"/>
      <c r="L90" s="116" t="n">
        <v>901.78</v>
      </c>
      <c r="M90" s="114" t="n"/>
      <c r="N90" s="94" t="n"/>
    </row>
    <row r="91" ht="68.65000000000001" customHeight="1">
      <c r="A91" s="88" t="inlineStr">
        <is>
          <t>6</t>
        </is>
      </c>
      <c r="B91" s="91" t="inlineStr">
        <is>
          <t>ФЕР01-02-100-02</t>
        </is>
      </c>
      <c r="C9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89" t="n"/>
      <c r="E91" s="89" t="n"/>
      <c r="F91" s="93" t="inlineStr">
        <is>
          <t>100 шт</t>
        </is>
      </c>
      <c r="G91" s="94" t="n">
        <v>1.15</v>
      </c>
      <c r="H91" s="95" t="n">
        <v>1</v>
      </c>
      <c r="I91" s="116" t="n">
        <v>1.15</v>
      </c>
      <c r="J91" s="94" t="n"/>
      <c r="K91" s="94" t="n"/>
      <c r="L91" s="94" t="n"/>
      <c r="M91" s="94" t="n"/>
      <c r="N91" s="94" t="n"/>
    </row>
    <row r="92" ht="19.35" customHeight="1">
      <c r="A92" s="96" t="n"/>
      <c r="B92" s="97" t="inlineStr">
        <is>
          <t>1</t>
        </is>
      </c>
      <c r="C92" s="98" t="inlineStr">
        <is>
          <t>ОТ</t>
        </is>
      </c>
      <c r="D92" s="89" t="n"/>
      <c r="E92" s="89" t="n"/>
      <c r="F92" s="99" t="n"/>
      <c r="G92" s="99" t="n"/>
      <c r="H92" s="99" t="n"/>
      <c r="I92" s="100" t="n"/>
      <c r="J92" s="101" t="n">
        <v>201.24</v>
      </c>
      <c r="K92" s="102" t="n">
        <v>1.2</v>
      </c>
      <c r="L92" s="101" t="n">
        <v>277.71</v>
      </c>
      <c r="M92" s="101" t="n">
        <v>71.26000000000001</v>
      </c>
      <c r="N92" s="103" t="n">
        <v>19789.61</v>
      </c>
    </row>
    <row r="93" ht="19.35" customHeight="1">
      <c r="A93" s="96" t="n"/>
      <c r="B93" s="97" t="inlineStr">
        <is>
          <t>2</t>
        </is>
      </c>
      <c r="C93" s="98" t="inlineStr">
        <is>
          <t>ЭМ</t>
        </is>
      </c>
      <c r="D93" s="89" t="n"/>
      <c r="E93" s="89" t="n"/>
      <c r="F93" s="99" t="n"/>
      <c r="G93" s="99" t="n"/>
      <c r="H93" s="99" t="n"/>
      <c r="I93" s="100" t="n"/>
      <c r="J93" s="103" t="n">
        <v>1142.56</v>
      </c>
      <c r="K93" s="102" t="n">
        <v>1.2</v>
      </c>
      <c r="L93" s="103" t="n">
        <v>1576.73</v>
      </c>
      <c r="M93" s="100" t="n"/>
      <c r="N93" s="100" t="n"/>
    </row>
    <row r="94" ht="19.35" customHeight="1">
      <c r="A94" s="96" t="n"/>
      <c r="B94" s="97" t="inlineStr">
        <is>
          <t>3</t>
        </is>
      </c>
      <c r="C94" s="98" t="inlineStr">
        <is>
          <t>в т.ч. ОТм</t>
        </is>
      </c>
      <c r="D94" s="89" t="n"/>
      <c r="E94" s="89" t="n"/>
      <c r="F94" s="99" t="n"/>
      <c r="G94" s="99" t="n"/>
      <c r="H94" s="99" t="n"/>
      <c r="I94" s="100" t="n"/>
      <c r="J94" s="101" t="n">
        <v>199.8</v>
      </c>
      <c r="K94" s="102" t="n">
        <v>1.2</v>
      </c>
      <c r="L94" s="101" t="n">
        <v>275.72</v>
      </c>
      <c r="M94" s="101" t="n">
        <v>71.26000000000001</v>
      </c>
      <c r="N94" s="103" t="n">
        <v>19647.81</v>
      </c>
    </row>
    <row r="95" ht="19.35" customHeight="1">
      <c r="A95" s="96" t="n"/>
      <c r="B95" s="104" t="n"/>
      <c r="C95" s="98" t="inlineStr">
        <is>
          <t>ЗТ</t>
        </is>
      </c>
      <c r="D95" s="89" t="n"/>
      <c r="E95" s="89" t="n"/>
      <c r="F95" s="105" t="inlineStr">
        <is>
          <t>чел.-ч</t>
        </is>
      </c>
      <c r="G95" s="118" t="n">
        <v>25.8</v>
      </c>
      <c r="H95" s="102" t="n">
        <v>1.2</v>
      </c>
      <c r="I95" s="106" t="n">
        <v>35.604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ЗТм</t>
        </is>
      </c>
      <c r="D96" s="89" t="n"/>
      <c r="E96" s="89" t="n"/>
      <c r="F96" s="105" t="inlineStr">
        <is>
          <t>чел.-ч</t>
        </is>
      </c>
      <c r="G96" s="118" t="n">
        <v>14.8</v>
      </c>
      <c r="H96" s="102" t="n">
        <v>1.2</v>
      </c>
      <c r="I96" s="106" t="n">
        <v>20.424</v>
      </c>
      <c r="J96" s="100" t="n"/>
      <c r="K96" s="100" t="n"/>
      <c r="L96" s="100" t="n"/>
      <c r="M96" s="100" t="n"/>
      <c r="N96" s="100" t="n"/>
    </row>
    <row r="97" ht="19.35" customHeight="1">
      <c r="A97" s="96" t="n"/>
      <c r="B97" s="104" t="n"/>
      <c r="C97" s="98" t="inlineStr">
        <is>
          <t>Итого по расценке</t>
        </is>
      </c>
      <c r="D97" s="89" t="n"/>
      <c r="E97" s="89" t="n"/>
      <c r="F97" s="99" t="n"/>
      <c r="G97" s="107" t="n"/>
      <c r="H97" s="107" t="n"/>
      <c r="I97" s="100" t="n"/>
      <c r="J97" s="103" t="n">
        <v>1343.8</v>
      </c>
      <c r="K97" s="100" t="n"/>
      <c r="L97" s="103" t="n">
        <v>1854.44</v>
      </c>
      <c r="M97" s="100" t="n"/>
      <c r="N97" s="108" t="n"/>
    </row>
    <row r="98" ht="19.35" customHeight="1">
      <c r="A98" s="96" t="n"/>
      <c r="B98" s="109" t="n"/>
      <c r="C98" s="98" t="inlineStr">
        <is>
          <t>ФОТ</t>
        </is>
      </c>
      <c r="D98" s="89" t="n"/>
      <c r="E98" s="89" t="n"/>
      <c r="F98" s="99" t="n"/>
      <c r="G98" s="107" t="n"/>
      <c r="H98" s="107" t="n"/>
      <c r="I98" s="100" t="n"/>
      <c r="J98" s="100" t="n"/>
      <c r="K98" s="100" t="n"/>
      <c r="L98" s="101" t="n">
        <v>553.4299999999999</v>
      </c>
      <c r="M98" s="100" t="n"/>
      <c r="N98" s="103" t="n">
        <v>39437.42</v>
      </c>
    </row>
    <row r="99" ht="42" customHeight="1">
      <c r="A99" s="96" t="n"/>
      <c r="B99" s="110" t="inlineStr">
        <is>
          <t>Пр/812-001.4-1</t>
        </is>
      </c>
      <c r="C99" s="98" t="inlineStr">
        <is>
          <t>НР Земляные работы по другим видам работ (подготовительным, сопутствующим, укрепительным)</t>
        </is>
      </c>
      <c r="D99" s="89" t="n"/>
      <c r="E99" s="89" t="n"/>
      <c r="F99" s="105" t="inlineStr">
        <is>
          <t>%</t>
        </is>
      </c>
      <c r="G99" s="111" t="n">
        <v>89</v>
      </c>
      <c r="H99" s="112" t="n"/>
      <c r="I99" s="111" t="n">
        <v>89</v>
      </c>
      <c r="J99" s="100" t="n"/>
      <c r="K99" s="100" t="n"/>
      <c r="L99" s="101" t="n">
        <v>492.55</v>
      </c>
      <c r="M99" s="100" t="n"/>
      <c r="N99" s="113" t="n">
        <v>35099.3</v>
      </c>
    </row>
    <row r="100" ht="42" customHeight="1">
      <c r="A100" s="96" t="n"/>
      <c r="B100" s="110" t="inlineStr">
        <is>
          <t>Пр/774-001.4</t>
        </is>
      </c>
      <c r="C100" s="98" t="inlineStr">
        <is>
          <t>СП Земляные работы по другим видам работ (подготовительным, сопутствующим, укрепительным)</t>
        </is>
      </c>
      <c r="D100" s="89" t="n"/>
      <c r="E100" s="89" t="n"/>
      <c r="F100" s="105" t="inlineStr">
        <is>
          <t>%</t>
        </is>
      </c>
      <c r="G100" s="111" t="n">
        <v>41</v>
      </c>
      <c r="H100" s="112" t="n"/>
      <c r="I100" s="111" t="n">
        <v>41</v>
      </c>
      <c r="J100" s="100" t="n"/>
      <c r="K100" s="100" t="n"/>
      <c r="L100" s="101" t="n">
        <v>226.91</v>
      </c>
      <c r="M100" s="100" t="n"/>
      <c r="N100" s="103" t="n">
        <v>16169.34</v>
      </c>
    </row>
    <row r="101" ht="19.35" customHeight="1">
      <c r="A101" s="96" t="n"/>
      <c r="B101" s="109" t="n"/>
      <c r="C101" s="88" t="inlineStr">
        <is>
          <t>Всего по позиции</t>
        </is>
      </c>
      <c r="D101" s="89" t="n"/>
      <c r="E101" s="89" t="n"/>
      <c r="F101" s="100" t="n"/>
      <c r="G101" s="107" t="n"/>
      <c r="H101" s="107" t="n"/>
      <c r="I101" s="114" t="n"/>
      <c r="J101" s="114" t="n"/>
      <c r="K101" s="114" t="n"/>
      <c r="L101" s="115" t="n">
        <v>2573.9</v>
      </c>
      <c r="M101" s="114" t="n"/>
      <c r="N101" s="94" t="n"/>
    </row>
    <row r="102" ht="55.35" customHeight="1">
      <c r="A102" s="88" t="inlineStr">
        <is>
          <t>7</t>
        </is>
      </c>
      <c r="B102" s="91" t="inlineStr">
        <is>
          <t>ФЕР01-02-100-08</t>
        </is>
      </c>
      <c r="C102" s="92" t="inlineStr">
        <is>
          <t>При трелевке на каждые последующие 100 м добавлять: к расценке 01-02-100-02</t>
        </is>
      </c>
      <c r="D102" s="89" t="n"/>
      <c r="E102" s="89" t="n"/>
      <c r="F102" s="93" t="inlineStr">
        <is>
          <t>100 шт</t>
        </is>
      </c>
      <c r="G102" s="94" t="n">
        <v>1.15</v>
      </c>
      <c r="H102" s="95" t="n">
        <v>1</v>
      </c>
      <c r="I102" s="116" t="n">
        <v>1.15</v>
      </c>
      <c r="J102" s="94" t="n"/>
      <c r="K102" s="94" t="n"/>
      <c r="L102" s="94" t="n"/>
      <c r="M102" s="94" t="n"/>
      <c r="N102" s="94" t="n"/>
    </row>
    <row r="103" ht="19.35" customHeight="1">
      <c r="A103" s="96" t="n"/>
      <c r="B103" s="97" t="inlineStr">
        <is>
          <t>1</t>
        </is>
      </c>
      <c r="C103" s="98" t="inlineStr">
        <is>
          <t>ОТ</t>
        </is>
      </c>
      <c r="D103" s="89" t="n"/>
      <c r="E103" s="89" t="n"/>
      <c r="F103" s="99" t="n"/>
      <c r="G103" s="99" t="n"/>
      <c r="H103" s="99" t="n"/>
      <c r="I103" s="100" t="n"/>
      <c r="J103" s="101" t="n">
        <v>58.34</v>
      </c>
      <c r="K103" s="102" t="n">
        <v>1.2</v>
      </c>
      <c r="L103" s="101" t="n">
        <v>80.51000000000001</v>
      </c>
      <c r="M103" s="101" t="n">
        <v>71.26000000000001</v>
      </c>
      <c r="N103" s="103" t="n">
        <v>5737.14</v>
      </c>
    </row>
    <row r="104" ht="19.35" customHeight="1">
      <c r="A104" s="96" t="n"/>
      <c r="B104" s="97" t="inlineStr">
        <is>
          <t>2</t>
        </is>
      </c>
      <c r="C104" s="98" t="inlineStr">
        <is>
          <t>ЭМ</t>
        </is>
      </c>
      <c r="D104" s="89" t="n"/>
      <c r="E104" s="89" t="n"/>
      <c r="F104" s="99" t="n"/>
      <c r="G104" s="99" t="n"/>
      <c r="H104" s="99" t="n"/>
      <c r="I104" s="100" t="n"/>
      <c r="J104" s="101" t="n">
        <v>330.42</v>
      </c>
      <c r="K104" s="102" t="n">
        <v>1.2</v>
      </c>
      <c r="L104" s="101" t="n">
        <v>455.98</v>
      </c>
      <c r="M104" s="100" t="n"/>
      <c r="N104" s="100" t="n"/>
    </row>
    <row r="105" ht="19.35" customHeight="1">
      <c r="A105" s="96" t="n"/>
      <c r="B105" s="97" t="inlineStr">
        <is>
          <t>3</t>
        </is>
      </c>
      <c r="C105" s="98" t="inlineStr">
        <is>
          <t>в т.ч. ОТм</t>
        </is>
      </c>
      <c r="D105" s="89" t="n"/>
      <c r="E105" s="89" t="n"/>
      <c r="F105" s="99" t="n"/>
      <c r="G105" s="99" t="n"/>
      <c r="H105" s="99" t="n"/>
      <c r="I105" s="100" t="n"/>
      <c r="J105" s="101" t="n">
        <v>57.78</v>
      </c>
      <c r="K105" s="102" t="n">
        <v>1.2</v>
      </c>
      <c r="L105" s="101" t="n">
        <v>79.73999999999999</v>
      </c>
      <c r="M105" s="101" t="n">
        <v>71.26000000000001</v>
      </c>
      <c r="N105" s="103" t="n">
        <v>5682.27</v>
      </c>
    </row>
    <row r="106" ht="19.35" customHeight="1">
      <c r="A106" s="96" t="n"/>
      <c r="B106" s="104" t="n"/>
      <c r="C106" s="98" t="inlineStr">
        <is>
          <t>ЗТ</t>
        </is>
      </c>
      <c r="D106" s="89" t="n"/>
      <c r="E106" s="89" t="n"/>
      <c r="F106" s="105" t="inlineStr">
        <is>
          <t>чел.-ч</t>
        </is>
      </c>
      <c r="G106" s="101" t="n">
        <v>7.48</v>
      </c>
      <c r="H106" s="102" t="n">
        <v>1.2</v>
      </c>
      <c r="I106" s="119" t="n">
        <v>10.3224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ЗТм</t>
        </is>
      </c>
      <c r="D107" s="89" t="n"/>
      <c r="E107" s="89" t="n"/>
      <c r="F107" s="105" t="inlineStr">
        <is>
          <t>чел.-ч</t>
        </is>
      </c>
      <c r="G107" s="101" t="n">
        <v>4.28</v>
      </c>
      <c r="H107" s="102" t="n">
        <v>1.2</v>
      </c>
      <c r="I107" s="119" t="n">
        <v>5.9064</v>
      </c>
      <c r="J107" s="100" t="n"/>
      <c r="K107" s="100" t="n"/>
      <c r="L107" s="100" t="n"/>
      <c r="M107" s="100" t="n"/>
      <c r="N107" s="100" t="n"/>
    </row>
    <row r="108" ht="19.35" customHeight="1">
      <c r="A108" s="96" t="n"/>
      <c r="B108" s="104" t="n"/>
      <c r="C108" s="98" t="inlineStr">
        <is>
          <t>Итого по расценке</t>
        </is>
      </c>
      <c r="D108" s="89" t="n"/>
      <c r="E108" s="89" t="n"/>
      <c r="F108" s="99" t="n"/>
      <c r="G108" s="107" t="n"/>
      <c r="H108" s="107" t="n"/>
      <c r="I108" s="100" t="n"/>
      <c r="J108" s="101" t="n">
        <v>388.76</v>
      </c>
      <c r="K108" s="100" t="n"/>
      <c r="L108" s="101" t="n">
        <v>536.49</v>
      </c>
      <c r="M108" s="100" t="n"/>
      <c r="N108" s="108" t="n"/>
    </row>
    <row r="109" ht="19.35" customHeight="1">
      <c r="A109" s="96" t="n"/>
      <c r="B109" s="109" t="n"/>
      <c r="C109" s="98" t="inlineStr">
        <is>
          <t>ФОТ</t>
        </is>
      </c>
      <c r="D109" s="89" t="n"/>
      <c r="E109" s="89" t="n"/>
      <c r="F109" s="99" t="n"/>
      <c r="G109" s="107" t="n"/>
      <c r="H109" s="107" t="n"/>
      <c r="I109" s="100" t="n"/>
      <c r="J109" s="100" t="n"/>
      <c r="K109" s="100" t="n"/>
      <c r="L109" s="101" t="n">
        <v>160.25</v>
      </c>
      <c r="M109" s="100" t="n"/>
      <c r="N109" s="103" t="n">
        <v>11419.41</v>
      </c>
    </row>
    <row r="110" ht="42" customHeight="1">
      <c r="A110" s="96" t="n"/>
      <c r="B110" s="110" t="inlineStr">
        <is>
          <t>Пр/812-001.4-1</t>
        </is>
      </c>
      <c r="C110" s="98" t="inlineStr">
        <is>
          <t>НР Земляные работы по другим видам работ (подготовительным, сопутствующим, укрепительным)</t>
        </is>
      </c>
      <c r="D110" s="89" t="n"/>
      <c r="E110" s="89" t="n"/>
      <c r="F110" s="105" t="inlineStr">
        <is>
          <t>%</t>
        </is>
      </c>
      <c r="G110" s="111" t="n">
        <v>89</v>
      </c>
      <c r="H110" s="112" t="n"/>
      <c r="I110" s="111" t="n">
        <v>89</v>
      </c>
      <c r="J110" s="100" t="n"/>
      <c r="K110" s="100" t="n"/>
      <c r="L110" s="101" t="n">
        <v>142.62</v>
      </c>
      <c r="M110" s="100" t="n"/>
      <c r="N110" s="113" t="n">
        <v>10163.27</v>
      </c>
    </row>
    <row r="111" ht="42" customHeight="1">
      <c r="A111" s="96" t="n"/>
      <c r="B111" s="110" t="inlineStr">
        <is>
          <t>Пр/774-001.4</t>
        </is>
      </c>
      <c r="C111" s="98" t="inlineStr">
        <is>
          <t>СП Земляные работы по другим видам работ (подготовительным, сопутствующим, укрепительным)</t>
        </is>
      </c>
      <c r="D111" s="89" t="n"/>
      <c r="E111" s="89" t="n"/>
      <c r="F111" s="105" t="inlineStr">
        <is>
          <t>%</t>
        </is>
      </c>
      <c r="G111" s="111" t="n">
        <v>41</v>
      </c>
      <c r="H111" s="112" t="n"/>
      <c r="I111" s="111" t="n">
        <v>41</v>
      </c>
      <c r="J111" s="100" t="n"/>
      <c r="K111" s="100" t="n"/>
      <c r="L111" s="101" t="n">
        <v>65.7</v>
      </c>
      <c r="M111" s="100" t="n"/>
      <c r="N111" s="103" t="n">
        <v>4681.96</v>
      </c>
    </row>
    <row r="112" ht="19.35" customHeight="1">
      <c r="A112" s="96" t="n"/>
      <c r="B112" s="109" t="n"/>
      <c r="C112" s="88" t="inlineStr">
        <is>
          <t>Всего по позиции</t>
        </is>
      </c>
      <c r="D112" s="89" t="n"/>
      <c r="E112" s="89" t="n"/>
      <c r="F112" s="100" t="n"/>
      <c r="G112" s="107" t="n"/>
      <c r="H112" s="107" t="n"/>
      <c r="I112" s="114" t="n"/>
      <c r="J112" s="114" t="n"/>
      <c r="K112" s="114" t="n"/>
      <c r="L112" s="116" t="n">
        <v>744.8099999999999</v>
      </c>
      <c r="M112" s="114" t="n"/>
      <c r="N112" s="94" t="n"/>
    </row>
    <row r="113" ht="19.35" customHeight="1">
      <c r="A113" s="120" t="n"/>
      <c r="B113" s="120" t="n"/>
      <c r="C113" s="121" t="inlineStr">
        <is>
          <t>Итого по разделу 1. Вырубка просеки</t>
        </is>
      </c>
      <c r="L113" s="122" t="n">
        <v>18768</v>
      </c>
      <c r="M113" s="120" t="n"/>
      <c r="N113" s="123" t="n"/>
    </row>
    <row r="114" ht="19.35" customHeight="1">
      <c r="A114" s="124" t="n"/>
      <c r="B114" s="125" t="n"/>
      <c r="C114" s="126" t="inlineStr">
        <is>
          <t>Итого прямые затраты по разделу</t>
        </is>
      </c>
      <c r="L114" s="127" t="n">
        <v>10396.12</v>
      </c>
      <c r="M114" s="128" t="n"/>
      <c r="N114" s="127" t="n">
        <v>499607.16</v>
      </c>
    </row>
    <row r="115" ht="19.35" customHeight="1">
      <c r="A115" s="124" t="n"/>
      <c r="B115" s="125" t="n"/>
      <c r="C115" s="126" t="inlineStr">
        <is>
          <t>в том числе</t>
        </is>
      </c>
      <c r="L115" s="127" t="n"/>
      <c r="M115" s="128" t="n"/>
      <c r="N115" s="127" t="n"/>
    </row>
    <row r="116" ht="19.35" customHeight="1">
      <c r="A116" s="124" t="n"/>
      <c r="B116" s="125" t="n"/>
      <c r="C116" s="126" t="inlineStr">
        <is>
          <t>- оплата труда (ОТ)</t>
        </is>
      </c>
      <c r="L116" s="127" t="n">
        <v>5601.44</v>
      </c>
      <c r="M116" s="128" t="n"/>
      <c r="N116" s="127" t="n">
        <v>399158.61</v>
      </c>
    </row>
    <row r="117" ht="19.35" customHeight="1">
      <c r="A117" s="124" t="n"/>
      <c r="B117" s="125" t="n"/>
      <c r="C117" s="126" t="inlineStr">
        <is>
          <t>- эксплуатация машин и механизмов</t>
        </is>
      </c>
      <c r="L117" s="127" t="n">
        <v>4794.68</v>
      </c>
      <c r="M117" s="128" t="n"/>
      <c r="N117" s="127" t="n">
        <v>100448.55</v>
      </c>
    </row>
    <row r="118" ht="19.35" customHeight="1">
      <c r="A118" s="124" t="n"/>
      <c r="B118" s="129" t="n"/>
      <c r="C118" s="130" t="inlineStr">
        <is>
          <t>в том числе</t>
        </is>
      </c>
      <c r="L118" s="127" t="n"/>
      <c r="M118" s="128" t="n"/>
      <c r="N118" s="127" t="n"/>
    </row>
    <row r="119" ht="19.35" customHeight="1">
      <c r="A119" s="124" t="n"/>
      <c r="B119" s="129" t="n"/>
      <c r="C119" s="130" t="inlineStr">
        <is>
          <t>эксплуатация машин и механизмов без учета доплат к оплате труда машинистов</t>
        </is>
      </c>
      <c r="L119" s="127" t="n">
        <v>4794.68</v>
      </c>
      <c r="M119" s="128" t="n"/>
      <c r="N119" s="127" t="n">
        <v>100448.55</v>
      </c>
    </row>
    <row r="120" ht="19.35" customHeight="1">
      <c r="A120" s="124" t="n"/>
      <c r="B120" s="129" t="n"/>
      <c r="C120" s="130" t="inlineStr">
        <is>
          <t>в том числе</t>
        </is>
      </c>
      <c r="L120" s="127" t="n"/>
      <c r="M120" s="128" t="n"/>
      <c r="N120" s="127" t="n"/>
    </row>
    <row r="121" ht="19.35" customHeight="1">
      <c r="A121" s="124" t="n"/>
      <c r="B121" s="129" t="n"/>
      <c r="C121" s="130" t="inlineStr">
        <is>
          <t>оплата труда машинистов (ОТм)</t>
        </is>
      </c>
      <c r="L121" s="127" t="n">
        <v>838.47</v>
      </c>
      <c r="M121" s="128" t="n"/>
      <c r="N121" s="127" t="n">
        <v>59749.37</v>
      </c>
    </row>
    <row r="122" ht="19.35" customHeight="1">
      <c r="A122" s="124" t="n"/>
      <c r="B122" s="125" t="n"/>
      <c r="C122" s="126" t="inlineStr">
        <is>
          <t>Итого ФОТ (справочно)</t>
        </is>
      </c>
      <c r="L122" s="127" t="n">
        <v>6439.91</v>
      </c>
      <c r="M122" s="128" t="n"/>
      <c r="N122" s="127" t="n">
        <v>458907.98</v>
      </c>
    </row>
    <row r="123" ht="19.35" customHeight="1">
      <c r="A123" s="124" t="n"/>
      <c r="B123" s="125" t="n"/>
      <c r="C123" s="126" t="inlineStr">
        <is>
          <t>Итого накладные расходы</t>
        </is>
      </c>
      <c r="L123" s="127" t="n">
        <v>5731.52</v>
      </c>
      <c r="M123" s="128" t="n"/>
      <c r="N123" s="127" t="n">
        <v>408428.1</v>
      </c>
    </row>
    <row r="124" ht="19.35" customHeight="1">
      <c r="A124" s="124" t="n"/>
      <c r="B124" s="125" t="n"/>
      <c r="C124" s="126" t="inlineStr">
        <is>
          <t>Итого сметная прибыль</t>
        </is>
      </c>
      <c r="L124" s="127" t="n">
        <v>2640.36</v>
      </c>
      <c r="M124" s="128" t="n"/>
      <c r="N124" s="127" t="n">
        <v>188152.27</v>
      </c>
    </row>
    <row r="125" ht="19.35" customHeight="1">
      <c r="A125" s="124" t="n"/>
      <c r="B125" s="131" t="n"/>
      <c r="C125" s="132" t="inlineStr">
        <is>
          <t>Итого по разделу</t>
        </is>
      </c>
      <c r="L125" s="122" t="n">
        <v>18768</v>
      </c>
      <c r="M125" s="133" t="n"/>
      <c r="N125" s="122" t="n">
        <v>1096187.53</v>
      </c>
    </row>
    <row r="126" ht="19.35" customHeight="1">
      <c r="A126" s="124" t="n"/>
      <c r="B126" s="129" t="n"/>
      <c r="C126" s="130" t="inlineStr">
        <is>
          <t>Справочно</t>
        </is>
      </c>
      <c r="L126" s="127" t="n"/>
      <c r="M126" s="128" t="n"/>
      <c r="N126" s="127" t="n"/>
    </row>
    <row r="127" ht="19.35" customHeight="1">
      <c r="A127" s="124" t="n"/>
      <c r="B127" s="125" t="n"/>
      <c r="C127" s="130" t="inlineStr">
        <is>
          <t>затраты труда рабочих</t>
        </is>
      </c>
      <c r="I127" s="134" t="n">
        <v>662.53224</v>
      </c>
      <c r="J127" s="135" t="n"/>
      <c r="K127" s="135" t="n"/>
      <c r="L127" s="128" t="n"/>
      <c r="M127" s="128" t="n"/>
      <c r="N127" s="128" t="n"/>
    </row>
    <row r="128" ht="19.35" customHeight="1">
      <c r="A128" s="124" t="n"/>
      <c r="B128" s="125" t="n"/>
      <c r="C128" s="130" t="inlineStr">
        <is>
          <t>затраты труда машинистов</t>
        </is>
      </c>
      <c r="I128" s="134" t="n">
        <v>62.10732</v>
      </c>
      <c r="J128" s="135" t="n"/>
      <c r="K128" s="135" t="n"/>
      <c r="L128" s="128" t="n"/>
      <c r="M128" s="128" t="n"/>
      <c r="N128" s="128" t="n"/>
    </row>
    <row r="129" ht="19.35" customHeight="1">
      <c r="A129" s="136" t="n"/>
      <c r="B129" s="137" t="n"/>
      <c r="C129" s="138" t="inlineStr">
        <is>
          <t>ВСЕГО по смете</t>
        </is>
      </c>
      <c r="D129" s="139" t="n"/>
      <c r="E129" s="139" t="n"/>
      <c r="F129" s="140" t="n"/>
      <c r="G129" s="140" t="n"/>
      <c r="H129" s="140" t="n"/>
      <c r="I129" s="140" t="n"/>
      <c r="J129" s="140" t="n"/>
      <c r="K129" s="140" t="n"/>
      <c r="L129" s="141" t="n"/>
      <c r="M129" s="140" t="n"/>
      <c r="N129" s="142" t="n"/>
    </row>
    <row r="130" ht="19.35" customHeight="1">
      <c r="A130" s="124" t="n"/>
      <c r="B130" s="131" t="n"/>
      <c r="C130" s="132" t="inlineStr">
        <is>
          <t>Итого по всем разделам</t>
        </is>
      </c>
      <c r="L130" s="122" t="n">
        <v>18768</v>
      </c>
      <c r="M130" s="123" t="n"/>
      <c r="N130" s="122" t="n"/>
    </row>
    <row r="131" ht="19.35" customHeight="1">
      <c r="A131" s="124" t="n"/>
      <c r="B131" s="125" t="n"/>
      <c r="C131" s="126" t="inlineStr">
        <is>
          <t>ВСЕГО строительные работы</t>
        </is>
      </c>
      <c r="L131" s="127" t="n">
        <v>18768</v>
      </c>
      <c r="M131" s="128" t="n"/>
      <c r="N131" s="127" t="n">
        <v>1096187.53</v>
      </c>
    </row>
    <row r="132" ht="19.35" customHeight="1">
      <c r="A132" s="124" t="n"/>
      <c r="B132" s="129" t="n"/>
      <c r="C132" s="130" t="inlineStr">
        <is>
          <t>в том числе</t>
        </is>
      </c>
      <c r="L132" s="127" t="n"/>
      <c r="M132" s="128" t="n"/>
      <c r="N132" s="127" t="n"/>
    </row>
    <row r="133" ht="19.35" customHeight="1">
      <c r="A133" s="124" t="n"/>
      <c r="B133" s="129" t="n"/>
      <c r="C133" s="130" t="inlineStr">
        <is>
          <t>всего прямые затраты</t>
        </is>
      </c>
      <c r="L133" s="127" t="n">
        <v>10396.12</v>
      </c>
      <c r="M133" s="128" t="n"/>
      <c r="N133" s="127" t="n">
        <v>499607.16</v>
      </c>
    </row>
    <row r="134" ht="19.35" customHeight="1">
      <c r="A134" s="124" t="n"/>
      <c r="B134" s="129" t="n"/>
      <c r="C134" s="130" t="inlineStr">
        <is>
          <t>в том числе</t>
        </is>
      </c>
      <c r="L134" s="127" t="n"/>
      <c r="M134" s="128" t="n"/>
      <c r="N134" s="127" t="n"/>
    </row>
    <row r="135" ht="19.35" customHeight="1">
      <c r="A135" s="124" t="n"/>
      <c r="B135" s="129" t="n"/>
      <c r="C135" s="130" t="inlineStr">
        <is>
          <t>- оплата труда (ОТ)</t>
        </is>
      </c>
      <c r="L135" s="127" t="n">
        <v>5601.44</v>
      </c>
      <c r="M135" s="128" t="n"/>
      <c r="N135" s="127" t="n">
        <v>399158.61</v>
      </c>
    </row>
    <row r="136" ht="19.35" customHeight="1">
      <c r="A136" s="124" t="n"/>
      <c r="B136" s="129" t="n"/>
      <c r="C136" s="130" t="inlineStr">
        <is>
          <t>- эксплуатация машин и механизмов</t>
        </is>
      </c>
      <c r="L136" s="127" t="n">
        <v>4794.68</v>
      </c>
      <c r="M136" s="128" t="n"/>
      <c r="N136" s="127" t="n">
        <v>100448.55</v>
      </c>
    </row>
    <row r="137" ht="19.35" customHeight="1">
      <c r="A137" s="124" t="n"/>
      <c r="B137" s="129" t="n"/>
      <c r="C137" s="130" t="inlineStr">
        <is>
          <t>в т.ч. эксплуатация машин и механизмов без учета доплат к оплате труда машинистов</t>
        </is>
      </c>
      <c r="L137" s="127" t="n">
        <v>4794.68</v>
      </c>
      <c r="M137" s="128" t="n"/>
      <c r="N137" s="127" t="n">
        <v>100448.55</v>
      </c>
    </row>
    <row r="138" ht="19.35" customHeight="1">
      <c r="A138" s="124" t="n"/>
      <c r="B138" s="129" t="n"/>
      <c r="C138" s="130" t="inlineStr">
        <is>
          <t>- в т.ч. оплата труда машинистов (ОТм)</t>
        </is>
      </c>
      <c r="L138" s="127" t="n">
        <v>838.47</v>
      </c>
      <c r="M138" s="128" t="n"/>
      <c r="N138" s="127" t="n">
        <v>59749.37</v>
      </c>
    </row>
    <row r="139" ht="19.35" customHeight="1">
      <c r="A139" s="124" t="n"/>
      <c r="B139" s="129" t="n"/>
      <c r="C139" s="130" t="inlineStr">
        <is>
          <t>всего ФОТ (справочно)</t>
        </is>
      </c>
      <c r="L139" s="127" t="n">
        <v>6439.91</v>
      </c>
      <c r="M139" s="128" t="n"/>
      <c r="N139" s="127" t="n">
        <v>458907.98</v>
      </c>
    </row>
    <row r="140" ht="19.35" customHeight="1">
      <c r="A140" s="124" t="n"/>
      <c r="B140" s="129" t="n"/>
      <c r="C140" s="130" t="inlineStr">
        <is>
          <t>всего накладные расходы</t>
        </is>
      </c>
      <c r="L140" s="127" t="n">
        <v>5731.52</v>
      </c>
      <c r="M140" s="128" t="n"/>
      <c r="N140" s="127" t="n">
        <v>408428.1</v>
      </c>
    </row>
    <row r="141" ht="19.35" customHeight="1">
      <c r="A141" s="124" t="n"/>
      <c r="B141" s="129" t="n"/>
      <c r="C141" s="130" t="inlineStr">
        <is>
          <t>всего сметная прибыль</t>
        </is>
      </c>
      <c r="L141" s="127" t="n">
        <v>2640.36</v>
      </c>
      <c r="M141" s="128" t="n"/>
      <c r="N141" s="127" t="n">
        <v>188152.27</v>
      </c>
    </row>
    <row r="142" ht="19.35" customHeight="1">
      <c r="A142" s="124" t="n"/>
      <c r="B142" s="131" t="n"/>
      <c r="C142" s="132" t="inlineStr">
        <is>
          <t>ВСЕГО по смете</t>
        </is>
      </c>
      <c r="L142" s="122" t="n">
        <v>18768</v>
      </c>
      <c r="M142" s="123" t="n"/>
      <c r="N142" s="122" t="n">
        <v>1096187.53</v>
      </c>
    </row>
    <row r="143" ht="19.35" customHeight="1">
      <c r="A143" s="124" t="n"/>
      <c r="B143" s="129" t="n"/>
      <c r="C143" s="130" t="inlineStr">
        <is>
          <t>Всего прямые затраты</t>
        </is>
      </c>
      <c r="L143" s="127" t="n">
        <v>10396.12</v>
      </c>
      <c r="M143" s="128" t="n"/>
      <c r="N143" s="127" t="n">
        <v>499607.16</v>
      </c>
    </row>
    <row r="144" ht="19.35" customHeight="1">
      <c r="A144" s="124" t="n"/>
      <c r="B144" s="129" t="n"/>
      <c r="C144" s="130" t="inlineStr">
        <is>
          <t>в том числе</t>
        </is>
      </c>
      <c r="L144" s="127" t="n"/>
      <c r="M144" s="128" t="n"/>
      <c r="N144" s="127" t="n"/>
    </row>
    <row r="145" ht="19.35" customHeight="1">
      <c r="A145" s="124" t="n"/>
      <c r="B145" s="129" t="n"/>
      <c r="C145" s="130" t="inlineStr">
        <is>
          <t>- оплата труда рабочих (ОТ)</t>
        </is>
      </c>
      <c r="L145" s="127" t="n">
        <v>5601.44</v>
      </c>
      <c r="M145" s="128" t="n"/>
      <c r="N145" s="127" t="n">
        <v>399158.61</v>
      </c>
    </row>
    <row r="146" ht="19.35" customHeight="1">
      <c r="A146" s="124" t="n"/>
      <c r="B146" s="129" t="n"/>
      <c r="C146" s="130" t="inlineStr">
        <is>
          <t>- эксплуатация машин и механизмов</t>
        </is>
      </c>
      <c r="L146" s="127" t="n">
        <v>4794.68</v>
      </c>
      <c r="M146" s="128" t="n"/>
      <c r="N146" s="127" t="n">
        <v>100448.55</v>
      </c>
    </row>
    <row r="147" ht="19.35" customHeight="1">
      <c r="A147" s="124" t="n"/>
      <c r="B147" s="129" t="n"/>
      <c r="C147" s="130" t="inlineStr">
        <is>
          <t>в т.ч. эксплуатация машин и механизмов без учета доплат к оплате труда машинистов</t>
        </is>
      </c>
      <c r="L147" s="127" t="n">
        <v>4794.68</v>
      </c>
      <c r="M147" s="128" t="n"/>
      <c r="N147" s="127" t="n">
        <v>100448.55</v>
      </c>
    </row>
    <row r="148" ht="19.35" customHeight="1">
      <c r="A148" s="124" t="n"/>
      <c r="B148" s="129" t="n"/>
      <c r="C148" s="130" t="inlineStr">
        <is>
          <t>- в т.ч. оплата труда машинистов (ОТм)</t>
        </is>
      </c>
      <c r="L148" s="127" t="n">
        <v>838.47</v>
      </c>
      <c r="M148" s="128" t="n"/>
      <c r="N148" s="127" t="n">
        <v>59749.37</v>
      </c>
    </row>
    <row r="149" ht="19.35" customHeight="1">
      <c r="A149" s="124" t="n"/>
      <c r="B149" s="129" t="n"/>
      <c r="C149" s="130" t="inlineStr">
        <is>
          <t>Всего ФОТ (справочно)</t>
        </is>
      </c>
      <c r="L149" s="127" t="n">
        <v>6439.91</v>
      </c>
      <c r="M149" s="128" t="n"/>
      <c r="N149" s="127" t="n">
        <v>458907.98</v>
      </c>
    </row>
    <row r="150" ht="19.35" customHeight="1">
      <c r="A150" s="124" t="n"/>
      <c r="B150" s="129" t="n"/>
      <c r="C150" s="130" t="inlineStr">
        <is>
          <t>Всего накладные расходы</t>
        </is>
      </c>
      <c r="L150" s="127" t="n">
        <v>5731.52</v>
      </c>
      <c r="M150" s="128" t="n"/>
      <c r="N150" s="127" t="n">
        <v>408428.1</v>
      </c>
    </row>
    <row r="151" ht="19.35" customHeight="1">
      <c r="A151" s="124" t="n"/>
      <c r="B151" s="129" t="n"/>
      <c r="C151" s="130" t="inlineStr">
        <is>
          <t>Всего сметная прибыль</t>
        </is>
      </c>
      <c r="L151" s="127" t="n">
        <v>2640.36</v>
      </c>
      <c r="M151" s="128" t="n"/>
      <c r="N151" s="127" t="n">
        <v>188152.27</v>
      </c>
    </row>
    <row r="152" ht="19.35" customHeight="1">
      <c r="A152" s="124" t="n"/>
      <c r="B152" s="129" t="n"/>
      <c r="C152" s="130" t="inlineStr">
        <is>
          <t>Справочно</t>
        </is>
      </c>
      <c r="L152" s="127" t="n"/>
      <c r="M152" s="128" t="n"/>
      <c r="N152" s="127" t="n"/>
    </row>
    <row r="153" ht="19.35" customHeight="1">
      <c r="A153" s="124" t="n"/>
      <c r="B153" s="125" t="n"/>
      <c r="C153" s="130" t="inlineStr">
        <is>
          <t>затраты труда рабочих</t>
        </is>
      </c>
      <c r="I153" s="134" t="n">
        <v>662.53224</v>
      </c>
      <c r="J153" s="135" t="n"/>
      <c r="K153" s="135" t="n"/>
      <c r="L153" s="128" t="n"/>
      <c r="M153" s="128" t="n"/>
      <c r="N153" s="128" t="n"/>
    </row>
    <row r="154" ht="19.35" customHeight="1">
      <c r="A154" s="124" t="n"/>
      <c r="B154" s="125" t="n"/>
      <c r="C154" s="130" t="inlineStr">
        <is>
          <t>затраты труда машинистов</t>
        </is>
      </c>
      <c r="I154" s="134" t="n">
        <v>62.10732</v>
      </c>
      <c r="J154" s="135" t="n"/>
      <c r="K154" s="135" t="n"/>
      <c r="L154" s="128" t="n"/>
      <c r="M154" s="128" t="n"/>
      <c r="N154" s="128" t="n"/>
    </row>
    <row r="155" ht="19.35" customHeight="1">
      <c r="A155" s="124" t="n"/>
      <c r="B155" s="143" t="n"/>
      <c r="C155" s="143" t="n"/>
      <c r="D155" s="121" t="n"/>
      <c r="E155" s="121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 ht="19.35" customHeight="1">
      <c r="A156" s="144" t="inlineStr">
        <is>
          <t>Составил: ______________________________________/  Григорова И. А. /</t>
        </is>
      </c>
    </row>
    <row r="157" ht="19.35" customHeight="1">
      <c r="A157" s="144" t="n"/>
      <c r="B157" s="144" t="n"/>
      <c r="C157" s="145" t="inlineStr">
        <is>
          <t>должность, подпись (инициалы, фамилия)</t>
        </is>
      </c>
      <c r="G157" s="146" t="n"/>
      <c r="H157" s="146" t="n"/>
      <c r="I157" s="146" t="n"/>
      <c r="J157" s="144" t="n"/>
      <c r="K157" s="144" t="n"/>
      <c r="L157" s="144" t="n"/>
      <c r="M157" s="144" t="n"/>
      <c r="N157" s="144" t="n"/>
    </row>
    <row r="158" ht="19.35" customHeight="1">
      <c r="A158" s="144" t="inlineStr">
        <is>
          <t>Проверил: ______________________________________ /  Черкасов А. В. /</t>
        </is>
      </c>
    </row>
    <row r="159" ht="19.35" customHeight="1">
      <c r="A159" s="4" t="n"/>
      <c r="B159" s="4" t="n"/>
      <c r="C159" s="145" t="inlineStr">
        <is>
          <t>должность, подпись (инициалы, фамилия)</t>
        </is>
      </c>
      <c r="G159" s="146" t="n"/>
      <c r="H159" s="146" t="n"/>
      <c r="I159" s="146" t="n"/>
      <c r="J159" s="4" t="n"/>
      <c r="K159" s="4" t="n"/>
      <c r="L159" s="4" t="n"/>
      <c r="M159" s="4" t="n"/>
      <c r="N159" s="4" t="n"/>
    </row>
  </sheetData>
  <mergeCells count="169">
    <mergeCell ref="C44:E44"/>
    <mergeCell ref="A17:G17"/>
    <mergeCell ref="C121:K121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H15:N15"/>
    <mergeCell ref="C51:E51"/>
    <mergeCell ref="C95:E95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C148:K148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20 ВЛ 220 кВ Мухинская-т-НПС 24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02-20-02</t>
        </is>
      </c>
    </row>
    <row r="25" ht="19.35" customHeight="1">
      <c r="A25" s="56" t="inlineStr">
        <is>
          <t>20 ВЛ 220 кВ Мухинская-т-НПС 24 Шимановский р-он Мухинский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Ф.579959-19.20-РД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47.03</v>
      </c>
      <c r="M31" s="65" t="n">
        <v>0.66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108.18</v>
      </c>
      <c r="E32" s="72" t="inlineStr">
        <is>
          <t>(</t>
        </is>
      </c>
      <c r="F32" s="71" t="n">
        <v>1.52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78.76000000000001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108.18</v>
      </c>
      <c r="E34" s="72" t="inlineStr">
        <is>
          <t>(</t>
        </is>
      </c>
      <c r="F34" s="78" t="n">
        <v>1.52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89" t="n"/>
      <c r="C42" s="89" t="n"/>
      <c r="D42" s="89" t="n"/>
      <c r="E42" s="89" t="n"/>
      <c r="F42" s="89" t="n"/>
      <c r="G42" s="89" t="n"/>
      <c r="H42" s="89" t="n"/>
      <c r="I42" s="89" t="n"/>
      <c r="J42" s="89" t="n"/>
      <c r="K42" s="89" t="n"/>
      <c r="L42" s="89" t="n"/>
      <c r="M42" s="89" t="n"/>
      <c r="N42" s="89" t="n"/>
    </row>
    <row r="43" ht="19.35" customHeight="1">
      <c r="A43" s="90" t="inlineStr">
        <is>
          <t>Пролет 1-9,21-25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9" t="n"/>
      <c r="E44" s="89" t="n"/>
      <c r="F44" s="93" t="inlineStr">
        <is>
          <t>100 деревьев</t>
        </is>
      </c>
      <c r="G44" s="94" t="n">
        <v>2.81</v>
      </c>
      <c r="H44" s="95" t="n">
        <v>1</v>
      </c>
      <c r="I44" s="116" t="n">
        <v>2.81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9" t="n"/>
      <c r="E45" s="89" t="n"/>
      <c r="F45" s="89" t="n"/>
      <c r="G45" s="89" t="n"/>
      <c r="H45" s="89" t="n"/>
      <c r="I45" s="89" t="n"/>
      <c r="J45" s="89" t="n"/>
      <c r="K45" s="89" t="n"/>
      <c r="L45" s="89" t="n"/>
      <c r="M45" s="89" t="n"/>
      <c r="N45" s="89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9" t="n"/>
      <c r="E46" s="89" t="n"/>
      <c r="F46" s="99" t="n"/>
      <c r="G46" s="99" t="n"/>
      <c r="H46" s="99" t="n"/>
      <c r="I46" s="100" t="n"/>
      <c r="J46" s="101" t="n">
        <v>112.29</v>
      </c>
      <c r="K46" s="147" t="n">
        <v>0.96</v>
      </c>
      <c r="L46" s="101" t="n">
        <v>302.91</v>
      </c>
      <c r="M46" s="101" t="n">
        <v>71.26000000000001</v>
      </c>
      <c r="N46" s="103" t="n">
        <v>21585.37</v>
      </c>
    </row>
    <row r="47" ht="19.35" customHeight="1">
      <c r="A47" s="96" t="n"/>
      <c r="B47" s="104" t="n"/>
      <c r="C47" s="98" t="inlineStr">
        <is>
          <t>ЗТ</t>
        </is>
      </c>
      <c r="D47" s="89" t="n"/>
      <c r="E47" s="89" t="n"/>
      <c r="F47" s="105" t="inlineStr">
        <is>
          <t>чел.-ч</t>
        </is>
      </c>
      <c r="G47" s="118" t="n">
        <v>13.4</v>
      </c>
      <c r="H47" s="147" t="n">
        <v>0.96</v>
      </c>
      <c r="I47" s="117" t="n">
        <v>36.14784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9" t="n"/>
      <c r="E48" s="89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302.91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9" t="n"/>
      <c r="E49" s="89" t="n"/>
      <c r="F49" s="99" t="n"/>
      <c r="G49" s="107" t="n"/>
      <c r="H49" s="107" t="n"/>
      <c r="I49" s="100" t="n"/>
      <c r="J49" s="100" t="n"/>
      <c r="K49" s="100" t="n"/>
      <c r="L49" s="101" t="n">
        <v>302.91</v>
      </c>
      <c r="M49" s="100" t="n"/>
      <c r="N49" s="103" t="n">
        <v>21585.37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9" t="n"/>
      <c r="E50" s="89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269.59</v>
      </c>
      <c r="M50" s="100" t="n"/>
      <c r="N50" s="113" t="n">
        <v>19210.98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9" t="n"/>
      <c r="E51" s="89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124.19</v>
      </c>
      <c r="M51" s="100" t="n"/>
      <c r="N51" s="103" t="n">
        <v>8850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89" t="n"/>
      <c r="E52" s="89" t="n"/>
      <c r="F52" s="100" t="n"/>
      <c r="G52" s="107" t="n"/>
      <c r="H52" s="107" t="n"/>
      <c r="I52" s="114" t="n"/>
      <c r="J52" s="114" t="n"/>
      <c r="K52" s="114" t="n"/>
      <c r="L52" s="116" t="n">
        <v>696.6900000000001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9" t="n"/>
      <c r="E53" s="89" t="n"/>
      <c r="F53" s="93" t="inlineStr">
        <is>
          <t>100 деревьев</t>
        </is>
      </c>
      <c r="G53" s="94" t="n">
        <v>1.15</v>
      </c>
      <c r="H53" s="95" t="n">
        <v>1</v>
      </c>
      <c r="I53" s="116" t="n">
        <v>1.15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9" t="n"/>
      <c r="E54" s="89" t="n"/>
      <c r="F54" s="89" t="n"/>
      <c r="G54" s="89" t="n"/>
      <c r="H54" s="89" t="n"/>
      <c r="I54" s="89" t="n"/>
      <c r="J54" s="89" t="n"/>
      <c r="K54" s="89" t="n"/>
      <c r="L54" s="89" t="n"/>
      <c r="M54" s="89" t="n"/>
      <c r="N54" s="89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9" t="n"/>
      <c r="E55" s="89" t="n"/>
      <c r="F55" s="99" t="n"/>
      <c r="G55" s="99" t="n"/>
      <c r="H55" s="99" t="n"/>
      <c r="I55" s="100" t="n"/>
      <c r="J55" s="101" t="n">
        <v>323.47</v>
      </c>
      <c r="K55" s="147" t="n">
        <v>0.96</v>
      </c>
      <c r="L55" s="101" t="n">
        <v>357.11</v>
      </c>
      <c r="M55" s="101" t="n">
        <v>71.26000000000001</v>
      </c>
      <c r="N55" s="103" t="n">
        <v>25447.66</v>
      </c>
    </row>
    <row r="56" ht="19.35" customHeight="1">
      <c r="A56" s="96" t="n"/>
      <c r="B56" s="104" t="n"/>
      <c r="C56" s="98" t="inlineStr">
        <is>
          <t>ЗТ</t>
        </is>
      </c>
      <c r="D56" s="89" t="n"/>
      <c r="E56" s="89" t="n"/>
      <c r="F56" s="105" t="inlineStr">
        <is>
          <t>чел.-ч</t>
        </is>
      </c>
      <c r="G56" s="118" t="n">
        <v>38.6</v>
      </c>
      <c r="H56" s="147" t="n">
        <v>0.96</v>
      </c>
      <c r="I56" s="119" t="n">
        <v>42.6144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9" t="n"/>
      <c r="E57" s="89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357.11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9" t="n"/>
      <c r="E58" s="89" t="n"/>
      <c r="F58" s="99" t="n"/>
      <c r="G58" s="107" t="n"/>
      <c r="H58" s="107" t="n"/>
      <c r="I58" s="100" t="n"/>
      <c r="J58" s="100" t="n"/>
      <c r="K58" s="100" t="n"/>
      <c r="L58" s="101" t="n">
        <v>357.11</v>
      </c>
      <c r="M58" s="100" t="n"/>
      <c r="N58" s="103" t="n">
        <v>25447.66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9" t="n"/>
      <c r="E59" s="89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317.83</v>
      </c>
      <c r="M59" s="100" t="n"/>
      <c r="N59" s="113" t="n">
        <v>22648.42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9" t="n"/>
      <c r="E60" s="89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146.42</v>
      </c>
      <c r="M60" s="100" t="n"/>
      <c r="N60" s="103" t="n">
        <v>10433.54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89" t="n"/>
      <c r="E61" s="89" t="n"/>
      <c r="F61" s="100" t="n"/>
      <c r="G61" s="107" t="n"/>
      <c r="H61" s="107" t="n"/>
      <c r="I61" s="114" t="n"/>
      <c r="J61" s="114" t="n"/>
      <c r="K61" s="114" t="n"/>
      <c r="L61" s="116" t="n">
        <v>821.36</v>
      </c>
      <c r="M61" s="114" t="n"/>
      <c r="N61" s="94" t="n"/>
    </row>
    <row r="62" ht="19.35" customHeight="1">
      <c r="A62" s="120" t="n"/>
      <c r="B62" s="120" t="n"/>
      <c r="C62" s="121" t="inlineStr">
        <is>
          <t>Итого по разделу 1. Вырубка просеки</t>
        </is>
      </c>
      <c r="L62" s="122" t="n">
        <v>1518.05</v>
      </c>
      <c r="M62" s="120" t="n"/>
      <c r="N62" s="123" t="n"/>
    </row>
    <row r="63" ht="19.35" customHeight="1">
      <c r="A63" s="124" t="n"/>
      <c r="B63" s="125" t="n"/>
      <c r="C63" s="126" t="inlineStr">
        <is>
          <t>Итого прямые затраты по разделу</t>
        </is>
      </c>
      <c r="L63" s="127" t="n">
        <v>660.02</v>
      </c>
      <c r="M63" s="128" t="n"/>
      <c r="N63" s="127" t="n">
        <v>47033.03</v>
      </c>
    </row>
    <row r="64" ht="19.35" customHeight="1">
      <c r="A64" s="124" t="n"/>
      <c r="B64" s="125" t="n"/>
      <c r="C64" s="126" t="inlineStr">
        <is>
          <t>в том числе</t>
        </is>
      </c>
      <c r="L64" s="127" t="n"/>
      <c r="M64" s="128" t="n"/>
      <c r="N64" s="127" t="n"/>
    </row>
    <row r="65" ht="19.35" customHeight="1">
      <c r="A65" s="124" t="n"/>
      <c r="B65" s="125" t="n"/>
      <c r="C65" s="126" t="inlineStr">
        <is>
          <t>- оплата труда (ОТ)</t>
        </is>
      </c>
      <c r="L65" s="127" t="n">
        <v>660.02</v>
      </c>
      <c r="M65" s="128" t="n"/>
      <c r="N65" s="127" t="n">
        <v>47033.03</v>
      </c>
    </row>
    <row r="66" ht="19.35" customHeight="1">
      <c r="A66" s="124" t="n"/>
      <c r="B66" s="125" t="n"/>
      <c r="C66" s="126" t="inlineStr">
        <is>
          <t>- эксплуатация машин и механизмов</t>
        </is>
      </c>
      <c r="L66" s="127" t="n">
        <v>0</v>
      </c>
      <c r="M66" s="128" t="n"/>
      <c r="N66" s="127" t="n">
        <v>0</v>
      </c>
    </row>
    <row r="67" ht="19.35" customHeight="1">
      <c r="A67" s="124" t="n"/>
      <c r="B67" s="129" t="n"/>
      <c r="C67" s="130" t="inlineStr">
        <is>
          <t>в том числе</t>
        </is>
      </c>
      <c r="L67" s="127" t="n"/>
      <c r="M67" s="128" t="n"/>
      <c r="N67" s="127" t="n"/>
    </row>
    <row r="68" ht="19.35" customHeight="1">
      <c r="A68" s="124" t="n"/>
      <c r="B68" s="129" t="n"/>
      <c r="C68" s="130" t="inlineStr">
        <is>
          <t>эксплуатация машин и механизмов без учета доплат к оплате труда машинистов</t>
        </is>
      </c>
      <c r="L68" s="127" t="n">
        <v>0</v>
      </c>
      <c r="M68" s="128" t="n"/>
      <c r="N68" s="127" t="n">
        <v>0</v>
      </c>
    </row>
    <row r="69" ht="19.35" customHeight="1">
      <c r="A69" s="124" t="n"/>
      <c r="B69" s="129" t="n"/>
      <c r="C69" s="130" t="inlineStr">
        <is>
          <t>в том числе</t>
        </is>
      </c>
      <c r="L69" s="127" t="n"/>
      <c r="M69" s="128" t="n"/>
      <c r="N69" s="127" t="n"/>
    </row>
    <row r="70" ht="19.35" customHeight="1">
      <c r="A70" s="124" t="n"/>
      <c r="B70" s="129" t="n"/>
      <c r="C70" s="130" t="inlineStr">
        <is>
          <t>оплата труда машинистов (ОТм)</t>
        </is>
      </c>
      <c r="L70" s="127" t="n">
        <v>0</v>
      </c>
      <c r="M70" s="128" t="n"/>
      <c r="N70" s="127" t="n">
        <v>0</v>
      </c>
    </row>
    <row r="71" ht="19.35" customHeight="1">
      <c r="A71" s="124" t="n"/>
      <c r="B71" s="125" t="n"/>
      <c r="C71" s="126" t="inlineStr">
        <is>
          <t>Итого ФОТ (справочно)</t>
        </is>
      </c>
      <c r="L71" s="127" t="n">
        <v>660.02</v>
      </c>
      <c r="M71" s="128" t="n"/>
      <c r="N71" s="127" t="n">
        <v>47033.03</v>
      </c>
    </row>
    <row r="72" ht="19.35" customHeight="1">
      <c r="A72" s="124" t="n"/>
      <c r="B72" s="125" t="n"/>
      <c r="C72" s="126" t="inlineStr">
        <is>
          <t>Итого накладные расходы</t>
        </is>
      </c>
      <c r="L72" s="127" t="n">
        <v>587.42</v>
      </c>
      <c r="M72" s="128" t="n"/>
      <c r="N72" s="127" t="n">
        <v>41859.4</v>
      </c>
    </row>
    <row r="73" ht="19.35" customHeight="1">
      <c r="A73" s="124" t="n"/>
      <c r="B73" s="125" t="n"/>
      <c r="C73" s="126" t="inlineStr">
        <is>
          <t>Итого сметная прибыль</t>
        </is>
      </c>
      <c r="L73" s="127" t="n">
        <v>270.61</v>
      </c>
      <c r="M73" s="128" t="n"/>
      <c r="N73" s="127" t="n">
        <v>19283.54</v>
      </c>
    </row>
    <row r="74" ht="19.35" customHeight="1">
      <c r="A74" s="124" t="n"/>
      <c r="B74" s="131" t="n"/>
      <c r="C74" s="132" t="inlineStr">
        <is>
          <t>Итого по разделу</t>
        </is>
      </c>
      <c r="L74" s="122" t="n">
        <v>1518.05</v>
      </c>
      <c r="M74" s="133" t="n"/>
      <c r="N74" s="122" t="n">
        <v>108175.97</v>
      </c>
    </row>
    <row r="75" ht="19.35" customHeight="1">
      <c r="A75" s="124" t="n"/>
      <c r="B75" s="129" t="n"/>
      <c r="C75" s="130" t="inlineStr">
        <is>
          <t>Справочно</t>
        </is>
      </c>
      <c r="L75" s="127" t="n"/>
      <c r="M75" s="128" t="n"/>
      <c r="N75" s="127" t="n"/>
    </row>
    <row r="76" ht="19.35" customHeight="1">
      <c r="A76" s="124" t="n"/>
      <c r="B76" s="125" t="n"/>
      <c r="C76" s="130" t="inlineStr">
        <is>
          <t>затраты труда рабочих</t>
        </is>
      </c>
      <c r="I76" s="134" t="n">
        <v>78.76224000000001</v>
      </c>
      <c r="J76" s="135" t="n"/>
      <c r="K76" s="135" t="n"/>
      <c r="L76" s="128" t="n"/>
      <c r="M76" s="128" t="n"/>
      <c r="N76" s="128" t="n"/>
    </row>
    <row r="77" ht="19.35" customHeight="1">
      <c r="A77" s="124" t="n"/>
      <c r="B77" s="125" t="n"/>
      <c r="C77" s="130" t="inlineStr">
        <is>
          <t>затраты труда машинистов</t>
        </is>
      </c>
      <c r="I77" s="134" t="n">
        <v>0</v>
      </c>
      <c r="J77" s="135" t="n"/>
      <c r="K77" s="135" t="n"/>
      <c r="L77" s="128" t="n"/>
      <c r="M77" s="128" t="n"/>
      <c r="N77" s="128" t="n"/>
    </row>
    <row r="78" ht="19.35" customHeight="1">
      <c r="A78" s="136" t="n"/>
      <c r="B78" s="137" t="n"/>
      <c r="C78" s="138" t="inlineStr">
        <is>
          <t>ВСЕГО по смете</t>
        </is>
      </c>
      <c r="D78" s="139" t="n"/>
      <c r="E78" s="139" t="n"/>
      <c r="F78" s="140" t="n"/>
      <c r="G78" s="140" t="n"/>
      <c r="H78" s="140" t="n"/>
      <c r="I78" s="140" t="n"/>
      <c r="J78" s="140" t="n"/>
      <c r="K78" s="140" t="n"/>
      <c r="L78" s="141" t="n"/>
      <c r="M78" s="140" t="n"/>
      <c r="N78" s="142" t="n"/>
    </row>
    <row r="79" ht="19.35" customHeight="1">
      <c r="A79" s="124" t="n"/>
      <c r="B79" s="131" t="n"/>
      <c r="C79" s="132" t="inlineStr">
        <is>
          <t>Итого по всем разделам</t>
        </is>
      </c>
      <c r="L79" s="122" t="n">
        <v>1518.05</v>
      </c>
      <c r="M79" s="123" t="n"/>
      <c r="N79" s="122" t="n"/>
    </row>
    <row r="80" ht="19.35" customHeight="1">
      <c r="A80" s="124" t="n"/>
      <c r="B80" s="125" t="n"/>
      <c r="C80" s="126" t="inlineStr">
        <is>
          <t>ВСЕГО строительные работы</t>
        </is>
      </c>
      <c r="L80" s="127" t="n">
        <v>1518.05</v>
      </c>
      <c r="M80" s="128" t="n"/>
      <c r="N80" s="127" t="n">
        <v>108175.97</v>
      </c>
    </row>
    <row r="81" ht="19.35" customHeight="1">
      <c r="A81" s="124" t="n"/>
      <c r="B81" s="129" t="n"/>
      <c r="C81" s="130" t="inlineStr">
        <is>
          <t>в том числе</t>
        </is>
      </c>
      <c r="L81" s="127" t="n"/>
      <c r="M81" s="128" t="n"/>
      <c r="N81" s="127" t="n"/>
    </row>
    <row r="82" ht="19.35" customHeight="1">
      <c r="A82" s="124" t="n"/>
      <c r="B82" s="129" t="n"/>
      <c r="C82" s="130" t="inlineStr">
        <is>
          <t>всего прямые затраты</t>
        </is>
      </c>
      <c r="L82" s="127" t="n">
        <v>660.02</v>
      </c>
      <c r="M82" s="128" t="n"/>
      <c r="N82" s="127" t="n">
        <v>47033.03</v>
      </c>
    </row>
    <row r="83" ht="19.35" customHeight="1">
      <c r="A83" s="124" t="n"/>
      <c r="B83" s="129" t="n"/>
      <c r="C83" s="130" t="inlineStr">
        <is>
          <t>в том числе</t>
        </is>
      </c>
      <c r="L83" s="127" t="n"/>
      <c r="M83" s="128" t="n"/>
      <c r="N83" s="127" t="n"/>
    </row>
    <row r="84" ht="19.35" customHeight="1">
      <c r="A84" s="124" t="n"/>
      <c r="B84" s="129" t="n"/>
      <c r="C84" s="130" t="inlineStr">
        <is>
          <t>- оплата труда (ОТ)</t>
        </is>
      </c>
      <c r="L84" s="127" t="n">
        <v>660.02</v>
      </c>
      <c r="M84" s="128" t="n"/>
      <c r="N84" s="127" t="n">
        <v>47033.03</v>
      </c>
    </row>
    <row r="85" ht="19.35" customHeight="1">
      <c r="A85" s="124" t="n"/>
      <c r="B85" s="129" t="n"/>
      <c r="C85" s="130" t="inlineStr">
        <is>
          <t>- эксплуатация машин и механизмов</t>
        </is>
      </c>
      <c r="L85" s="127" t="n">
        <v>0</v>
      </c>
      <c r="M85" s="128" t="n"/>
      <c r="N85" s="127" t="n">
        <v>0</v>
      </c>
    </row>
    <row r="86" ht="19.35" customHeight="1">
      <c r="A86" s="124" t="n"/>
      <c r="B86" s="129" t="n"/>
      <c r="C86" s="130" t="inlineStr">
        <is>
          <t>в т.ч. эксплуатация машин и механизмов без учета доплат к оплате труда машинистов</t>
        </is>
      </c>
      <c r="L86" s="127" t="n">
        <v>0</v>
      </c>
      <c r="M86" s="128" t="n"/>
      <c r="N86" s="127" t="n">
        <v>0</v>
      </c>
    </row>
    <row r="87" ht="19.35" customHeight="1">
      <c r="A87" s="124" t="n"/>
      <c r="B87" s="129" t="n"/>
      <c r="C87" s="130" t="inlineStr">
        <is>
          <t>- в т.ч. оплата труда машинистов (ОТм)</t>
        </is>
      </c>
      <c r="L87" s="127" t="n">
        <v>0</v>
      </c>
      <c r="M87" s="128" t="n"/>
      <c r="N87" s="127" t="n">
        <v>0</v>
      </c>
    </row>
    <row r="88" ht="19.35" customHeight="1">
      <c r="A88" s="124" t="n"/>
      <c r="B88" s="129" t="n"/>
      <c r="C88" s="130" t="inlineStr">
        <is>
          <t>всего ФОТ (справочно)</t>
        </is>
      </c>
      <c r="L88" s="127" t="n">
        <v>660.02</v>
      </c>
      <c r="M88" s="128" t="n"/>
      <c r="N88" s="127" t="n">
        <v>47033.03</v>
      </c>
    </row>
    <row r="89" ht="19.35" customHeight="1">
      <c r="A89" s="124" t="n"/>
      <c r="B89" s="129" t="n"/>
      <c r="C89" s="130" t="inlineStr">
        <is>
          <t>всего накладные расходы</t>
        </is>
      </c>
      <c r="L89" s="127" t="n">
        <v>587.42</v>
      </c>
      <c r="M89" s="128" t="n"/>
      <c r="N89" s="127" t="n">
        <v>41859.4</v>
      </c>
    </row>
    <row r="90" ht="19.35" customHeight="1">
      <c r="A90" s="124" t="n"/>
      <c r="B90" s="129" t="n"/>
      <c r="C90" s="130" t="inlineStr">
        <is>
          <t>всего сметная прибыль</t>
        </is>
      </c>
      <c r="L90" s="127" t="n">
        <v>270.61</v>
      </c>
      <c r="M90" s="128" t="n"/>
      <c r="N90" s="127" t="n">
        <v>19283.54</v>
      </c>
    </row>
    <row r="91" ht="19.35" customHeight="1">
      <c r="A91" s="124" t="n"/>
      <c r="B91" s="131" t="n"/>
      <c r="C91" s="132" t="inlineStr">
        <is>
          <t>ВСЕГО по смете</t>
        </is>
      </c>
      <c r="L91" s="122" t="n">
        <v>1518.05</v>
      </c>
      <c r="M91" s="123" t="n"/>
      <c r="N91" s="122" t="n">
        <v>108175.97</v>
      </c>
    </row>
    <row r="92" ht="19.35" customHeight="1">
      <c r="A92" s="124" t="n"/>
      <c r="B92" s="129" t="n"/>
      <c r="C92" s="130" t="inlineStr">
        <is>
          <t>Всего прямые затраты</t>
        </is>
      </c>
      <c r="L92" s="127" t="n">
        <v>660.02</v>
      </c>
      <c r="M92" s="128" t="n"/>
      <c r="N92" s="127" t="n">
        <v>47033.03</v>
      </c>
    </row>
    <row r="93" ht="19.35" customHeight="1">
      <c r="A93" s="124" t="n"/>
      <c r="B93" s="129" t="n"/>
      <c r="C93" s="130" t="inlineStr">
        <is>
          <t>в том числе</t>
        </is>
      </c>
      <c r="L93" s="127" t="n"/>
      <c r="M93" s="128" t="n"/>
      <c r="N93" s="127" t="n"/>
    </row>
    <row r="94" ht="19.35" customHeight="1">
      <c r="A94" s="124" t="n"/>
      <c r="B94" s="129" t="n"/>
      <c r="C94" s="130" t="inlineStr">
        <is>
          <t>- оплата труда рабочих (ОТ)</t>
        </is>
      </c>
      <c r="L94" s="127" t="n">
        <v>660.02</v>
      </c>
      <c r="M94" s="128" t="n"/>
      <c r="N94" s="127" t="n">
        <v>47033.03</v>
      </c>
    </row>
    <row r="95" ht="19.35" customHeight="1">
      <c r="A95" s="124" t="n"/>
      <c r="B95" s="129" t="n"/>
      <c r="C95" s="130" t="inlineStr">
        <is>
          <t>- эксплуатация машин и механизмов</t>
        </is>
      </c>
      <c r="L95" s="127" t="n">
        <v>0</v>
      </c>
      <c r="M95" s="128" t="n"/>
      <c r="N95" s="127" t="n">
        <v>0</v>
      </c>
    </row>
    <row r="96" ht="19.35" customHeight="1">
      <c r="A96" s="124" t="n"/>
      <c r="B96" s="129" t="n"/>
      <c r="C96" s="130" t="inlineStr">
        <is>
          <t>в т.ч. эксплуатация машин и механизмов без учета доплат к оплате труда машинистов</t>
        </is>
      </c>
      <c r="L96" s="127" t="n">
        <v>0</v>
      </c>
      <c r="M96" s="128" t="n"/>
      <c r="N96" s="127" t="n">
        <v>0</v>
      </c>
    </row>
    <row r="97" ht="19.35" customHeight="1">
      <c r="A97" s="124" t="n"/>
      <c r="B97" s="129" t="n"/>
      <c r="C97" s="130" t="inlineStr">
        <is>
          <t>- в т.ч. оплата труда машинистов (ОТм)</t>
        </is>
      </c>
      <c r="L97" s="127" t="n">
        <v>0</v>
      </c>
      <c r="M97" s="128" t="n"/>
      <c r="N97" s="127" t="n">
        <v>0</v>
      </c>
    </row>
    <row r="98" ht="19.35" customHeight="1">
      <c r="A98" s="124" t="n"/>
      <c r="B98" s="129" t="n"/>
      <c r="C98" s="130" t="inlineStr">
        <is>
          <t>Всего ФОТ (справочно)</t>
        </is>
      </c>
      <c r="L98" s="127" t="n">
        <v>660.02</v>
      </c>
      <c r="M98" s="128" t="n"/>
      <c r="N98" s="127" t="n">
        <v>47033.03</v>
      </c>
    </row>
    <row r="99" ht="19.35" customHeight="1">
      <c r="A99" s="124" t="n"/>
      <c r="B99" s="129" t="n"/>
      <c r="C99" s="130" t="inlineStr">
        <is>
          <t>Всего накладные расходы</t>
        </is>
      </c>
      <c r="L99" s="127" t="n">
        <v>587.42</v>
      </c>
      <c r="M99" s="128" t="n"/>
      <c r="N99" s="127" t="n">
        <v>41859.4</v>
      </c>
    </row>
    <row r="100" ht="19.35" customHeight="1">
      <c r="A100" s="124" t="n"/>
      <c r="B100" s="129" t="n"/>
      <c r="C100" s="130" t="inlineStr">
        <is>
          <t>Всего сметная прибыль</t>
        </is>
      </c>
      <c r="L100" s="127" t="n">
        <v>270.61</v>
      </c>
      <c r="M100" s="128" t="n"/>
      <c r="N100" s="127" t="n">
        <v>19283.54</v>
      </c>
    </row>
    <row r="101" ht="19.35" customHeight="1">
      <c r="A101" s="124" t="n"/>
      <c r="B101" s="129" t="n"/>
      <c r="C101" s="130" t="inlineStr">
        <is>
          <t>Справочно</t>
        </is>
      </c>
      <c r="L101" s="127" t="n"/>
      <c r="M101" s="128" t="n"/>
      <c r="N101" s="127" t="n"/>
    </row>
    <row r="102" ht="19.35" customHeight="1">
      <c r="A102" s="124" t="n"/>
      <c r="B102" s="125" t="n"/>
      <c r="C102" s="130" t="inlineStr">
        <is>
          <t>затраты труда рабочих</t>
        </is>
      </c>
      <c r="I102" s="134" t="n">
        <v>78.76224000000001</v>
      </c>
      <c r="J102" s="135" t="n"/>
      <c r="K102" s="135" t="n"/>
      <c r="L102" s="128" t="n"/>
      <c r="M102" s="128" t="n"/>
      <c r="N102" s="128" t="n"/>
    </row>
    <row r="103" ht="19.35" customHeight="1">
      <c r="A103" s="124" t="n"/>
      <c r="B103" s="125" t="n"/>
      <c r="C103" s="130" t="inlineStr">
        <is>
          <t>затраты труда машинистов</t>
        </is>
      </c>
      <c r="I103" s="134" t="n">
        <v>0</v>
      </c>
      <c r="J103" s="135" t="n"/>
      <c r="K103" s="135" t="n"/>
      <c r="L103" s="128" t="n"/>
      <c r="M103" s="128" t="n"/>
      <c r="N103" s="128" t="n"/>
    </row>
    <row r="104" ht="19.35" customHeight="1">
      <c r="A104" s="124" t="n"/>
      <c r="B104" s="143" t="n"/>
      <c r="C104" s="143" t="n"/>
      <c r="D104" s="121" t="n"/>
      <c r="E104" s="121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 ht="19.35" customHeight="1">
      <c r="A105" s="144" t="inlineStr">
        <is>
          <t>Составил: ______________________________________/  Григорова И. А. /</t>
        </is>
      </c>
    </row>
    <row r="106" ht="19.35" customHeight="1">
      <c r="A106" s="144" t="n"/>
      <c r="B106" s="144" t="n"/>
      <c r="C106" s="145" t="inlineStr">
        <is>
          <t>должность, подпись (инициалы, фамилия)</t>
        </is>
      </c>
      <c r="G106" s="146" t="n"/>
      <c r="H106" s="146" t="n"/>
      <c r="I106" s="146" t="n"/>
      <c r="J106" s="144" t="n"/>
      <c r="K106" s="144" t="n"/>
      <c r="L106" s="144" t="n"/>
      <c r="M106" s="144" t="n"/>
      <c r="N106" s="144" t="n"/>
    </row>
    <row r="107" ht="19.35" customHeight="1">
      <c r="A107" s="144" t="inlineStr">
        <is>
          <t>Проверил: ______________________________________ /  Черкасов А. В. /</t>
        </is>
      </c>
    </row>
    <row r="108" ht="19.35" customHeight="1">
      <c r="A108" s="4" t="n"/>
      <c r="B108" s="4" t="n"/>
      <c r="C108" s="145" t="inlineStr">
        <is>
          <t>должность, подпись (инициалы, фамилия)</t>
        </is>
      </c>
      <c r="G108" s="146" t="n"/>
      <c r="H108" s="146" t="n"/>
      <c r="I108" s="146" t="n"/>
      <c r="J108" s="4" t="n"/>
      <c r="K108" s="4" t="n"/>
      <c r="L108" s="4" t="n"/>
      <c r="M108" s="4" t="n"/>
      <c r="N108" s="4" t="n"/>
    </row>
  </sheetData>
  <mergeCells count="118">
    <mergeCell ref="C103:H103"/>
    <mergeCell ref="C44:E44"/>
    <mergeCell ref="A17:G17"/>
    <mergeCell ref="C63:K63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75:K75"/>
    <mergeCell ref="C84:K84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7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20 ВЛ 220 кВ Мухинская-т-НПС 24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02-20-03</t>
        </is>
      </c>
    </row>
    <row r="25" ht="19.35" customHeight="1">
      <c r="A25" s="56" t="inlineStr">
        <is>
          <t>20 ВЛ 220 кВ Мухинская-т-НПС 24  Мухинское уч. 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Ф.579959-19.20-РД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717.88</v>
      </c>
      <c r="M31" s="65" t="n">
        <v>10.07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1908.74</v>
      </c>
      <c r="E32" s="72" t="inlineStr">
        <is>
          <t>(</t>
        </is>
      </c>
      <c r="F32" s="71" t="n">
        <v>31.68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1189.36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89.83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1908.74</v>
      </c>
      <c r="E34" s="72" t="inlineStr">
        <is>
          <t>(</t>
        </is>
      </c>
      <c r="F34" s="78" t="n">
        <v>31.68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89" t="n"/>
      <c r="C42" s="89" t="n"/>
      <c r="D42" s="89" t="n"/>
      <c r="E42" s="89" t="n"/>
      <c r="F42" s="89" t="n"/>
      <c r="G42" s="89" t="n"/>
      <c r="H42" s="89" t="n"/>
      <c r="I42" s="89" t="n"/>
      <c r="J42" s="89" t="n"/>
      <c r="K42" s="89" t="n"/>
      <c r="L42" s="89" t="n"/>
      <c r="M42" s="89" t="n"/>
      <c r="N42" s="89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9" t="n"/>
      <c r="E44" s="89" t="n"/>
      <c r="F44" s="93" t="inlineStr">
        <is>
          <t>100 м2</t>
        </is>
      </c>
      <c r="G44" s="94" t="n">
        <v>185</v>
      </c>
      <c r="H44" s="95" t="n">
        <v>1</v>
      </c>
      <c r="I44" s="95" t="n">
        <v>185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9" t="n"/>
      <c r="E45" s="89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8389.379999999999</v>
      </c>
      <c r="M45" s="101" t="n">
        <v>71.26000000000001</v>
      </c>
      <c r="N45" s="103" t="n">
        <v>597827.22</v>
      </c>
    </row>
    <row r="46" ht="19.35" customHeight="1">
      <c r="A46" s="96" t="n"/>
      <c r="B46" s="104" t="n"/>
      <c r="C46" s="98" t="inlineStr">
        <is>
          <t>ЗТ</t>
        </is>
      </c>
      <c r="D46" s="89" t="n"/>
      <c r="E46" s="89" t="n"/>
      <c r="F46" s="105" t="inlineStr">
        <is>
          <t>чел.-ч</t>
        </is>
      </c>
      <c r="G46" s="101" t="n">
        <v>4.43</v>
      </c>
      <c r="H46" s="102" t="n">
        <v>1.2</v>
      </c>
      <c r="I46" s="101" t="n">
        <v>983.46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9" t="n"/>
      <c r="E47" s="89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8389.379999999999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89" t="n"/>
      <c r="E48" s="89" t="n"/>
      <c r="F48" s="99" t="n"/>
      <c r="G48" s="107" t="n"/>
      <c r="H48" s="107" t="n"/>
      <c r="I48" s="100" t="n"/>
      <c r="J48" s="100" t="n"/>
      <c r="K48" s="100" t="n"/>
      <c r="L48" s="103" t="n">
        <v>8389.379999999999</v>
      </c>
      <c r="M48" s="100" t="n"/>
      <c r="N48" s="103" t="n">
        <v>597827.22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9" t="n"/>
      <c r="E49" s="89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7466.55</v>
      </c>
      <c r="M49" s="100" t="n"/>
      <c r="N49" s="113" t="n">
        <v>532066.23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9" t="n"/>
      <c r="E50" s="89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3439.65</v>
      </c>
      <c r="M50" s="100" t="n"/>
      <c r="N50" s="103" t="n">
        <v>245109.16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89" t="n"/>
      <c r="E51" s="89" t="n"/>
      <c r="F51" s="100" t="n"/>
      <c r="G51" s="107" t="n"/>
      <c r="H51" s="107" t="n"/>
      <c r="I51" s="114" t="n"/>
      <c r="J51" s="114" t="n"/>
      <c r="K51" s="114" t="n"/>
      <c r="L51" s="115" t="n">
        <v>19295.58</v>
      </c>
      <c r="M51" s="114" t="n"/>
      <c r="N51" s="94" t="n"/>
    </row>
    <row r="52" ht="19.35" customHeight="1">
      <c r="A52" s="90" t="inlineStr">
        <is>
          <t>Пролет 9-21,25-52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9" t="n"/>
      <c r="E53" s="89" t="n"/>
      <c r="F53" s="93" t="inlineStr">
        <is>
          <t>100 шт</t>
        </is>
      </c>
      <c r="G53" s="94" t="n">
        <v>3.61</v>
      </c>
      <c r="H53" s="95" t="n">
        <v>1</v>
      </c>
      <c r="I53" s="116" t="n">
        <v>3.61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9" t="n"/>
      <c r="E54" s="89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212.14</v>
      </c>
      <c r="M54" s="101" t="n">
        <v>71.26000000000001</v>
      </c>
      <c r="N54" s="103" t="n">
        <v>15117.1</v>
      </c>
    </row>
    <row r="55" ht="19.35" customHeight="1">
      <c r="A55" s="96" t="n"/>
      <c r="B55" s="104" t="n"/>
      <c r="C55" s="98" t="inlineStr">
        <is>
          <t>ЗТ</t>
        </is>
      </c>
      <c r="D55" s="89" t="n"/>
      <c r="E55" s="89" t="n"/>
      <c r="F55" s="105" t="inlineStr">
        <is>
          <t>чел.-ч</t>
        </is>
      </c>
      <c r="G55" s="101" t="n">
        <v>5.21</v>
      </c>
      <c r="H55" s="102" t="n">
        <v>1.2</v>
      </c>
      <c r="I55" s="117" t="n">
        <v>22.56972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9" t="n"/>
      <c r="E56" s="89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212.14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89" t="n"/>
      <c r="E57" s="89" t="n"/>
      <c r="F57" s="99" t="n"/>
      <c r="G57" s="107" t="n"/>
      <c r="H57" s="107" t="n"/>
      <c r="I57" s="100" t="n"/>
      <c r="J57" s="100" t="n"/>
      <c r="K57" s="100" t="n"/>
      <c r="L57" s="101" t="n">
        <v>212.14</v>
      </c>
      <c r="M57" s="100" t="n"/>
      <c r="N57" s="103" t="n">
        <v>15117.1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9" t="n"/>
      <c r="E58" s="89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188.8</v>
      </c>
      <c r="M58" s="100" t="n"/>
      <c r="N58" s="113" t="n">
        <v>13454.22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9" t="n"/>
      <c r="E59" s="89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86.98</v>
      </c>
      <c r="M59" s="100" t="n"/>
      <c r="N59" s="103" t="n">
        <v>6198.01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89" t="n"/>
      <c r="E60" s="89" t="n"/>
      <c r="F60" s="100" t="n"/>
      <c r="G60" s="107" t="n"/>
      <c r="H60" s="107" t="n"/>
      <c r="I60" s="114" t="n"/>
      <c r="J60" s="114" t="n"/>
      <c r="K60" s="114" t="n"/>
      <c r="L60" s="116" t="n">
        <v>487.92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9" t="n"/>
      <c r="E61" s="89" t="n"/>
      <c r="F61" s="93" t="inlineStr">
        <is>
          <t>100 шт</t>
        </is>
      </c>
      <c r="G61" s="94" t="n">
        <v>1.39</v>
      </c>
      <c r="H61" s="95" t="n">
        <v>1</v>
      </c>
      <c r="I61" s="116" t="n">
        <v>1.39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9" t="n"/>
      <c r="E62" s="89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158.36</v>
      </c>
      <c r="M62" s="101" t="n">
        <v>71.26000000000001</v>
      </c>
      <c r="N62" s="103" t="n">
        <v>11284.73</v>
      </c>
    </row>
    <row r="63" ht="19.35" customHeight="1">
      <c r="A63" s="96" t="n"/>
      <c r="B63" s="104" t="n"/>
      <c r="C63" s="98" t="inlineStr">
        <is>
          <t>ЗТ</t>
        </is>
      </c>
      <c r="D63" s="89" t="n"/>
      <c r="E63" s="89" t="n"/>
      <c r="F63" s="105" t="inlineStr">
        <is>
          <t>чел.-ч</t>
        </is>
      </c>
      <c r="G63" s="118" t="n">
        <v>10.1</v>
      </c>
      <c r="H63" s="102" t="n">
        <v>1.2</v>
      </c>
      <c r="I63" s="119" t="n">
        <v>16.8468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9" t="n"/>
      <c r="E64" s="89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158.36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89" t="n"/>
      <c r="E65" s="89" t="n"/>
      <c r="F65" s="99" t="n"/>
      <c r="G65" s="107" t="n"/>
      <c r="H65" s="107" t="n"/>
      <c r="I65" s="100" t="n"/>
      <c r="J65" s="100" t="n"/>
      <c r="K65" s="100" t="n"/>
      <c r="L65" s="101" t="n">
        <v>158.36</v>
      </c>
      <c r="M65" s="100" t="n"/>
      <c r="N65" s="103" t="n">
        <v>11284.73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9" t="n"/>
      <c r="E66" s="89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140.94</v>
      </c>
      <c r="M66" s="100" t="n"/>
      <c r="N66" s="113" t="n">
        <v>10043.41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9" t="n"/>
      <c r="E67" s="89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64.93000000000001</v>
      </c>
      <c r="M67" s="100" t="n"/>
      <c r="N67" s="103" t="n">
        <v>4626.74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89" t="n"/>
      <c r="E68" s="89" t="n"/>
      <c r="F68" s="100" t="n"/>
      <c r="G68" s="107" t="n"/>
      <c r="H68" s="107" t="n"/>
      <c r="I68" s="114" t="n"/>
      <c r="J68" s="114" t="n"/>
      <c r="K68" s="114" t="n"/>
      <c r="L68" s="116" t="n">
        <v>364.23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ФЕР01-02-099-07</t>
        </is>
      </c>
      <c r="C69" s="92" t="inlineStr">
        <is>
          <t>Валка деревьев твердых пород и лиственницы с корня, диаметр стволов: до 16 см</t>
        </is>
      </c>
      <c r="D69" s="89" t="n"/>
      <c r="E69" s="89" t="n"/>
      <c r="F69" s="93" t="inlineStr">
        <is>
          <t>100 шт</t>
        </is>
      </c>
      <c r="G69" s="94" t="n">
        <v>0.65</v>
      </c>
      <c r="H69" s="95" t="n">
        <v>1</v>
      </c>
      <c r="I69" s="116" t="n">
        <v>0.65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9" t="n"/>
      <c r="E70" s="89" t="n"/>
      <c r="F70" s="99" t="n"/>
      <c r="G70" s="99" t="n"/>
      <c r="H70" s="99" t="n"/>
      <c r="I70" s="100" t="n"/>
      <c r="J70" s="101" t="n">
        <v>59.22</v>
      </c>
      <c r="K70" s="102" t="n">
        <v>1.2</v>
      </c>
      <c r="L70" s="101" t="n">
        <v>46.19</v>
      </c>
      <c r="M70" s="101" t="n">
        <v>71.26000000000001</v>
      </c>
      <c r="N70" s="103" t="n">
        <v>3291.5</v>
      </c>
    </row>
    <row r="71" ht="19.35" customHeight="1">
      <c r="A71" s="96" t="n"/>
      <c r="B71" s="104" t="n"/>
      <c r="C71" s="98" t="inlineStr">
        <is>
          <t>ЗТ</t>
        </is>
      </c>
      <c r="D71" s="89" t="n"/>
      <c r="E71" s="89" t="n"/>
      <c r="F71" s="105" t="inlineStr">
        <is>
          <t>чел.-ч</t>
        </is>
      </c>
      <c r="G71" s="118" t="n">
        <v>6.3</v>
      </c>
      <c r="H71" s="102" t="n">
        <v>1.2</v>
      </c>
      <c r="I71" s="106" t="n">
        <v>4.914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9" t="n"/>
      <c r="E72" s="89" t="n"/>
      <c r="F72" s="99" t="n"/>
      <c r="G72" s="107" t="n"/>
      <c r="H72" s="107" t="n"/>
      <c r="I72" s="100" t="n"/>
      <c r="J72" s="101" t="n">
        <v>59.22</v>
      </c>
      <c r="K72" s="100" t="n"/>
      <c r="L72" s="101" t="n">
        <v>46.19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89" t="n"/>
      <c r="E73" s="89" t="n"/>
      <c r="F73" s="99" t="n"/>
      <c r="G73" s="107" t="n"/>
      <c r="H73" s="107" t="n"/>
      <c r="I73" s="100" t="n"/>
      <c r="J73" s="100" t="n"/>
      <c r="K73" s="100" t="n"/>
      <c r="L73" s="101" t="n">
        <v>46.19</v>
      </c>
      <c r="M73" s="100" t="n"/>
      <c r="N73" s="103" t="n">
        <v>3291.5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9" t="n"/>
      <c r="E74" s="89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41.11</v>
      </c>
      <c r="M74" s="100" t="n"/>
      <c r="N74" s="113" t="n">
        <v>2929.44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9" t="n"/>
      <c r="E75" s="89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18.94</v>
      </c>
      <c r="M75" s="100" t="n"/>
      <c r="N75" s="103" t="n">
        <v>1349.52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89" t="n"/>
      <c r="E76" s="89" t="n"/>
      <c r="F76" s="100" t="n"/>
      <c r="G76" s="107" t="n"/>
      <c r="H76" s="107" t="n"/>
      <c r="I76" s="114" t="n"/>
      <c r="J76" s="114" t="n"/>
      <c r="K76" s="114" t="n"/>
      <c r="L76" s="116" t="n">
        <v>106.24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ФЕР01-02-099-10</t>
        </is>
      </c>
      <c r="C77" s="92" t="inlineStr">
        <is>
          <t>Валка деревьев твердых пород и лиственницы с корня, диаметр стволов: до 28 см</t>
        </is>
      </c>
      <c r="D77" s="89" t="n"/>
      <c r="E77" s="89" t="n"/>
      <c r="F77" s="93" t="inlineStr">
        <is>
          <t>100 шт</t>
        </is>
      </c>
      <c r="G77" s="94" t="n">
        <v>0.33</v>
      </c>
      <c r="H77" s="95" t="n">
        <v>1</v>
      </c>
      <c r="I77" s="116" t="n">
        <v>0.33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9" t="n"/>
      <c r="E78" s="89" t="n"/>
      <c r="F78" s="99" t="n"/>
      <c r="G78" s="99" t="n"/>
      <c r="H78" s="99" t="n"/>
      <c r="I78" s="100" t="n"/>
      <c r="J78" s="101" t="n">
        <v>115.62</v>
      </c>
      <c r="K78" s="102" t="n">
        <v>1.2</v>
      </c>
      <c r="L78" s="101" t="n">
        <v>45.79</v>
      </c>
      <c r="M78" s="101" t="n">
        <v>71.26000000000001</v>
      </c>
      <c r="N78" s="103" t="n">
        <v>3263</v>
      </c>
    </row>
    <row r="79" ht="19.35" customHeight="1">
      <c r="A79" s="96" t="n"/>
      <c r="B79" s="104" t="n"/>
      <c r="C79" s="98" t="inlineStr">
        <is>
          <t>ЗТ</t>
        </is>
      </c>
      <c r="D79" s="89" t="n"/>
      <c r="E79" s="89" t="n"/>
      <c r="F79" s="105" t="inlineStr">
        <is>
          <t>чел.-ч</t>
        </is>
      </c>
      <c r="G79" s="118" t="n">
        <v>12.3</v>
      </c>
      <c r="H79" s="102" t="n">
        <v>1.2</v>
      </c>
      <c r="I79" s="119" t="n">
        <v>4.8708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9" t="n"/>
      <c r="E80" s="89" t="n"/>
      <c r="F80" s="99" t="n"/>
      <c r="G80" s="107" t="n"/>
      <c r="H80" s="107" t="n"/>
      <c r="I80" s="100" t="n"/>
      <c r="J80" s="101" t="n">
        <v>115.62</v>
      </c>
      <c r="K80" s="100" t="n"/>
      <c r="L80" s="101" t="n">
        <v>45.79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89" t="n"/>
      <c r="E81" s="89" t="n"/>
      <c r="F81" s="99" t="n"/>
      <c r="G81" s="107" t="n"/>
      <c r="H81" s="107" t="n"/>
      <c r="I81" s="100" t="n"/>
      <c r="J81" s="100" t="n"/>
      <c r="K81" s="100" t="n"/>
      <c r="L81" s="101" t="n">
        <v>45.79</v>
      </c>
      <c r="M81" s="100" t="n"/>
      <c r="N81" s="103" t="n">
        <v>3263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9" t="n"/>
      <c r="E82" s="89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40.75</v>
      </c>
      <c r="M82" s="100" t="n"/>
      <c r="N82" s="113" t="n">
        <v>2904.07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9" t="n"/>
      <c r="E83" s="89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18.77</v>
      </c>
      <c r="M83" s="100" t="n"/>
      <c r="N83" s="103" t="n">
        <v>1337.83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89" t="n"/>
      <c r="E84" s="89" t="n"/>
      <c r="F84" s="100" t="n"/>
      <c r="G84" s="107" t="n"/>
      <c r="H84" s="107" t="n"/>
      <c r="I84" s="114" t="n"/>
      <c r="J84" s="114" t="n"/>
      <c r="K84" s="114" t="n"/>
      <c r="L84" s="116" t="n">
        <v>105.31</v>
      </c>
      <c r="M84" s="114" t="n"/>
      <c r="N84" s="94" t="n"/>
    </row>
    <row r="85" ht="68.65000000000001" customHeight="1">
      <c r="A85" s="88" t="inlineStr">
        <is>
          <t>6</t>
        </is>
      </c>
      <c r="B85" s="91" t="inlineStr">
        <is>
          <t>ФЕР01-02-100-01</t>
        </is>
      </c>
      <c r="C85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89" t="n"/>
      <c r="E85" s="89" t="n"/>
      <c r="F85" s="93" t="inlineStr">
        <is>
          <t>100 шт</t>
        </is>
      </c>
      <c r="G85" s="94" t="n">
        <v>4.07</v>
      </c>
      <c r="H85" s="95" t="n">
        <v>1</v>
      </c>
      <c r="I85" s="116" t="n">
        <v>4.07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9" t="n"/>
      <c r="E86" s="89" t="n"/>
      <c r="F86" s="99" t="n"/>
      <c r="G86" s="99" t="n"/>
      <c r="H86" s="99" t="n"/>
      <c r="I86" s="100" t="n"/>
      <c r="J86" s="101" t="n">
        <v>115.44</v>
      </c>
      <c r="K86" s="102" t="n">
        <v>1.2</v>
      </c>
      <c r="L86" s="101" t="n">
        <v>563.8099999999999</v>
      </c>
      <c r="M86" s="101" t="n">
        <v>71.26000000000001</v>
      </c>
      <c r="N86" s="103" t="n">
        <v>40177.1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89" t="n"/>
      <c r="E87" s="89" t="n"/>
      <c r="F87" s="99" t="n"/>
      <c r="G87" s="99" t="n"/>
      <c r="H87" s="99" t="n"/>
      <c r="I87" s="100" t="n"/>
      <c r="J87" s="101" t="n">
        <v>655.4299999999999</v>
      </c>
      <c r="K87" s="102" t="n">
        <v>1.2</v>
      </c>
      <c r="L87" s="103" t="n">
        <v>3201.12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89" t="n"/>
      <c r="E88" s="89" t="n"/>
      <c r="F88" s="99" t="n"/>
      <c r="G88" s="99" t="n"/>
      <c r="H88" s="99" t="n"/>
      <c r="I88" s="100" t="n"/>
      <c r="J88" s="101" t="n">
        <v>114.62</v>
      </c>
      <c r="K88" s="102" t="n">
        <v>1.2</v>
      </c>
      <c r="L88" s="101" t="n">
        <v>559.8</v>
      </c>
      <c r="M88" s="101" t="n">
        <v>71.26000000000001</v>
      </c>
      <c r="N88" s="103" t="n">
        <v>39891.35</v>
      </c>
    </row>
    <row r="89" ht="19.35" customHeight="1">
      <c r="A89" s="96" t="n"/>
      <c r="B89" s="104" t="n"/>
      <c r="C89" s="98" t="inlineStr">
        <is>
          <t>ЗТ</t>
        </is>
      </c>
      <c r="D89" s="89" t="n"/>
      <c r="E89" s="89" t="n"/>
      <c r="F89" s="105" t="inlineStr">
        <is>
          <t>чел.-ч</t>
        </is>
      </c>
      <c r="G89" s="118" t="n">
        <v>14.8</v>
      </c>
      <c r="H89" s="102" t="n">
        <v>1.2</v>
      </c>
      <c r="I89" s="119" t="n">
        <v>72.28319999999999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89" t="n"/>
      <c r="E90" s="89" t="n"/>
      <c r="F90" s="105" t="inlineStr">
        <is>
          <t>чел.-ч</t>
        </is>
      </c>
      <c r="G90" s="101" t="n">
        <v>8.49</v>
      </c>
      <c r="H90" s="102" t="n">
        <v>1.2</v>
      </c>
      <c r="I90" s="117" t="n">
        <v>41.46516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89" t="n"/>
      <c r="E91" s="89" t="n"/>
      <c r="F91" s="99" t="n"/>
      <c r="G91" s="107" t="n"/>
      <c r="H91" s="107" t="n"/>
      <c r="I91" s="100" t="n"/>
      <c r="J91" s="101" t="n">
        <v>770.87</v>
      </c>
      <c r="K91" s="100" t="n"/>
      <c r="L91" s="103" t="n">
        <v>3764.93</v>
      </c>
      <c r="M91" s="100" t="n"/>
      <c r="N91" s="108" t="n"/>
    </row>
    <row r="92" ht="19.35" customHeight="1">
      <c r="A92" s="96" t="n"/>
      <c r="B92" s="109" t="n"/>
      <c r="C92" s="98" t="inlineStr">
        <is>
          <t>ФОТ</t>
        </is>
      </c>
      <c r="D92" s="89" t="n"/>
      <c r="E92" s="89" t="n"/>
      <c r="F92" s="99" t="n"/>
      <c r="G92" s="107" t="n"/>
      <c r="H92" s="107" t="n"/>
      <c r="I92" s="100" t="n"/>
      <c r="J92" s="100" t="n"/>
      <c r="K92" s="100" t="n"/>
      <c r="L92" s="103" t="n">
        <v>1123.61</v>
      </c>
      <c r="M92" s="100" t="n"/>
      <c r="N92" s="103" t="n">
        <v>80068.45</v>
      </c>
    </row>
    <row r="93" ht="42" customHeight="1">
      <c r="A93" s="96" t="n"/>
      <c r="B93" s="110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89" t="n"/>
      <c r="E93" s="89" t="n"/>
      <c r="F93" s="105" t="inlineStr">
        <is>
          <t>%</t>
        </is>
      </c>
      <c r="G93" s="111" t="n">
        <v>89</v>
      </c>
      <c r="H93" s="112" t="n"/>
      <c r="I93" s="111" t="n">
        <v>89</v>
      </c>
      <c r="J93" s="100" t="n"/>
      <c r="K93" s="100" t="n"/>
      <c r="L93" s="103" t="n">
        <v>1000.01</v>
      </c>
      <c r="M93" s="100" t="n"/>
      <c r="N93" s="113" t="n">
        <v>71260.92</v>
      </c>
    </row>
    <row r="94" ht="42" customHeight="1">
      <c r="A94" s="96" t="n"/>
      <c r="B94" s="110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89" t="n"/>
      <c r="E94" s="89" t="n"/>
      <c r="F94" s="105" t="inlineStr">
        <is>
          <t>%</t>
        </is>
      </c>
      <c r="G94" s="111" t="n">
        <v>41</v>
      </c>
      <c r="H94" s="112" t="n"/>
      <c r="I94" s="111" t="n">
        <v>41</v>
      </c>
      <c r="J94" s="100" t="n"/>
      <c r="K94" s="100" t="n"/>
      <c r="L94" s="101" t="n">
        <v>460.68</v>
      </c>
      <c r="M94" s="100" t="n"/>
      <c r="N94" s="103" t="n">
        <v>32828.06</v>
      </c>
    </row>
    <row r="95" ht="19.35" customHeight="1">
      <c r="A95" s="96" t="n"/>
      <c r="B95" s="109" t="n"/>
      <c r="C95" s="88" t="inlineStr">
        <is>
          <t>Всего по позиции</t>
        </is>
      </c>
      <c r="D95" s="89" t="n"/>
      <c r="E95" s="89" t="n"/>
      <c r="F95" s="100" t="n"/>
      <c r="G95" s="107" t="n"/>
      <c r="H95" s="107" t="n"/>
      <c r="I95" s="114" t="n"/>
      <c r="J95" s="114" t="n"/>
      <c r="K95" s="114" t="n"/>
      <c r="L95" s="115" t="n">
        <v>5225.62</v>
      </c>
      <c r="M95" s="114" t="n"/>
      <c r="N95" s="94" t="n"/>
    </row>
    <row r="96" ht="55.35" customHeight="1">
      <c r="A96" s="88" t="inlineStr">
        <is>
          <t>7</t>
        </is>
      </c>
      <c r="B96" s="91" t="inlineStr">
        <is>
          <t>ФЕР01-02-100-07</t>
        </is>
      </c>
      <c r="C96" s="92" t="inlineStr">
        <is>
          <t>При трелевке на каждые последующие 100 м добавлять: к расценке 01-02-100-01</t>
        </is>
      </c>
      <c r="D96" s="89" t="n"/>
      <c r="E96" s="89" t="n"/>
      <c r="F96" s="93" t="inlineStr">
        <is>
          <t>100 шт</t>
        </is>
      </c>
      <c r="G96" s="94" t="n">
        <v>4.07</v>
      </c>
      <c r="H96" s="95" t="n">
        <v>1</v>
      </c>
      <c r="I96" s="116" t="n">
        <v>4.07</v>
      </c>
      <c r="J96" s="94" t="n"/>
      <c r="K96" s="94" t="n"/>
      <c r="L96" s="94" t="n"/>
      <c r="M96" s="94" t="n"/>
      <c r="N96" s="94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89" t="n"/>
      <c r="E97" s="89" t="n"/>
      <c r="F97" s="99" t="n"/>
      <c r="G97" s="99" t="n"/>
      <c r="H97" s="99" t="n"/>
      <c r="I97" s="100" t="n"/>
      <c r="J97" s="101" t="n">
        <v>28.94</v>
      </c>
      <c r="K97" s="102" t="n">
        <v>1.2</v>
      </c>
      <c r="L97" s="101" t="n">
        <v>141.34</v>
      </c>
      <c r="M97" s="101" t="n">
        <v>71.26000000000001</v>
      </c>
      <c r="N97" s="103" t="n">
        <v>10071.89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89" t="n"/>
      <c r="E98" s="89" t="n"/>
      <c r="F98" s="99" t="n"/>
      <c r="G98" s="99" t="n"/>
      <c r="H98" s="99" t="n"/>
      <c r="I98" s="100" t="n"/>
      <c r="J98" s="101" t="n">
        <v>163.66</v>
      </c>
      <c r="K98" s="102" t="n">
        <v>1.2</v>
      </c>
      <c r="L98" s="101" t="n">
        <v>799.3200000000001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89" t="n"/>
      <c r="E99" s="89" t="n"/>
      <c r="F99" s="99" t="n"/>
      <c r="G99" s="99" t="n"/>
      <c r="H99" s="99" t="n"/>
      <c r="I99" s="100" t="n"/>
      <c r="J99" s="101" t="n">
        <v>28.62</v>
      </c>
      <c r="K99" s="102" t="n">
        <v>1.2</v>
      </c>
      <c r="L99" s="101" t="n">
        <v>139.78</v>
      </c>
      <c r="M99" s="101" t="n">
        <v>71.26000000000001</v>
      </c>
      <c r="N99" s="103" t="n">
        <v>9960.719999999999</v>
      </c>
    </row>
    <row r="100" ht="19.35" customHeight="1">
      <c r="A100" s="96" t="n"/>
      <c r="B100" s="104" t="n"/>
      <c r="C100" s="98" t="inlineStr">
        <is>
          <t>ЗТ</t>
        </is>
      </c>
      <c r="D100" s="89" t="n"/>
      <c r="E100" s="89" t="n"/>
      <c r="F100" s="105" t="inlineStr">
        <is>
          <t>чел.-ч</t>
        </is>
      </c>
      <c r="G100" s="101" t="n">
        <v>3.71</v>
      </c>
      <c r="H100" s="102" t="n">
        <v>1.2</v>
      </c>
      <c r="I100" s="117" t="n">
        <v>18.11964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89" t="n"/>
      <c r="E101" s="89" t="n"/>
      <c r="F101" s="105" t="inlineStr">
        <is>
          <t>чел.-ч</t>
        </is>
      </c>
      <c r="G101" s="101" t="n">
        <v>2.12</v>
      </c>
      <c r="H101" s="102" t="n">
        <v>1.2</v>
      </c>
      <c r="I101" s="117" t="n">
        <v>10.35408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9" t="n"/>
      <c r="E102" s="89" t="n"/>
      <c r="F102" s="99" t="n"/>
      <c r="G102" s="107" t="n"/>
      <c r="H102" s="107" t="n"/>
      <c r="I102" s="100" t="n"/>
      <c r="J102" s="101" t="n">
        <v>192.6</v>
      </c>
      <c r="K102" s="100" t="n"/>
      <c r="L102" s="101" t="n">
        <v>940.66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89" t="n"/>
      <c r="E103" s="89" t="n"/>
      <c r="F103" s="99" t="n"/>
      <c r="G103" s="107" t="n"/>
      <c r="H103" s="107" t="n"/>
      <c r="I103" s="100" t="n"/>
      <c r="J103" s="100" t="n"/>
      <c r="K103" s="100" t="n"/>
      <c r="L103" s="101" t="n">
        <v>281.12</v>
      </c>
      <c r="M103" s="100" t="n"/>
      <c r="N103" s="103" t="n">
        <v>20032.61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9" t="n"/>
      <c r="E104" s="89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250.2</v>
      </c>
      <c r="M104" s="100" t="n"/>
      <c r="N104" s="113" t="n">
        <v>17829.02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9" t="n"/>
      <c r="E105" s="89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115.26</v>
      </c>
      <c r="M105" s="100" t="n"/>
      <c r="N105" s="103" t="n">
        <v>8213.370000000001</v>
      </c>
    </row>
    <row r="106" ht="19.35" customHeight="1">
      <c r="A106" s="96" t="n"/>
      <c r="B106" s="109" t="n"/>
      <c r="C106" s="88" t="inlineStr">
        <is>
          <t>Всего по позиции</t>
        </is>
      </c>
      <c r="D106" s="89" t="n"/>
      <c r="E106" s="89" t="n"/>
      <c r="F106" s="100" t="n"/>
      <c r="G106" s="107" t="n"/>
      <c r="H106" s="107" t="n"/>
      <c r="I106" s="114" t="n"/>
      <c r="J106" s="114" t="n"/>
      <c r="K106" s="114" t="n"/>
      <c r="L106" s="115" t="n">
        <v>1306.12</v>
      </c>
      <c r="M106" s="114" t="n"/>
      <c r="N106" s="94" t="n"/>
    </row>
    <row r="107" ht="68.65000000000001" customHeight="1">
      <c r="A107" s="88" t="inlineStr">
        <is>
          <t>8</t>
        </is>
      </c>
      <c r="B107" s="91" t="inlineStr">
        <is>
          <t>ФЕР01-02-100-02</t>
        </is>
      </c>
      <c r="C107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89" t="n"/>
      <c r="E107" s="89" t="n"/>
      <c r="F107" s="93" t="inlineStr">
        <is>
          <t>100 шт</t>
        </is>
      </c>
      <c r="G107" s="94" t="n">
        <v>1.66</v>
      </c>
      <c r="H107" s="95" t="n">
        <v>1</v>
      </c>
      <c r="I107" s="116" t="n">
        <v>1.66</v>
      </c>
      <c r="J107" s="94" t="n"/>
      <c r="K107" s="94" t="n"/>
      <c r="L107" s="94" t="n"/>
      <c r="M107" s="94" t="n"/>
      <c r="N107" s="94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89" t="n"/>
      <c r="E108" s="89" t="n"/>
      <c r="F108" s="99" t="n"/>
      <c r="G108" s="99" t="n"/>
      <c r="H108" s="99" t="n"/>
      <c r="I108" s="100" t="n"/>
      <c r="J108" s="101" t="n">
        <v>201.24</v>
      </c>
      <c r="K108" s="102" t="n">
        <v>1.2</v>
      </c>
      <c r="L108" s="101" t="n">
        <v>400.87</v>
      </c>
      <c r="M108" s="101" t="n">
        <v>71.26000000000001</v>
      </c>
      <c r="N108" s="103" t="n">
        <v>28566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89" t="n"/>
      <c r="E109" s="89" t="n"/>
      <c r="F109" s="99" t="n"/>
      <c r="G109" s="99" t="n"/>
      <c r="H109" s="99" t="n"/>
      <c r="I109" s="100" t="n"/>
      <c r="J109" s="103" t="n">
        <v>1142.56</v>
      </c>
      <c r="K109" s="102" t="n">
        <v>1.2</v>
      </c>
      <c r="L109" s="103" t="n">
        <v>2275.98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89" t="n"/>
      <c r="E110" s="89" t="n"/>
      <c r="F110" s="99" t="n"/>
      <c r="G110" s="99" t="n"/>
      <c r="H110" s="99" t="n"/>
      <c r="I110" s="100" t="n"/>
      <c r="J110" s="101" t="n">
        <v>199.8</v>
      </c>
      <c r="K110" s="102" t="n">
        <v>1.2</v>
      </c>
      <c r="L110" s="101" t="n">
        <v>398</v>
      </c>
      <c r="M110" s="101" t="n">
        <v>71.26000000000001</v>
      </c>
      <c r="N110" s="103" t="n">
        <v>28361.48</v>
      </c>
    </row>
    <row r="111" ht="19.35" customHeight="1">
      <c r="A111" s="96" t="n"/>
      <c r="B111" s="104" t="n"/>
      <c r="C111" s="98" t="inlineStr">
        <is>
          <t>ЗТ</t>
        </is>
      </c>
      <c r="D111" s="89" t="n"/>
      <c r="E111" s="89" t="n"/>
      <c r="F111" s="105" t="inlineStr">
        <is>
          <t>чел.-ч</t>
        </is>
      </c>
      <c r="G111" s="118" t="n">
        <v>25.8</v>
      </c>
      <c r="H111" s="102" t="n">
        <v>1.2</v>
      </c>
      <c r="I111" s="119" t="n">
        <v>51.3936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89" t="n"/>
      <c r="E112" s="89" t="n"/>
      <c r="F112" s="105" t="inlineStr">
        <is>
          <t>чел.-ч</t>
        </is>
      </c>
      <c r="G112" s="118" t="n">
        <v>14.8</v>
      </c>
      <c r="H112" s="102" t="n">
        <v>1.2</v>
      </c>
      <c r="I112" s="119" t="n">
        <v>29.4816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89" t="n"/>
      <c r="E113" s="89" t="n"/>
      <c r="F113" s="99" t="n"/>
      <c r="G113" s="107" t="n"/>
      <c r="H113" s="107" t="n"/>
      <c r="I113" s="100" t="n"/>
      <c r="J113" s="103" t="n">
        <v>1343.8</v>
      </c>
      <c r="K113" s="100" t="n"/>
      <c r="L113" s="103" t="n">
        <v>2676.85</v>
      </c>
      <c r="M113" s="100" t="n"/>
      <c r="N113" s="108" t="n"/>
    </row>
    <row r="114" ht="19.35" customHeight="1">
      <c r="A114" s="96" t="n"/>
      <c r="B114" s="109" t="n"/>
      <c r="C114" s="98" t="inlineStr">
        <is>
          <t>ФОТ</t>
        </is>
      </c>
      <c r="D114" s="89" t="n"/>
      <c r="E114" s="89" t="n"/>
      <c r="F114" s="99" t="n"/>
      <c r="G114" s="107" t="n"/>
      <c r="H114" s="107" t="n"/>
      <c r="I114" s="100" t="n"/>
      <c r="J114" s="100" t="n"/>
      <c r="K114" s="100" t="n"/>
      <c r="L114" s="101" t="n">
        <v>798.87</v>
      </c>
      <c r="M114" s="100" t="n"/>
      <c r="N114" s="103" t="n">
        <v>56927.48</v>
      </c>
    </row>
    <row r="115" ht="42" customHeight="1">
      <c r="A115" s="96" t="n"/>
      <c r="B115" s="110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89" t="n"/>
      <c r="E115" s="89" t="n"/>
      <c r="F115" s="105" t="inlineStr">
        <is>
          <t>%</t>
        </is>
      </c>
      <c r="G115" s="111" t="n">
        <v>89</v>
      </c>
      <c r="H115" s="112" t="n"/>
      <c r="I115" s="111" t="n">
        <v>89</v>
      </c>
      <c r="J115" s="100" t="n"/>
      <c r="K115" s="100" t="n"/>
      <c r="L115" s="101" t="n">
        <v>710.99</v>
      </c>
      <c r="M115" s="100" t="n"/>
      <c r="N115" s="113" t="n">
        <v>50665.46</v>
      </c>
    </row>
    <row r="116" ht="42" customHeight="1">
      <c r="A116" s="96" t="n"/>
      <c r="B116" s="110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89" t="n"/>
      <c r="E116" s="89" t="n"/>
      <c r="F116" s="105" t="inlineStr">
        <is>
          <t>%</t>
        </is>
      </c>
      <c r="G116" s="111" t="n">
        <v>41</v>
      </c>
      <c r="H116" s="112" t="n"/>
      <c r="I116" s="111" t="n">
        <v>41</v>
      </c>
      <c r="J116" s="100" t="n"/>
      <c r="K116" s="100" t="n"/>
      <c r="L116" s="101" t="n">
        <v>327.54</v>
      </c>
      <c r="M116" s="100" t="n"/>
      <c r="N116" s="103" t="n">
        <v>23340.27</v>
      </c>
    </row>
    <row r="117" ht="19.35" customHeight="1">
      <c r="A117" s="96" t="n"/>
      <c r="B117" s="109" t="n"/>
      <c r="C117" s="88" t="inlineStr">
        <is>
          <t>Всего по позиции</t>
        </is>
      </c>
      <c r="D117" s="89" t="n"/>
      <c r="E117" s="89" t="n"/>
      <c r="F117" s="100" t="n"/>
      <c r="G117" s="107" t="n"/>
      <c r="H117" s="107" t="n"/>
      <c r="I117" s="114" t="n"/>
      <c r="J117" s="114" t="n"/>
      <c r="K117" s="114" t="n"/>
      <c r="L117" s="115" t="n">
        <v>3715.38</v>
      </c>
      <c r="M117" s="114" t="n"/>
      <c r="N117" s="94" t="n"/>
    </row>
    <row r="118" ht="55.35" customHeight="1">
      <c r="A118" s="88" t="inlineStr">
        <is>
          <t>9</t>
        </is>
      </c>
      <c r="B118" s="91" t="inlineStr">
        <is>
          <t>ФЕР01-02-100-08</t>
        </is>
      </c>
      <c r="C118" s="92" t="inlineStr">
        <is>
          <t>При трелевке на каждые последующие 100 м добавлять: к расценке 01-02-100-02</t>
        </is>
      </c>
      <c r="D118" s="89" t="n"/>
      <c r="E118" s="89" t="n"/>
      <c r="F118" s="93" t="inlineStr">
        <is>
          <t>100 шт</t>
        </is>
      </c>
      <c r="G118" s="94" t="n">
        <v>1.66</v>
      </c>
      <c r="H118" s="95" t="n">
        <v>1</v>
      </c>
      <c r="I118" s="116" t="n">
        <v>1.66</v>
      </c>
      <c r="J118" s="94" t="n"/>
      <c r="K118" s="94" t="n"/>
      <c r="L118" s="94" t="n"/>
      <c r="M118" s="94" t="n"/>
      <c r="N118" s="94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89" t="n"/>
      <c r="E119" s="89" t="n"/>
      <c r="F119" s="99" t="n"/>
      <c r="G119" s="99" t="n"/>
      <c r="H119" s="99" t="n"/>
      <c r="I119" s="100" t="n"/>
      <c r="J119" s="101" t="n">
        <v>58.34</v>
      </c>
      <c r="K119" s="102" t="n">
        <v>1.2</v>
      </c>
      <c r="L119" s="101" t="n">
        <v>116.21</v>
      </c>
      <c r="M119" s="101" t="n">
        <v>71.26000000000001</v>
      </c>
      <c r="N119" s="103" t="n">
        <v>8281.120000000001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89" t="n"/>
      <c r="E120" s="89" t="n"/>
      <c r="F120" s="99" t="n"/>
      <c r="G120" s="99" t="n"/>
      <c r="H120" s="99" t="n"/>
      <c r="I120" s="100" t="n"/>
      <c r="J120" s="101" t="n">
        <v>330.42</v>
      </c>
      <c r="K120" s="102" t="n">
        <v>1.2</v>
      </c>
      <c r="L120" s="101" t="n">
        <v>658.2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89" t="n"/>
      <c r="E121" s="89" t="n"/>
      <c r="F121" s="99" t="n"/>
      <c r="G121" s="99" t="n"/>
      <c r="H121" s="99" t="n"/>
      <c r="I121" s="100" t="n"/>
      <c r="J121" s="101" t="n">
        <v>57.78</v>
      </c>
      <c r="K121" s="102" t="n">
        <v>1.2</v>
      </c>
      <c r="L121" s="101" t="n">
        <v>115.1</v>
      </c>
      <c r="M121" s="101" t="n">
        <v>71.26000000000001</v>
      </c>
      <c r="N121" s="103" t="n">
        <v>8202.030000000001</v>
      </c>
    </row>
    <row r="122" ht="19.35" customHeight="1">
      <c r="A122" s="96" t="n"/>
      <c r="B122" s="104" t="n"/>
      <c r="C122" s="98" t="inlineStr">
        <is>
          <t>ЗТ</t>
        </is>
      </c>
      <c r="D122" s="89" t="n"/>
      <c r="E122" s="89" t="n"/>
      <c r="F122" s="105" t="inlineStr">
        <is>
          <t>чел.-ч</t>
        </is>
      </c>
      <c r="G122" s="101" t="n">
        <v>7.48</v>
      </c>
      <c r="H122" s="102" t="n">
        <v>1.2</v>
      </c>
      <c r="I122" s="117" t="n">
        <v>14.90016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89" t="n"/>
      <c r="E123" s="89" t="n"/>
      <c r="F123" s="105" t="inlineStr">
        <is>
          <t>чел.-ч</t>
        </is>
      </c>
      <c r="G123" s="101" t="n">
        <v>4.28</v>
      </c>
      <c r="H123" s="102" t="n">
        <v>1.2</v>
      </c>
      <c r="I123" s="117" t="n">
        <v>8.52576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89" t="n"/>
      <c r="E124" s="89" t="n"/>
      <c r="F124" s="99" t="n"/>
      <c r="G124" s="107" t="n"/>
      <c r="H124" s="107" t="n"/>
      <c r="I124" s="100" t="n"/>
      <c r="J124" s="101" t="n">
        <v>388.76</v>
      </c>
      <c r="K124" s="100" t="n"/>
      <c r="L124" s="101" t="n">
        <v>774.41</v>
      </c>
      <c r="M124" s="100" t="n"/>
      <c r="N124" s="108" t="n"/>
    </row>
    <row r="125" ht="19.35" customHeight="1">
      <c r="A125" s="96" t="n"/>
      <c r="B125" s="109" t="n"/>
      <c r="C125" s="98" t="inlineStr">
        <is>
          <t>ФОТ</t>
        </is>
      </c>
      <c r="D125" s="89" t="n"/>
      <c r="E125" s="89" t="n"/>
      <c r="F125" s="99" t="n"/>
      <c r="G125" s="107" t="n"/>
      <c r="H125" s="107" t="n"/>
      <c r="I125" s="100" t="n"/>
      <c r="J125" s="100" t="n"/>
      <c r="K125" s="100" t="n"/>
      <c r="L125" s="101" t="n">
        <v>231.31</v>
      </c>
      <c r="M125" s="100" t="n"/>
      <c r="N125" s="103" t="n">
        <v>16483.15</v>
      </c>
    </row>
    <row r="126" ht="42" customHeight="1">
      <c r="A126" s="96" t="n"/>
      <c r="B126" s="110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89" t="n"/>
      <c r="E126" s="89" t="n"/>
      <c r="F126" s="105" t="inlineStr">
        <is>
          <t>%</t>
        </is>
      </c>
      <c r="G126" s="111" t="n">
        <v>89</v>
      </c>
      <c r="H126" s="112" t="n"/>
      <c r="I126" s="111" t="n">
        <v>89</v>
      </c>
      <c r="J126" s="100" t="n"/>
      <c r="K126" s="100" t="n"/>
      <c r="L126" s="101" t="n">
        <v>205.87</v>
      </c>
      <c r="M126" s="100" t="n"/>
      <c r="N126" s="113" t="n">
        <v>14670</v>
      </c>
    </row>
    <row r="127" ht="42" customHeight="1">
      <c r="A127" s="96" t="n"/>
      <c r="B127" s="110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89" t="n"/>
      <c r="E127" s="89" t="n"/>
      <c r="F127" s="105" t="inlineStr">
        <is>
          <t>%</t>
        </is>
      </c>
      <c r="G127" s="111" t="n">
        <v>41</v>
      </c>
      <c r="H127" s="112" t="n"/>
      <c r="I127" s="111" t="n">
        <v>41</v>
      </c>
      <c r="J127" s="100" t="n"/>
      <c r="K127" s="100" t="n"/>
      <c r="L127" s="101" t="n">
        <v>94.84</v>
      </c>
      <c r="M127" s="100" t="n"/>
      <c r="N127" s="103" t="n">
        <v>6758.09</v>
      </c>
    </row>
    <row r="128" ht="19.35" customHeight="1">
      <c r="A128" s="96" t="n"/>
      <c r="B128" s="109" t="n"/>
      <c r="C128" s="88" t="inlineStr">
        <is>
          <t>Всего по позиции</t>
        </is>
      </c>
      <c r="D128" s="89" t="n"/>
      <c r="E128" s="89" t="n"/>
      <c r="F128" s="100" t="n"/>
      <c r="G128" s="107" t="n"/>
      <c r="H128" s="107" t="n"/>
      <c r="I128" s="114" t="n"/>
      <c r="J128" s="114" t="n"/>
      <c r="K128" s="114" t="n"/>
      <c r="L128" s="115" t="n">
        <v>1075.12</v>
      </c>
      <c r="M128" s="114" t="n"/>
      <c r="N128" s="94" t="n"/>
    </row>
    <row r="129" ht="19.35" customHeight="1">
      <c r="A129" s="120" t="n"/>
      <c r="B129" s="120" t="n"/>
      <c r="C129" s="121" t="inlineStr">
        <is>
          <t>Итого по разделу 1. Вырубка просеки</t>
        </is>
      </c>
      <c r="L129" s="122" t="n">
        <v>31681.52</v>
      </c>
      <c r="M129" s="120" t="n"/>
      <c r="N129" s="123" t="n"/>
    </row>
    <row r="130" ht="19.35" customHeight="1">
      <c r="A130" s="124" t="n"/>
      <c r="B130" s="125" t="n"/>
      <c r="C130" s="126" t="inlineStr">
        <is>
          <t>Итого прямые затраты по разделу</t>
        </is>
      </c>
      <c r="L130" s="127" t="n">
        <v>17008.71</v>
      </c>
      <c r="M130" s="128" t="n"/>
      <c r="N130" s="127" t="n">
        <v>863159.95</v>
      </c>
    </row>
    <row r="131" ht="19.35" customHeight="1">
      <c r="A131" s="124" t="n"/>
      <c r="B131" s="125" t="n"/>
      <c r="C131" s="126" t="inlineStr">
        <is>
          <t>в том числе</t>
        </is>
      </c>
      <c r="L131" s="127" t="n"/>
      <c r="M131" s="128" t="n"/>
      <c r="N131" s="127" t="n"/>
    </row>
    <row r="132" ht="19.35" customHeight="1">
      <c r="A132" s="124" t="n"/>
      <c r="B132" s="125" t="n"/>
      <c r="C132" s="126" t="inlineStr">
        <is>
          <t>- оплата труда (ОТ)</t>
        </is>
      </c>
      <c r="L132" s="127" t="n">
        <v>10074.09</v>
      </c>
      <c r="M132" s="128" t="n"/>
      <c r="N132" s="127" t="n">
        <v>717879.66</v>
      </c>
    </row>
    <row r="133" ht="19.35" customHeight="1">
      <c r="A133" s="124" t="n"/>
      <c r="B133" s="125" t="n"/>
      <c r="C133" s="126" t="inlineStr">
        <is>
          <t>- эксплуатация машин и механизмов</t>
        </is>
      </c>
      <c r="L133" s="127" t="n">
        <v>6934.62</v>
      </c>
      <c r="M133" s="128" t="n"/>
      <c r="N133" s="127" t="n">
        <v>145280.29</v>
      </c>
    </row>
    <row r="134" ht="19.35" customHeight="1">
      <c r="A134" s="124" t="n"/>
      <c r="B134" s="129" t="n"/>
      <c r="C134" s="130" t="inlineStr">
        <is>
          <t>в том числе</t>
        </is>
      </c>
      <c r="L134" s="127" t="n"/>
      <c r="M134" s="128" t="n"/>
      <c r="N134" s="127" t="n"/>
    </row>
    <row r="135" ht="19.35" customHeight="1">
      <c r="A135" s="124" t="n"/>
      <c r="B135" s="129" t="n"/>
      <c r="C135" s="130" t="inlineStr">
        <is>
          <t>эксплуатация машин и механизмов без учета доплат к оплате труда машинистов</t>
        </is>
      </c>
      <c r="L135" s="127" t="n">
        <v>6934.62</v>
      </c>
      <c r="M135" s="128" t="n"/>
      <c r="N135" s="127" t="n">
        <v>145280.29</v>
      </c>
    </row>
    <row r="136" ht="19.35" customHeight="1">
      <c r="A136" s="124" t="n"/>
      <c r="B136" s="129" t="n"/>
      <c r="C136" s="130" t="inlineStr">
        <is>
          <t>в том числе</t>
        </is>
      </c>
      <c r="L136" s="127" t="n"/>
      <c r="M136" s="128" t="n"/>
      <c r="N136" s="127" t="n"/>
    </row>
    <row r="137" ht="19.35" customHeight="1">
      <c r="A137" s="124" t="n"/>
      <c r="B137" s="129" t="n"/>
      <c r="C137" s="130" t="inlineStr">
        <is>
          <t>оплата труда машинистов (ОТм)</t>
        </is>
      </c>
      <c r="L137" s="127" t="n">
        <v>1212.68</v>
      </c>
      <c r="M137" s="128" t="n"/>
      <c r="N137" s="127" t="n">
        <v>86415.58</v>
      </c>
    </row>
    <row r="138" ht="19.35" customHeight="1">
      <c r="A138" s="124" t="n"/>
      <c r="B138" s="125" t="n"/>
      <c r="C138" s="126" t="inlineStr">
        <is>
          <t>Итого ФОТ (справочно)</t>
        </is>
      </c>
      <c r="L138" s="127" t="n">
        <v>11286.77</v>
      </c>
      <c r="M138" s="128" t="n"/>
      <c r="N138" s="127" t="n">
        <v>804295.24</v>
      </c>
    </row>
    <row r="139" ht="19.35" customHeight="1">
      <c r="A139" s="124" t="n"/>
      <c r="B139" s="125" t="n"/>
      <c r="C139" s="126" t="inlineStr">
        <is>
          <t>Итого накладные расходы</t>
        </is>
      </c>
      <c r="L139" s="127" t="n">
        <v>10045.22</v>
      </c>
      <c r="M139" s="128" t="n"/>
      <c r="N139" s="127" t="n">
        <v>715822.77</v>
      </c>
    </row>
    <row r="140" ht="19.35" customHeight="1">
      <c r="A140" s="124" t="n"/>
      <c r="B140" s="125" t="n"/>
      <c r="C140" s="126" t="inlineStr">
        <is>
          <t>Итого сметная прибыль</t>
        </is>
      </c>
      <c r="L140" s="127" t="n">
        <v>4627.59</v>
      </c>
      <c r="M140" s="128" t="n"/>
      <c r="N140" s="127" t="n">
        <v>329761.05</v>
      </c>
    </row>
    <row r="141" ht="19.35" customHeight="1">
      <c r="A141" s="124" t="n"/>
      <c r="B141" s="131" t="n"/>
      <c r="C141" s="132" t="inlineStr">
        <is>
          <t>Итого по разделу</t>
        </is>
      </c>
      <c r="L141" s="122" t="n">
        <v>31681.52</v>
      </c>
      <c r="M141" s="133" t="n"/>
      <c r="N141" s="122" t="n">
        <v>1908743.77</v>
      </c>
    </row>
    <row r="142" ht="19.35" customHeight="1">
      <c r="A142" s="124" t="n"/>
      <c r="B142" s="129" t="n"/>
      <c r="C142" s="130" t="inlineStr">
        <is>
          <t>Справочно</t>
        </is>
      </c>
      <c r="L142" s="127" t="n"/>
      <c r="M142" s="128" t="n"/>
      <c r="N142" s="127" t="n"/>
    </row>
    <row r="143" ht="19.35" customHeight="1">
      <c r="A143" s="124" t="n"/>
      <c r="B143" s="125" t="n"/>
      <c r="C143" s="130" t="inlineStr">
        <is>
          <t>затраты труда рабочих</t>
        </is>
      </c>
      <c r="I143" s="134" t="n">
        <v>1189.35792</v>
      </c>
      <c r="J143" s="135" t="n"/>
      <c r="K143" s="135" t="n"/>
      <c r="L143" s="128" t="n"/>
      <c r="M143" s="128" t="n"/>
      <c r="N143" s="128" t="n"/>
    </row>
    <row r="144" ht="19.35" customHeight="1">
      <c r="A144" s="124" t="n"/>
      <c r="B144" s="125" t="n"/>
      <c r="C144" s="130" t="inlineStr">
        <is>
          <t>затраты труда машинистов</t>
        </is>
      </c>
      <c r="I144" s="134" t="n">
        <v>89.8266</v>
      </c>
      <c r="J144" s="135" t="n"/>
      <c r="K144" s="135" t="n"/>
      <c r="L144" s="128" t="n"/>
      <c r="M144" s="128" t="n"/>
      <c r="N144" s="128" t="n"/>
    </row>
    <row r="145" ht="19.35" customHeight="1">
      <c r="A145" s="136" t="n"/>
      <c r="B145" s="137" t="n"/>
      <c r="C145" s="138" t="inlineStr">
        <is>
          <t>ВСЕГО по смете</t>
        </is>
      </c>
      <c r="D145" s="139" t="n"/>
      <c r="E145" s="139" t="n"/>
      <c r="F145" s="140" t="n"/>
      <c r="G145" s="140" t="n"/>
      <c r="H145" s="140" t="n"/>
      <c r="I145" s="140" t="n"/>
      <c r="J145" s="140" t="n"/>
      <c r="K145" s="140" t="n"/>
      <c r="L145" s="141" t="n"/>
      <c r="M145" s="140" t="n"/>
      <c r="N145" s="142" t="n"/>
    </row>
    <row r="146" ht="19.35" customHeight="1">
      <c r="A146" s="124" t="n"/>
      <c r="B146" s="131" t="n"/>
      <c r="C146" s="132" t="inlineStr">
        <is>
          <t>Итого по всем разделам</t>
        </is>
      </c>
      <c r="L146" s="122" t="n">
        <v>31681.52</v>
      </c>
      <c r="M146" s="123" t="n"/>
      <c r="N146" s="122" t="n"/>
    </row>
    <row r="147" ht="19.35" customHeight="1">
      <c r="A147" s="124" t="n"/>
      <c r="B147" s="125" t="n"/>
      <c r="C147" s="126" t="inlineStr">
        <is>
          <t>ВСЕГО строительные работы</t>
        </is>
      </c>
      <c r="L147" s="127" t="n">
        <v>31681.52</v>
      </c>
      <c r="M147" s="128" t="n"/>
      <c r="N147" s="127" t="n">
        <v>1908743.77</v>
      </c>
    </row>
    <row r="148" ht="19.35" customHeight="1">
      <c r="A148" s="124" t="n"/>
      <c r="B148" s="129" t="n"/>
      <c r="C148" s="130" t="inlineStr">
        <is>
          <t>в том числе</t>
        </is>
      </c>
      <c r="L148" s="127" t="n"/>
      <c r="M148" s="128" t="n"/>
      <c r="N148" s="127" t="n"/>
    </row>
    <row r="149" ht="19.35" customHeight="1">
      <c r="A149" s="124" t="n"/>
      <c r="B149" s="129" t="n"/>
      <c r="C149" s="130" t="inlineStr">
        <is>
          <t>всего прямые затраты</t>
        </is>
      </c>
      <c r="L149" s="127" t="n">
        <v>17008.71</v>
      </c>
      <c r="M149" s="128" t="n"/>
      <c r="N149" s="127" t="n">
        <v>863159.95</v>
      </c>
    </row>
    <row r="150" ht="19.35" customHeight="1">
      <c r="A150" s="124" t="n"/>
      <c r="B150" s="129" t="n"/>
      <c r="C150" s="130" t="inlineStr">
        <is>
          <t>в том числе</t>
        </is>
      </c>
      <c r="L150" s="127" t="n"/>
      <c r="M150" s="128" t="n"/>
      <c r="N150" s="127" t="n"/>
    </row>
    <row r="151" ht="19.35" customHeight="1">
      <c r="A151" s="124" t="n"/>
      <c r="B151" s="129" t="n"/>
      <c r="C151" s="130" t="inlineStr">
        <is>
          <t>- оплата труда (ОТ)</t>
        </is>
      </c>
      <c r="L151" s="127" t="n">
        <v>10074.09</v>
      </c>
      <c r="M151" s="128" t="n"/>
      <c r="N151" s="127" t="n">
        <v>717879.66</v>
      </c>
    </row>
    <row r="152" ht="19.35" customHeight="1">
      <c r="A152" s="124" t="n"/>
      <c r="B152" s="129" t="n"/>
      <c r="C152" s="130" t="inlineStr">
        <is>
          <t>- эксплуатация машин и механизмов</t>
        </is>
      </c>
      <c r="L152" s="127" t="n">
        <v>6934.62</v>
      </c>
      <c r="M152" s="128" t="n"/>
      <c r="N152" s="127" t="n">
        <v>145280.29</v>
      </c>
    </row>
    <row r="153" ht="19.35" customHeight="1">
      <c r="A153" s="124" t="n"/>
      <c r="B153" s="129" t="n"/>
      <c r="C153" s="130" t="inlineStr">
        <is>
          <t>в т.ч. эксплуатация машин и механизмов без учета доплат к оплате труда машинистов</t>
        </is>
      </c>
      <c r="L153" s="127" t="n">
        <v>6934.62</v>
      </c>
      <c r="M153" s="128" t="n"/>
      <c r="N153" s="127" t="n">
        <v>145280.29</v>
      </c>
    </row>
    <row r="154" ht="19.35" customHeight="1">
      <c r="A154" s="124" t="n"/>
      <c r="B154" s="129" t="n"/>
      <c r="C154" s="130" t="inlineStr">
        <is>
          <t>- в т.ч. оплата труда машинистов (ОТм)</t>
        </is>
      </c>
      <c r="L154" s="127" t="n">
        <v>1212.68</v>
      </c>
      <c r="M154" s="128" t="n"/>
      <c r="N154" s="127" t="n">
        <v>86415.58</v>
      </c>
    </row>
    <row r="155" ht="19.35" customHeight="1">
      <c r="A155" s="124" t="n"/>
      <c r="B155" s="129" t="n"/>
      <c r="C155" s="130" t="inlineStr">
        <is>
          <t>всего ФОТ (справочно)</t>
        </is>
      </c>
      <c r="L155" s="127" t="n">
        <v>11286.77</v>
      </c>
      <c r="M155" s="128" t="n"/>
      <c r="N155" s="127" t="n">
        <v>804295.24</v>
      </c>
    </row>
    <row r="156" ht="19.35" customHeight="1">
      <c r="A156" s="124" t="n"/>
      <c r="B156" s="129" t="n"/>
      <c r="C156" s="130" t="inlineStr">
        <is>
          <t>всего накладные расходы</t>
        </is>
      </c>
      <c r="L156" s="127" t="n">
        <v>10045.22</v>
      </c>
      <c r="M156" s="128" t="n"/>
      <c r="N156" s="127" t="n">
        <v>715822.77</v>
      </c>
    </row>
    <row r="157" ht="19.35" customHeight="1">
      <c r="A157" s="124" t="n"/>
      <c r="B157" s="129" t="n"/>
      <c r="C157" s="130" t="inlineStr">
        <is>
          <t>всего сметная прибыль</t>
        </is>
      </c>
      <c r="L157" s="127" t="n">
        <v>4627.59</v>
      </c>
      <c r="M157" s="128" t="n"/>
      <c r="N157" s="127" t="n">
        <v>329761.05</v>
      </c>
    </row>
    <row r="158" ht="19.35" customHeight="1">
      <c r="A158" s="124" t="n"/>
      <c r="B158" s="131" t="n"/>
      <c r="C158" s="132" t="inlineStr">
        <is>
          <t>ВСЕГО по смете</t>
        </is>
      </c>
      <c r="L158" s="122" t="n">
        <v>31681.52</v>
      </c>
      <c r="M158" s="123" t="n"/>
      <c r="N158" s="122" t="n">
        <v>1908743.77</v>
      </c>
    </row>
    <row r="159" ht="19.35" customHeight="1">
      <c r="A159" s="124" t="n"/>
      <c r="B159" s="129" t="n"/>
      <c r="C159" s="130" t="inlineStr">
        <is>
          <t>Всего прямые затраты</t>
        </is>
      </c>
      <c r="L159" s="127" t="n">
        <v>17008.71</v>
      </c>
      <c r="M159" s="128" t="n"/>
      <c r="N159" s="127" t="n">
        <v>863159.95</v>
      </c>
    </row>
    <row r="160" ht="19.35" customHeight="1">
      <c r="A160" s="124" t="n"/>
      <c r="B160" s="129" t="n"/>
      <c r="C160" s="130" t="inlineStr">
        <is>
          <t>в том числе</t>
        </is>
      </c>
      <c r="L160" s="127" t="n"/>
      <c r="M160" s="128" t="n"/>
      <c r="N160" s="127" t="n"/>
    </row>
    <row r="161" ht="19.35" customHeight="1">
      <c r="A161" s="124" t="n"/>
      <c r="B161" s="129" t="n"/>
      <c r="C161" s="130" t="inlineStr">
        <is>
          <t>- оплата труда рабочих (ОТ)</t>
        </is>
      </c>
      <c r="L161" s="127" t="n">
        <v>10074.09</v>
      </c>
      <c r="M161" s="128" t="n"/>
      <c r="N161" s="127" t="n">
        <v>717879.66</v>
      </c>
    </row>
    <row r="162" ht="19.35" customHeight="1">
      <c r="A162" s="124" t="n"/>
      <c r="B162" s="129" t="n"/>
      <c r="C162" s="130" t="inlineStr">
        <is>
          <t>- эксплуатация машин и механизмов</t>
        </is>
      </c>
      <c r="L162" s="127" t="n">
        <v>6934.62</v>
      </c>
      <c r="M162" s="128" t="n"/>
      <c r="N162" s="127" t="n">
        <v>145280.29</v>
      </c>
    </row>
    <row r="163" ht="19.35" customHeight="1">
      <c r="A163" s="124" t="n"/>
      <c r="B163" s="129" t="n"/>
      <c r="C163" s="130" t="inlineStr">
        <is>
          <t>в т.ч. эксплуатация машин и механизмов без учета доплат к оплате труда машинистов</t>
        </is>
      </c>
      <c r="L163" s="127" t="n">
        <v>6934.62</v>
      </c>
      <c r="M163" s="128" t="n"/>
      <c r="N163" s="127" t="n">
        <v>145280.29</v>
      </c>
    </row>
    <row r="164" ht="19.35" customHeight="1">
      <c r="A164" s="124" t="n"/>
      <c r="B164" s="129" t="n"/>
      <c r="C164" s="130" t="inlineStr">
        <is>
          <t>- в т.ч. оплата труда машинистов (ОТм)</t>
        </is>
      </c>
      <c r="L164" s="127" t="n">
        <v>1212.68</v>
      </c>
      <c r="M164" s="128" t="n"/>
      <c r="N164" s="127" t="n">
        <v>86415.58</v>
      </c>
    </row>
    <row r="165" ht="19.35" customHeight="1">
      <c r="A165" s="124" t="n"/>
      <c r="B165" s="129" t="n"/>
      <c r="C165" s="130" t="inlineStr">
        <is>
          <t>Всего ФОТ (справочно)</t>
        </is>
      </c>
      <c r="L165" s="127" t="n">
        <v>11286.77</v>
      </c>
      <c r="M165" s="128" t="n"/>
      <c r="N165" s="127" t="n">
        <v>804295.24</v>
      </c>
    </row>
    <row r="166" ht="19.35" customHeight="1">
      <c r="A166" s="124" t="n"/>
      <c r="B166" s="129" t="n"/>
      <c r="C166" s="130" t="inlineStr">
        <is>
          <t>Всего накладные расходы</t>
        </is>
      </c>
      <c r="L166" s="127" t="n">
        <v>10045.22</v>
      </c>
      <c r="M166" s="128" t="n"/>
      <c r="N166" s="127" t="n">
        <v>715822.77</v>
      </c>
    </row>
    <row r="167" ht="19.35" customHeight="1">
      <c r="A167" s="124" t="n"/>
      <c r="B167" s="129" t="n"/>
      <c r="C167" s="130" t="inlineStr">
        <is>
          <t>Всего сметная прибыль</t>
        </is>
      </c>
      <c r="L167" s="127" t="n">
        <v>4627.59</v>
      </c>
      <c r="M167" s="128" t="n"/>
      <c r="N167" s="127" t="n">
        <v>329761.05</v>
      </c>
    </row>
    <row r="168" ht="19.35" customHeight="1">
      <c r="A168" s="124" t="n"/>
      <c r="B168" s="129" t="n"/>
      <c r="C168" s="130" t="inlineStr">
        <is>
          <t>Справочно</t>
        </is>
      </c>
      <c r="L168" s="127" t="n"/>
      <c r="M168" s="128" t="n"/>
      <c r="N168" s="127" t="n"/>
    </row>
    <row r="169" ht="19.35" customHeight="1">
      <c r="A169" s="124" t="n"/>
      <c r="B169" s="125" t="n"/>
      <c r="C169" s="130" t="inlineStr">
        <is>
          <t>затраты труда рабочих</t>
        </is>
      </c>
      <c r="I169" s="134" t="n">
        <v>1189.35792</v>
      </c>
      <c r="J169" s="135" t="n"/>
      <c r="K169" s="135" t="n"/>
      <c r="L169" s="128" t="n"/>
      <c r="M169" s="128" t="n"/>
      <c r="N169" s="128" t="n"/>
    </row>
    <row r="170" ht="19.35" customHeight="1">
      <c r="A170" s="124" t="n"/>
      <c r="B170" s="125" t="n"/>
      <c r="C170" s="130" t="inlineStr">
        <is>
          <t>затраты труда машинистов</t>
        </is>
      </c>
      <c r="I170" s="134" t="n">
        <v>89.8266</v>
      </c>
      <c r="J170" s="135" t="n"/>
      <c r="K170" s="135" t="n"/>
      <c r="L170" s="128" t="n"/>
      <c r="M170" s="128" t="n"/>
      <c r="N170" s="128" t="n"/>
    </row>
    <row r="171" ht="19.35" customHeight="1">
      <c r="A171" s="124" t="n"/>
      <c r="B171" s="143" t="n"/>
      <c r="C171" s="143" t="n"/>
      <c r="D171" s="121" t="n"/>
      <c r="E171" s="121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</row>
    <row r="172" ht="19.35" customHeight="1">
      <c r="A172" s="144" t="inlineStr">
        <is>
          <t>Составил: ______________________________________/  Григорова И. А. /</t>
        </is>
      </c>
    </row>
    <row r="173" ht="19.35" customHeight="1">
      <c r="A173" s="144" t="n"/>
      <c r="B173" s="144" t="n"/>
      <c r="C173" s="145" t="inlineStr">
        <is>
          <t>должность, подпись (инициалы, фамилия)</t>
        </is>
      </c>
      <c r="G173" s="146" t="n"/>
      <c r="H173" s="146" t="n"/>
      <c r="I173" s="146" t="n"/>
      <c r="J173" s="144" t="n"/>
      <c r="K173" s="144" t="n"/>
      <c r="L173" s="144" t="n"/>
      <c r="M173" s="144" t="n"/>
      <c r="N173" s="144" t="n"/>
    </row>
    <row r="174" ht="19.35" customHeight="1">
      <c r="A174" s="144" t="inlineStr">
        <is>
          <t>Проверил: ______________________________________ /  Черкасов А. В. /</t>
        </is>
      </c>
    </row>
    <row r="175" ht="19.35" customHeight="1">
      <c r="A175" s="4" t="n"/>
      <c r="B175" s="4" t="n"/>
      <c r="C175" s="145" t="inlineStr">
        <is>
          <t>должность, подпись (инициалы, фамилия)</t>
        </is>
      </c>
      <c r="G175" s="146" t="n"/>
      <c r="H175" s="146" t="n"/>
      <c r="I175" s="146" t="n"/>
      <c r="J175" s="4" t="n"/>
      <c r="K175" s="4" t="n"/>
      <c r="L175" s="4" t="n"/>
      <c r="M175" s="4" t="n"/>
      <c r="N175" s="4" t="n"/>
    </row>
  </sheetData>
  <mergeCells count="185">
    <mergeCell ref="C143:H143"/>
    <mergeCell ref="C44:E44"/>
    <mergeCell ref="A17:G17"/>
    <mergeCell ref="C134:K134"/>
    <mergeCell ref="C146:K146"/>
    <mergeCell ref="H13:N13"/>
    <mergeCell ref="C80:E80"/>
    <mergeCell ref="A30:N30"/>
    <mergeCell ref="C164:K164"/>
    <mergeCell ref="A19:G19"/>
    <mergeCell ref="H15:N15"/>
    <mergeCell ref="C51:E51"/>
    <mergeCell ref="C95:E95"/>
    <mergeCell ref="C163:K163"/>
    <mergeCell ref="C60:E60"/>
    <mergeCell ref="C29:G29"/>
    <mergeCell ref="C138:K138"/>
    <mergeCell ref="C71:E71"/>
    <mergeCell ref="C169:H169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3:F173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75:F175"/>
    <mergeCell ref="C106:E106"/>
    <mergeCell ref="C81:E81"/>
    <mergeCell ref="C125:E125"/>
    <mergeCell ref="C165:K165"/>
    <mergeCell ref="A21:N21"/>
    <mergeCell ref="C155:K155"/>
    <mergeCell ref="C87:E87"/>
    <mergeCell ref="F4:N4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29:K129"/>
    <mergeCell ref="F2:N2"/>
    <mergeCell ref="C115:E115"/>
    <mergeCell ref="A172:N172"/>
    <mergeCell ref="A25:N25"/>
    <mergeCell ref="L33:M33"/>
    <mergeCell ref="A174:N174"/>
    <mergeCell ref="C122:E122"/>
    <mergeCell ref="C67:E67"/>
    <mergeCell ref="C72:E72"/>
    <mergeCell ref="C109:E109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170:H170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G39:I39"/>
    <mergeCell ref="C162:K162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20 ВЛ 220 кВ Мухинская-т-НПС 24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02-20-04</t>
        </is>
      </c>
    </row>
    <row r="25" ht="19.35" customHeight="1">
      <c r="A25" s="56" t="inlineStr">
        <is>
          <t>20 ВЛ 220 кВ Мухинская-т-НПС 24  Мухинское уч. 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Ф.579959-19.20-РД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70.29000000000001</v>
      </c>
      <c r="M31" s="65" t="n">
        <v>0.99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161.67</v>
      </c>
      <c r="E32" s="72" t="inlineStr">
        <is>
          <t>(</t>
        </is>
      </c>
      <c r="F32" s="71" t="n">
        <v>2.27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117.71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161.67</v>
      </c>
      <c r="E34" s="72" t="inlineStr">
        <is>
          <t>(</t>
        </is>
      </c>
      <c r="F34" s="78" t="n">
        <v>2.27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89" t="n"/>
      <c r="C42" s="89" t="n"/>
      <c r="D42" s="89" t="n"/>
      <c r="E42" s="89" t="n"/>
      <c r="F42" s="89" t="n"/>
      <c r="G42" s="89" t="n"/>
      <c r="H42" s="89" t="n"/>
      <c r="I42" s="89" t="n"/>
      <c r="J42" s="89" t="n"/>
      <c r="K42" s="89" t="n"/>
      <c r="L42" s="89" t="n"/>
      <c r="M42" s="89" t="n"/>
      <c r="N42" s="89" t="n"/>
    </row>
    <row r="43" ht="19.35" customHeight="1">
      <c r="A43" s="90" t="inlineStr">
        <is>
          <t>Пролет 9-21,25-52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9" t="n"/>
      <c r="E44" s="89" t="n"/>
      <c r="F44" s="93" t="inlineStr">
        <is>
          <t>100 деревьев</t>
        </is>
      </c>
      <c r="G44" s="94" t="n">
        <v>3.41</v>
      </c>
      <c r="H44" s="95" t="n">
        <v>1</v>
      </c>
      <c r="I44" s="116" t="n">
        <v>3.41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9" t="n"/>
      <c r="E45" s="89" t="n"/>
      <c r="F45" s="89" t="n"/>
      <c r="G45" s="89" t="n"/>
      <c r="H45" s="89" t="n"/>
      <c r="I45" s="89" t="n"/>
      <c r="J45" s="89" t="n"/>
      <c r="K45" s="89" t="n"/>
      <c r="L45" s="89" t="n"/>
      <c r="M45" s="89" t="n"/>
      <c r="N45" s="89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9" t="n"/>
      <c r="E46" s="89" t="n"/>
      <c r="F46" s="99" t="n"/>
      <c r="G46" s="99" t="n"/>
      <c r="H46" s="99" t="n"/>
      <c r="I46" s="100" t="n"/>
      <c r="J46" s="101" t="n">
        <v>112.29</v>
      </c>
      <c r="K46" s="147" t="n">
        <v>0.96</v>
      </c>
      <c r="L46" s="101" t="n">
        <v>367.59</v>
      </c>
      <c r="M46" s="101" t="n">
        <v>71.26000000000001</v>
      </c>
      <c r="N46" s="103" t="n">
        <v>26194.46</v>
      </c>
    </row>
    <row r="47" ht="19.35" customHeight="1">
      <c r="A47" s="96" t="n"/>
      <c r="B47" s="104" t="n"/>
      <c r="C47" s="98" t="inlineStr">
        <is>
          <t>ЗТ</t>
        </is>
      </c>
      <c r="D47" s="89" t="n"/>
      <c r="E47" s="89" t="n"/>
      <c r="F47" s="105" t="inlineStr">
        <is>
          <t>чел.-ч</t>
        </is>
      </c>
      <c r="G47" s="118" t="n">
        <v>13.4</v>
      </c>
      <c r="H47" s="147" t="n">
        <v>0.96</v>
      </c>
      <c r="I47" s="117" t="n">
        <v>43.86624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9" t="n"/>
      <c r="E48" s="89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367.59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89" t="n"/>
      <c r="E49" s="89" t="n"/>
      <c r="F49" s="99" t="n"/>
      <c r="G49" s="107" t="n"/>
      <c r="H49" s="107" t="n"/>
      <c r="I49" s="100" t="n"/>
      <c r="J49" s="100" t="n"/>
      <c r="K49" s="100" t="n"/>
      <c r="L49" s="101" t="n">
        <v>367.59</v>
      </c>
      <c r="M49" s="100" t="n"/>
      <c r="N49" s="103" t="n">
        <v>26194.46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9" t="n"/>
      <c r="E50" s="89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327.16</v>
      </c>
      <c r="M50" s="100" t="n"/>
      <c r="N50" s="113" t="n">
        <v>23313.07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9" t="n"/>
      <c r="E51" s="89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150.71</v>
      </c>
      <c r="M51" s="100" t="n"/>
      <c r="N51" s="103" t="n">
        <v>10739.73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89" t="n"/>
      <c r="E52" s="89" t="n"/>
      <c r="F52" s="100" t="n"/>
      <c r="G52" s="107" t="n"/>
      <c r="H52" s="107" t="n"/>
      <c r="I52" s="114" t="n"/>
      <c r="J52" s="114" t="n"/>
      <c r="K52" s="114" t="n"/>
      <c r="L52" s="116" t="n">
        <v>845.46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9" t="n"/>
      <c r="E53" s="89" t="n"/>
      <c r="F53" s="93" t="inlineStr">
        <is>
          <t>100 деревьев</t>
        </is>
      </c>
      <c r="G53" s="94" t="n">
        <v>1.32</v>
      </c>
      <c r="H53" s="95" t="n">
        <v>1</v>
      </c>
      <c r="I53" s="116" t="n">
        <v>1.32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9" t="n"/>
      <c r="E54" s="89" t="n"/>
      <c r="F54" s="89" t="n"/>
      <c r="G54" s="89" t="n"/>
      <c r="H54" s="89" t="n"/>
      <c r="I54" s="89" t="n"/>
      <c r="J54" s="89" t="n"/>
      <c r="K54" s="89" t="n"/>
      <c r="L54" s="89" t="n"/>
      <c r="M54" s="89" t="n"/>
      <c r="N54" s="89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9" t="n"/>
      <c r="E55" s="89" t="n"/>
      <c r="F55" s="99" t="n"/>
      <c r="G55" s="99" t="n"/>
      <c r="H55" s="99" t="n"/>
      <c r="I55" s="100" t="n"/>
      <c r="J55" s="101" t="n">
        <v>323.47</v>
      </c>
      <c r="K55" s="147" t="n">
        <v>0.96</v>
      </c>
      <c r="L55" s="101" t="n">
        <v>409.9</v>
      </c>
      <c r="M55" s="101" t="n">
        <v>71.26000000000001</v>
      </c>
      <c r="N55" s="103" t="n">
        <v>29209.47</v>
      </c>
    </row>
    <row r="56" ht="19.35" customHeight="1">
      <c r="A56" s="96" t="n"/>
      <c r="B56" s="104" t="n"/>
      <c r="C56" s="98" t="inlineStr">
        <is>
          <t>ЗТ</t>
        </is>
      </c>
      <c r="D56" s="89" t="n"/>
      <c r="E56" s="89" t="n"/>
      <c r="F56" s="105" t="inlineStr">
        <is>
          <t>чел.-ч</t>
        </is>
      </c>
      <c r="G56" s="118" t="n">
        <v>38.6</v>
      </c>
      <c r="H56" s="147" t="n">
        <v>0.96</v>
      </c>
      <c r="I56" s="117" t="n">
        <v>48.91392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9" t="n"/>
      <c r="E57" s="89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409.9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89" t="n"/>
      <c r="E58" s="89" t="n"/>
      <c r="F58" s="99" t="n"/>
      <c r="G58" s="107" t="n"/>
      <c r="H58" s="107" t="n"/>
      <c r="I58" s="100" t="n"/>
      <c r="J58" s="100" t="n"/>
      <c r="K58" s="100" t="n"/>
      <c r="L58" s="101" t="n">
        <v>409.9</v>
      </c>
      <c r="M58" s="100" t="n"/>
      <c r="N58" s="103" t="n">
        <v>29209.47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9" t="n"/>
      <c r="E59" s="89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364.81</v>
      </c>
      <c r="M59" s="100" t="n"/>
      <c r="N59" s="113" t="n">
        <v>25996.43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9" t="n"/>
      <c r="E60" s="89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168.06</v>
      </c>
      <c r="M60" s="100" t="n"/>
      <c r="N60" s="103" t="n">
        <v>11975.88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89" t="n"/>
      <c r="E61" s="89" t="n"/>
      <c r="F61" s="100" t="n"/>
      <c r="G61" s="107" t="n"/>
      <c r="H61" s="107" t="n"/>
      <c r="I61" s="114" t="n"/>
      <c r="J61" s="114" t="n"/>
      <c r="K61" s="114" t="n"/>
      <c r="L61" s="116" t="n">
        <v>942.77</v>
      </c>
      <c r="M61" s="114" t="n"/>
      <c r="N61" s="94" t="n"/>
    </row>
    <row r="62" ht="55.35" customHeight="1">
      <c r="A62" s="88" t="inlineStr">
        <is>
          <t>3</t>
        </is>
      </c>
      <c r="B62" s="91" t="inlineStr">
        <is>
          <t>ФЕР01-02-101-09</t>
        </is>
      </c>
      <c r="C62" s="92" t="inlineStr">
        <is>
          <t>Разделка древесины твердых пород и лиственницы, полученной от валки леса, диаметр стволов: до 16 см</t>
        </is>
      </c>
      <c r="D62" s="89" t="n"/>
      <c r="E62" s="89" t="n"/>
      <c r="F62" s="93" t="inlineStr">
        <is>
          <t>100 деревьев</t>
        </is>
      </c>
      <c r="G62" s="94" t="n">
        <v>0.66</v>
      </c>
      <c r="H62" s="95" t="n">
        <v>1</v>
      </c>
      <c r="I62" s="116" t="n">
        <v>0.66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9" t="n"/>
      <c r="E63" s="89" t="n"/>
      <c r="F63" s="89" t="n"/>
      <c r="G63" s="89" t="n"/>
      <c r="H63" s="89" t="n"/>
      <c r="I63" s="89" t="n"/>
      <c r="J63" s="89" t="n"/>
      <c r="K63" s="89" t="n"/>
      <c r="L63" s="89" t="n"/>
      <c r="M63" s="89" t="n"/>
      <c r="N63" s="89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9" t="n"/>
      <c r="E64" s="89" t="n"/>
      <c r="F64" s="99" t="n"/>
      <c r="G64" s="99" t="n"/>
      <c r="H64" s="99" t="n"/>
      <c r="I64" s="100" t="n"/>
      <c r="J64" s="101" t="n">
        <v>131.57</v>
      </c>
      <c r="K64" s="147" t="n">
        <v>0.96</v>
      </c>
      <c r="L64" s="101" t="n">
        <v>83.36</v>
      </c>
      <c r="M64" s="101" t="n">
        <v>71.26000000000001</v>
      </c>
      <c r="N64" s="103" t="n">
        <v>5940.23</v>
      </c>
    </row>
    <row r="65" ht="19.35" customHeight="1">
      <c r="A65" s="96" t="n"/>
      <c r="B65" s="104" t="n"/>
      <c r="C65" s="98" t="inlineStr">
        <is>
          <t>ЗТ</t>
        </is>
      </c>
      <c r="D65" s="89" t="n"/>
      <c r="E65" s="89" t="n"/>
      <c r="F65" s="105" t="inlineStr">
        <is>
          <t>чел.-ч</t>
        </is>
      </c>
      <c r="G65" s="118" t="n">
        <v>15.7</v>
      </c>
      <c r="H65" s="147" t="n">
        <v>0.96</v>
      </c>
      <c r="I65" s="117" t="n">
        <v>9.947520000000001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9" t="n"/>
      <c r="E66" s="89" t="n"/>
      <c r="F66" s="99" t="n"/>
      <c r="G66" s="107" t="n"/>
      <c r="H66" s="107" t="n"/>
      <c r="I66" s="100" t="n"/>
      <c r="J66" s="101" t="n">
        <v>131.57</v>
      </c>
      <c r="K66" s="100" t="n"/>
      <c r="L66" s="101" t="n">
        <v>83.36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89" t="n"/>
      <c r="E67" s="89" t="n"/>
      <c r="F67" s="99" t="n"/>
      <c r="G67" s="107" t="n"/>
      <c r="H67" s="107" t="n"/>
      <c r="I67" s="100" t="n"/>
      <c r="J67" s="100" t="n"/>
      <c r="K67" s="100" t="n"/>
      <c r="L67" s="101" t="n">
        <v>83.36</v>
      </c>
      <c r="M67" s="100" t="n"/>
      <c r="N67" s="103" t="n">
        <v>5940.23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9" t="n"/>
      <c r="E68" s="89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74.19</v>
      </c>
      <c r="M68" s="100" t="n"/>
      <c r="N68" s="113" t="n">
        <v>5286.8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9" t="n"/>
      <c r="E69" s="89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34.18</v>
      </c>
      <c r="M69" s="100" t="n"/>
      <c r="N69" s="103" t="n">
        <v>2435.49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89" t="n"/>
      <c r="E70" s="89" t="n"/>
      <c r="F70" s="100" t="n"/>
      <c r="G70" s="107" t="n"/>
      <c r="H70" s="107" t="n"/>
      <c r="I70" s="114" t="n"/>
      <c r="J70" s="114" t="n"/>
      <c r="K70" s="114" t="n"/>
      <c r="L70" s="116" t="n">
        <v>191.73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ФЕР01-02-101-12</t>
        </is>
      </c>
      <c r="C71" s="92" t="inlineStr">
        <is>
          <t>Разделка древесины твердых пород и лиственницы, полученной от валки леса, диаметр стволов: до 28 см</t>
        </is>
      </c>
      <c r="D71" s="89" t="n"/>
      <c r="E71" s="89" t="n"/>
      <c r="F71" s="93" t="inlineStr">
        <is>
          <t>100 деревьев</t>
        </is>
      </c>
      <c r="G71" s="94" t="n">
        <v>0.34</v>
      </c>
      <c r="H71" s="95" t="n">
        <v>1</v>
      </c>
      <c r="I71" s="116" t="n">
        <v>0.34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9" t="n"/>
      <c r="E72" s="89" t="n"/>
      <c r="F72" s="89" t="n"/>
      <c r="G72" s="89" t="n"/>
      <c r="H72" s="89" t="n"/>
      <c r="I72" s="89" t="n"/>
      <c r="J72" s="89" t="n"/>
      <c r="K72" s="89" t="n"/>
      <c r="L72" s="89" t="n"/>
      <c r="M72" s="89" t="n"/>
      <c r="N72" s="89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9" t="n"/>
      <c r="E73" s="89" t="n"/>
      <c r="F73" s="99" t="n"/>
      <c r="G73" s="99" t="n"/>
      <c r="H73" s="99" t="n"/>
      <c r="I73" s="100" t="n"/>
      <c r="J73" s="101" t="n">
        <v>384.64</v>
      </c>
      <c r="K73" s="147" t="n">
        <v>0.96</v>
      </c>
      <c r="L73" s="101" t="n">
        <v>125.55</v>
      </c>
      <c r="M73" s="101" t="n">
        <v>71.26000000000001</v>
      </c>
      <c r="N73" s="103" t="n">
        <v>8946.690000000001</v>
      </c>
    </row>
    <row r="74" ht="19.35" customHeight="1">
      <c r="A74" s="96" t="n"/>
      <c r="B74" s="104" t="n"/>
      <c r="C74" s="98" t="inlineStr">
        <is>
          <t>ЗТ</t>
        </is>
      </c>
      <c r="D74" s="89" t="n"/>
      <c r="E74" s="89" t="n"/>
      <c r="F74" s="105" t="inlineStr">
        <is>
          <t>чел.-ч</t>
        </is>
      </c>
      <c r="G74" s="118" t="n">
        <v>45.9</v>
      </c>
      <c r="H74" s="147" t="n">
        <v>0.96</v>
      </c>
      <c r="I74" s="117" t="n">
        <v>14.98176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9" t="n"/>
      <c r="E75" s="89" t="n"/>
      <c r="F75" s="99" t="n"/>
      <c r="G75" s="107" t="n"/>
      <c r="H75" s="107" t="n"/>
      <c r="I75" s="100" t="n"/>
      <c r="J75" s="101" t="n">
        <v>384.64</v>
      </c>
      <c r="K75" s="100" t="n"/>
      <c r="L75" s="101" t="n">
        <v>125.55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89" t="n"/>
      <c r="E76" s="89" t="n"/>
      <c r="F76" s="99" t="n"/>
      <c r="G76" s="107" t="n"/>
      <c r="H76" s="107" t="n"/>
      <c r="I76" s="100" t="n"/>
      <c r="J76" s="100" t="n"/>
      <c r="K76" s="100" t="n"/>
      <c r="L76" s="101" t="n">
        <v>125.55</v>
      </c>
      <c r="M76" s="100" t="n"/>
      <c r="N76" s="103" t="n">
        <v>8946.690000000001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9" t="n"/>
      <c r="E77" s="89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111.74</v>
      </c>
      <c r="M77" s="100" t="n"/>
      <c r="N77" s="113" t="n">
        <v>7962.55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9" t="n"/>
      <c r="E78" s="89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51.48</v>
      </c>
      <c r="M78" s="100" t="n"/>
      <c r="N78" s="103" t="n">
        <v>3668.14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89" t="n"/>
      <c r="E79" s="89" t="n"/>
      <c r="F79" s="100" t="n"/>
      <c r="G79" s="107" t="n"/>
      <c r="H79" s="107" t="n"/>
      <c r="I79" s="114" t="n"/>
      <c r="J79" s="114" t="n"/>
      <c r="K79" s="114" t="n"/>
      <c r="L79" s="116" t="n">
        <v>288.77</v>
      </c>
      <c r="M79" s="114" t="n"/>
      <c r="N79" s="94" t="n"/>
    </row>
    <row r="80" ht="19.35" customHeight="1">
      <c r="A80" s="120" t="n"/>
      <c r="B80" s="120" t="n"/>
      <c r="C80" s="121" t="inlineStr">
        <is>
          <t>Итого по разделу 1. Вырубка просеки</t>
        </is>
      </c>
      <c r="L80" s="122" t="n">
        <v>2268.73</v>
      </c>
      <c r="M80" s="120" t="n"/>
      <c r="N80" s="123" t="n"/>
    </row>
    <row r="81" ht="19.35" customHeight="1">
      <c r="A81" s="124" t="n"/>
      <c r="B81" s="125" t="n"/>
      <c r="C81" s="126" t="inlineStr">
        <is>
          <t>Итого прямые затраты по разделу</t>
        </is>
      </c>
      <c r="L81" s="127" t="n">
        <v>986.4</v>
      </c>
      <c r="M81" s="128" t="n"/>
      <c r="N81" s="127" t="n">
        <v>70290.85000000001</v>
      </c>
    </row>
    <row r="82" ht="19.35" customHeight="1">
      <c r="A82" s="124" t="n"/>
      <c r="B82" s="125" t="n"/>
      <c r="C82" s="126" t="inlineStr">
        <is>
          <t>в том числе</t>
        </is>
      </c>
      <c r="L82" s="127" t="n"/>
      <c r="M82" s="128" t="n"/>
      <c r="N82" s="127" t="n"/>
    </row>
    <row r="83" ht="19.35" customHeight="1">
      <c r="A83" s="124" t="n"/>
      <c r="B83" s="125" t="n"/>
      <c r="C83" s="126" t="inlineStr">
        <is>
          <t>- оплата труда (ОТ)</t>
        </is>
      </c>
      <c r="L83" s="127" t="n">
        <v>986.4</v>
      </c>
      <c r="M83" s="128" t="n"/>
      <c r="N83" s="127" t="n">
        <v>70290.85000000001</v>
      </c>
    </row>
    <row r="84" ht="19.35" customHeight="1">
      <c r="A84" s="124" t="n"/>
      <c r="B84" s="125" t="n"/>
      <c r="C84" s="126" t="inlineStr">
        <is>
          <t>- эксплуатация машин и механизмов</t>
        </is>
      </c>
      <c r="L84" s="127" t="n">
        <v>0</v>
      </c>
      <c r="M84" s="128" t="n"/>
      <c r="N84" s="127" t="n">
        <v>0</v>
      </c>
    </row>
    <row r="85" ht="19.35" customHeight="1">
      <c r="A85" s="124" t="n"/>
      <c r="B85" s="129" t="n"/>
      <c r="C85" s="130" t="inlineStr">
        <is>
          <t>в том числе</t>
        </is>
      </c>
      <c r="L85" s="127" t="n"/>
      <c r="M85" s="128" t="n"/>
      <c r="N85" s="127" t="n"/>
    </row>
    <row r="86" ht="19.35" customHeight="1">
      <c r="A86" s="124" t="n"/>
      <c r="B86" s="129" t="n"/>
      <c r="C86" s="130" t="inlineStr">
        <is>
          <t>эксплуатация машин и механизмов без учета доплат к оплате труда машинистов</t>
        </is>
      </c>
      <c r="L86" s="127" t="n">
        <v>0</v>
      </c>
      <c r="M86" s="128" t="n"/>
      <c r="N86" s="127" t="n">
        <v>0</v>
      </c>
    </row>
    <row r="87" ht="19.35" customHeight="1">
      <c r="A87" s="124" t="n"/>
      <c r="B87" s="129" t="n"/>
      <c r="C87" s="130" t="inlineStr">
        <is>
          <t>в том числе</t>
        </is>
      </c>
      <c r="L87" s="127" t="n"/>
      <c r="M87" s="128" t="n"/>
      <c r="N87" s="127" t="n"/>
    </row>
    <row r="88" ht="19.35" customHeight="1">
      <c r="A88" s="124" t="n"/>
      <c r="B88" s="129" t="n"/>
      <c r="C88" s="130" t="inlineStr">
        <is>
          <t>оплата труда машинистов (ОТм)</t>
        </is>
      </c>
      <c r="L88" s="127" t="n">
        <v>0</v>
      </c>
      <c r="M88" s="128" t="n"/>
      <c r="N88" s="127" t="n">
        <v>0</v>
      </c>
    </row>
    <row r="89" ht="19.35" customHeight="1">
      <c r="A89" s="124" t="n"/>
      <c r="B89" s="125" t="n"/>
      <c r="C89" s="126" t="inlineStr">
        <is>
          <t>Итого ФОТ (справочно)</t>
        </is>
      </c>
      <c r="L89" s="127" t="n">
        <v>986.4</v>
      </c>
      <c r="M89" s="128" t="n"/>
      <c r="N89" s="127" t="n">
        <v>70290.85000000001</v>
      </c>
    </row>
    <row r="90" ht="19.35" customHeight="1">
      <c r="A90" s="124" t="n"/>
      <c r="B90" s="125" t="n"/>
      <c r="C90" s="126" t="inlineStr">
        <is>
          <t>Итого накладные расходы</t>
        </is>
      </c>
      <c r="L90" s="127" t="n">
        <v>877.9</v>
      </c>
      <c r="M90" s="128" t="n"/>
      <c r="N90" s="127" t="n">
        <v>62558.85</v>
      </c>
    </row>
    <row r="91" ht="19.35" customHeight="1">
      <c r="A91" s="124" t="n"/>
      <c r="B91" s="125" t="n"/>
      <c r="C91" s="126" t="inlineStr">
        <is>
          <t>Итого сметная прибыль</t>
        </is>
      </c>
      <c r="L91" s="127" t="n">
        <v>404.43</v>
      </c>
      <c r="M91" s="128" t="n"/>
      <c r="N91" s="127" t="n">
        <v>28819.24</v>
      </c>
    </row>
    <row r="92" ht="19.35" customHeight="1">
      <c r="A92" s="124" t="n"/>
      <c r="B92" s="131" t="n"/>
      <c r="C92" s="132" t="inlineStr">
        <is>
          <t>Итого по разделу</t>
        </is>
      </c>
      <c r="L92" s="122" t="n">
        <v>2268.73</v>
      </c>
      <c r="M92" s="133" t="n"/>
      <c r="N92" s="122" t="n">
        <v>161668.94</v>
      </c>
    </row>
    <row r="93" ht="19.35" customHeight="1">
      <c r="A93" s="124" t="n"/>
      <c r="B93" s="129" t="n"/>
      <c r="C93" s="130" t="inlineStr">
        <is>
          <t>Справочно</t>
        </is>
      </c>
      <c r="L93" s="127" t="n"/>
      <c r="M93" s="128" t="n"/>
      <c r="N93" s="127" t="n"/>
    </row>
    <row r="94" ht="19.35" customHeight="1">
      <c r="A94" s="124" t="n"/>
      <c r="B94" s="125" t="n"/>
      <c r="C94" s="130" t="inlineStr">
        <is>
          <t>затраты труда рабочих</t>
        </is>
      </c>
      <c r="I94" s="134" t="n">
        <v>117.70944</v>
      </c>
      <c r="J94" s="135" t="n"/>
      <c r="K94" s="135" t="n"/>
      <c r="L94" s="128" t="n"/>
      <c r="M94" s="128" t="n"/>
      <c r="N94" s="128" t="n"/>
    </row>
    <row r="95" ht="19.35" customHeight="1">
      <c r="A95" s="124" t="n"/>
      <c r="B95" s="125" t="n"/>
      <c r="C95" s="130" t="inlineStr">
        <is>
          <t>затраты труда машинистов</t>
        </is>
      </c>
      <c r="I95" s="134" t="n">
        <v>0</v>
      </c>
      <c r="J95" s="135" t="n"/>
      <c r="K95" s="135" t="n"/>
      <c r="L95" s="128" t="n"/>
      <c r="M95" s="128" t="n"/>
      <c r="N95" s="128" t="n"/>
    </row>
    <row r="96" ht="19.35" customHeight="1">
      <c r="A96" s="136" t="n"/>
      <c r="B96" s="137" t="n"/>
      <c r="C96" s="138" t="inlineStr">
        <is>
          <t>ВСЕГО по смете</t>
        </is>
      </c>
      <c r="D96" s="139" t="n"/>
      <c r="E96" s="139" t="n"/>
      <c r="F96" s="140" t="n"/>
      <c r="G96" s="140" t="n"/>
      <c r="H96" s="140" t="n"/>
      <c r="I96" s="140" t="n"/>
      <c r="J96" s="140" t="n"/>
      <c r="K96" s="140" t="n"/>
      <c r="L96" s="141" t="n"/>
      <c r="M96" s="140" t="n"/>
      <c r="N96" s="142" t="n"/>
    </row>
    <row r="97" ht="19.35" customHeight="1">
      <c r="A97" s="124" t="n"/>
      <c r="B97" s="131" t="n"/>
      <c r="C97" s="132" t="inlineStr">
        <is>
          <t>Итого по всем разделам</t>
        </is>
      </c>
      <c r="L97" s="122" t="n">
        <v>2268.73</v>
      </c>
      <c r="M97" s="123" t="n"/>
      <c r="N97" s="122" t="n"/>
    </row>
    <row r="98" ht="19.35" customHeight="1">
      <c r="A98" s="124" t="n"/>
      <c r="B98" s="125" t="n"/>
      <c r="C98" s="126" t="inlineStr">
        <is>
          <t>ВСЕГО строительные работы</t>
        </is>
      </c>
      <c r="L98" s="127" t="n">
        <v>2268.73</v>
      </c>
      <c r="M98" s="128" t="n"/>
      <c r="N98" s="127" t="n">
        <v>161668.94</v>
      </c>
    </row>
    <row r="99" ht="19.35" customHeight="1">
      <c r="A99" s="124" t="n"/>
      <c r="B99" s="129" t="n"/>
      <c r="C99" s="130" t="inlineStr">
        <is>
          <t>в том числе</t>
        </is>
      </c>
      <c r="L99" s="127" t="n"/>
      <c r="M99" s="128" t="n"/>
      <c r="N99" s="127" t="n"/>
    </row>
    <row r="100" ht="19.35" customHeight="1">
      <c r="A100" s="124" t="n"/>
      <c r="B100" s="129" t="n"/>
      <c r="C100" s="130" t="inlineStr">
        <is>
          <t>всего прямые затраты</t>
        </is>
      </c>
      <c r="L100" s="127" t="n">
        <v>986.4</v>
      </c>
      <c r="M100" s="128" t="n"/>
      <c r="N100" s="127" t="n">
        <v>70290.85000000001</v>
      </c>
    </row>
    <row r="101" ht="19.35" customHeight="1">
      <c r="A101" s="124" t="n"/>
      <c r="B101" s="129" t="n"/>
      <c r="C101" s="130" t="inlineStr">
        <is>
          <t>в том числе</t>
        </is>
      </c>
      <c r="L101" s="127" t="n"/>
      <c r="M101" s="128" t="n"/>
      <c r="N101" s="127" t="n"/>
    </row>
    <row r="102" ht="19.35" customHeight="1">
      <c r="A102" s="124" t="n"/>
      <c r="B102" s="129" t="n"/>
      <c r="C102" s="130" t="inlineStr">
        <is>
          <t>- оплата труда (ОТ)</t>
        </is>
      </c>
      <c r="L102" s="127" t="n">
        <v>986.4</v>
      </c>
      <c r="M102" s="128" t="n"/>
      <c r="N102" s="127" t="n">
        <v>70290.85000000001</v>
      </c>
    </row>
    <row r="103" ht="19.35" customHeight="1">
      <c r="A103" s="124" t="n"/>
      <c r="B103" s="129" t="n"/>
      <c r="C103" s="130" t="inlineStr">
        <is>
          <t>- эксплуатация машин и механизмов</t>
        </is>
      </c>
      <c r="L103" s="127" t="n">
        <v>0</v>
      </c>
      <c r="M103" s="128" t="n"/>
      <c r="N103" s="127" t="n">
        <v>0</v>
      </c>
    </row>
    <row r="104" ht="19.35" customHeight="1">
      <c r="A104" s="124" t="n"/>
      <c r="B104" s="129" t="n"/>
      <c r="C104" s="130" t="inlineStr">
        <is>
          <t>в т.ч. эксплуатация машин и механизмов без учета доплат к оплате труда машинистов</t>
        </is>
      </c>
      <c r="L104" s="127" t="n">
        <v>0</v>
      </c>
      <c r="M104" s="128" t="n"/>
      <c r="N104" s="127" t="n">
        <v>0</v>
      </c>
    </row>
    <row r="105" ht="19.35" customHeight="1">
      <c r="A105" s="124" t="n"/>
      <c r="B105" s="129" t="n"/>
      <c r="C105" s="130" t="inlineStr">
        <is>
          <t>- в т.ч. оплата труда машинистов (ОТм)</t>
        </is>
      </c>
      <c r="L105" s="127" t="n">
        <v>0</v>
      </c>
      <c r="M105" s="128" t="n"/>
      <c r="N105" s="127" t="n">
        <v>0</v>
      </c>
    </row>
    <row r="106" ht="19.35" customHeight="1">
      <c r="A106" s="124" t="n"/>
      <c r="B106" s="129" t="n"/>
      <c r="C106" s="130" t="inlineStr">
        <is>
          <t>всего ФОТ (справочно)</t>
        </is>
      </c>
      <c r="L106" s="127" t="n">
        <v>986.4</v>
      </c>
      <c r="M106" s="128" t="n"/>
      <c r="N106" s="127" t="n">
        <v>70290.85000000001</v>
      </c>
    </row>
    <row r="107" ht="19.35" customHeight="1">
      <c r="A107" s="124" t="n"/>
      <c r="B107" s="129" t="n"/>
      <c r="C107" s="130" t="inlineStr">
        <is>
          <t>всего накладные расходы</t>
        </is>
      </c>
      <c r="L107" s="127" t="n">
        <v>877.9</v>
      </c>
      <c r="M107" s="128" t="n"/>
      <c r="N107" s="127" t="n">
        <v>62558.85</v>
      </c>
    </row>
    <row r="108" ht="19.35" customHeight="1">
      <c r="A108" s="124" t="n"/>
      <c r="B108" s="129" t="n"/>
      <c r="C108" s="130" t="inlineStr">
        <is>
          <t>всего сметная прибыль</t>
        </is>
      </c>
      <c r="L108" s="127" t="n">
        <v>404.43</v>
      </c>
      <c r="M108" s="128" t="n"/>
      <c r="N108" s="127" t="n">
        <v>28819.24</v>
      </c>
    </row>
    <row r="109" ht="19.35" customHeight="1">
      <c r="A109" s="124" t="n"/>
      <c r="B109" s="131" t="n"/>
      <c r="C109" s="132" t="inlineStr">
        <is>
          <t>ВСЕГО по смете</t>
        </is>
      </c>
      <c r="L109" s="122" t="n">
        <v>2268.73</v>
      </c>
      <c r="M109" s="123" t="n"/>
      <c r="N109" s="122" t="n">
        <v>161668.94</v>
      </c>
    </row>
    <row r="110" ht="19.35" customHeight="1">
      <c r="A110" s="124" t="n"/>
      <c r="B110" s="129" t="n"/>
      <c r="C110" s="130" t="inlineStr">
        <is>
          <t>Всего прямые затраты</t>
        </is>
      </c>
      <c r="L110" s="127" t="n">
        <v>986.4</v>
      </c>
      <c r="M110" s="128" t="n"/>
      <c r="N110" s="127" t="n">
        <v>70290.85000000001</v>
      </c>
    </row>
    <row r="111" ht="19.35" customHeight="1">
      <c r="A111" s="124" t="n"/>
      <c r="B111" s="129" t="n"/>
      <c r="C111" s="130" t="inlineStr">
        <is>
          <t>в том числе</t>
        </is>
      </c>
      <c r="L111" s="127" t="n"/>
      <c r="M111" s="128" t="n"/>
      <c r="N111" s="127" t="n"/>
    </row>
    <row r="112" ht="19.35" customHeight="1">
      <c r="A112" s="124" t="n"/>
      <c r="B112" s="129" t="n"/>
      <c r="C112" s="130" t="inlineStr">
        <is>
          <t>- оплата труда рабочих (ОТ)</t>
        </is>
      </c>
      <c r="L112" s="127" t="n">
        <v>986.4</v>
      </c>
      <c r="M112" s="128" t="n"/>
      <c r="N112" s="127" t="n">
        <v>70290.85000000001</v>
      </c>
    </row>
    <row r="113" ht="19.35" customHeight="1">
      <c r="A113" s="124" t="n"/>
      <c r="B113" s="129" t="n"/>
      <c r="C113" s="130" t="inlineStr">
        <is>
          <t>- эксплуатация машин и механизмов</t>
        </is>
      </c>
      <c r="L113" s="127" t="n">
        <v>0</v>
      </c>
      <c r="M113" s="128" t="n"/>
      <c r="N113" s="127" t="n">
        <v>0</v>
      </c>
    </row>
    <row r="114" ht="19.35" customHeight="1">
      <c r="A114" s="124" t="n"/>
      <c r="B114" s="129" t="n"/>
      <c r="C114" s="130" t="inlineStr">
        <is>
          <t>в т.ч. эксплуатация машин и механизмов без учета доплат к оплате труда машинистов</t>
        </is>
      </c>
      <c r="L114" s="127" t="n">
        <v>0</v>
      </c>
      <c r="M114" s="128" t="n"/>
      <c r="N114" s="127" t="n">
        <v>0</v>
      </c>
    </row>
    <row r="115" ht="19.35" customHeight="1">
      <c r="A115" s="124" t="n"/>
      <c r="B115" s="129" t="n"/>
      <c r="C115" s="130" t="inlineStr">
        <is>
          <t>- в т.ч. оплата труда машинистов (ОТм)</t>
        </is>
      </c>
      <c r="L115" s="127" t="n">
        <v>0</v>
      </c>
      <c r="M115" s="128" t="n"/>
      <c r="N115" s="127" t="n">
        <v>0</v>
      </c>
    </row>
    <row r="116" ht="19.35" customHeight="1">
      <c r="A116" s="124" t="n"/>
      <c r="B116" s="129" t="n"/>
      <c r="C116" s="130" t="inlineStr">
        <is>
          <t>Всего ФОТ (справочно)</t>
        </is>
      </c>
      <c r="L116" s="127" t="n">
        <v>986.4</v>
      </c>
      <c r="M116" s="128" t="n"/>
      <c r="N116" s="127" t="n">
        <v>70290.85000000001</v>
      </c>
    </row>
    <row r="117" ht="19.35" customHeight="1">
      <c r="A117" s="124" t="n"/>
      <c r="B117" s="129" t="n"/>
      <c r="C117" s="130" t="inlineStr">
        <is>
          <t>Всего накладные расходы</t>
        </is>
      </c>
      <c r="L117" s="127" t="n">
        <v>877.9</v>
      </c>
      <c r="M117" s="128" t="n"/>
      <c r="N117" s="127" t="n">
        <v>62558.85</v>
      </c>
    </row>
    <row r="118" ht="19.35" customHeight="1">
      <c r="A118" s="124" t="n"/>
      <c r="B118" s="129" t="n"/>
      <c r="C118" s="130" t="inlineStr">
        <is>
          <t>Всего сметная прибыль</t>
        </is>
      </c>
      <c r="L118" s="127" t="n">
        <v>404.43</v>
      </c>
      <c r="M118" s="128" t="n"/>
      <c r="N118" s="127" t="n">
        <v>28819.24</v>
      </c>
    </row>
    <row r="119" ht="19.35" customHeight="1">
      <c r="A119" s="124" t="n"/>
      <c r="B119" s="129" t="n"/>
      <c r="C119" s="130" t="inlineStr">
        <is>
          <t>Справочно</t>
        </is>
      </c>
      <c r="L119" s="127" t="n"/>
      <c r="M119" s="128" t="n"/>
      <c r="N119" s="127" t="n"/>
    </row>
    <row r="120" ht="19.35" customHeight="1">
      <c r="A120" s="124" t="n"/>
      <c r="B120" s="125" t="n"/>
      <c r="C120" s="130" t="inlineStr">
        <is>
          <t>затраты труда рабочих</t>
        </is>
      </c>
      <c r="I120" s="134" t="n">
        <v>117.70944</v>
      </c>
      <c r="J120" s="135" t="n"/>
      <c r="K120" s="135" t="n"/>
      <c r="L120" s="128" t="n"/>
      <c r="M120" s="128" t="n"/>
      <c r="N120" s="128" t="n"/>
    </row>
    <row r="121" ht="19.35" customHeight="1">
      <c r="A121" s="124" t="n"/>
      <c r="B121" s="125" t="n"/>
      <c r="C121" s="130" t="inlineStr">
        <is>
          <t>затраты труда машинистов</t>
        </is>
      </c>
      <c r="I121" s="134" t="n">
        <v>0</v>
      </c>
      <c r="J121" s="135" t="n"/>
      <c r="K121" s="135" t="n"/>
      <c r="L121" s="128" t="n"/>
      <c r="M121" s="128" t="n"/>
      <c r="N121" s="128" t="n"/>
    </row>
    <row r="122" ht="19.35" customHeight="1">
      <c r="A122" s="124" t="n"/>
      <c r="B122" s="143" t="n"/>
      <c r="C122" s="143" t="n"/>
      <c r="D122" s="121" t="n"/>
      <c r="E122" s="121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4" t="inlineStr">
        <is>
          <t>Составил: ______________________________________/  Григорова И. А. /</t>
        </is>
      </c>
    </row>
    <row r="124" ht="19.35" customHeight="1">
      <c r="A124" s="144" t="n"/>
      <c r="B124" s="144" t="n"/>
      <c r="C124" s="145" t="inlineStr">
        <is>
          <t>должность, подпись (инициалы, фамилия)</t>
        </is>
      </c>
      <c r="G124" s="146" t="n"/>
      <c r="H124" s="146" t="n"/>
      <c r="I124" s="146" t="n"/>
      <c r="J124" s="144" t="n"/>
      <c r="K124" s="144" t="n"/>
      <c r="L124" s="144" t="n"/>
      <c r="M124" s="144" t="n"/>
      <c r="N124" s="144" t="n"/>
    </row>
    <row r="125" ht="19.35" customHeight="1">
      <c r="A125" s="144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5" t="inlineStr">
        <is>
          <t>должность, подпись (инициалы, фамилия)</t>
        </is>
      </c>
      <c r="G126" s="146" t="n"/>
      <c r="H126" s="146" t="n"/>
      <c r="I126" s="146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7.xml><?xml version="1.0" encoding="utf-8"?>
<worksheet xmlns="http://schemas.openxmlformats.org/spreadsheetml/2006/main">
  <sheetPr>
    <tabColor rgb="FF92D050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03125" defaultRowHeight="12"/>
  <cols>
    <col width="3.7109375" customWidth="1" min="1" max="1"/>
    <col width="24.7109375" customWidth="1" min="2" max="2"/>
    <col width="8.5703125" customWidth="1" min="3" max="3"/>
    <col width="5" customWidth="1" min="4" max="4"/>
    <col width="30.28515625" customWidth="1" min="5" max="5"/>
    <col width="14.42578125" customWidth="1" min="6" max="6"/>
    <col width="10.28515625" customWidth="1" min="7" max="7"/>
    <col width="11.5703125" customWidth="1" min="8" max="8"/>
    <col width="22.7109375" customWidth="1" min="9" max="9"/>
    <col width="11.5703125" customWidth="1" min="10" max="16384"/>
  </cols>
  <sheetData>
    <row r="1">
      <c r="B1" s="148" t="inlineStr">
        <is>
          <t>Сметный расчет № СР-1-20</t>
        </is>
      </c>
    </row>
    <row r="2">
      <c r="B2" s="47" t="n"/>
    </row>
    <row r="3">
      <c r="B3" s="47" t="n"/>
      <c r="C3" s="47" t="n"/>
      <c r="D3" s="47" t="n"/>
      <c r="E3" s="47" t="n"/>
      <c r="F3" s="47" t="n"/>
    </row>
    <row r="4" ht="22.5" customHeight="1">
      <c r="A4" s="149" t="inlineStr">
        <is>
          <t>по объекту:</t>
        </is>
      </c>
      <c r="D4" s="150" t="inlineStr">
        <is>
          <t>Расширение просеки ВЛ 220 кВ Мухинская/т – НПС-24</t>
        </is>
      </c>
    </row>
    <row r="5">
      <c r="C5" s="151" t="n"/>
      <c r="D5" s="151" t="n"/>
      <c r="E5" s="151" t="n"/>
    </row>
    <row r="6" ht="12.75" customHeight="1">
      <c r="A6" s="149" t="inlineStr">
        <is>
          <t>Наименование объекта изысканий:</t>
        </is>
      </c>
      <c r="D6" s="121" t="inlineStr">
        <is>
          <t>Вынос в натуру границ вырубки</t>
        </is>
      </c>
    </row>
    <row r="7">
      <c r="A7" s="152" t="n"/>
      <c r="B7" s="152" t="n"/>
      <c r="C7" s="153" t="n"/>
      <c r="D7" s="154" t="n"/>
      <c r="E7" s="154" t="n"/>
      <c r="F7" s="154" t="n"/>
      <c r="G7" s="154" t="n"/>
    </row>
    <row r="8">
      <c r="A8" s="149" t="inlineStr">
        <is>
          <t>Заказчик:</t>
        </is>
      </c>
      <c r="D8" s="150" t="inlineStr">
        <is>
          <t xml:space="preserve"> ПАО «Россети»-«МЭС Востока»</t>
        </is>
      </c>
    </row>
    <row r="9"/>
    <row r="10" ht="13.5" customHeight="1">
      <c r="A10" s="149" t="inlineStr">
        <is>
          <t xml:space="preserve">Подрядчик: </t>
        </is>
      </c>
      <c r="D10" s="150" t="inlineStr">
        <is>
          <t>ООО «Петровский Парк»</t>
        </is>
      </c>
    </row>
    <row r="11" ht="12" customHeight="1">
      <c r="A11" s="153" t="n"/>
      <c r="B11" s="153" t="n"/>
    </row>
    <row r="12" ht="25.5" customHeight="1">
      <c r="A12" s="149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5" t="inlineStr">
        <is>
          <t>Основание: Ф.579959-19.20-РД</t>
        </is>
      </c>
      <c r="B13" s="156" t="n"/>
      <c r="C13" s="156" t="n"/>
      <c r="D13" s="156" t="n"/>
      <c r="E13" s="156" t="n"/>
      <c r="F13" s="156" t="n"/>
      <c r="G13" s="156" t="n"/>
    </row>
    <row r="14" ht="32.25" customHeight="1">
      <c r="A14" s="157" t="inlineStr">
        <is>
          <t>№ пп</t>
        </is>
      </c>
      <c r="B14" s="157" t="inlineStr">
        <is>
          <t>Наименование работ и затрат</t>
        </is>
      </c>
      <c r="C14" s="157" t="inlineStr">
        <is>
          <t>Ед.
Изм</t>
        </is>
      </c>
      <c r="D14" s="157" t="inlineStr">
        <is>
          <t>Кол-
во.</t>
        </is>
      </c>
      <c r="E14" s="157" t="inlineStr">
        <is>
          <t>Обоснование стоимости</t>
        </is>
      </c>
      <c r="F14" s="157" t="inlineStr">
        <is>
          <t>Расчет стоимости</t>
        </is>
      </c>
      <c r="G14" s="157" t="inlineStr">
        <is>
          <t>Стоимость, руб.</t>
        </is>
      </c>
    </row>
    <row r="15">
      <c r="A15" s="158" t="n">
        <v>1</v>
      </c>
      <c r="B15" s="159" t="n">
        <v>2</v>
      </c>
      <c r="C15" s="159" t="n">
        <v>3</v>
      </c>
      <c r="D15" s="159" t="n">
        <v>4</v>
      </c>
      <c r="E15" s="159" t="n">
        <v>5</v>
      </c>
      <c r="F15" s="159" t="n">
        <v>6</v>
      </c>
      <c r="G15" s="159" t="n">
        <v>7</v>
      </c>
    </row>
    <row r="16" ht="12.75" customHeight="1">
      <c r="A16" s="160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65.75" customHeight="1">
      <c r="A17" s="161" t="inlineStr">
        <is>
          <t>1.1</t>
        </is>
      </c>
      <c r="B17" s="162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10)</t>
        </is>
      </c>
      <c r="C17" s="163" t="inlineStr">
        <is>
          <t>знак (кол-во опор ВЛ, подлежащих вырубке)</t>
        </is>
      </c>
      <c r="D17" s="163" t="n">
        <v>25</v>
      </c>
      <c r="E17" s="163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3" t="inlineStr">
        <is>
          <t>921 руб. × 25 знаков × 1</t>
        </is>
      </c>
      <c r="G17" s="164" t="n">
        <f>ROUND(921*D17*1,2)</f>
        <v>23025</v>
      </c>
      <c r="I17" s="165" t="n"/>
    </row>
    <row r="18" ht="15.75" customHeight="1">
      <c r="A18" s="166" t="n"/>
      <c r="B18" s="167" t="inlineStr">
        <is>
          <t>Коэффициенты</t>
        </is>
      </c>
      <c r="C18" s="167" t="n"/>
      <c r="D18" s="167" t="n"/>
      <c r="E18" s="167" t="n"/>
      <c r="F18" s="167" t="n"/>
      <c r="G18" s="168" t="n"/>
    </row>
    <row r="19" ht="12.75" customHeight="1">
      <c r="A19" s="169" t="n"/>
      <c r="B19" s="170" t="inlineStr">
        <is>
          <t>Стадия: Изыскания</t>
        </is>
      </c>
      <c r="C19" s="171" t="n"/>
      <c r="D19" s="171" t="n"/>
      <c r="E19" s="171" t="n"/>
      <c r="F19" s="171" t="n"/>
      <c r="G19" s="172" t="n"/>
    </row>
    <row r="20" ht="15.75" customHeight="1">
      <c r="A20" s="169" t="n"/>
      <c r="B20" s="173" t="inlineStr">
        <is>
          <t>Разделы документации</t>
        </is>
      </c>
      <c r="C20" s="173" t="n"/>
      <c r="D20" s="173" t="n"/>
      <c r="E20" s="173" t="n"/>
      <c r="F20" s="173" t="n"/>
      <c r="G20" s="174" t="n"/>
    </row>
    <row r="21" ht="12.75" customHeight="1">
      <c r="A21" s="175" t="n"/>
      <c r="B21" s="176" t="inlineStr">
        <is>
          <t>1. Полный комплекс работ</t>
        </is>
      </c>
      <c r="C21" s="176" t="n"/>
      <c r="D21" s="176" t="n"/>
      <c r="E21" s="177" t="n">
        <v>1</v>
      </c>
      <c r="F21" s="176" t="n"/>
      <c r="G21" s="178" t="n"/>
    </row>
    <row r="22" ht="12.75" customHeight="1">
      <c r="A22" s="175" t="inlineStr">
        <is>
          <t>1.2</t>
        </is>
      </c>
      <c r="B22" s="179" t="inlineStr">
        <is>
          <t>Итого Полевые работы:</t>
        </is>
      </c>
      <c r="C22" s="179" t="n"/>
      <c r="D22" s="179" t="n"/>
      <c r="E22" s="179" t="n"/>
      <c r="F22" s="179" t="n"/>
      <c r="G22" s="180" t="n">
        <f>ROUND(($G$17),2)</f>
        <v>23025</v>
      </c>
    </row>
    <row r="23" ht="25.5" customHeight="1">
      <c r="A23" s="160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1" t="n">
        <f>ROUND((SUM($G$22:$G$22)),2)</f>
        <v>23025</v>
      </c>
      <c r="I23" s="165" t="n"/>
    </row>
    <row r="24" ht="12.75" customHeight="1">
      <c r="A24" s="160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65" t="n"/>
    </row>
    <row r="25" ht="123.75" customHeight="1">
      <c r="A25" s="160" t="inlineStr">
        <is>
          <t>2.1</t>
        </is>
      </c>
      <c r="B25" s="182" t="inlineStr">
        <is>
          <t>Внутренний транспорт. Исходное расстояние от базы до участка свыше 5 до 10 км; полевые работы до 75 тыс. руб. Коэффициент к трассе 1.</t>
        </is>
      </c>
      <c r="C25" s="182" t="n"/>
      <c r="D25" s="182" t="n"/>
      <c r="E25" s="182" t="inlineStr">
        <is>
          <t>О.у. п.9 табл 4 п.2</t>
        </is>
      </c>
      <c r="F25" s="182" t="inlineStr">
        <is>
          <t>11.2500% от п.1.3</t>
        </is>
      </c>
      <c r="G25" s="183" t="n">
        <f>ROUND(G23*0.1125,2)</f>
        <v>2590.31</v>
      </c>
      <c r="I25" s="165" t="n"/>
    </row>
    <row r="26" ht="38.25" customHeight="1">
      <c r="A26" s="160" t="inlineStr">
        <is>
          <t>2.2</t>
        </is>
      </c>
      <c r="B26" s="182" t="inlineStr">
        <is>
          <t xml:space="preserve">Расходы по организации и ликвидации работ </t>
        </is>
      </c>
      <c r="C26" s="182" t="n"/>
      <c r="D26" s="182" t="n"/>
      <c r="E26" s="182" t="inlineStr">
        <is>
          <t>О.у. п.13 6%
2,5- для изысканий со сметной стоимостью от 30  тыс. руб.</t>
        </is>
      </c>
      <c r="F26" s="182" t="inlineStr">
        <is>
          <t>6% × 2.50 от п.1.3 и 2.1</t>
        </is>
      </c>
      <c r="G26" s="183" t="n">
        <f>ROUND((G23+G25)*0.06*2.50,2)</f>
        <v>3842.3</v>
      </c>
      <c r="I26" s="165" t="n"/>
    </row>
    <row r="27" ht="25.5" customHeight="1">
      <c r="A27" s="160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1" t="n">
        <f>ROUND((SUM($G$25:$G$26)),2)</f>
        <v>6432.61</v>
      </c>
      <c r="I27" s="165" t="n"/>
    </row>
    <row r="28" ht="12.75" customHeight="1">
      <c r="A28" s="160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1" t="n">
        <f>ROUND(($G$23 + $G$27),2)</f>
        <v>29457.61</v>
      </c>
      <c r="I28" s="165" t="n"/>
    </row>
    <row r="29" ht="80.25" customHeight="1">
      <c r="A29" s="160" t="inlineStr">
        <is>
          <t>4</t>
        </is>
      </c>
      <c r="B29" s="182" t="inlineStr">
        <is>
          <t>Районная надбавка от полевых работ. Районный коэффициент к зар. плате 1.4. (Шимановский район) и Надбавка при базировании работников в Амурской обл.</t>
        </is>
      </c>
      <c r="C29" s="182" t="n"/>
      <c r="D29" s="182" t="n"/>
      <c r="E29" s="182" t="inlineStr">
        <is>
          <t xml:space="preserve">п.8д О.у. Табл.3, п. 8е
</t>
        </is>
      </c>
      <c r="F29" s="182" t="inlineStr">
        <is>
          <t>Коэф - т 1+(0,2+0,15) от п.3</t>
        </is>
      </c>
      <c r="G29" s="183" t="n">
        <f>ROUND(G28*1.35,2)</f>
        <v>39767.77</v>
      </c>
      <c r="I29" s="184" t="n"/>
      <c r="K29" s="185" t="n"/>
    </row>
    <row r="30" ht="41.25" customHeight="1">
      <c r="A30" s="160" t="inlineStr">
        <is>
          <t>5</t>
        </is>
      </c>
      <c r="B30" s="182" t="inlineStr">
        <is>
          <t>Индекс на I квартал 2026 года на изыскательские работы к уровню цен 01.01.2001</t>
        </is>
      </c>
      <c r="C30" s="182" t="n"/>
      <c r="D30" s="182" t="n"/>
      <c r="E30" s="182" t="inlineStr">
        <is>
          <t>Минстрой России от 26.01.2026 № 3017-ИФ/09, приложение 5.</t>
        </is>
      </c>
      <c r="F30" s="182" t="inlineStr">
        <is>
          <t>Коэффициент 6,97 к итогу п.4</t>
        </is>
      </c>
      <c r="G30" s="183" t="n">
        <f>ROUND(G29*6.97,2)</f>
        <v>277181.36</v>
      </c>
      <c r="I30" s="165" t="n"/>
    </row>
    <row r="31" ht="12.75" customHeight="1">
      <c r="A31" s="160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1" t="n">
        <f>ROUND((G30),2)</f>
        <v>277181.36</v>
      </c>
    </row>
    <row r="32" ht="43.5" customHeight="1">
      <c r="A32" s="160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1" t="n">
        <f>ROUND(G29/F32,2)</f>
        <v>31412.14</v>
      </c>
      <c r="H32" s="184" t="n"/>
    </row>
    <row r="33" ht="30" customHeight="1">
      <c r="A33" s="186" t="n"/>
      <c r="B33" s="121" t="n"/>
      <c r="C33" s="121" t="n"/>
      <c r="D33" s="121" t="n"/>
      <c r="E33" s="121" t="n"/>
      <c r="F33" s="121" t="n"/>
      <c r="G33" s="187" t="n"/>
      <c r="H33" s="184" t="n"/>
    </row>
    <row r="34">
      <c r="A34" s="188" t="inlineStr">
        <is>
          <t>Составил:                                                                                                        Григорова И. А.</t>
        </is>
      </c>
    </row>
    <row r="35">
      <c r="A35" s="188" t="n"/>
      <c r="B35" s="188" t="n"/>
      <c r="C35" s="188" t="n"/>
      <c r="D35" s="188" t="n"/>
      <c r="E35" s="188" t="n"/>
      <c r="F35" s="188" t="n"/>
      <c r="G35" s="188" t="n"/>
      <c r="I35" s="189" t="n"/>
    </row>
    <row r="36">
      <c r="A36" s="188" t="n"/>
      <c r="B36" s="188" t="n"/>
      <c r="C36" s="188" t="n"/>
      <c r="D36" s="188" t="n"/>
      <c r="E36" s="188" t="n"/>
      <c r="F36" s="188" t="n"/>
      <c r="G36" s="188" t="n"/>
    </row>
    <row r="37">
      <c r="A37" s="188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0" t="n"/>
      <c r="I38" s="191" t="n"/>
    </row>
    <row r="39"/>
    <row r="40" ht="75" customHeight="1">
      <c r="A40" s="192" t="n"/>
    </row>
  </sheetData>
  <mergeCells count="16">
    <mergeCell ref="A10:C10"/>
    <mergeCell ref="A13:G13"/>
    <mergeCell ref="D10:G11"/>
    <mergeCell ref="A40:G40"/>
    <mergeCell ref="B2:F2"/>
    <mergeCell ref="D6:G6"/>
    <mergeCell ref="A34:G34"/>
    <mergeCell ref="A6:C6"/>
    <mergeCell ref="A8:C8"/>
    <mergeCell ref="D8:G9"/>
    <mergeCell ref="A12:G12"/>
    <mergeCell ref="A38:G38"/>
    <mergeCell ref="B1:F1"/>
    <mergeCell ref="A4:C4"/>
    <mergeCell ref="A37:G37"/>
    <mergeCell ref="D4:G4"/>
  </mergeCells>
  <pageMargins left="0.7086614173228347" right="0.7086614173228347" top="0.7480314960629921" bottom="0.7480314960629921" header="0.15" footer="0.3149606299212598"/>
  <pageSetup orientation="portrait" paperSize="9" scale="90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9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showGridLines="0" workbookViewId="0">
      <selection activeCell="A1" sqref="A1"/>
    </sheetView>
  </sheetViews>
  <sheetFormatPr baseColWidth="8" defaultRowHeight="15"/>
  <cols>
    <col width="9.42578125" customWidth="1" min="1" max="1"/>
    <col width="9.140625" customWidth="1" min="2" max="2"/>
    <col width="9.28515625" bestFit="1" customWidth="1" min="3" max="5"/>
    <col width="8.7109375" customWidth="1" min="6" max="6"/>
    <col width="9.140625" customWidth="1" min="7" max="7"/>
    <col width="3.7109375" customWidth="1" min="8" max="8"/>
    <col width="11.140625" customWidth="1" min="9" max="9"/>
    <col width="9.140625" customWidth="1" min="10" max="10"/>
    <col width="10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193" t="inlineStr">
        <is>
          <t>Сметный расчет № СР-2-20</t>
        </is>
      </c>
    </row>
    <row r="2">
      <c r="A2" s="193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4" t="inlineStr">
        <is>
          <t>Объект: 20 ВЛ 220 кВ Мухинская-т-НПС 24</t>
        </is>
      </c>
      <c r="B3" s="193" t="n"/>
      <c r="C3" s="193" t="n"/>
      <c r="D3" s="193" t="n"/>
      <c r="E3" s="193" t="n"/>
      <c r="F3" s="193" t="n"/>
      <c r="G3" s="193" t="n"/>
      <c r="H3" s="193" t="n"/>
      <c r="I3" s="193" t="n"/>
      <c r="J3" s="193" t="n"/>
      <c r="K3" s="193" t="n"/>
    </row>
    <row r="4">
      <c r="A4" s="194" t="inlineStr">
        <is>
          <t>Заказчик: ПАО «Россети» - «МЭС Востока»</t>
        </is>
      </c>
      <c r="B4" s="193" t="n"/>
      <c r="C4" s="193" t="n"/>
      <c r="D4" s="193" t="n"/>
      <c r="E4" s="193" t="n"/>
      <c r="F4" s="193" t="n"/>
      <c r="G4" s="193" t="n"/>
      <c r="H4" s="193" t="n"/>
      <c r="I4" s="193" t="n"/>
      <c r="J4" s="193" t="n"/>
      <c r="K4" s="193" t="n"/>
    </row>
    <row r="5">
      <c r="A5" s="194" t="inlineStr">
        <is>
          <t>Подрядчик: ООО «Петровский Парк»</t>
        </is>
      </c>
      <c r="B5" s="193" t="n"/>
      <c r="C5" s="193" t="n"/>
      <c r="D5" s="193" t="n"/>
      <c r="E5" s="193" t="n"/>
      <c r="F5" s="193" t="n"/>
      <c r="G5" s="193" t="n"/>
      <c r="H5" s="193" t="n"/>
      <c r="I5" s="193" t="n"/>
      <c r="J5" s="193" t="n"/>
      <c r="K5" s="193" t="n"/>
    </row>
    <row r="6">
      <c r="A6" s="195" t="inlineStr">
        <is>
          <t>Основание: Ф.579959-19.20-РД</t>
        </is>
      </c>
      <c r="B6" s="52" t="n"/>
      <c r="C6" s="52" t="n"/>
      <c r="D6" s="52" t="n"/>
      <c r="E6" s="52" t="n"/>
      <c r="F6" s="52" t="n"/>
      <c r="G6" s="52" t="n"/>
      <c r="H6" s="52" t="n"/>
      <c r="I6" s="52" t="n"/>
      <c r="J6" s="52" t="n"/>
      <c r="K6" s="52" t="n"/>
    </row>
    <row r="7" ht="25.5" customHeight="1">
      <c r="A7" s="196" t="inlineStr">
        <is>
          <t>№ п/п</t>
        </is>
      </c>
      <c r="B7" s="196" t="inlineStr">
        <is>
          <t>Наименование затрат</t>
        </is>
      </c>
      <c r="C7" s="55" t="n"/>
      <c r="D7" s="55" t="n"/>
      <c r="E7" s="55" t="n"/>
      <c r="F7" s="55" t="n"/>
      <c r="G7" s="55" t="n"/>
      <c r="H7" s="55" t="n"/>
      <c r="I7" s="87" t="n"/>
      <c r="J7" s="196" t="inlineStr">
        <is>
          <t>Ед. изм</t>
        </is>
      </c>
      <c r="K7" s="196" t="inlineStr">
        <is>
          <t>Затраты, руб.</t>
        </is>
      </c>
    </row>
    <row r="8" ht="15" customHeight="1">
      <c r="A8" s="197" t="inlineStr">
        <is>
          <t>Перевозка рабочих из с. Мухино к месту проведения работ</t>
        </is>
      </c>
      <c r="B8" s="55" t="n"/>
      <c r="C8" s="55" t="n"/>
      <c r="D8" s="55" t="n"/>
      <c r="E8" s="55" t="n"/>
      <c r="F8" s="55" t="n"/>
      <c r="G8" s="55" t="n"/>
      <c r="H8" s="55" t="n"/>
      <c r="I8" s="87" t="n"/>
      <c r="J8" s="198" t="n"/>
      <c r="K8" s="199" t="n"/>
    </row>
    <row r="9" ht="26.25" customHeight="1">
      <c r="A9" s="196" t="n">
        <v>1</v>
      </c>
      <c r="B9" s="200" t="inlineStr">
        <is>
          <t>Расстояние перевозки 
- по вдольтрассовым проездам</t>
        </is>
      </c>
      <c r="C9" s="55" t="n"/>
      <c r="D9" s="55" t="n"/>
      <c r="E9" s="55" t="n"/>
      <c r="F9" s="55" t="n"/>
      <c r="G9" s="55" t="n"/>
      <c r="H9" s="55" t="n"/>
      <c r="I9" s="87" t="n"/>
      <c r="J9" s="201" t="inlineStr">
        <is>
          <t>км</t>
        </is>
      </c>
      <c r="K9" s="202" t="n">
        <v>24</v>
      </c>
    </row>
    <row r="10" ht="17.25" customHeight="1">
      <c r="A10" s="196" t="n">
        <v>2</v>
      </c>
      <c r="B10" s="200" t="inlineStr">
        <is>
          <t>Количество перевозимых людей</t>
        </is>
      </c>
      <c r="C10" s="55" t="n"/>
      <c r="D10" s="55" t="n"/>
      <c r="E10" s="55" t="n"/>
      <c r="F10" s="55" t="n"/>
      <c r="G10" s="55" t="n"/>
      <c r="H10" s="55" t="n"/>
      <c r="I10" s="87" t="n"/>
      <c r="J10" s="201" t="inlineStr">
        <is>
          <t>чел.</t>
        </is>
      </c>
      <c r="K10" s="203" t="n">
        <f>9*1</f>
        <v>9</v>
      </c>
    </row>
    <row r="11" ht="17.25" customHeight="1">
      <c r="A11" s="196" t="n">
        <v>3</v>
      </c>
      <c r="B11" s="204" t="inlineStr">
        <is>
          <t xml:space="preserve">Продолжительность строительства </t>
        </is>
      </c>
      <c r="C11" s="55" t="n"/>
      <c r="D11" s="55" t="n"/>
      <c r="E11" s="55" t="n"/>
      <c r="F11" s="55" t="n"/>
      <c r="G11" s="55" t="n"/>
      <c r="H11" s="55" t="n"/>
      <c r="I11" s="87" t="n"/>
      <c r="J11" s="201" t="inlineStr">
        <is>
          <t>дней</t>
        </is>
      </c>
      <c r="K11" s="203" t="n">
        <f>30*1.5</f>
        <v>45</v>
      </c>
    </row>
    <row r="12" ht="17.25" customHeight="1">
      <c r="A12" s="196" t="n">
        <v>4</v>
      </c>
      <c r="B12" s="200" t="inlineStr">
        <is>
          <t>Частота перевозки</t>
        </is>
      </c>
      <c r="C12" s="55" t="n"/>
      <c r="D12" s="55" t="n"/>
      <c r="E12" s="55" t="n"/>
      <c r="F12" s="55" t="n"/>
      <c r="G12" s="55" t="n"/>
      <c r="H12" s="55" t="n"/>
      <c r="I12" s="87" t="n"/>
      <c r="J12" s="201" t="inlineStr">
        <is>
          <t>раз/день</t>
        </is>
      </c>
      <c r="K12" s="203" t="n">
        <v>2</v>
      </c>
    </row>
    <row r="13" ht="17.25" customHeight="1">
      <c r="A13" s="196" t="n">
        <v>5</v>
      </c>
      <c r="B13" s="204" t="inlineStr">
        <is>
          <t xml:space="preserve">Пассажировместимость машины  </t>
        </is>
      </c>
      <c r="C13" s="55" t="n"/>
      <c r="D13" s="55" t="n"/>
      <c r="E13" s="55" t="n"/>
      <c r="F13" s="55" t="n"/>
      <c r="G13" s="55" t="n"/>
      <c r="H13" s="55" t="n"/>
      <c r="I13" s="87" t="n"/>
      <c r="J13" s="201" t="inlineStr">
        <is>
          <t>чел.</t>
        </is>
      </c>
      <c r="K13" s="205" t="n">
        <v>20</v>
      </c>
    </row>
    <row r="14" ht="17.25" customHeight="1">
      <c r="A14" s="196" t="n">
        <v>6</v>
      </c>
      <c r="B14" s="200" t="inlineStr">
        <is>
          <t>Скорость движения автомобиля (Раздел 4)</t>
        </is>
      </c>
      <c r="C14" s="55" t="n"/>
      <c r="D14" s="55" t="n"/>
      <c r="E14" s="55" t="n"/>
      <c r="F14" s="55" t="n"/>
      <c r="G14" s="55" t="n"/>
      <c r="H14" s="55" t="n"/>
      <c r="I14" s="87" t="n"/>
      <c r="J14" s="201" t="inlineStr">
        <is>
          <t>км/час</t>
        </is>
      </c>
      <c r="K14" s="203" t="n">
        <v>30</v>
      </c>
    </row>
    <row r="15" ht="17.25" customHeight="1">
      <c r="A15" s="196" t="n">
        <v>7</v>
      </c>
      <c r="B15" s="200" t="inlineStr">
        <is>
          <t xml:space="preserve">Количество необходимых машин </t>
        </is>
      </c>
      <c r="C15" s="55" t="n"/>
      <c r="D15" s="55" t="n"/>
      <c r="E15" s="55" t="n"/>
      <c r="F15" s="55" t="n"/>
      <c r="G15" s="55" t="n"/>
      <c r="H15" s="55" t="n"/>
      <c r="I15" s="87" t="n"/>
      <c r="J15" s="201" t="inlineStr">
        <is>
          <t>шт.</t>
        </is>
      </c>
      <c r="K15" s="203" t="n">
        <f>ROUNDUP(K10/K13,0)</f>
        <v>1</v>
      </c>
    </row>
    <row r="16" ht="46.5" customHeight="1">
      <c r="A16" s="196" t="n">
        <v>8</v>
      </c>
      <c r="B16" s="200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6" s="55" t="n"/>
      <c r="D16" s="55" t="n"/>
      <c r="E16" s="55" t="n"/>
      <c r="F16" s="55" t="n"/>
      <c r="G16" s="55" t="n"/>
      <c r="H16" s="55" t="n"/>
      <c r="I16" s="87" t="n"/>
      <c r="J16" s="201" t="inlineStr">
        <is>
          <t>руб.</t>
        </is>
      </c>
      <c r="K16" s="206" t="n">
        <v>71.59999999999999</v>
      </c>
      <c r="Q16" s="207" t="inlineStr">
        <is>
          <t xml:space="preserve">  </t>
        </is>
      </c>
    </row>
    <row r="17" ht="27.75" customHeight="1">
      <c r="A17" s="196" t="n">
        <v>9</v>
      </c>
      <c r="B17" s="208" t="inlineStr">
        <is>
          <t>ИТОГО, Затраты на доставку рабочих на объект и обратно. В ценах 01.01.2000 г.</t>
        </is>
      </c>
      <c r="C17" s="55" t="n"/>
      <c r="D17" s="55" t="n"/>
      <c r="E17" s="55" t="n"/>
      <c r="F17" s="55" t="n"/>
      <c r="G17" s="55" t="n"/>
      <c r="H17" s="55" t="n"/>
      <c r="I17" s="87" t="n"/>
      <c r="J17" s="201" t="inlineStr">
        <is>
          <t>руб.</t>
        </is>
      </c>
      <c r="K17" s="209" t="n">
        <f>K20</f>
        <v>5155.2</v>
      </c>
    </row>
    <row r="18" ht="18.75" customHeight="1">
      <c r="A18" s="198" t="n">
        <v>10</v>
      </c>
      <c r="B18" s="210" t="inlineStr">
        <is>
          <t>ИТОГО, Затраты на доставку рабочих на объект и обратно. В ценах I кв. 2026 г.</t>
        </is>
      </c>
      <c r="C18" s="55" t="n"/>
      <c r="D18" s="55" t="n"/>
      <c r="E18" s="55" t="n"/>
      <c r="F18" s="55" t="n"/>
      <c r="G18" s="55" t="n"/>
      <c r="H18" s="55" t="n"/>
      <c r="I18" s="87" t="n"/>
      <c r="J18" s="201" t="inlineStr">
        <is>
          <t>руб.</t>
        </is>
      </c>
      <c r="K18" s="209" t="n">
        <f>F22</f>
        <v>72430.56</v>
      </c>
    </row>
    <row r="19" ht="22.5" customHeight="1">
      <c r="A19" s="211" t="inlineStr">
        <is>
          <t xml:space="preserve">1. Перевозка рабочих </t>
        </is>
      </c>
      <c r="B19" s="59" t="n"/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</row>
    <row r="20">
      <c r="A20" s="212" t="n">
        <f>K9</f>
        <v>24</v>
      </c>
      <c r="B20" s="213" t="inlineStr">
        <is>
          <t>х</t>
        </is>
      </c>
      <c r="C20" s="214" t="n">
        <f>K11</f>
        <v>45</v>
      </c>
      <c r="D20" s="213" t="inlineStr">
        <is>
          <t>х</t>
        </is>
      </c>
      <c r="E20" s="214" t="n">
        <f>K12</f>
        <v>2</v>
      </c>
      <c r="F20" s="214" t="inlineStr">
        <is>
          <t>х</t>
        </is>
      </c>
      <c r="G20" s="214" t="n">
        <f>K15</f>
        <v>1</v>
      </c>
      <c r="H20" s="213" t="inlineStr">
        <is>
          <t>х</t>
        </is>
      </c>
      <c r="I20" s="212" t="n">
        <f>K16</f>
        <v>71.6</v>
      </c>
      <c r="J20" s="215" t="inlineStr">
        <is>
          <t>=</t>
        </is>
      </c>
      <c r="K20" s="216" t="n">
        <f>ROUND(A20*C20*E20*I20*G20/D21,2)</f>
        <v>5155.2</v>
      </c>
    </row>
    <row r="21">
      <c r="A21" s="217" t="n"/>
      <c r="B21" s="217" t="n"/>
      <c r="C21" s="217" t="n"/>
      <c r="D21" s="218" t="n">
        <f>K14</f>
        <v>30</v>
      </c>
      <c r="E21" s="217" t="n"/>
      <c r="F21" s="217" t="n"/>
      <c r="G21" s="217" t="n"/>
      <c r="H21" s="217" t="n"/>
      <c r="I21" s="217" t="n"/>
    </row>
    <row r="22" ht="16.5" customHeight="1">
      <c r="A22" s="219" t="n">
        <f>K20</f>
        <v>5155.2</v>
      </c>
      <c r="C22" s="215" t="inlineStr">
        <is>
          <t>х</t>
        </is>
      </c>
      <c r="D22" s="215" t="n">
        <f>K23</f>
        <v>14.05</v>
      </c>
      <c r="E22" s="215" t="inlineStr">
        <is>
          <t>=</t>
        </is>
      </c>
      <c r="F22" s="216" t="n">
        <f>ROUND(A22*D22,2)</f>
        <v>72430.56</v>
      </c>
      <c r="G22" s="220" t="inlineStr">
        <is>
          <t>руб. в текущих ценах</t>
        </is>
      </c>
      <c r="J22" s="221" t="n"/>
      <c r="K22" s="217" t="n"/>
    </row>
    <row r="23" ht="18.75" customHeight="1">
      <c r="A23" s="222" t="inlineStr">
        <is>
          <t>Минстрой России от 24.02.2026 № 9491-ИФ/09, приложение 4. Индекс 14,05.</t>
        </is>
      </c>
      <c r="J23" s="223" t="inlineStr">
        <is>
          <t>К=</t>
        </is>
      </c>
      <c r="K23" s="223" t="n">
        <v>14.05</v>
      </c>
    </row>
    <row r="24" ht="26.25" customHeight="1">
      <c r="A24" s="224" t="inlineStr">
        <is>
          <t>Составил:</t>
        </is>
      </c>
      <c r="B24" s="225" t="n"/>
      <c r="C24" s="52" t="n"/>
      <c r="D24" s="52" t="n"/>
      <c r="E24" s="224" t="inlineStr">
        <is>
          <t>Григорова И. А.</t>
        </is>
      </c>
      <c r="G24" s="226" t="n"/>
      <c r="H24" s="227" t="n"/>
      <c r="I24" s="227" t="n"/>
      <c r="J24" s="227" t="n"/>
      <c r="K24" s="227" t="n"/>
    </row>
    <row r="25">
      <c r="A25" s="224" t="n"/>
      <c r="E25" s="224" t="n"/>
    </row>
    <row r="26" ht="9.75" customHeight="1">
      <c r="A26" s="224" t="n"/>
      <c r="E26" s="224" t="n"/>
    </row>
    <row r="27" ht="18" customHeight="1">
      <c r="A27" s="224" t="inlineStr">
        <is>
          <t>Проверил:</t>
        </is>
      </c>
      <c r="B27" s="225" t="n"/>
      <c r="C27" s="52" t="n"/>
      <c r="D27" s="52" t="n"/>
      <c r="E27" s="224" t="inlineStr">
        <is>
          <t>Черкасов А. В.</t>
        </is>
      </c>
    </row>
    <row r="28"/>
    <row r="29" ht="75" customHeight="1">
      <c r="A29" s="192" t="n"/>
    </row>
  </sheetData>
  <mergeCells count="28">
    <mergeCell ref="B7:I7"/>
    <mergeCell ref="E24:F24"/>
    <mergeCell ref="B16:I16"/>
    <mergeCell ref="A1:K1"/>
    <mergeCell ref="B12:I12"/>
    <mergeCell ref="A6:K6"/>
    <mergeCell ref="B18:I18"/>
    <mergeCell ref="B11:I11"/>
    <mergeCell ref="J20:J21"/>
    <mergeCell ref="A23:I23"/>
    <mergeCell ref="B14:I14"/>
    <mergeCell ref="A8:I8"/>
    <mergeCell ref="B24:D24"/>
    <mergeCell ref="B17:I17"/>
    <mergeCell ref="B13:I13"/>
    <mergeCell ref="G22:I22"/>
    <mergeCell ref="B10:I10"/>
    <mergeCell ref="E27:F27"/>
    <mergeCell ref="A2:K2"/>
    <mergeCell ref="E26:F26"/>
    <mergeCell ref="A22:B22"/>
    <mergeCell ref="B9:I9"/>
    <mergeCell ref="B15:I15"/>
    <mergeCell ref="E25:F25"/>
    <mergeCell ref="A29:K29"/>
    <mergeCell ref="A19:K19"/>
    <mergeCell ref="B27:D27"/>
    <mergeCell ref="K20:K21"/>
  </mergeCells>
  <pageMargins left="0.7" right="0.7" top="0.75" bottom="0.75" header="0.15" footer="0.3"/>
  <pageSetup orientation="portrait" paperSize="9" scale="89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colBreaks count="1" manualBreakCount="1">
    <brk id="11" min="0" max="1048575" man="1"/>
  </colBreaks>
</worksheet>
</file>

<file path=xl/worksheets/sheet9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8.4257812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28" t="inlineStr">
        <is>
          <t>Сметный расчет № СР-3-20</t>
        </is>
      </c>
      <c r="E1" s="229" t="n"/>
    </row>
    <row r="2" ht="15.75" customHeight="1">
      <c r="B2" s="228" t="inlineStr">
        <is>
          <t xml:space="preserve">Затраты, связанные с командированием рабочих </t>
        </is>
      </c>
      <c r="E2" s="229" t="n"/>
    </row>
    <row r="3" ht="15.75" customHeight="1">
      <c r="A3" s="228" t="n"/>
      <c r="C3" s="230" t="n"/>
    </row>
    <row r="4" ht="15.75" customHeight="1">
      <c r="A4" s="228" t="inlineStr">
        <is>
          <t>Объект: 20-ВЛ 220 кВ Мухинская-т-НПС 24</t>
        </is>
      </c>
    </row>
    <row r="5" ht="15.75" customHeight="1">
      <c r="A5" s="231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2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3" t="n"/>
    </row>
    <row r="7">
      <c r="A7" s="234" t="n"/>
      <c r="B7" s="235" t="n"/>
      <c r="C7" s="236" t="n"/>
      <c r="D7" s="236" t="n"/>
    </row>
    <row r="8">
      <c r="A8" s="237" t="inlineStr">
        <is>
          <t>Основание: Ф.579959-19.20-РД</t>
        </is>
      </c>
    </row>
    <row r="9" ht="28.5" customHeight="1">
      <c r="A9" s="238" t="inlineStr">
        <is>
          <t>№ п/п</t>
        </is>
      </c>
      <c r="B9" s="239" t="inlineStr">
        <is>
          <t>Наименование затрат</t>
        </is>
      </c>
      <c r="C9" s="239" t="inlineStr">
        <is>
          <t>ед.изм.</t>
        </is>
      </c>
      <c r="D9" s="238" t="inlineStr">
        <is>
          <t>Кол-во / Стоимость</t>
        </is>
      </c>
    </row>
    <row r="10">
      <c r="A10" s="239" t="n">
        <v>1</v>
      </c>
      <c r="B10" s="240" t="inlineStr">
        <is>
          <t>Исходные данные:</t>
        </is>
      </c>
      <c r="C10" s="55" t="n"/>
      <c r="D10" s="87" t="n"/>
    </row>
    <row r="11" ht="30" customHeight="1">
      <c r="A11" s="241" t="inlineStr">
        <is>
          <t>1.1</t>
        </is>
      </c>
      <c r="B11" s="242" t="inlineStr">
        <is>
          <t>Продолжительность строительства</t>
        </is>
      </c>
      <c r="C11" s="243" t="inlineStr">
        <is>
          <t>сут.</t>
        </is>
      </c>
      <c r="D11" s="244" t="n">
        <f>30*1.5</f>
        <v>45</v>
      </c>
    </row>
    <row r="12" ht="24" customHeight="1">
      <c r="A12" s="241" t="inlineStr">
        <is>
          <t>1.2</t>
        </is>
      </c>
      <c r="B12" s="242" t="inlineStr">
        <is>
          <t>Численность рабочих</t>
        </is>
      </c>
      <c r="C12" s="243" t="inlineStr">
        <is>
          <t>чел.</t>
        </is>
      </c>
      <c r="D12" s="243" t="n">
        <f>9*1</f>
        <v>9</v>
      </c>
    </row>
    <row r="13" ht="30" customHeight="1">
      <c r="A13" s="241" t="inlineStr">
        <is>
          <t>1.3</t>
        </is>
      </c>
      <c r="B13" s="242" t="inlineStr">
        <is>
          <t>Пункт базировки п. Прогресс</t>
        </is>
      </c>
      <c r="C13" s="245" t="n"/>
      <c r="D13" s="245" t="n"/>
    </row>
    <row r="14">
      <c r="A14" s="241" t="inlineStr">
        <is>
          <t>1.4</t>
        </is>
      </c>
      <c r="B14" s="242" t="inlineStr">
        <is>
          <t>Автомобильная перевозки</t>
        </is>
      </c>
      <c r="C14" s="246" t="inlineStr">
        <is>
          <t>км.</t>
        </is>
      </c>
      <c r="D14" s="243" t="n">
        <v>870</v>
      </c>
    </row>
    <row r="15">
      <c r="A15" s="239" t="n">
        <v>2</v>
      </c>
      <c r="B15" s="240" t="inlineStr">
        <is>
          <t>Расчет суточных и проживания:</t>
        </is>
      </c>
      <c r="C15" s="55" t="n"/>
      <c r="D15" s="87" t="n"/>
    </row>
    <row r="16" ht="45" customHeight="1">
      <c r="A16" s="241" t="inlineStr">
        <is>
          <t>2.1</t>
        </is>
      </c>
      <c r="B16" s="247" t="inlineStr">
        <is>
          <t>Суточные по исходной ставке: 100 руб. × 45 суток × 9 чел.</t>
        </is>
      </c>
      <c r="C16" s="243" t="inlineStr">
        <is>
          <t>руб.</t>
        </is>
      </c>
      <c r="D16" s="248" t="n">
        <f>ROUND(D11*D12*100,2)</f>
        <v>40500</v>
      </c>
    </row>
    <row r="17" ht="60" customHeight="1">
      <c r="A17" s="241" t="inlineStr">
        <is>
          <t>2.2</t>
        </is>
      </c>
      <c r="B17" s="247" t="inlineStr">
        <is>
          <t>Проживание по исходной ставке: 550 руб. × 45 суток × 9 чел.</t>
        </is>
      </c>
      <c r="C17" s="243" t="inlineStr">
        <is>
          <t>руб.</t>
        </is>
      </c>
      <c r="D17" s="248" t="n">
        <f>ROUND(D11*D12*550,2)</f>
        <v>222750</v>
      </c>
    </row>
    <row r="18">
      <c r="A18" s="249" t="inlineStr">
        <is>
          <t>3</t>
        </is>
      </c>
      <c r="B18" s="250" t="inlineStr">
        <is>
          <t>Расчет затрат на проезд работников до места расположения  г. Свободный:</t>
        </is>
      </c>
      <c r="C18" s="55" t="n"/>
      <c r="D18" s="87" t="n"/>
    </row>
    <row r="19">
      <c r="A19" s="251" t="inlineStr">
        <is>
          <t xml:space="preserve">            Автомобильные перевозки от г. Хабаровск - г. Свободный</t>
        </is>
      </c>
      <c r="B19" s="55" t="n"/>
      <c r="C19" s="55" t="n"/>
      <c r="D19" s="87" t="n"/>
    </row>
    <row r="20" ht="52.5" customHeight="1">
      <c r="A20" s="241" t="inlineStr">
        <is>
          <t>3.1</t>
        </is>
      </c>
      <c r="B20" s="242" t="inlineStr">
        <is>
          <t>Время в пути в одном направлении 870км/51 км/час (скорость  движения вахтового автобуса доставки, взята применительно по прил. № 6,  Методика 318/пр от 15.06.2020 г.)</t>
        </is>
      </c>
      <c r="C20" s="243" t="inlineStr">
        <is>
          <t>час</t>
        </is>
      </c>
      <c r="D20" s="248" t="n">
        <f>D14/51</f>
        <v>17.0588235294118</v>
      </c>
    </row>
    <row r="21">
      <c r="A21" s="241" t="inlineStr">
        <is>
          <t>3.2</t>
        </is>
      </c>
      <c r="B21" s="242" t="inlineStr">
        <is>
          <t>Стоимость 1 маш.- часа автобуса (ФСЭМ-91.13.03-508)</t>
        </is>
      </c>
      <c r="C21" s="243" t="inlineStr">
        <is>
          <t>руб/час</t>
        </is>
      </c>
      <c r="D21" s="248" t="n">
        <v>71.59999999999999</v>
      </c>
    </row>
    <row r="22">
      <c r="A22" s="241" t="inlineStr">
        <is>
          <t>3.3</t>
        </is>
      </c>
      <c r="B22" s="242" t="inlineStr">
        <is>
          <t>Количество автобусов</t>
        </is>
      </c>
      <c r="C22" s="243" t="inlineStr">
        <is>
          <t>шт</t>
        </is>
      </c>
      <c r="D22" s="252" t="n">
        <f>ROUNDUP(D12/20,0)</f>
        <v>1</v>
      </c>
    </row>
    <row r="23" ht="79.5" customHeight="1">
      <c r="A23" s="241" t="inlineStr">
        <is>
          <t>3.4</t>
        </is>
      </c>
      <c r="B23" s="242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3" t="inlineStr">
        <is>
          <t>К</t>
        </is>
      </c>
      <c r="D23" s="253" t="n">
        <v>1.035</v>
      </c>
    </row>
    <row r="24" ht="45" customHeight="1">
      <c r="A24" s="241" t="n"/>
      <c r="B24" s="247" t="inlineStr">
        <is>
          <t>Проезд в базисных ценах 01.01.2000: (870 / 51) ч × 71.6 руб./ч × 1 авт. × 2 × 1.035.</t>
        </is>
      </c>
      <c r="C24" s="243" t="inlineStr">
        <is>
          <t>руб.</t>
        </is>
      </c>
      <c r="D24" s="248" t="n">
        <f>ROUND(D20*D21*D22*2*D23,2)</f>
        <v>2528.32</v>
      </c>
    </row>
    <row r="25" ht="33.75" customHeight="1">
      <c r="A25" s="241" t="n"/>
      <c r="B25" s="254" t="inlineStr">
        <is>
          <t>Проезд в текущих ценах I кв. 2026: индекс 14,05. Минстрой России от 24.02.2026 № 9491-ИФ/09.</t>
        </is>
      </c>
      <c r="C25" s="239" t="inlineStr">
        <is>
          <t>руб.</t>
        </is>
      </c>
      <c r="D25" s="255" t="n">
        <f>ROUND(D20*D21*D22*2*D23*E25,2)</f>
        <v>35522.93</v>
      </c>
      <c r="E25" s="207" t="n">
        <v>14.05</v>
      </c>
    </row>
    <row r="26">
      <c r="A26" s="243" t="n"/>
      <c r="B26" s="256" t="inlineStr">
        <is>
          <t>Итого в текущих ценах без НДС</t>
        </is>
      </c>
      <c r="C26" s="239" t="inlineStr">
        <is>
          <t>руб.</t>
        </is>
      </c>
      <c r="D26" s="255" t="n">
        <f>ROUND(D16+D17+D25,2)</f>
        <v>298772.93</v>
      </c>
    </row>
    <row r="27" ht="45" customHeight="1">
      <c r="A27" s="243" t="n"/>
      <c r="B27" s="257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58" t="inlineStr">
        <is>
          <t>руб.</t>
        </is>
      </c>
      <c r="D27" s="259" t="n">
        <f>ROUND(D26/E25,2)</f>
        <v>21264.98</v>
      </c>
    </row>
    <row r="28"/>
    <row r="29" ht="15.75" customHeight="1">
      <c r="B29" s="260" t="inlineStr">
        <is>
          <t xml:space="preserve">Составил:                    </t>
        </is>
      </c>
      <c r="C29" s="260" t="inlineStr">
        <is>
          <t>Григорова И. А.</t>
        </is>
      </c>
      <c r="D29" s="260" t="n"/>
    </row>
    <row r="30" ht="15.75" customHeight="1">
      <c r="B30" s="261" t="n"/>
      <c r="C30" s="260" t="n"/>
      <c r="D30" s="260" t="n"/>
    </row>
    <row r="31" ht="15.75" customHeight="1">
      <c r="B31" s="260" t="inlineStr">
        <is>
          <t>Проверил:</t>
        </is>
      </c>
      <c r="C31" s="260" t="inlineStr">
        <is>
          <t>Черкасов А. В.</t>
        </is>
      </c>
      <c r="D31" s="260" t="n"/>
    </row>
    <row r="32"/>
    <row r="33" ht="75" customHeight="1">
      <c r="A33" s="192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6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2" min="0" max="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2026-09-17T21:39:09Z</dcterms:created>
  <dcterms:modified xmlns:dcterms="http://purl.org/dc/terms/" xmlns:xsi="http://www.w3.org/2001/XMLSchema-instance" xsi:type="dcterms:W3CDTF">2026-09-17T21:39:13Z</dcterms:modified>
</cp:coreProperties>
</file>