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Рб" sheetId="1" state="visible" r:id="rId1"/>
    <sheet xmlns:r="http://schemas.openxmlformats.org/officeDocument/2006/relationships" name="ОСРт" sheetId="2" state="visible" r:id="rId2"/>
    <sheet xmlns:r="http://schemas.openxmlformats.org/officeDocument/2006/relationships" name="02-21-01" sheetId="3" state="visible" r:id="rId3"/>
    <sheet xmlns:r="http://schemas.openxmlformats.org/officeDocument/2006/relationships" name="02-21-02" sheetId="4" state="visible" r:id="rId4"/>
    <sheet xmlns:r="http://schemas.openxmlformats.org/officeDocument/2006/relationships" name="02-21-03" sheetId="5" state="visible" r:id="rId5"/>
    <sheet xmlns:r="http://schemas.openxmlformats.org/officeDocument/2006/relationships" name="02-21-04" sheetId="6" state="visible" r:id="rId6"/>
    <sheet xmlns:r="http://schemas.openxmlformats.org/officeDocument/2006/relationships" name="02-21-05" sheetId="7" state="visible" r:id="rId7"/>
    <sheet xmlns:r="http://schemas.openxmlformats.org/officeDocument/2006/relationships" name="02-21-06" sheetId="8" state="visible" r:id="rId8"/>
    <sheet xmlns:r="http://schemas.openxmlformats.org/officeDocument/2006/relationships" name="02-21-07" sheetId="9" state="visible" r:id="rId9"/>
    <sheet xmlns:r="http://schemas.openxmlformats.org/officeDocument/2006/relationships" name="02-21-08" sheetId="10" state="visible" r:id="rId10"/>
    <sheet xmlns:r="http://schemas.openxmlformats.org/officeDocument/2006/relationships" name="02-21-09" sheetId="11" state="visible" r:id="rId11"/>
    <sheet xmlns:r="http://schemas.openxmlformats.org/officeDocument/2006/relationships" name="02-21-10" sheetId="12" state="visible" r:id="rId12"/>
    <sheet xmlns:r="http://schemas.openxmlformats.org/officeDocument/2006/relationships" name="02-21-11" sheetId="13" state="visible" r:id="rId13"/>
    <sheet xmlns:r="http://schemas.openxmlformats.org/officeDocument/2006/relationships" name="02-21-12" sheetId="14" state="visible" r:id="rId14"/>
    <sheet xmlns:r="http://schemas.openxmlformats.org/officeDocument/2006/relationships" name="СР-1" sheetId="15" state="visible" r:id="rId15"/>
    <sheet xmlns:r="http://schemas.openxmlformats.org/officeDocument/2006/relationships" name="СР-2" sheetId="16" state="visible" r:id="rId16"/>
    <sheet xmlns:r="http://schemas.openxmlformats.org/officeDocument/2006/relationships" name="СР-3" sheetId="17" state="visible" r:id="rId17"/>
  </sheets>
  <definedNames>
    <definedName name="_xlnm.Print_Titles" localSheetId="0">'ОСРб'!$13:$18</definedName>
    <definedName name="_xlnm.Print_Titles" localSheetId="1">'ОСРт'!$13:$18</definedName>
    <definedName name="_xlnm.Print_Area" localSheetId="2">'02-21-01'!$A$1:$N$189</definedName>
    <definedName name="_xlnm.Print_Area" localSheetId="3">'02-21-02'!$A$1:$N$117</definedName>
    <definedName name="_xlnm.Print_Area" localSheetId="4">'02-21-03'!$A$1:$N$189</definedName>
    <definedName name="_xlnm.Print_Area" localSheetId="5">'02-21-04'!$A$1:$N$117</definedName>
    <definedName name="_xlnm.Print_Area" localSheetId="6">'02-21-05'!$A$1:$N$213</definedName>
    <definedName name="_xlnm.Print_Area" localSheetId="7">'02-21-06'!$A$1:$N$144</definedName>
    <definedName name="_xlnm.Print_Area" localSheetId="8">'02-21-07'!$A$1:$N$205</definedName>
    <definedName name="_xlnm.Print_Area" localSheetId="9">'02-21-08'!$A$1:$N$135</definedName>
    <definedName name="_xlnm.Print_Area" localSheetId="10">'02-21-09'!$A$1:$N$213</definedName>
    <definedName name="_xlnm.Print_Area" localSheetId="11">'02-21-10'!$A$1:$N$144</definedName>
    <definedName name="_xlnm.Print_Area" localSheetId="12">'02-21-11'!$A$1:$N$213</definedName>
    <definedName name="_xlnm.Print_Area" localSheetId="13">'02-21-12'!$A$1:$N$144</definedName>
    <definedName name="_xlnm.Print_Area" localSheetId="14">'СР-1'!$A$1:$G$38</definedName>
    <definedName name="_xlnm.Print_Area" localSheetId="15">'СР-2'!$A$1:$K$26</definedName>
    <definedName name="_xlnm.Print_Area" localSheetId="16">'СР-3'!$A$1:$D$32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##0.00"/>
    <numFmt numFmtId="165" formatCode="###\ ##0.00"/>
    <numFmt numFmtId="166" formatCode="dd\.mm\.yyyy"/>
    <numFmt numFmtId="167" formatCode="###\ ###\ ###\ ##0.00"/>
    <numFmt numFmtId="168" formatCode="#,##0.00#####"/>
    <numFmt numFmtId="169" formatCode="0.0"/>
    <numFmt numFmtId="170" formatCode="0.000"/>
    <numFmt numFmtId="171" formatCode="0.00000"/>
    <numFmt numFmtId="172" formatCode="0.0000"/>
    <numFmt numFmtId="173" formatCode="#,##0.000"/>
  </numFmts>
  <fonts count="26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sz val="9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sz val="9"/>
    </font>
    <font>
      <name val="Times New Roman"/>
      <charset val="204"/>
      <family val="1"/>
      <i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sz val="9"/>
      <u val="single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sz val="10"/>
    </font>
    <font>
      <name val="Times New Roman"/>
      <charset val="204"/>
      <family val="1"/>
      <b val="1"/>
      <color theme="1"/>
      <sz val="10"/>
    </font>
    <font>
      <name val="Times New Roman"/>
      <charset val="204"/>
      <family val="1"/>
      <sz val="10"/>
    </font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i val="1"/>
      <sz val="10"/>
    </font>
    <font>
      <name val="Times New Roman"/>
      <charset val="204"/>
      <family val="1"/>
      <color theme="1"/>
      <sz val="10"/>
      <u val="single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sz val="11"/>
    </font>
    <font>
      <name val="Times New Roman"/>
      <charset val="204"/>
      <family val="1"/>
      <b val="1"/>
      <color theme="1"/>
      <sz val="11"/>
    </font>
    <font>
      <name val="Times New Roman"/>
      <charset val="204"/>
      <family val="1"/>
      <color theme="1"/>
      <sz val="11"/>
    </font>
    <font>
      <name val="Times New Roman"/>
      <charset val="204"/>
      <family val="1"/>
      <i val="1"/>
      <color theme="1"/>
      <sz val="11"/>
    </font>
    <font>
      <name val="Times New Roman"/>
      <charset val="204"/>
      <family val="1"/>
      <sz val="12"/>
    </font>
    <font>
      <name val="Calibri"/>
      <charset val="204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1" fillId="0" borderId="0"/>
  </cellStyleXfs>
  <cellXfs count="276">
    <xf numFmtId="0" fontId="0" fillId="0" borderId="0" pivotButton="0" quotePrefix="0" xfId="0"/>
    <xf numFmtId="0" fontId="2" fillId="0" borderId="1" applyAlignment="1" pivotButton="0" quotePrefix="0" xfId="0">
      <alignment horizontal="left" vertical="top" wrapText="1" readingOrder="1"/>
    </xf>
    <xf numFmtId="0" fontId="1" fillId="0" borderId="1" pivotButton="0" quotePrefix="0" xfId="0"/>
    <xf numFmtId="0" fontId="2" fillId="0" borderId="0" applyAlignment="1" pivotButton="0" quotePrefix="0" xfId="0">
      <alignment horizontal="center" vertical="top" wrapText="1"/>
    </xf>
    <xf numFmtId="0" fontId="1" fillId="0" borderId="0" pivotButton="0" quotePrefix="0" xfId="0"/>
    <xf numFmtId="0" fontId="3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left" wrapText="1"/>
    </xf>
    <xf numFmtId="0" fontId="2" fillId="0" borderId="1" applyAlignment="1" pivotButton="0" quotePrefix="0" xfId="0">
      <alignment horizontal="center" wrapText="1" readingOrder="1"/>
    </xf>
    <xf numFmtId="0" fontId="2" fillId="0" borderId="0" applyAlignment="1" pivotButton="0" quotePrefix="0" xfId="0">
      <alignment horizontal="left" wrapText="1" readingOrder="1"/>
    </xf>
    <xf numFmtId="0" fontId="2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wrapText="1"/>
    </xf>
    <xf numFmtId="2" fontId="2" fillId="0" borderId="1" applyAlignment="1" pivotButton="0" quotePrefix="0" xfId="0">
      <alignment wrapText="1" readingOrder="1"/>
    </xf>
    <xf numFmtId="2" fontId="2" fillId="0" borderId="1" applyAlignment="1" pivotButton="0" quotePrefix="0" xfId="0">
      <alignment horizontal="left" wrapText="1" readingOrder="1"/>
    </xf>
    <xf numFmtId="14" fontId="2" fillId="0" borderId="1" applyAlignment="1" pivotButton="0" quotePrefix="0" xfId="0">
      <alignment horizontal="left" wrapText="1" readingOrder="1"/>
    </xf>
    <xf numFmtId="0" fontId="2" fillId="0" borderId="2" applyAlignment="1" pivotButton="0" quotePrefix="0" xfId="0">
      <alignment horizontal="center" vertical="center" wrapText="1"/>
    </xf>
    <xf numFmtId="0" fontId="1" fillId="0" borderId="6" pivotButton="0" quotePrefix="0" xfId="0"/>
    <xf numFmtId="0" fontId="1" fillId="0" borderId="7" pivotButton="0" quotePrefix="0" xfId="0"/>
    <xf numFmtId="0" fontId="1" fillId="0" borderId="11" pivotButton="0" quotePrefix="0" xfId="0"/>
    <xf numFmtId="0" fontId="1" fillId="0" borderId="12" pivotButton="0" quotePrefix="0" xfId="0"/>
    <xf numFmtId="0" fontId="1" fillId="0" borderId="5" pivotButton="0" quotePrefix="0" xfId="0"/>
    <xf numFmtId="0" fontId="1" fillId="0" borderId="9" pivotButton="0" quotePrefix="0" xfId="0"/>
    <xf numFmtId="0" fontId="1" fillId="0" borderId="10" pivotButton="0" quotePrefix="0" xfId="0"/>
    <xf numFmtId="0" fontId="2" fillId="0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top" wrapText="1"/>
    </xf>
    <xf numFmtId="0" fontId="2" fillId="0" borderId="3" applyAlignment="1" pivotButton="0" quotePrefix="0" xfId="0">
      <alignment horizontal="left" vertical="top" wrapText="1"/>
    </xf>
    <xf numFmtId="49" fontId="2" fillId="0" borderId="3" applyAlignment="1" pivotButton="0" quotePrefix="0" xfId="0">
      <alignment horizontal="left" vertical="top" wrapText="1"/>
    </xf>
    <xf numFmtId="164" fontId="2" fillId="0" borderId="3" applyAlignment="1" pivotButton="0" quotePrefix="0" xfId="0">
      <alignment horizontal="left" vertical="top" shrinkToFit="1"/>
    </xf>
    <xf numFmtId="164" fontId="2" fillId="0" borderId="4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right" vertical="top" wrapText="1"/>
    </xf>
    <xf numFmtId="164" fontId="4" fillId="0" borderId="2" applyAlignment="1" pivotButton="0" quotePrefix="0" xfId="0">
      <alignment horizontal="left" vertical="top" shrinkToFit="1"/>
    </xf>
    <xf numFmtId="164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right" wrapText="1" indent="1"/>
    </xf>
    <xf numFmtId="0" fontId="5" fillId="0" borderId="1" applyAlignment="1" pivotButton="0" quotePrefix="0" xfId="0">
      <alignment horizontal="center" wrapText="1"/>
    </xf>
    <xf numFmtId="0" fontId="2" fillId="0" borderId="0" applyAlignment="1" pivotButton="0" quotePrefix="0" xfId="0">
      <alignment horizontal="right" vertical="top" wrapText="1" indent="1" readingOrder="1"/>
    </xf>
    <xf numFmtId="0" fontId="4" fillId="0" borderId="0" applyAlignment="1" pivotButton="0" quotePrefix="0" xfId="0">
      <alignment horizontal="right" vertical="top" wrapText="1" indent="1" readingOrder="1"/>
    </xf>
    <xf numFmtId="0" fontId="5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165" fontId="2" fillId="0" borderId="3" applyAlignment="1" pivotButton="0" quotePrefix="0" xfId="0">
      <alignment horizontal="left" vertical="top" shrinkToFit="1"/>
    </xf>
    <xf numFmtId="165" fontId="2" fillId="0" borderId="4" applyAlignment="1" pivotButton="0" quotePrefix="0" xfId="0">
      <alignment horizontal="left" vertical="top" wrapText="1"/>
    </xf>
    <xf numFmtId="165" fontId="4" fillId="0" borderId="2" applyAlignment="1" pivotButton="0" quotePrefix="0" xfId="0">
      <alignment horizontal="left" vertical="top" shrinkToFit="1"/>
    </xf>
    <xf numFmtId="165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top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166" fontId="2" fillId="0" borderId="0" applyAlignment="1" pivotButton="0" quotePrefix="0" xfId="0">
      <alignment wrapText="1"/>
    </xf>
    <xf numFmtId="166" fontId="2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left" vertical="top"/>
    </xf>
    <xf numFmtId="0" fontId="6" fillId="0" borderId="0" pivotButton="0" quotePrefix="0" xfId="0"/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0" applyAlignment="1" pivotButton="0" quotePrefix="0" xfId="0">
      <alignment horizontal="left"/>
    </xf>
    <xf numFmtId="0" fontId="2" fillId="0" borderId="11" applyAlignment="1" pivotButton="0" quotePrefix="0" xfId="0">
      <alignment horizontal="left" wrapText="1"/>
    </xf>
    <xf numFmtId="0" fontId="0" fillId="0" borderId="11" pivotButton="0" quotePrefix="0" xfId="0"/>
    <xf numFmtId="0" fontId="2" fillId="0" borderId="1" applyAlignment="1" pivotButton="0" quotePrefix="0" xfId="0">
      <alignment horizontal="center" wrapText="1"/>
    </xf>
    <xf numFmtId="0" fontId="7" fillId="0" borderId="0" applyAlignment="1" pivotButton="0" quotePrefix="0" xfId="0">
      <alignment horizontal="center" vertical="top" wrapText="1"/>
    </xf>
    <xf numFmtId="0" fontId="7" fillId="0" borderId="6" applyAlignment="1" pivotButton="0" quotePrefix="0" xfId="0">
      <alignment horizontal="center" vertical="top" wrapText="1"/>
    </xf>
    <xf numFmtId="0" fontId="0" fillId="0" borderId="6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top"/>
    </xf>
    <xf numFmtId="0" fontId="9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left" wrapText="1"/>
    </xf>
    <xf numFmtId="0" fontId="2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7" fontId="2" fillId="0" borderId="1" applyAlignment="1" pivotButton="0" quotePrefix="0" xfId="0">
      <alignment horizontal="right"/>
    </xf>
    <xf numFmtId="0" fontId="9" fillId="0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left"/>
    </xf>
    <xf numFmtId="4" fontId="4" fillId="0" borderId="1" applyAlignment="1" pivotButton="0" quotePrefix="0" xfId="0">
      <alignment wrapText="1"/>
    </xf>
    <xf numFmtId="167" fontId="4" fillId="0" borderId="1" applyAlignment="1" pivotButton="0" quotePrefix="0" xfId="0">
      <alignment horizontal="right"/>
    </xf>
    <xf numFmtId="4" fontId="2" fillId="0" borderId="1" applyAlignment="1" pivotButton="0" quotePrefix="0" xfId="0">
      <alignment horizontal="left" indent="1"/>
    </xf>
    <xf numFmtId="0" fontId="9" fillId="0" borderId="0" applyAlignment="1" pivotButton="0" quotePrefix="0" xfId="0">
      <alignment horizontal="left"/>
    </xf>
    <xf numFmtId="168" fontId="2" fillId="0" borderId="11" applyAlignment="1" pivotButton="0" quotePrefix="0" xfId="0">
      <alignment horizontal="center"/>
    </xf>
    <xf numFmtId="49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167" fontId="2" fillId="0" borderId="1" applyAlignment="1" pivotButton="0" quotePrefix="0" xfId="0">
      <alignment horizontal="right" wrapText="1"/>
    </xf>
    <xf numFmtId="49" fontId="2" fillId="0" borderId="2" applyAlignment="1" pivotButton="0" quotePrefix="0" xfId="0">
      <alignment horizontal="center" vertical="center" wrapText="1"/>
    </xf>
    <xf numFmtId="0" fontId="0" fillId="0" borderId="7" pivotButton="0" quotePrefix="0" xfId="0"/>
    <xf numFmtId="0" fontId="2" fillId="0" borderId="13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2" applyAlignment="1" pivotButton="0" quotePrefix="0" xfId="0">
      <alignment horizontal="center" vertical="center"/>
    </xf>
    <xf numFmtId="49" fontId="2" fillId="0" borderId="2" applyAlignment="1" pivotButton="0" quotePrefix="0" xfId="0">
      <alignment horizontal="center" vertical="center"/>
    </xf>
    <xf numFmtId="0" fontId="0" fillId="0" borderId="12" pivotButton="0" quotePrefix="0" xfId="0"/>
    <xf numFmtId="0" fontId="4" fillId="0" borderId="15" applyAlignment="1" pivotButton="0" quotePrefix="0" xfId="0">
      <alignment horizontal="left" vertical="center" wrapText="1"/>
    </xf>
    <xf numFmtId="0" fontId="0" fillId="0" borderId="15" pivotButton="0" quotePrefix="0" xfId="0"/>
    <xf numFmtId="49" fontId="2" fillId="0" borderId="2" applyAlignment="1" pivotButton="0" quotePrefix="0" xfId="0">
      <alignment horizontal="left" vertical="center" wrapText="1"/>
    </xf>
    <xf numFmtId="49" fontId="4" fillId="0" borderId="15" applyAlignment="1" pivotButton="0" quotePrefix="0" xfId="0">
      <alignment horizontal="left" vertical="center" wrapText="1"/>
    </xf>
    <xf numFmtId="2" fontId="4" fillId="0" borderId="15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right" vertical="top" wrapText="1"/>
    </xf>
    <xf numFmtId="1" fontId="4" fillId="0" borderId="15" applyAlignment="1" pivotButton="0" quotePrefix="0" xfId="0">
      <alignment horizontal="right" vertical="top" wrapText="1"/>
    </xf>
    <xf numFmtId="0" fontId="4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right" vertical="center" wrapText="1"/>
    </xf>
    <xf numFmtId="0" fontId="2" fillId="0" borderId="15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center" vertical="top" wrapText="1"/>
    </xf>
    <xf numFmtId="0" fontId="2" fillId="0" borderId="15" applyAlignment="1" pivotButton="0" quotePrefix="0" xfId="0">
      <alignment horizontal="right" vertical="top" wrapText="1"/>
    </xf>
    <xf numFmtId="2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center" vertical="top" wrapText="1"/>
    </xf>
    <xf numFmtId="4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right" vertical="top"/>
    </xf>
    <xf numFmtId="0" fontId="2" fillId="0" borderId="15" applyAlignment="1" pivotButton="0" quotePrefix="0" xfId="0">
      <alignment horizontal="center" vertical="center" wrapText="1"/>
    </xf>
    <xf numFmtId="170" fontId="2" fillId="0" borderId="15" applyAlignment="1" pivotButton="0" quotePrefix="0" xfId="0">
      <alignment horizontal="right" vertical="top" wrapText="1"/>
    </xf>
    <xf numFmtId="0" fontId="5" fillId="0" borderId="15" applyAlignment="1" pivotButton="0" quotePrefix="0" xfId="0">
      <alignment horizontal="center" vertical="top" wrapText="1"/>
    </xf>
    <xf numFmtId="3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left" vertical="center" wrapText="1"/>
    </xf>
    <xf numFmtId="1" fontId="2" fillId="0" borderId="15" applyAlignment="1" pivotButton="0" quotePrefix="0" xfId="0">
      <alignment horizontal="center" vertical="top"/>
    </xf>
    <xf numFmtId="0" fontId="2" fillId="0" borderId="15" applyAlignment="1" pivotButton="0" quotePrefix="0" xfId="0">
      <alignment horizontal="center" vertical="top"/>
    </xf>
    <xf numFmtId="4" fontId="6" fillId="0" borderId="15" applyAlignment="1" pivotButton="0" quotePrefix="0" xfId="0">
      <alignment horizontal="right" vertical="top" wrapText="1"/>
    </xf>
    <xf numFmtId="0" fontId="2" fillId="0" borderId="15" applyAlignment="1" pivotButton="0" quotePrefix="0" xfId="0">
      <alignment horizontal="right" wrapText="1"/>
    </xf>
    <xf numFmtId="4" fontId="4" fillId="0" borderId="15" applyAlignment="1" pivotButton="0" quotePrefix="0" xfId="0">
      <alignment horizontal="right" vertical="top" wrapText="1"/>
    </xf>
    <xf numFmtId="2" fontId="4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2" fontId="6" fillId="0" borderId="15" applyAlignment="1" pivotButton="0" quotePrefix="0" xfId="0">
      <alignment horizontal="right" vertical="top" wrapText="1"/>
    </xf>
    <xf numFmtId="1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left" vertical="top" wrapText="1"/>
    </xf>
    <xf numFmtId="167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167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49" fontId="2" fillId="0" borderId="0" applyAlignment="1" pivotButton="0" quotePrefix="0" xfId="0">
      <alignment horizontal="left" vertical="top" wrapText="1" indent="1"/>
    </xf>
    <xf numFmtId="49" fontId="2" fillId="0" borderId="0" applyAlignment="1" pivotButton="0" quotePrefix="0" xfId="0">
      <alignment horizontal="left" vertical="top" wrapText="1" shrinkToFit="1" indent="1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0" fontId="5" fillId="0" borderId="0" applyAlignment="1" pivotButton="0" quotePrefix="0" xfId="0">
      <alignment horizontal="right" vertical="top"/>
    </xf>
    <xf numFmtId="167" fontId="2" fillId="0" borderId="0" applyAlignment="1" pivotButton="0" quotePrefix="0" xfId="0">
      <alignment horizontal="right" vertical="top" wrapText="1" shrinkToFit="1"/>
    </xf>
    <xf numFmtId="0" fontId="2" fillId="0" borderId="0" applyAlignment="1" pivotButton="0" quotePrefix="0" xfId="0">
      <alignment vertical="top" wrapText="1" shrinkToFit="1"/>
    </xf>
    <xf numFmtId="0" fontId="4" fillId="0" borderId="17" applyAlignment="1" pivotButton="0" quotePrefix="0" xfId="0">
      <alignment horizontal="left" vertical="top"/>
    </xf>
    <xf numFmtId="49" fontId="2" fillId="0" borderId="17" applyAlignment="1" pivotButton="0" quotePrefix="0" xfId="0">
      <alignment horizontal="right" vertical="top"/>
    </xf>
    <xf numFmtId="49" fontId="4" fillId="0" borderId="17" applyAlignment="1" pivotButton="0" quotePrefix="0" xfId="0">
      <alignment horizontal="left" vertical="top"/>
    </xf>
    <xf numFmtId="0" fontId="4" fillId="0" borderId="17" applyAlignment="1" pivotButton="0" quotePrefix="0" xfId="0">
      <alignment horizontal="left" vertical="top" wrapText="1"/>
    </xf>
    <xf numFmtId="0" fontId="2" fillId="0" borderId="17" applyAlignment="1" pivotButton="0" quotePrefix="0" xfId="0">
      <alignment horizontal="center" vertical="top" wrapText="1"/>
    </xf>
    <xf numFmtId="0" fontId="4" fillId="0" borderId="17" applyAlignment="1" pivotButton="0" quotePrefix="0" xfId="0">
      <alignment horizontal="right" vertical="top"/>
    </xf>
    <xf numFmtId="0" fontId="2" fillId="0" borderId="17" applyAlignment="1" pivotButton="0" quotePrefix="0" xfId="0">
      <alignment horizontal="right" vertical="top"/>
    </xf>
    <xf numFmtId="49" fontId="2" fillId="0" borderId="0" applyAlignment="1" pivotButton="0" quotePrefix="0" xfId="0">
      <alignment horizontal="right" vertical="top"/>
    </xf>
    <xf numFmtId="4" fontId="2" fillId="0" borderId="0" applyAlignment="1" pivotButton="0" quotePrefix="0" xfId="0">
      <alignment horizontal="left"/>
    </xf>
    <xf numFmtId="4" fontId="7" fillId="0" borderId="0" applyAlignment="1" pivotButton="0" quotePrefix="0" xfId="0">
      <alignment horizontal="left" vertical="top"/>
    </xf>
    <xf numFmtId="4" fontId="7" fillId="0" borderId="0" applyAlignment="1" pivotButton="0" quotePrefix="0" xfId="0">
      <alignment vertical="top"/>
    </xf>
    <xf numFmtId="2" fontId="2" fillId="0" borderId="15" applyAlignment="1" pivotButton="0" quotePrefix="0" xfId="0">
      <alignment horizontal="center" vertical="top" wrapText="1"/>
    </xf>
    <xf numFmtId="173" fontId="2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general" vertical="top"/>
    </xf>
    <xf numFmtId="0" fontId="6" fillId="0" borderId="18" applyAlignment="1" pivotButton="0" quotePrefix="0" xfId="0">
      <alignment horizontal="left" wrapText="1"/>
    </xf>
    <xf numFmtId="0" fontId="0" fillId="0" borderId="18" pivotButton="0" quotePrefix="0" xfId="0"/>
    <xf numFmtId="0" fontId="6" fillId="0" borderId="19" applyAlignment="1" pivotButton="0" quotePrefix="0" xfId="0">
      <alignment horizontal="center" vertical="top" wrapText="1"/>
    </xf>
    <xf numFmtId="49" fontId="6" fillId="0" borderId="19" applyAlignment="1" pivotButton="0" quotePrefix="0" xfId="0">
      <alignment horizontal="center" vertical="bottom" wrapText="1"/>
    </xf>
    <xf numFmtId="0" fontId="6" fillId="0" borderId="19" applyAlignment="1" pivotButton="0" quotePrefix="0" xfId="0">
      <alignment horizontal="center" vertical="bottom" wrapText="1"/>
    </xf>
    <xf numFmtId="49" fontId="4" fillId="0" borderId="2" applyAlignment="1" pivotButton="0" quotePrefix="0" xfId="0">
      <alignment horizontal="right" vertical="top" wrapText="1"/>
    </xf>
    <xf numFmtId="49" fontId="4" fillId="0" borderId="13" applyAlignment="1" pivotButton="0" quotePrefix="0" xfId="0">
      <alignment horizontal="right" vertical="top" wrapText="1"/>
    </xf>
    <xf numFmtId="0" fontId="4" fillId="0" borderId="13" applyAlignment="1" pivotButton="0" quotePrefix="0" xfId="0">
      <alignment horizontal="left" vertical="top" wrapText="1"/>
    </xf>
    <xf numFmtId="0" fontId="6" fillId="0" borderId="13" applyAlignment="1" pivotButton="0" quotePrefix="0" xfId="0">
      <alignment horizontal="left" vertical="top" wrapText="1"/>
    </xf>
    <xf numFmtId="4" fontId="6" fillId="0" borderId="13" applyAlignment="1" pivotButton="0" quotePrefix="0" xfId="0">
      <alignment horizontal="right" vertical="top" wrapText="1"/>
    </xf>
    <xf numFmtId="4" fontId="6" fillId="0" borderId="0" applyAlignment="1" pivotButton="0" quotePrefix="0" xfId="0">
      <alignment horizontal="general" vertical="bottom"/>
    </xf>
    <xf numFmtId="49" fontId="4" fillId="0" borderId="20" applyAlignment="1" pivotButton="0" quotePrefix="0" xfId="0">
      <alignment horizontal="right" vertical="top" wrapText="1"/>
    </xf>
    <xf numFmtId="0" fontId="4" fillId="0" borderId="20" applyAlignment="1" pivotButton="0" quotePrefix="0" xfId="0">
      <alignment horizontal="left" vertical="top" wrapText="1"/>
    </xf>
    <xf numFmtId="0" fontId="4" fillId="0" borderId="20" applyAlignment="1" pivotButton="0" quotePrefix="0" xfId="0">
      <alignment horizontal="right" vertical="top" wrapText="1"/>
    </xf>
    <xf numFmtId="49" fontId="4" fillId="0" borderId="21" applyAlignment="1" pivotButton="0" quotePrefix="0" xfId="0">
      <alignment horizontal="right" vertical="top" wrapText="1"/>
    </xf>
    <xf numFmtId="0" fontId="2" fillId="0" borderId="21" applyAlignment="1" pivotButton="0" quotePrefix="0" xfId="0">
      <alignment horizontal="left" vertical="top" wrapText="1"/>
    </xf>
    <xf numFmtId="0" fontId="6" fillId="0" borderId="21" applyAlignment="1" pivotButton="0" quotePrefix="0" xfId="0">
      <alignment horizontal="left" vertical="top" wrapText="1"/>
    </xf>
    <xf numFmtId="0" fontId="6" fillId="0" borderId="21" applyAlignment="1" pivotButton="0" quotePrefix="0" xfId="0">
      <alignment horizontal="right" vertical="top" wrapText="1"/>
    </xf>
    <xf numFmtId="0" fontId="4" fillId="0" borderId="21" applyAlignment="1" pivotButton="0" quotePrefix="0" xfId="0">
      <alignment horizontal="left" vertical="top" wrapText="1"/>
    </xf>
    <xf numFmtId="0" fontId="4" fillId="0" borderId="21" applyAlignment="1" pivotButton="0" quotePrefix="0" xfId="0">
      <alignment horizontal="right" vertical="top" wrapText="1"/>
    </xf>
    <xf numFmtId="49" fontId="4" fillId="0" borderId="5" applyAlignment="1" pivotButton="0" quotePrefix="0" xfId="0">
      <alignment horizontal="right" vertical="top" wrapText="1"/>
    </xf>
    <xf numFmtId="0" fontId="6" fillId="0" borderId="5" applyAlignment="1" pivotButton="0" quotePrefix="0" xfId="0">
      <alignment horizontal="left" vertical="top" wrapText="1"/>
    </xf>
    <xf numFmtId="9" fontId="6" fillId="0" borderId="5" applyAlignment="1" pivotButton="0" quotePrefix="0" xfId="0">
      <alignment horizontal="left" vertical="top" wrapText="1"/>
    </xf>
    <xf numFmtId="0" fontId="6" fillId="0" borderId="5" applyAlignment="1" pivotButton="0" quotePrefix="0" xfId="0">
      <alignment horizontal="right" vertical="top" wrapText="1"/>
    </xf>
    <xf numFmtId="0" fontId="4" fillId="0" borderId="5" applyAlignment="1" pivotButton="0" quotePrefix="0" xfId="0">
      <alignment horizontal="left" vertical="top" wrapText="1"/>
    </xf>
    <xf numFmtId="4" fontId="4" fillId="0" borderId="5" applyAlignment="1" pivotButton="0" quotePrefix="0" xfId="0">
      <alignment horizontal="right" vertical="top" wrapText="1"/>
    </xf>
    <xf numFmtId="4" fontId="4" fillId="0" borderId="2" applyAlignment="1" pivotButton="0" quotePrefix="0" xfId="0">
      <alignment horizontal="right" vertical="top" wrapText="1"/>
    </xf>
    <xf numFmtId="0" fontId="6" fillId="0" borderId="2" applyAlignment="1" pivotButton="0" quotePrefix="0" xfId="0">
      <alignment horizontal="left" vertical="top" wrapText="1"/>
    </xf>
    <xf numFmtId="4" fontId="6" fillId="0" borderId="2" applyAlignment="1" pivotButton="0" quotePrefix="0" xfId="0">
      <alignment horizontal="right" vertical="top" wrapText="1"/>
    </xf>
    <xf numFmtId="4" fontId="11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left" vertical="top"/>
    </xf>
    <xf numFmtId="49" fontId="12" fillId="0" borderId="0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1" fillId="0" borderId="0" applyAlignment="1" pivotButton="0" quotePrefix="0" xfId="0">
      <alignment horizontal="general" vertical="center" wrapText="1"/>
    </xf>
    <xf numFmtId="0" fontId="13" fillId="0" borderId="0" applyAlignment="1" pivotButton="0" quotePrefix="0" xfId="0">
      <alignment horizontal="center" vertical="top" wrapText="1"/>
    </xf>
    <xf numFmtId="0" fontId="14" fillId="0" borderId="1" applyAlignment="1" pivotButton="0" quotePrefix="0" xfId="0">
      <alignment horizontal="left" vertical="top"/>
    </xf>
    <xf numFmtId="0" fontId="11" fillId="0" borderId="2" applyAlignment="1" pivotButton="0" quotePrefix="0" xfId="0">
      <alignment horizontal="center" vertical="center" wrapText="1"/>
    </xf>
    <xf numFmtId="0" fontId="12" fillId="0" borderId="2" applyAlignment="1" pivotButton="0" quotePrefix="0" xfId="0">
      <alignment horizontal="left" vertical="top" wrapText="1"/>
    </xf>
    <xf numFmtId="0" fontId="11" fillId="0" borderId="2" applyAlignment="1" pivotButton="0" quotePrefix="0" xfId="0">
      <alignment horizontal="center" vertical="top" wrapText="1"/>
    </xf>
    <xf numFmtId="4" fontId="11" fillId="0" borderId="2" applyAlignment="1" pivotButton="0" quotePrefix="0" xfId="0">
      <alignment horizontal="right" vertical="top" wrapText="1"/>
    </xf>
    <xf numFmtId="0" fontId="14" fillId="0" borderId="2" applyAlignment="1" pivotButton="0" quotePrefix="0" xfId="0">
      <alignment horizontal="general" vertical="center" wrapText="1"/>
    </xf>
    <xf numFmtId="0" fontId="14" fillId="0" borderId="2" applyAlignment="1" pivotButton="0" quotePrefix="0" xfId="0">
      <alignment horizontal="center" vertical="center" wrapText="1"/>
    </xf>
    <xf numFmtId="2" fontId="11" fillId="0" borderId="2" applyAlignment="1" pivotButton="0" quotePrefix="0" xfId="0">
      <alignment horizontal="center" vertical="center" wrapText="1"/>
    </xf>
    <xf numFmtId="1" fontId="11" fillId="0" borderId="2" applyAlignment="1" pivotButton="0" quotePrefix="0" xfId="0">
      <alignment horizontal="center" vertical="center" wrapText="1"/>
    </xf>
    <xf numFmtId="0" fontId="14" fillId="0" borderId="2" applyAlignment="1" pivotButton="0" quotePrefix="0" xfId="0">
      <alignment horizontal="left" vertical="center" wrapText="1"/>
    </xf>
    <xf numFmtId="1" fontId="14" fillId="0" borderId="2" applyAlignment="1" pivotButton="0" quotePrefix="0" xfId="0">
      <alignment horizontal="center" vertical="center" wrapText="1"/>
    </xf>
    <xf numFmtId="4" fontId="11" fillId="0" borderId="2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general" vertical="bottom"/>
    </xf>
    <xf numFmtId="0" fontId="16" fillId="0" borderId="2" applyAlignment="1" pivotButton="0" quotePrefix="0" xfId="0">
      <alignment horizontal="general" vertical="center" wrapText="1"/>
    </xf>
    <xf numFmtId="4" fontId="16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general" vertical="center" wrapText="1"/>
    </xf>
    <xf numFmtId="0" fontId="17" fillId="0" borderId="6" applyAlignment="1" pivotButton="0" quotePrefix="0" xfId="0">
      <alignment horizontal="left" vertical="center" wrapText="1"/>
    </xf>
    <xf numFmtId="4" fontId="11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3" fontId="11" fillId="0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 wrapText="1"/>
    </xf>
    <xf numFmtId="4" fontId="11" fillId="0" borderId="0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general" vertical="center" wrapText="1"/>
    </xf>
    <xf numFmtId="3" fontId="11" fillId="0" borderId="0" applyAlignment="1" pivotButton="0" quotePrefix="0" xfId="0">
      <alignment horizontal="center" vertical="center" wrapText="1"/>
    </xf>
    <xf numFmtId="2" fontId="11" fillId="0" borderId="0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general" vertical="center" wrapText="1"/>
    </xf>
    <xf numFmtId="0" fontId="5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bottom" wrapText="1"/>
    </xf>
    <xf numFmtId="0" fontId="11" fillId="0" borderId="1" applyAlignment="1" pivotButton="0" quotePrefix="0" xfId="0">
      <alignment horizontal="center" vertical="bottom" wrapText="1"/>
    </xf>
    <xf numFmtId="0" fontId="11" fillId="0" borderId="0" applyAlignment="1" pivotButton="0" quotePrefix="0" xfId="0">
      <alignment horizontal="general" vertical="bottom" wrapText="1"/>
    </xf>
    <xf numFmtId="0" fontId="11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general" vertical="center"/>
    </xf>
    <xf numFmtId="0" fontId="15" fillId="0" borderId="0" applyAlignment="1" pivotButton="0" quotePrefix="0" xfId="0">
      <alignment horizontal="left" vertical="center"/>
    </xf>
    <xf numFmtId="0" fontId="18" fillId="0" borderId="0" applyAlignment="1" pivotButton="0" quotePrefix="0" xfId="0">
      <alignment horizontal="left" vertical="center" wrapText="1"/>
    </xf>
    <xf numFmtId="0" fontId="18" fillId="0" borderId="0" applyAlignment="1" pivotButton="0" quotePrefix="0" xfId="0">
      <alignment vertical="center"/>
    </xf>
    <xf numFmtId="0" fontId="19" fillId="0" borderId="0" applyAlignment="1" pivotButton="0" quotePrefix="0" xfId="0">
      <alignment horizontal="center" vertical="bottom"/>
    </xf>
    <xf numFmtId="0" fontId="20" fillId="0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left" vertical="bottom" wrapText="1"/>
    </xf>
    <xf numFmtId="0" fontId="22" fillId="0" borderId="0" pivotButton="0" quotePrefix="0" xfId="0"/>
    <xf numFmtId="0" fontId="21" fillId="0" borderId="2" applyAlignment="1" pivotButton="0" quotePrefix="0" xfId="0">
      <alignment horizontal="center" vertical="center" wrapText="1"/>
    </xf>
    <xf numFmtId="0" fontId="21" fillId="0" borderId="2" applyAlignment="1" pivotButton="0" quotePrefix="0" xfId="0">
      <alignment horizontal="center" vertical="center"/>
    </xf>
    <xf numFmtId="0" fontId="21" fillId="0" borderId="2" applyAlignment="1" pivotButton="0" quotePrefix="0" xfId="0">
      <alignment horizontal="left" vertical="center"/>
    </xf>
    <xf numFmtId="49" fontId="22" fillId="0" borderId="2" applyAlignment="1" pivotButton="0" quotePrefix="0" xfId="0">
      <alignment horizontal="center" vertical="center"/>
    </xf>
    <xf numFmtId="0" fontId="22" fillId="0" borderId="2" applyAlignment="1" pivotButton="0" quotePrefix="0" xfId="0">
      <alignment horizontal="left" vertical="center" wrapText="1"/>
    </xf>
    <xf numFmtId="0" fontId="22" fillId="0" borderId="2" applyAlignment="1" pivotButton="0" quotePrefix="0" xfId="0">
      <alignment horizontal="center" vertical="center"/>
    </xf>
    <xf numFmtId="1" fontId="22" fillId="0" borderId="2" applyAlignment="1" pivotButton="0" quotePrefix="0" xfId="0">
      <alignment horizontal="center" vertical="center"/>
    </xf>
    <xf numFmtId="0" fontId="22" fillId="0" borderId="12" applyAlignment="1" pivotButton="0" quotePrefix="0" xfId="0">
      <alignment horizontal="center" vertical="center"/>
    </xf>
    <xf numFmtId="0" fontId="22" fillId="0" borderId="11" applyAlignment="1" pivotButton="0" quotePrefix="0" xfId="0">
      <alignment horizontal="center" vertical="center"/>
    </xf>
    <xf numFmtId="0" fontId="20" fillId="0" borderId="2" applyAlignment="1" pivotButton="0" quotePrefix="0" xfId="0">
      <alignment horizontal="left" vertical="center" wrapText="1"/>
    </xf>
    <xf numFmtId="4" fontId="22" fillId="0" borderId="2" applyAlignment="1" pivotButton="0" quotePrefix="0" xfId="0">
      <alignment horizontal="center" vertical="center"/>
    </xf>
    <xf numFmtId="49" fontId="21" fillId="0" borderId="2" applyAlignment="1" pivotButton="0" quotePrefix="0" xfId="0">
      <alignment horizontal="center" vertical="center"/>
    </xf>
    <xf numFmtId="49" fontId="21" fillId="0" borderId="12" applyAlignment="1" pivotButton="0" quotePrefix="0" xfId="0">
      <alignment horizontal="left" vertical="center"/>
    </xf>
    <xf numFmtId="49" fontId="21" fillId="0" borderId="2" applyAlignment="1" pivotButton="0" quotePrefix="0" xfId="0">
      <alignment horizontal="left" vertical="center"/>
    </xf>
    <xf numFmtId="3" fontId="22" fillId="0" borderId="2" applyAlignment="1" pivotButton="0" quotePrefix="0" xfId="0">
      <alignment horizontal="center" vertical="center"/>
    </xf>
    <xf numFmtId="173" fontId="22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left" vertical="center" wrapText="1"/>
    </xf>
    <xf numFmtId="4" fontId="21" fillId="0" borderId="2" applyAlignment="1" pivotButton="0" quotePrefix="0" xfId="0">
      <alignment horizontal="center" vertical="center"/>
    </xf>
    <xf numFmtId="0" fontId="21" fillId="0" borderId="2" applyAlignment="1" pivotButton="0" quotePrefix="0" xfId="0">
      <alignment horizontal="general" vertical="center" wrapText="1"/>
    </xf>
    <xf numFmtId="0" fontId="23" fillId="0" borderId="2" applyAlignment="1" pivotButton="0" quotePrefix="0" xfId="0">
      <alignment horizontal="general" vertical="bottom" wrapText="1"/>
    </xf>
    <xf numFmtId="0" fontId="23" fillId="0" borderId="2" applyAlignment="1" pivotButton="0" quotePrefix="0" xfId="0">
      <alignment horizontal="center" vertical="center"/>
    </xf>
    <xf numFmtId="4" fontId="23" fillId="0" borderId="2" applyAlignment="1" pivotButton="0" quotePrefix="0" xfId="0">
      <alignment horizontal="center" vertical="center"/>
    </xf>
    <xf numFmtId="0" fontId="24" fillId="0" borderId="0" applyAlignment="1" pivotButton="0" quotePrefix="0" xfId="0">
      <alignment horizontal="left" vertical="center"/>
    </xf>
    <xf numFmtId="0" fontId="25" fillId="0" borderId="0" applyAlignment="1" pivotButton="0" quotePrefix="0" xfId="0">
      <alignment horizontal="general" vertical="bottom"/>
    </xf>
    <xf numFmtId="0" fontId="0" fillId="0" borderId="24" pivotButton="0" quotePrefix="0" xfId="0"/>
    <xf numFmtId="0" fontId="0" fillId="0" borderId="25" pivotButton="0" quotePrefix="0" xfId="0"/>
    <xf numFmtId="169" fontId="2" fillId="0" borderId="15" applyAlignment="1" pivotButton="0" quotePrefix="0" xfId="0">
      <alignment horizontal="center" vertical="top" wrapText="1"/>
    </xf>
    <xf numFmtId="170" fontId="2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173" fontId="2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center" vertical="center"/>
    </xf>
    <xf numFmtId="173" fontId="22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L38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9.28515625" customWidth="1" min="2" max="2"/>
    <col width="10" customWidth="1" min="3" max="3"/>
    <col width="12.85546875" customWidth="1" min="4" max="4"/>
    <col hidden="1" width="3.42578125" customWidth="1" min="5" max="5"/>
    <col width="10.4257812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7.85546875" customWidth="1" min="11" max="11"/>
    <col width="11" customWidth="1" min="12" max="12"/>
    <col width="9.140625" customWidth="1" min="13" max="16384"/>
  </cols>
  <sheetData>
    <row r="1" ht="19.7" customHeight="1">
      <c r="A1" s="1" t="n"/>
      <c r="B1" s="52" t="n"/>
      <c r="C1" s="52" t="n"/>
      <c r="D1" s="52" t="n"/>
      <c r="E1" s="52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02-21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4.6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21 ВЛ 220 кВ Шимановск-Ледяная с отпайкой на ПС Ледяная-т</t>
        </is>
      </c>
      <c r="E6" s="52" t="n"/>
      <c r="F6" s="52" t="n"/>
      <c r="G6" s="52" t="n"/>
      <c r="H6" s="52" t="n"/>
      <c r="I6" s="52" t="n"/>
      <c r="J6" s="52" t="n"/>
      <c r="K6" s="52" t="n"/>
      <c r="L6" s="52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J34</f>
        <v>307.84831</v>
      </c>
      <c r="E8" s="52" t="n"/>
      <c r="F8" s="52" t="n"/>
      <c r="G8" s="52" t="n"/>
      <c r="H8" s="52" t="n"/>
      <c r="I8" s="52" t="n"/>
      <c r="J8" s="52" t="n"/>
      <c r="K8" s="5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K34</f>
        <v>107.39064</v>
      </c>
      <c r="E9" s="52" t="n"/>
      <c r="F9" s="52" t="n"/>
      <c r="G9" s="52" t="n"/>
      <c r="H9" s="52" t="n"/>
      <c r="I9" s="52" t="n"/>
      <c r="J9" s="52" t="n"/>
      <c r="K9" s="5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2" t="n"/>
      <c r="G10" s="52" t="n"/>
      <c r="H10" s="52" t="n"/>
      <c r="I10" s="52" t="n"/>
      <c r="J10" s="52" t="n"/>
      <c r="K10" s="52" t="n"/>
      <c r="L10" s="52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1 квартал 2000 г.</t>
        </is>
      </c>
      <c r="F11" s="52" t="n"/>
      <c r="G11" s="52" t="n"/>
      <c r="H11" s="52" t="n"/>
      <c r="I11" s="52" t="n"/>
      <c r="J11" s="52" t="n"/>
      <c r="K11" s="52" t="n"/>
      <c r="L11" s="5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9" t="n"/>
      <c r="E13" s="80" t="n"/>
      <c r="F13" s="14" t="inlineStr">
        <is>
          <t>Сметная стоимость</t>
        </is>
      </c>
      <c r="G13" s="55" t="n"/>
      <c r="H13" s="55" t="n"/>
      <c r="I13" s="55" t="n"/>
      <c r="J13" s="87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2" t="n"/>
      <c r="B14" s="82" t="n"/>
      <c r="C14" s="83" t="n"/>
      <c r="D14" s="52" t="n"/>
      <c r="E14" s="84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2" t="n"/>
      <c r="L14" s="82" t="n"/>
    </row>
    <row r="15" hidden="1" ht="19.7" customHeight="1">
      <c r="A15" s="22" t="n"/>
      <c r="B15" s="22" t="n"/>
      <c r="C15" s="22" t="n"/>
      <c r="D15" s="55" t="n"/>
      <c r="E15" s="87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9" t="n"/>
      <c r="E16" s="80" t="n"/>
      <c r="F16" s="14" t="n"/>
      <c r="G16" s="55" t="n"/>
      <c r="H16" s="55" t="n"/>
      <c r="I16" s="55" t="n"/>
      <c r="J16" s="87" t="n"/>
      <c r="K16" s="14" t="n"/>
      <c r="L16" s="14" t="n"/>
    </row>
    <row r="17" hidden="1" ht="73.5" customHeight="1">
      <c r="A17" s="82" t="n"/>
      <c r="B17" s="82" t="n"/>
      <c r="C17" s="83" t="n"/>
      <c r="D17" s="52" t="n"/>
      <c r="E17" s="84" t="n"/>
      <c r="F17" s="14" t="n"/>
      <c r="G17" s="14" t="n"/>
      <c r="H17" s="14" t="n"/>
      <c r="I17" s="14" t="n"/>
      <c r="J17" s="14" t="n"/>
      <c r="K17" s="82" t="n"/>
      <c r="L17" s="82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5" t="n"/>
      <c r="E18" s="87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5" t="n"/>
      <c r="C19" s="55" t="n"/>
      <c r="D19" s="55" t="n"/>
      <c r="E19" s="55" t="n"/>
      <c r="F19" s="55" t="n"/>
      <c r="G19" s="55" t="n"/>
      <c r="H19" s="55" t="n"/>
      <c r="I19" s="55" t="n"/>
      <c r="J19" s="55" t="n"/>
      <c r="K19" s="55" t="n"/>
      <c r="L19" s="87" t="n"/>
    </row>
    <row r="20" ht="55.35" customHeight="1">
      <c r="A20" s="24" t="inlineStr">
        <is>
          <t>1</t>
        </is>
      </c>
      <c r="B20" s="25" t="inlineStr">
        <is>
          <t>02-21-01</t>
        </is>
      </c>
      <c r="C20" s="25" t="inlineStr">
        <is>
          <t>21 ВЛ 220 кВ Шимановск-Ледяная с отпайкой на ПС Ледяная-т. Ледянское уч. л-во Свободненского л-ва</t>
        </is>
      </c>
      <c r="F20" s="26" t="n">
        <v>9.554169999999999</v>
      </c>
      <c r="G20" s="26" t="n">
        <v>0</v>
      </c>
      <c r="H20" s="26" t="n">
        <v>0</v>
      </c>
      <c r="I20" s="26" t="n">
        <v>0</v>
      </c>
      <c r="J20" s="26" t="n">
        <f>SUM(F20:I20)</f>
        <v>9.55417</v>
      </c>
      <c r="K20" s="26" t="n">
        <v>3.2544</v>
      </c>
      <c r="L20" s="27" t="n"/>
    </row>
    <row r="21" ht="55.35" customHeight="1">
      <c r="A21" s="24" t="inlineStr">
        <is>
          <t>2</t>
        </is>
      </c>
      <c r="B21" s="25" t="inlineStr">
        <is>
          <t>02-21-02</t>
        </is>
      </c>
      <c r="C21" s="25" t="inlineStr">
        <is>
          <t>21 ВЛ 220 кВ Шимановск-Ледяная с отпайкой на ПС Ледяная-т. Ледянское уч. л-во Свободненского л-ва</t>
        </is>
      </c>
      <c r="F21" s="26" t="n">
        <v>0.76912</v>
      </c>
      <c r="G21" s="26" t="n">
        <v>0</v>
      </c>
      <c r="H21" s="26" t="n">
        <v>0</v>
      </c>
      <c r="I21" s="26" t="n">
        <v>0</v>
      </c>
      <c r="J21" s="26" t="n">
        <f>SUM(F21:I21)</f>
        <v>0.76912</v>
      </c>
      <c r="K21" s="26" t="n">
        <v>0.3344</v>
      </c>
      <c r="L21" s="27" t="n"/>
    </row>
    <row r="22" ht="68.65000000000001" customHeight="1">
      <c r="A22" s="24" t="inlineStr">
        <is>
          <t>3</t>
        </is>
      </c>
      <c r="B22" s="25" t="inlineStr">
        <is>
          <t>02-21-03</t>
        </is>
      </c>
      <c r="C22" s="25" t="inlineStr">
        <is>
          <t>21 ВЛ 220 кВ Шимановск-Ледяная с отпайкой на ПС Ледяная-т. Свободненский р-он Курганский сельсовет</t>
        </is>
      </c>
      <c r="F22" s="26" t="n">
        <v>12.41196</v>
      </c>
      <c r="G22" s="26" t="n">
        <v>0</v>
      </c>
      <c r="H22" s="26" t="n">
        <v>0</v>
      </c>
      <c r="I22" s="26" t="n">
        <v>0</v>
      </c>
      <c r="J22" s="26" t="n">
        <f>SUM(F22:I22)</f>
        <v>12.41196</v>
      </c>
      <c r="K22" s="26" t="n">
        <v>4.23673</v>
      </c>
      <c r="L22" s="27" t="n"/>
    </row>
    <row r="23" ht="68.65000000000001" customHeight="1">
      <c r="A23" s="24" t="inlineStr">
        <is>
          <t>4</t>
        </is>
      </c>
      <c r="B23" s="25" t="inlineStr">
        <is>
          <t>02-21-04</t>
        </is>
      </c>
      <c r="C23" s="25" t="inlineStr">
        <is>
          <t>21 ВЛ 220 кВ Шимановск-Ледяная с отпайкой на ПС Ледяная-т. Свободненский р-он Курганский сельсовет</t>
        </is>
      </c>
      <c r="F23" s="26" t="n">
        <v>1.04523</v>
      </c>
      <c r="G23" s="26" t="n">
        <v>0</v>
      </c>
      <c r="H23" s="26" t="n">
        <v>0</v>
      </c>
      <c r="I23" s="26" t="n">
        <v>0</v>
      </c>
      <c r="J23" s="26" t="n">
        <f>SUM(F23:I23)</f>
        <v>1.04523</v>
      </c>
      <c r="K23" s="26" t="n">
        <v>0.45445</v>
      </c>
      <c r="L23" s="27" t="n"/>
    </row>
    <row r="24" ht="55.35" customHeight="1">
      <c r="A24" s="24" t="inlineStr">
        <is>
          <t>5</t>
        </is>
      </c>
      <c r="B24" s="25" t="inlineStr">
        <is>
          <t>02-21-05</t>
        </is>
      </c>
      <c r="C24" s="25" t="inlineStr">
        <is>
          <t>21 ВЛ 220 кВ Шимановск-Ледяная с отпайкой на ПС Ледяная-т. Селетканское уч.л-во Шимановского л-ва</t>
        </is>
      </c>
      <c r="F24" s="26" t="n">
        <v>116.52794</v>
      </c>
      <c r="G24" s="26" t="n">
        <v>0</v>
      </c>
      <c r="H24" s="26" t="n">
        <v>0</v>
      </c>
      <c r="I24" s="26" t="n">
        <v>0</v>
      </c>
      <c r="J24" s="26" t="n">
        <f>SUM(F24:I24)</f>
        <v>116.52794</v>
      </c>
      <c r="K24" s="26" t="n">
        <v>39.60158</v>
      </c>
      <c r="L24" s="27" t="n"/>
    </row>
    <row r="25" ht="55.35" customHeight="1">
      <c r="A25" s="24" t="inlineStr">
        <is>
          <t>6</t>
        </is>
      </c>
      <c r="B25" s="25" t="inlineStr">
        <is>
          <t>02-21-06</t>
        </is>
      </c>
      <c r="C25" s="25" t="inlineStr">
        <is>
          <t>21 ВЛ 220 кВ Шимановск-Ледяная с отпайкой на ПС Ледяная-т. Селетканское уч.л-во Шимановского л-ва</t>
        </is>
      </c>
      <c r="F25" s="26" t="n">
        <v>10.3002</v>
      </c>
      <c r="G25" s="26" t="n">
        <v>0</v>
      </c>
      <c r="H25" s="26" t="n">
        <v>0</v>
      </c>
      <c r="I25" s="26" t="n">
        <v>0</v>
      </c>
      <c r="J25" s="26" t="n">
        <f>SUM(F25:I25)</f>
        <v>10.3002</v>
      </c>
      <c r="K25" s="26" t="n">
        <v>4.47835</v>
      </c>
      <c r="L25" s="27" t="n"/>
    </row>
    <row r="26" ht="55.35" customHeight="1">
      <c r="A26" s="24" t="inlineStr">
        <is>
          <t>7</t>
        </is>
      </c>
      <c r="B26" s="25" t="inlineStr">
        <is>
          <t>02-21-07</t>
        </is>
      </c>
      <c r="C26" s="25" t="inlineStr">
        <is>
          <t>21 ВЛ 220 кВ Шимановск-Ледяная с отпайкой на ПС Ледяная-т. Шимановский р-он Селетканский сельсовет</t>
        </is>
      </c>
      <c r="F26" s="26" t="n">
        <v>39.10322</v>
      </c>
      <c r="G26" s="26" t="n">
        <v>0</v>
      </c>
      <c r="H26" s="26" t="n">
        <v>0</v>
      </c>
      <c r="I26" s="26" t="n">
        <v>0</v>
      </c>
      <c r="J26" s="26" t="n">
        <f>SUM(F26:I26)</f>
        <v>39.10322</v>
      </c>
      <c r="K26" s="26" t="n">
        <v>13.3746</v>
      </c>
      <c r="L26" s="27" t="n"/>
    </row>
    <row r="27" ht="55.35" customHeight="1">
      <c r="A27" s="24" t="inlineStr">
        <is>
          <t>8</t>
        </is>
      </c>
      <c r="B27" s="25" t="inlineStr">
        <is>
          <t>02-21-08</t>
        </is>
      </c>
      <c r="C27" s="25" t="inlineStr">
        <is>
          <t>21 ВЛ 220 кВ Шимановск-Ледяная с отпайкой на ПС Ледяная-т. Шимановский р-он Селетканский сельсовет</t>
        </is>
      </c>
      <c r="F27" s="26" t="n">
        <v>3.30893</v>
      </c>
      <c r="G27" s="26" t="n">
        <v>0</v>
      </c>
      <c r="H27" s="26" t="n">
        <v>0</v>
      </c>
      <c r="I27" s="26" t="n">
        <v>0</v>
      </c>
      <c r="J27" s="26" t="n">
        <f>SUM(F27:I27)</f>
        <v>3.30893</v>
      </c>
      <c r="K27" s="26" t="n">
        <v>1.43867</v>
      </c>
      <c r="L27" s="27" t="n"/>
    </row>
    <row r="28" ht="55.35" customHeight="1">
      <c r="A28" s="24" t="inlineStr">
        <is>
          <t>9</t>
        </is>
      </c>
      <c r="B28" s="25" t="inlineStr">
        <is>
          <t>02-21-09</t>
        </is>
      </c>
      <c r="C28" s="25" t="inlineStr">
        <is>
          <t>21 ВЛ 220 кВ Шимановск-Ледяная с отпайкой на ПС Ледяная-т. Шимановское уч.л-во Шимановского л-ва</t>
        </is>
      </c>
      <c r="F28" s="26" t="n">
        <v>96.64415</v>
      </c>
      <c r="G28" s="26" t="n">
        <v>0</v>
      </c>
      <c r="H28" s="26" t="n">
        <v>0</v>
      </c>
      <c r="I28" s="26" t="n">
        <v>0</v>
      </c>
      <c r="J28" s="26" t="n">
        <f>SUM(F28:I28)</f>
        <v>96.64415</v>
      </c>
      <c r="K28" s="26" t="n">
        <v>33.14707</v>
      </c>
      <c r="L28" s="27" t="n"/>
    </row>
    <row r="29" ht="55.35" customHeight="1">
      <c r="A29" s="24" t="inlineStr">
        <is>
          <t>10</t>
        </is>
      </c>
      <c r="B29" s="25" t="inlineStr">
        <is>
          <t>02-21-10</t>
        </is>
      </c>
      <c r="C29" s="25" t="inlineStr">
        <is>
          <t>21 ВЛ 220 кВ Шимановск-Ледяная с отпайкой на ПС Ледяная-т. Шимановское уч.л-во Шимановского л-ва</t>
        </is>
      </c>
      <c r="F29" s="26" t="n">
        <v>8.339359999999999</v>
      </c>
      <c r="G29" s="26" t="n">
        <v>0</v>
      </c>
      <c r="H29" s="26" t="n">
        <v>0</v>
      </c>
      <c r="I29" s="26" t="n">
        <v>0</v>
      </c>
      <c r="J29" s="26" t="n">
        <f>SUM(F29:I29)</f>
        <v>8.33936</v>
      </c>
      <c r="K29" s="26" t="n">
        <v>3.62581</v>
      </c>
      <c r="L29" s="27" t="n"/>
    </row>
    <row r="30" ht="55.35" customHeight="1">
      <c r="A30" s="24" t="inlineStr">
        <is>
          <t>11</t>
        </is>
      </c>
      <c r="B30" s="25" t="inlineStr">
        <is>
          <t>02-21-11</t>
        </is>
      </c>
      <c r="C30" s="25" t="inlineStr">
        <is>
          <t>21 ВЛ 220 кВ Шимановск-Ледяная с отпайкой на ПС Ледяная-т. гор. округ Шимановск</t>
        </is>
      </c>
      <c r="F30" s="26" t="n">
        <v>9.05489</v>
      </c>
      <c r="G30" s="26" t="n">
        <v>0</v>
      </c>
      <c r="H30" s="26" t="n">
        <v>0</v>
      </c>
      <c r="I30" s="26" t="n">
        <v>0</v>
      </c>
      <c r="J30" s="26" t="n">
        <f>SUM(F30:I30)</f>
        <v>9.05489</v>
      </c>
      <c r="K30" s="26" t="n">
        <v>3.10147</v>
      </c>
      <c r="L30" s="27" t="n"/>
    </row>
    <row r="31" ht="55.35" customHeight="1">
      <c r="A31" s="24" t="inlineStr">
        <is>
          <t>12</t>
        </is>
      </c>
      <c r="B31" s="25" t="inlineStr">
        <is>
          <t>02-21-12</t>
        </is>
      </c>
      <c r="C31" s="25" t="inlineStr">
        <is>
          <t>21 ВЛ 220 кВ Шимановск-Ледяная с отпайкой на ПС Ледяная-т. гор. округ Шимановск</t>
        </is>
      </c>
      <c r="F31" s="26" t="n">
        <v>0.78914</v>
      </c>
      <c r="G31" s="26" t="n">
        <v>0</v>
      </c>
      <c r="H31" s="26" t="n">
        <v>0</v>
      </c>
      <c r="I31" s="26" t="n">
        <v>0</v>
      </c>
      <c r="J31" s="26" t="n">
        <f>SUM(F31:I31)</f>
        <v>0.78914</v>
      </c>
      <c r="K31" s="26" t="n">
        <v>0.34311</v>
      </c>
      <c r="L31" s="27" t="n"/>
    </row>
    <row r="32" ht="19.7" customHeight="1">
      <c r="A32" s="23" t="inlineStr">
        <is>
          <t>13</t>
        </is>
      </c>
      <c r="B32" s="28" t="inlineStr">
        <is>
          <t>Итого по разделу: Локальные сметы</t>
        </is>
      </c>
      <c r="C32" s="55" t="n"/>
      <c r="D32" s="55" t="n"/>
      <c r="E32" s="87" t="n"/>
      <c r="F32" s="29" t="n">
        <f>SUM(F20:F31)</f>
        <v>307.84831</v>
      </c>
      <c r="G32" s="29" t="n">
        <f>SUM(G20:G31)</f>
        <v>0</v>
      </c>
      <c r="H32" s="29" t="n">
        <f>SUM(H20:H31)</f>
        <v>0</v>
      </c>
      <c r="I32" s="29" t="n">
        <f>SUM(I20:I31)</f>
        <v>0</v>
      </c>
      <c r="J32" s="29" t="n">
        <f>SUM(J20:J31)</f>
        <v>307.84831</v>
      </c>
      <c r="K32" s="29" t="n">
        <f>SUM(K20:K31)</f>
        <v>107.39064</v>
      </c>
      <c r="L32" s="30" t="n"/>
    </row>
    <row r="33" ht="19.7" customHeight="1">
      <c r="A33" s="23" t="inlineStr">
        <is>
          <t>Всего по смете</t>
        </is>
      </c>
      <c r="B33" s="55" t="n"/>
      <c r="C33" s="55" t="n"/>
      <c r="D33" s="55" t="n"/>
      <c r="E33" s="55" t="n"/>
      <c r="F33" s="55" t="n"/>
      <c r="G33" s="55" t="n"/>
      <c r="H33" s="55" t="n"/>
      <c r="I33" s="55" t="n"/>
      <c r="J33" s="55" t="n"/>
      <c r="K33" s="55" t="n"/>
      <c r="L33" s="87" t="n"/>
    </row>
    <row r="34" ht="22.5" customHeight="1">
      <c r="A34" s="23" t="n"/>
      <c r="B34" s="28" t="inlineStr">
        <is>
          <t>Всего по смете</t>
        </is>
      </c>
      <c r="C34" s="55" t="n"/>
      <c r="D34" s="55" t="n"/>
      <c r="E34" s="87" t="n"/>
      <c r="F34" s="29" t="n">
        <f>SUM(F20:F31)</f>
        <v>307.84831</v>
      </c>
      <c r="G34" s="29" t="n">
        <f>SUM(G20:G31)</f>
        <v>0</v>
      </c>
      <c r="H34" s="29" t="n">
        <f>SUM(H20:H31)</f>
        <v>0</v>
      </c>
      <c r="I34" s="29" t="n">
        <f>SUM(I20:I31)</f>
        <v>0</v>
      </c>
      <c r="J34" s="29" t="n">
        <f>SUM(J20:J31)</f>
        <v>307.84831</v>
      </c>
      <c r="K34" s="29" t="n">
        <f>SUM(K20:K31)</f>
        <v>107.39064</v>
      </c>
      <c r="L34" s="30" t="n"/>
    </row>
    <row r="35" ht="19.7" customHeight="1">
      <c r="A35" s="31" t="inlineStr">
        <is>
          <t>Составил</t>
        </is>
      </c>
      <c r="C35" s="32" t="inlineStr">
        <is>
          <t>Григорова И. А.</t>
        </is>
      </c>
      <c r="D35" s="52" t="n"/>
      <c r="E35" s="52" t="n"/>
      <c r="F35" s="52" t="n"/>
      <c r="G35" s="52" t="n"/>
      <c r="H35" s="52" t="n"/>
      <c r="I35" s="52" t="n"/>
      <c r="J35" s="52" t="n"/>
      <c r="K35" s="52" t="n"/>
      <c r="L35" s="52" t="n"/>
    </row>
    <row r="36" ht="19.7" customHeight="1">
      <c r="A36" s="33" t="n"/>
      <c r="B36" s="34" t="n"/>
      <c r="C36" s="35" t="n"/>
    </row>
    <row r="37" ht="19.7" customHeight="1">
      <c r="A37" s="31" t="inlineStr">
        <is>
          <t>Проверил</t>
        </is>
      </c>
      <c r="C37" s="32" t="inlineStr">
        <is>
          <t>Черкасов А. В.</t>
        </is>
      </c>
      <c r="D37" s="52" t="n"/>
      <c r="E37" s="52" t="n"/>
      <c r="F37" s="52" t="n"/>
      <c r="G37" s="52" t="n"/>
      <c r="H37" s="52" t="n"/>
      <c r="I37" s="52" t="n"/>
      <c r="J37" s="52" t="n"/>
      <c r="K37" s="52" t="n"/>
      <c r="L37" s="52" t="n"/>
    </row>
    <row r="38" ht="19.7" customHeight="1">
      <c r="A38" s="36" t="n"/>
      <c r="B38" s="37" t="n"/>
      <c r="C38" s="35" t="n"/>
    </row>
    <row r="39" ht="19.7" customHeight="1"/>
  </sheetData>
  <mergeCells count="51">
    <mergeCell ref="L13:L14"/>
    <mergeCell ref="C13:E14"/>
    <mergeCell ref="C31:E31"/>
    <mergeCell ref="F16:J16"/>
    <mergeCell ref="C22:E22"/>
    <mergeCell ref="C7:L7"/>
    <mergeCell ref="A1:E1"/>
    <mergeCell ref="A16:A17"/>
    <mergeCell ref="C21:E21"/>
    <mergeCell ref="A3:L3"/>
    <mergeCell ref="A10:D10"/>
    <mergeCell ref="C38:L38"/>
    <mergeCell ref="B32:E32"/>
    <mergeCell ref="C37:L37"/>
    <mergeCell ref="C27:E27"/>
    <mergeCell ref="A33:L33"/>
    <mergeCell ref="B13:B14"/>
    <mergeCell ref="C36:L36"/>
    <mergeCell ref="A8:C8"/>
    <mergeCell ref="C23:E23"/>
    <mergeCell ref="A37:B37"/>
    <mergeCell ref="E10:L10"/>
    <mergeCell ref="A11:D11"/>
    <mergeCell ref="A4:L4"/>
    <mergeCell ref="C16:E17"/>
    <mergeCell ref="C28:E28"/>
    <mergeCell ref="A2:E2"/>
    <mergeCell ref="A19:L19"/>
    <mergeCell ref="A13:A14"/>
    <mergeCell ref="E11:L11"/>
    <mergeCell ref="C18:E18"/>
    <mergeCell ref="A9:C9"/>
    <mergeCell ref="K13:K14"/>
    <mergeCell ref="C35:L35"/>
    <mergeCell ref="C30:E30"/>
    <mergeCell ref="C15:E15"/>
    <mergeCell ref="F13:J13"/>
    <mergeCell ref="C24:E24"/>
    <mergeCell ref="A35:B35"/>
    <mergeCell ref="D9:K9"/>
    <mergeCell ref="D8:K8"/>
    <mergeCell ref="A6:C6"/>
    <mergeCell ref="K16:K17"/>
    <mergeCell ref="C26:E26"/>
    <mergeCell ref="L16:L17"/>
    <mergeCell ref="B16:B17"/>
    <mergeCell ref="C29:E29"/>
    <mergeCell ref="C20:E20"/>
    <mergeCell ref="D6:L6"/>
    <mergeCell ref="C25:E25"/>
    <mergeCell ref="B34:E34"/>
  </mergeCells>
  <pageMargins left="0.5905511811023623" right="0.3937007874015748" top="0.7874015748031497" bottom="0.5905511811023623" header="0.1968503937007874" footer="0.1968503937007874"/>
  <pageSetup orientation="portrait" paperSize="9" scale="94" fitToHeight="0" fitToWidth="1" errors="blank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L38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9.28515625" customWidth="1" min="2" max="2"/>
    <col width="10" customWidth="1" min="3" max="3"/>
    <col width="12.85546875" customWidth="1" min="4" max="4"/>
    <col hidden="1" width="3.42578125" customWidth="1" min="5" max="5"/>
    <col width="10.42578125" customWidth="1" min="6" max="6"/>
    <col width="7.85546875" customWidth="1" min="7" max="7"/>
    <col width="8.5703125" customWidth="1" min="8" max="8"/>
    <col width="6.42578125" customWidth="1" min="9" max="9"/>
    <col width="9.28515625" customWidth="1" min="10" max="10"/>
    <col width="7.85546875" customWidth="1" min="11" max="11"/>
    <col width="11" customWidth="1" min="12" max="12"/>
    <col width="9.140625" customWidth="1" min="13" max="16384"/>
  </cols>
  <sheetData>
    <row r="1" ht="19.7" customHeight="1">
      <c r="A1" s="1" t="n"/>
      <c r="B1" s="52" t="n"/>
      <c r="C1" s="52" t="n"/>
      <c r="D1" s="52" t="n"/>
      <c r="E1" s="52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02-21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4.6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21 ВЛ 220 кВ Шимановск-Ледяная с отпайкой на ПС Ледяная-т</t>
        </is>
      </c>
      <c r="E6" s="52" t="n"/>
      <c r="F6" s="52" t="n"/>
      <c r="G6" s="52" t="n"/>
      <c r="H6" s="52" t="n"/>
      <c r="I6" s="52" t="n"/>
      <c r="J6" s="52" t="n"/>
      <c r="K6" s="52" t="n"/>
      <c r="L6" s="52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J34</f>
        <v>18227.10454</v>
      </c>
      <c r="E8" s="52" t="n"/>
      <c r="F8" s="52" t="n"/>
      <c r="G8" s="52" t="n"/>
      <c r="H8" s="52" t="n"/>
      <c r="I8" s="52" t="n"/>
      <c r="J8" s="52" t="n"/>
      <c r="K8" s="5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K34</f>
        <v>7652.65701</v>
      </c>
      <c r="E9" s="52" t="n"/>
      <c r="F9" s="52" t="n"/>
      <c r="G9" s="52" t="n"/>
      <c r="H9" s="52" t="n"/>
      <c r="I9" s="52" t="n"/>
      <c r="J9" s="52" t="n"/>
      <c r="K9" s="5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2" t="n"/>
      <c r="G10" s="52" t="n"/>
      <c r="H10" s="52" t="n"/>
      <c r="I10" s="52" t="n"/>
      <c r="J10" s="52" t="n"/>
      <c r="K10" s="52" t="n"/>
      <c r="L10" s="52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I квартал 2026 года</t>
        </is>
      </c>
      <c r="F11" s="52" t="n"/>
      <c r="G11" s="52" t="n"/>
      <c r="H11" s="52" t="n"/>
      <c r="I11" s="52" t="n"/>
      <c r="J11" s="52" t="n"/>
      <c r="K11" s="52" t="n"/>
      <c r="L11" s="5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9" t="n"/>
      <c r="E13" s="80" t="n"/>
      <c r="F13" s="14" t="inlineStr">
        <is>
          <t>Сметная стоимость</t>
        </is>
      </c>
      <c r="G13" s="55" t="n"/>
      <c r="H13" s="55" t="n"/>
      <c r="I13" s="55" t="n"/>
      <c r="J13" s="87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2" t="n"/>
      <c r="B14" s="82" t="n"/>
      <c r="C14" s="83" t="n"/>
      <c r="D14" s="52" t="n"/>
      <c r="E14" s="84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2" t="n"/>
      <c r="L14" s="82" t="n"/>
    </row>
    <row r="15" hidden="1" ht="19.7" customHeight="1">
      <c r="A15" s="22" t="n"/>
      <c r="B15" s="22" t="n"/>
      <c r="C15" s="22" t="n"/>
      <c r="D15" s="55" t="n"/>
      <c r="E15" s="87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9" t="n"/>
      <c r="E16" s="80" t="n"/>
      <c r="F16" s="14" t="n"/>
      <c r="G16" s="55" t="n"/>
      <c r="H16" s="55" t="n"/>
      <c r="I16" s="55" t="n"/>
      <c r="J16" s="87" t="n"/>
      <c r="K16" s="14" t="n"/>
      <c r="L16" s="14" t="n"/>
    </row>
    <row r="17" hidden="1" ht="73.5" customHeight="1">
      <c r="A17" s="82" t="n"/>
      <c r="B17" s="82" t="n"/>
      <c r="C17" s="83" t="n"/>
      <c r="D17" s="52" t="n"/>
      <c r="E17" s="84" t="n"/>
      <c r="F17" s="14" t="n"/>
      <c r="G17" s="14" t="n"/>
      <c r="H17" s="14" t="n"/>
      <c r="I17" s="14" t="n"/>
      <c r="J17" s="14" t="n"/>
      <c r="K17" s="82" t="n"/>
      <c r="L17" s="82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5" t="n"/>
      <c r="E18" s="87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5" t="n"/>
      <c r="C19" s="55" t="n"/>
      <c r="D19" s="55" t="n"/>
      <c r="E19" s="55" t="n"/>
      <c r="F19" s="55" t="n"/>
      <c r="G19" s="55" t="n"/>
      <c r="H19" s="55" t="n"/>
      <c r="I19" s="55" t="n"/>
      <c r="J19" s="55" t="n"/>
      <c r="K19" s="55" t="n"/>
      <c r="L19" s="87" t="n"/>
    </row>
    <row r="20" ht="55.35" customHeight="1">
      <c r="A20" s="24" t="inlineStr">
        <is>
          <t>1</t>
        </is>
      </c>
      <c r="B20" s="25" t="inlineStr">
        <is>
          <t>02-21-01</t>
        </is>
      </c>
      <c r="C20" s="25" t="inlineStr">
        <is>
          <t>21 ВЛ 220 кВ Шимановск-Ледяная с отпайкой на ПС Ледяная-т. Ледянское уч. л-во Свободненского л-ва</t>
        </is>
      </c>
      <c r="F20" s="26" t="n">
        <v>554.67502</v>
      </c>
      <c r="G20" s="26" t="n">
        <v>0</v>
      </c>
      <c r="H20" s="26" t="n">
        <v>0</v>
      </c>
      <c r="I20" s="26" t="n">
        <v>0</v>
      </c>
      <c r="J20" s="26" t="n">
        <f>SUM(F20:I20)</f>
        <v>554.67502</v>
      </c>
      <c r="K20" s="26" t="n">
        <v>231.90855</v>
      </c>
      <c r="L20" s="27" t="n"/>
    </row>
    <row r="21" ht="55.35" customHeight="1">
      <c r="A21" s="24" t="inlineStr">
        <is>
          <t>2</t>
        </is>
      </c>
      <c r="B21" s="25" t="inlineStr">
        <is>
          <t>02-21-02</t>
        </is>
      </c>
      <c r="C21" s="25" t="inlineStr">
        <is>
          <t>21 ВЛ 220 кВ Шимановск-Ледяная с отпайкой на ПС Ледяная-т. Ледянское уч. л-во Свободненского л-ва</t>
        </is>
      </c>
      <c r="F21" s="26" t="n">
        <v>54.80749</v>
      </c>
      <c r="G21" s="26" t="n">
        <v>0</v>
      </c>
      <c r="H21" s="26" t="n">
        <v>0</v>
      </c>
      <c r="I21" s="26" t="n">
        <v>0</v>
      </c>
      <c r="J21" s="26" t="n">
        <f>SUM(F21:I21)</f>
        <v>54.80749</v>
      </c>
      <c r="K21" s="26" t="n">
        <v>23.82934</v>
      </c>
      <c r="L21" s="27" t="n"/>
    </row>
    <row r="22" ht="68.65000000000001" customHeight="1">
      <c r="A22" s="24" t="inlineStr">
        <is>
          <t>3</t>
        </is>
      </c>
      <c r="B22" s="25" t="inlineStr">
        <is>
          <t>02-21-03</t>
        </is>
      </c>
      <c r="C22" s="25" t="inlineStr">
        <is>
          <t>21 ВЛ 220 кВ Шимановск-Ледяная с отпайкой на ПС Ледяная-т. Свободненский р-он Курганский сельсовет</t>
        </is>
      </c>
      <c r="F22" s="26" t="n">
        <v>721.83332</v>
      </c>
      <c r="G22" s="26" t="n">
        <v>0</v>
      </c>
      <c r="H22" s="26" t="n">
        <v>0</v>
      </c>
      <c r="I22" s="26" t="n">
        <v>0</v>
      </c>
      <c r="J22" s="26" t="n">
        <f>SUM(F22:I22)</f>
        <v>721.83332</v>
      </c>
      <c r="K22" s="26" t="n">
        <v>301.90938</v>
      </c>
      <c r="L22" s="27" t="n"/>
    </row>
    <row r="23" ht="68.65000000000001" customHeight="1">
      <c r="A23" s="24" t="inlineStr">
        <is>
          <t>4</t>
        </is>
      </c>
      <c r="B23" s="25" t="inlineStr">
        <is>
          <t>02-21-04</t>
        </is>
      </c>
      <c r="C23" s="25" t="inlineStr">
        <is>
          <t>21 ВЛ 220 кВ Шимановск-Ледяная с отпайкой на ПС Ледяная-т. Свободненский р-он Курганский сельсовет</t>
        </is>
      </c>
      <c r="F23" s="26" t="n">
        <v>74.48345999999999</v>
      </c>
      <c r="G23" s="26" t="n">
        <v>0</v>
      </c>
      <c r="H23" s="26" t="n">
        <v>0</v>
      </c>
      <c r="I23" s="26" t="n">
        <v>0</v>
      </c>
      <c r="J23" s="26" t="n">
        <f>SUM(F23:I23)</f>
        <v>74.48346</v>
      </c>
      <c r="K23" s="26" t="n">
        <v>32.38411</v>
      </c>
      <c r="L23" s="27" t="n"/>
    </row>
    <row r="24" ht="55.35" customHeight="1">
      <c r="A24" s="24" t="inlineStr">
        <is>
          <t>5</t>
        </is>
      </c>
      <c r="B24" s="25" t="inlineStr">
        <is>
          <t>02-21-05</t>
        </is>
      </c>
      <c r="C24" s="25" t="inlineStr">
        <is>
          <t>21 ВЛ 220 кВ Шимановск-Ледяная с отпайкой на ПС Ледяная-т. Селетканское уч.л-во Шимановского л-ва</t>
        </is>
      </c>
      <c r="F24" s="38" t="n">
        <v>6752.37869</v>
      </c>
      <c r="G24" s="26" t="n">
        <v>0</v>
      </c>
      <c r="H24" s="26" t="n">
        <v>0</v>
      </c>
      <c r="I24" s="26" t="n">
        <v>0</v>
      </c>
      <c r="J24" s="38" t="n">
        <f>SUM(F24:I24)</f>
        <v>6752.37869</v>
      </c>
      <c r="K24" s="38" t="n">
        <v>2822.00861</v>
      </c>
      <c r="L24" s="39" t="n"/>
    </row>
    <row r="25" ht="55.35" customHeight="1">
      <c r="A25" s="24" t="inlineStr">
        <is>
          <t>6</t>
        </is>
      </c>
      <c r="B25" s="25" t="inlineStr">
        <is>
          <t>02-21-06</t>
        </is>
      </c>
      <c r="C25" s="25" t="inlineStr">
        <is>
          <t>21 ВЛ 220 кВ Шимановск-Ледяная с отпайкой на ПС Ледяная-т. Селетканское уч.л-во Шимановского л-ва</t>
        </is>
      </c>
      <c r="F25" s="38" t="n">
        <v>733.99261</v>
      </c>
      <c r="G25" s="26" t="n">
        <v>0</v>
      </c>
      <c r="H25" s="26" t="n">
        <v>0</v>
      </c>
      <c r="I25" s="26" t="n">
        <v>0</v>
      </c>
      <c r="J25" s="38" t="n">
        <f>SUM(F25:I25)</f>
        <v>733.99261</v>
      </c>
      <c r="K25" s="26" t="n">
        <v>319.12722</v>
      </c>
      <c r="L25" s="39" t="n"/>
    </row>
    <row r="26" ht="55.35" customHeight="1">
      <c r="A26" s="24" t="inlineStr">
        <is>
          <t>7</t>
        </is>
      </c>
      <c r="B26" s="25" t="inlineStr">
        <is>
          <t>02-21-07</t>
        </is>
      </c>
      <c r="C26" s="25" t="inlineStr">
        <is>
          <t>21 ВЛ 220 кВ Шимановск-Ледяная с отпайкой на ПС Ледяная-т. Шимановский р-он Селетканский сельсовет</t>
        </is>
      </c>
      <c r="F26" s="38" t="n">
        <v>2277.88506</v>
      </c>
      <c r="G26" s="26" t="n">
        <v>0</v>
      </c>
      <c r="H26" s="26" t="n">
        <v>0</v>
      </c>
      <c r="I26" s="26" t="n">
        <v>0</v>
      </c>
      <c r="J26" s="38" t="n">
        <f>SUM(F26:I26)</f>
        <v>2277.88506</v>
      </c>
      <c r="K26" s="26" t="n">
        <v>953.07398</v>
      </c>
      <c r="L26" s="39" t="n"/>
    </row>
    <row r="27" ht="55.35" customHeight="1">
      <c r="A27" s="24" t="inlineStr">
        <is>
          <t>8</t>
        </is>
      </c>
      <c r="B27" s="25" t="inlineStr">
        <is>
          <t>02-21-08</t>
        </is>
      </c>
      <c r="C27" s="25" t="inlineStr">
        <is>
          <t>21 ВЛ 220 кВ Шимановск-Ледяная с отпайкой на ПС Ледяная-т. Шимановский р-он Селетканский сельсовет</t>
        </is>
      </c>
      <c r="F27" s="26" t="n">
        <v>235.79513</v>
      </c>
      <c r="G27" s="26" t="n">
        <v>0</v>
      </c>
      <c r="H27" s="26" t="n">
        <v>0</v>
      </c>
      <c r="I27" s="26" t="n">
        <v>0</v>
      </c>
      <c r="J27" s="26" t="n">
        <f>SUM(F27:I27)</f>
        <v>235.79513</v>
      </c>
      <c r="K27" s="26" t="n">
        <v>102.51962</v>
      </c>
      <c r="L27" s="27" t="n"/>
    </row>
    <row r="28" ht="55.35" customHeight="1">
      <c r="A28" s="24" t="inlineStr">
        <is>
          <t>9</t>
        </is>
      </c>
      <c r="B28" s="25" t="inlineStr">
        <is>
          <t>02-21-09</t>
        </is>
      </c>
      <c r="C28" s="25" t="inlineStr">
        <is>
          <t>21 ВЛ 220 кВ Шимановск-Ледяная с отпайкой на ПС Ледяная-т. Шимановское уч.л-во Шимановского л-ва</t>
        </is>
      </c>
      <c r="F28" s="38" t="n">
        <v>5642.66403</v>
      </c>
      <c r="G28" s="26" t="n">
        <v>0</v>
      </c>
      <c r="H28" s="26" t="n">
        <v>0</v>
      </c>
      <c r="I28" s="26" t="n">
        <v>0</v>
      </c>
      <c r="J28" s="38" t="n">
        <f>SUM(F28:I28)</f>
        <v>5642.66403</v>
      </c>
      <c r="K28" s="38" t="n">
        <v>2362.06022</v>
      </c>
      <c r="L28" s="39" t="n"/>
    </row>
    <row r="29" ht="55.35" customHeight="1">
      <c r="A29" s="24" t="inlineStr">
        <is>
          <t>10</t>
        </is>
      </c>
      <c r="B29" s="25" t="inlineStr">
        <is>
          <t>02-21-10</t>
        </is>
      </c>
      <c r="C29" s="25" t="inlineStr">
        <is>
          <t>21 ВЛ 220 кВ Шимановск-Ледяная с отпайкой на ПС Ледяная-т. Шимановское уч.л-во Шимановского л-ва</t>
        </is>
      </c>
      <c r="F29" s="26" t="n">
        <v>594.2629899999999</v>
      </c>
      <c r="G29" s="26" t="n">
        <v>0</v>
      </c>
      <c r="H29" s="26" t="n">
        <v>0</v>
      </c>
      <c r="I29" s="26" t="n">
        <v>0</v>
      </c>
      <c r="J29" s="26" t="n">
        <f>SUM(F29:I29)</f>
        <v>594.26299</v>
      </c>
      <c r="K29" s="26" t="n">
        <v>258.37522</v>
      </c>
      <c r="L29" s="27" t="n"/>
    </row>
    <row r="30" ht="55.35" customHeight="1">
      <c r="A30" s="24" t="inlineStr">
        <is>
          <t>11</t>
        </is>
      </c>
      <c r="B30" s="25" t="inlineStr">
        <is>
          <t>02-21-11</t>
        </is>
      </c>
      <c r="C30" s="25" t="inlineStr">
        <is>
          <t>21 ВЛ 220 кВ Шимановск-Ледяная с отпайкой на ПС Ледяная-т. гор. округ Шимановск</t>
        </is>
      </c>
      <c r="F30" s="26" t="n">
        <v>528.09168</v>
      </c>
      <c r="G30" s="26" t="n">
        <v>0</v>
      </c>
      <c r="H30" s="26" t="n">
        <v>0</v>
      </c>
      <c r="I30" s="26" t="n">
        <v>0</v>
      </c>
      <c r="J30" s="26" t="n">
        <f>SUM(F30:I30)</f>
        <v>528.09168</v>
      </c>
      <c r="K30" s="26" t="n">
        <v>221.01074</v>
      </c>
      <c r="L30" s="27" t="n"/>
    </row>
    <row r="31" ht="55.35" customHeight="1">
      <c r="A31" s="24" t="inlineStr">
        <is>
          <t>12</t>
        </is>
      </c>
      <c r="B31" s="25" t="inlineStr">
        <is>
          <t>02-21-12</t>
        </is>
      </c>
      <c r="C31" s="25" t="inlineStr">
        <is>
          <t>21 ВЛ 220 кВ Шимановск-Ледяная с отпайкой на ПС Ледяная-т. гор. округ Шимановск</t>
        </is>
      </c>
      <c r="F31" s="26" t="n">
        <v>56.23506</v>
      </c>
      <c r="G31" s="26" t="n">
        <v>0</v>
      </c>
      <c r="H31" s="26" t="n">
        <v>0</v>
      </c>
      <c r="I31" s="26" t="n">
        <v>0</v>
      </c>
      <c r="J31" s="26" t="n">
        <f>SUM(F31:I31)</f>
        <v>56.23506</v>
      </c>
      <c r="K31" s="26" t="n">
        <v>24.45002</v>
      </c>
      <c r="L31" s="27" t="n"/>
    </row>
    <row r="32" ht="19.7" customHeight="1">
      <c r="A32" s="23" t="inlineStr">
        <is>
          <t>13</t>
        </is>
      </c>
      <c r="B32" s="28" t="inlineStr">
        <is>
          <t>Итого по разделу: Локальные сметы</t>
        </is>
      </c>
      <c r="C32" s="55" t="n"/>
      <c r="D32" s="55" t="n"/>
      <c r="E32" s="87" t="n"/>
      <c r="F32" s="40" t="n">
        <f>SUM(F20:F31)</f>
        <v>18227.10454</v>
      </c>
      <c r="G32" s="29" t="n">
        <f>SUM(G20:G31)</f>
        <v>0</v>
      </c>
      <c r="H32" s="29" t="n">
        <f>SUM(H20:H31)</f>
        <v>0</v>
      </c>
      <c r="I32" s="29" t="n">
        <f>SUM(I20:I31)</f>
        <v>0</v>
      </c>
      <c r="J32" s="40" t="n">
        <f>SUM(J20:J31)</f>
        <v>18227.10454</v>
      </c>
      <c r="K32" s="40" t="n">
        <f>SUM(K20:K31)</f>
        <v>7652.65701</v>
      </c>
      <c r="L32" s="41" t="n"/>
    </row>
    <row r="33" ht="19.7" customHeight="1">
      <c r="A33" s="23" t="inlineStr">
        <is>
          <t>Всего по смете</t>
        </is>
      </c>
      <c r="B33" s="55" t="n"/>
      <c r="C33" s="55" t="n"/>
      <c r="D33" s="55" t="n"/>
      <c r="E33" s="55" t="n"/>
      <c r="F33" s="55" t="n"/>
      <c r="G33" s="55" t="n"/>
      <c r="H33" s="55" t="n"/>
      <c r="I33" s="55" t="n"/>
      <c r="J33" s="55" t="n"/>
      <c r="K33" s="55" t="n"/>
      <c r="L33" s="87" t="n"/>
    </row>
    <row r="34" ht="22.5" customHeight="1">
      <c r="A34" s="23" t="n"/>
      <c r="B34" s="28" t="inlineStr">
        <is>
          <t>Всего по смете</t>
        </is>
      </c>
      <c r="C34" s="55" t="n"/>
      <c r="D34" s="55" t="n"/>
      <c r="E34" s="87" t="n"/>
      <c r="F34" s="40" t="n">
        <f>SUM(F20:F31)</f>
        <v>18227.10454</v>
      </c>
      <c r="G34" s="29" t="n">
        <f>SUM(G20:G31)</f>
        <v>0</v>
      </c>
      <c r="H34" s="29" t="n">
        <f>SUM(H20:H31)</f>
        <v>0</v>
      </c>
      <c r="I34" s="29" t="n">
        <f>SUM(I20:I31)</f>
        <v>0</v>
      </c>
      <c r="J34" s="40" t="n">
        <f>SUM(J20:J31)</f>
        <v>18227.10454</v>
      </c>
      <c r="K34" s="40" t="n">
        <f>SUM(K20:K31)</f>
        <v>7652.65701</v>
      </c>
      <c r="L34" s="41" t="n"/>
    </row>
    <row r="35" ht="19.7" customHeight="1">
      <c r="A35" s="31" t="inlineStr">
        <is>
          <t>Составил</t>
        </is>
      </c>
      <c r="C35" s="32" t="inlineStr">
        <is>
          <t>Григорова И. А.</t>
        </is>
      </c>
      <c r="D35" s="52" t="n"/>
      <c r="E35" s="52" t="n"/>
      <c r="F35" s="52" t="n"/>
      <c r="G35" s="52" t="n"/>
      <c r="H35" s="52" t="n"/>
      <c r="I35" s="52" t="n"/>
      <c r="J35" s="52" t="n"/>
      <c r="K35" s="52" t="n"/>
      <c r="L35" s="52" t="n"/>
    </row>
    <row r="36" ht="19.7" customHeight="1">
      <c r="A36" s="33" t="n"/>
      <c r="B36" s="34" t="n"/>
      <c r="C36" s="35" t="n"/>
    </row>
    <row r="37" ht="19.7" customHeight="1">
      <c r="A37" s="31" t="inlineStr">
        <is>
          <t>Проверил</t>
        </is>
      </c>
      <c r="C37" s="32" t="inlineStr">
        <is>
          <t>Черкасов А. В.</t>
        </is>
      </c>
      <c r="D37" s="52" t="n"/>
      <c r="E37" s="52" t="n"/>
      <c r="F37" s="52" t="n"/>
      <c r="G37" s="52" t="n"/>
      <c r="H37" s="52" t="n"/>
      <c r="I37" s="52" t="n"/>
      <c r="J37" s="52" t="n"/>
      <c r="K37" s="52" t="n"/>
      <c r="L37" s="52" t="n"/>
    </row>
    <row r="38" ht="19.7" customHeight="1">
      <c r="A38" s="36" t="n"/>
      <c r="B38" s="37" t="n"/>
      <c r="C38" s="35" t="n"/>
    </row>
    <row r="39" ht="19.7" customHeight="1"/>
  </sheetData>
  <mergeCells count="51">
    <mergeCell ref="L13:L14"/>
    <mergeCell ref="C13:E14"/>
    <mergeCell ref="C31:E31"/>
    <mergeCell ref="F16:J16"/>
    <mergeCell ref="C22:E22"/>
    <mergeCell ref="C7:L7"/>
    <mergeCell ref="A1:E1"/>
    <mergeCell ref="A16:A17"/>
    <mergeCell ref="C21:E21"/>
    <mergeCell ref="A3:L3"/>
    <mergeCell ref="A10:D10"/>
    <mergeCell ref="C38:L38"/>
    <mergeCell ref="B32:E32"/>
    <mergeCell ref="C37:L37"/>
    <mergeCell ref="C27:E27"/>
    <mergeCell ref="A33:L33"/>
    <mergeCell ref="B13:B14"/>
    <mergeCell ref="C36:L36"/>
    <mergeCell ref="A8:C8"/>
    <mergeCell ref="C23:E23"/>
    <mergeCell ref="A37:B37"/>
    <mergeCell ref="E10:L10"/>
    <mergeCell ref="A11:D11"/>
    <mergeCell ref="A4:L4"/>
    <mergeCell ref="C16:E17"/>
    <mergeCell ref="C28:E28"/>
    <mergeCell ref="A2:E2"/>
    <mergeCell ref="A19:L19"/>
    <mergeCell ref="A13:A14"/>
    <mergeCell ref="E11:L11"/>
    <mergeCell ref="C18:E18"/>
    <mergeCell ref="A9:C9"/>
    <mergeCell ref="K13:K14"/>
    <mergeCell ref="C35:L35"/>
    <mergeCell ref="C30:E30"/>
    <mergeCell ref="C15:E15"/>
    <mergeCell ref="F13:J13"/>
    <mergeCell ref="C24:E24"/>
    <mergeCell ref="A35:B35"/>
    <mergeCell ref="D9:K9"/>
    <mergeCell ref="D8:K8"/>
    <mergeCell ref="A6:C6"/>
    <mergeCell ref="K16:K17"/>
    <mergeCell ref="C26:E26"/>
    <mergeCell ref="L16:L17"/>
    <mergeCell ref="B16:B17"/>
    <mergeCell ref="C29:E29"/>
    <mergeCell ref="C20:E20"/>
    <mergeCell ref="D6:L6"/>
    <mergeCell ref="C25:E25"/>
    <mergeCell ref="B34:E34"/>
  </mergeCells>
  <pageMargins left="0.5905511811023623" right="0.3937007874015748" top="0.7874015748031497" bottom="0.5905511811023623" header="0.1968503937007874" footer="0.1968503937007874"/>
  <pageSetup orientation="portrait" paperSize="9" scale="94" fitToHeight="0" fitToWidth="1" errors="blank" horizontalDpi="300" verticalDpi="3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6.7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21 ВЛ 220 кВ Шимановск-Ледяная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02-21-01</t>
        </is>
      </c>
    </row>
    <row r="25" ht="19.35" customHeight="1">
      <c r="A25" s="56" t="inlineStr">
        <is>
          <t>21 ВЛ 220 кВ Шимановск-Ледяная с отпайкой на ПС Ледяная-т. Ледянское уч. л-во Свободненского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200.66</v>
      </c>
      <c r="M31" s="65" t="n">
        <v>2.82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554.6799999999999</v>
      </c>
      <c r="E32" s="72" t="inlineStr">
        <is>
          <t>(</t>
        </is>
      </c>
      <c r="F32" s="71" t="n">
        <v>9.550000000000001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333.3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32.48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554.6799999999999</v>
      </c>
      <c r="E34" s="72" t="inlineStr">
        <is>
          <t>(</t>
        </is>
      </c>
      <c r="F34" s="78" t="n">
        <v>9.550000000000001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65" t="n"/>
      <c r="E44" s="266" t="n"/>
      <c r="F44" s="93" t="inlineStr">
        <is>
          <t>100 м2</t>
        </is>
      </c>
      <c r="G44" s="94" t="n">
        <v>49</v>
      </c>
      <c r="H44" s="95" t="n">
        <v>1</v>
      </c>
      <c r="I44" s="95" t="n">
        <v>49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65" t="n"/>
      <c r="E45" s="266" t="n"/>
      <c r="F45" s="99" t="n"/>
      <c r="G45" s="99" t="n"/>
      <c r="H45" s="99" t="n"/>
      <c r="I45" s="100" t="n"/>
      <c r="J45" s="101" t="n">
        <v>37.79</v>
      </c>
      <c r="K45" s="267" t="n">
        <v>1.2</v>
      </c>
      <c r="L45" s="103" t="n">
        <v>2222.05</v>
      </c>
      <c r="M45" s="101" t="n">
        <v>71.26000000000001</v>
      </c>
      <c r="N45" s="103" t="n">
        <v>158343.28</v>
      </c>
    </row>
    <row r="46" ht="19.35" customHeight="1">
      <c r="A46" s="96" t="n"/>
      <c r="B46" s="104" t="n"/>
      <c r="C46" s="98" t="inlineStr">
        <is>
          <t>ЗТ</t>
        </is>
      </c>
      <c r="D46" s="265" t="n"/>
      <c r="E46" s="266" t="n"/>
      <c r="F46" s="105" t="inlineStr">
        <is>
          <t>чел.-ч</t>
        </is>
      </c>
      <c r="G46" s="101" t="n">
        <v>4.43</v>
      </c>
      <c r="H46" s="267" t="n">
        <v>1.2</v>
      </c>
      <c r="I46" s="268" t="n">
        <v>260.484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65" t="n"/>
      <c r="E47" s="266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2222.05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65" t="n"/>
      <c r="E48" s="266" t="n"/>
      <c r="F48" s="99" t="n"/>
      <c r="G48" s="107" t="n"/>
      <c r="H48" s="107" t="n"/>
      <c r="I48" s="100" t="n"/>
      <c r="J48" s="100" t="n"/>
      <c r="K48" s="100" t="n"/>
      <c r="L48" s="103" t="n">
        <v>2222.05</v>
      </c>
      <c r="M48" s="100" t="n"/>
      <c r="N48" s="103" t="n">
        <v>158343.28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65" t="n"/>
      <c r="E49" s="266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1977.62</v>
      </c>
      <c r="M49" s="100" t="n"/>
      <c r="N49" s="113" t="n">
        <v>140925.52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1" t="n">
        <v>911.04</v>
      </c>
      <c r="M50" s="100" t="n"/>
      <c r="N50" s="103" t="n">
        <v>64920.74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65" t="n"/>
      <c r="E51" s="266" t="n"/>
      <c r="F51" s="100" t="n"/>
      <c r="G51" s="107" t="n"/>
      <c r="H51" s="107" t="n"/>
      <c r="I51" s="114" t="n"/>
      <c r="J51" s="114" t="n"/>
      <c r="K51" s="114" t="n"/>
      <c r="L51" s="115" t="n">
        <v>5110.71</v>
      </c>
      <c r="M51" s="114" t="n"/>
      <c r="N51" s="94" t="n"/>
    </row>
    <row r="52" ht="19.35" customHeight="1">
      <c r="A52" s="90" t="inlineStr">
        <is>
          <t>Пролет 1-5, 8-11 ПС ЛедянаяТ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65" t="n"/>
      <c r="E53" s="266" t="n"/>
      <c r="F53" s="93" t="inlineStr">
        <is>
          <t>100 шт</t>
        </is>
      </c>
      <c r="G53" s="94" t="n">
        <v>1.48</v>
      </c>
      <c r="H53" s="95" t="n">
        <v>1</v>
      </c>
      <c r="I53" s="116" t="n">
        <v>1.48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65" t="n"/>
      <c r="E54" s="266" t="n"/>
      <c r="F54" s="99" t="n"/>
      <c r="G54" s="99" t="n"/>
      <c r="H54" s="99" t="n"/>
      <c r="I54" s="100" t="n"/>
      <c r="J54" s="101" t="n">
        <v>48.97</v>
      </c>
      <c r="K54" s="267" t="n">
        <v>1.2</v>
      </c>
      <c r="L54" s="101" t="n">
        <v>86.97</v>
      </c>
      <c r="M54" s="101" t="n">
        <v>71.26000000000001</v>
      </c>
      <c r="N54" s="103" t="n">
        <v>6197.48</v>
      </c>
    </row>
    <row r="55" ht="19.35" customHeight="1">
      <c r="A55" s="96" t="n"/>
      <c r="B55" s="104" t="n"/>
      <c r="C55" s="98" t="inlineStr">
        <is>
          <t>ЗТ</t>
        </is>
      </c>
      <c r="D55" s="265" t="n"/>
      <c r="E55" s="266" t="n"/>
      <c r="F55" s="105" t="inlineStr">
        <is>
          <t>чел.-ч</t>
        </is>
      </c>
      <c r="G55" s="101" t="n">
        <v>5.21</v>
      </c>
      <c r="H55" s="267" t="n">
        <v>1.2</v>
      </c>
      <c r="I55" s="269" t="n">
        <v>9.25296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65" t="n"/>
      <c r="E56" s="266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86.97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65" t="n"/>
      <c r="E57" s="266" t="n"/>
      <c r="F57" s="99" t="n"/>
      <c r="G57" s="107" t="n"/>
      <c r="H57" s="107" t="n"/>
      <c r="I57" s="100" t="n"/>
      <c r="J57" s="100" t="n"/>
      <c r="K57" s="100" t="n"/>
      <c r="L57" s="101" t="n">
        <v>86.97</v>
      </c>
      <c r="M57" s="100" t="n"/>
      <c r="N57" s="103" t="n">
        <v>6197.48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65" t="n"/>
      <c r="E58" s="266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77.40000000000001</v>
      </c>
      <c r="M58" s="100" t="n"/>
      <c r="N58" s="113" t="n">
        <v>5515.76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35.66</v>
      </c>
      <c r="M59" s="100" t="n"/>
      <c r="N59" s="103" t="n">
        <v>2540.97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65" t="n"/>
      <c r="E60" s="266" t="n"/>
      <c r="F60" s="100" t="n"/>
      <c r="G60" s="107" t="n"/>
      <c r="H60" s="107" t="n"/>
      <c r="I60" s="114" t="n"/>
      <c r="J60" s="114" t="n"/>
      <c r="K60" s="114" t="n"/>
      <c r="L60" s="116" t="n">
        <v>200.03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65" t="n"/>
      <c r="E61" s="266" t="n"/>
      <c r="F61" s="93" t="inlineStr">
        <is>
          <t>100 шт</t>
        </is>
      </c>
      <c r="G61" s="94" t="n">
        <v>0.45</v>
      </c>
      <c r="H61" s="95" t="n">
        <v>1</v>
      </c>
      <c r="I61" s="116" t="n">
        <v>0.45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65" t="n"/>
      <c r="E62" s="266" t="n"/>
      <c r="F62" s="99" t="n"/>
      <c r="G62" s="99" t="n"/>
      <c r="H62" s="99" t="n"/>
      <c r="I62" s="100" t="n"/>
      <c r="J62" s="101" t="n">
        <v>94.94</v>
      </c>
      <c r="K62" s="267" t="n">
        <v>1.2</v>
      </c>
      <c r="L62" s="101" t="n">
        <v>51.27</v>
      </c>
      <c r="M62" s="101" t="n">
        <v>71.26000000000001</v>
      </c>
      <c r="N62" s="103" t="n">
        <v>3653.5</v>
      </c>
    </row>
    <row r="63" ht="19.35" customHeight="1">
      <c r="A63" s="96" t="n"/>
      <c r="B63" s="104" t="n"/>
      <c r="C63" s="98" t="inlineStr">
        <is>
          <t>ЗТ</t>
        </is>
      </c>
      <c r="D63" s="265" t="n"/>
      <c r="E63" s="266" t="n"/>
      <c r="F63" s="105" t="inlineStr">
        <is>
          <t>чел.-ч</t>
        </is>
      </c>
      <c r="G63" s="270" t="n">
        <v>10.1</v>
      </c>
      <c r="H63" s="267" t="n">
        <v>1.2</v>
      </c>
      <c r="I63" s="268" t="n">
        <v>5.454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65" t="n"/>
      <c r="E64" s="266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51.27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65" t="n"/>
      <c r="E65" s="266" t="n"/>
      <c r="F65" s="99" t="n"/>
      <c r="G65" s="107" t="n"/>
      <c r="H65" s="107" t="n"/>
      <c r="I65" s="100" t="n"/>
      <c r="J65" s="100" t="n"/>
      <c r="K65" s="100" t="n"/>
      <c r="L65" s="101" t="n">
        <v>51.27</v>
      </c>
      <c r="M65" s="100" t="n"/>
      <c r="N65" s="103" t="n">
        <v>3653.5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65" t="n"/>
      <c r="E66" s="266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45.63</v>
      </c>
      <c r="M66" s="100" t="n"/>
      <c r="N66" s="113" t="n">
        <v>3251.62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65" t="n"/>
      <c r="E67" s="266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21.02</v>
      </c>
      <c r="M67" s="100" t="n"/>
      <c r="N67" s="103" t="n">
        <v>1497.94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65" t="n"/>
      <c r="E68" s="266" t="n"/>
      <c r="F68" s="100" t="n"/>
      <c r="G68" s="107" t="n"/>
      <c r="H68" s="107" t="n"/>
      <c r="I68" s="114" t="n"/>
      <c r="J68" s="114" t="n"/>
      <c r="K68" s="114" t="n"/>
      <c r="L68" s="116" t="n">
        <v>117.92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65" t="n"/>
      <c r="E69" s="266" t="n"/>
      <c r="F69" s="93" t="inlineStr">
        <is>
          <t>100 шт</t>
        </is>
      </c>
      <c r="G69" s="94" t="n">
        <v>0.09</v>
      </c>
      <c r="H69" s="95" t="n">
        <v>1</v>
      </c>
      <c r="I69" s="116" t="n">
        <v>0.09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65" t="n"/>
      <c r="E70" s="266" t="n"/>
      <c r="F70" s="99" t="n"/>
      <c r="G70" s="99" t="n"/>
      <c r="H70" s="99" t="n"/>
      <c r="I70" s="100" t="n"/>
      <c r="J70" s="101" t="n">
        <v>125.96</v>
      </c>
      <c r="K70" s="267" t="n">
        <v>1.2</v>
      </c>
      <c r="L70" s="101" t="n">
        <v>13.6</v>
      </c>
      <c r="M70" s="101" t="n">
        <v>71.26000000000001</v>
      </c>
      <c r="N70" s="101" t="n">
        <v>969.14</v>
      </c>
    </row>
    <row r="71" ht="19.35" customHeight="1">
      <c r="A71" s="96" t="n"/>
      <c r="B71" s="104" t="n"/>
      <c r="C71" s="98" t="inlineStr">
        <is>
          <t>ЗТ</t>
        </is>
      </c>
      <c r="D71" s="265" t="n"/>
      <c r="E71" s="266" t="n"/>
      <c r="F71" s="105" t="inlineStr">
        <is>
          <t>чел.-ч</t>
        </is>
      </c>
      <c r="G71" s="270" t="n">
        <v>13.4</v>
      </c>
      <c r="H71" s="267" t="n">
        <v>1.2</v>
      </c>
      <c r="I71" s="271" t="n">
        <v>1.4472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65" t="n"/>
      <c r="E72" s="266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13.6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65" t="n"/>
      <c r="E73" s="266" t="n"/>
      <c r="F73" s="99" t="n"/>
      <c r="G73" s="107" t="n"/>
      <c r="H73" s="107" t="n"/>
      <c r="I73" s="100" t="n"/>
      <c r="J73" s="100" t="n"/>
      <c r="K73" s="100" t="n"/>
      <c r="L73" s="101" t="n">
        <v>13.6</v>
      </c>
      <c r="M73" s="100" t="n"/>
      <c r="N73" s="101" t="n">
        <v>969.14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65" t="n"/>
      <c r="E74" s="266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12.1</v>
      </c>
      <c r="M74" s="100" t="n"/>
      <c r="N74" s="120" t="n">
        <v>862.53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65" t="n"/>
      <c r="E75" s="266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5.58</v>
      </c>
      <c r="M75" s="100" t="n"/>
      <c r="N75" s="101" t="n">
        <v>397.35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65" t="n"/>
      <c r="E76" s="266" t="n"/>
      <c r="F76" s="100" t="n"/>
      <c r="G76" s="107" t="n"/>
      <c r="H76" s="107" t="n"/>
      <c r="I76" s="114" t="n"/>
      <c r="J76" s="114" t="n"/>
      <c r="K76" s="114" t="n"/>
      <c r="L76" s="116" t="n">
        <v>31.28</v>
      </c>
      <c r="M76" s="114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65" t="n"/>
      <c r="E77" s="266" t="n"/>
      <c r="F77" s="93" t="inlineStr">
        <is>
          <t>100 шт</t>
        </is>
      </c>
      <c r="G77" s="94" t="n">
        <v>1.48</v>
      </c>
      <c r="H77" s="95" t="n">
        <v>1</v>
      </c>
      <c r="I77" s="116" t="n">
        <v>1.48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65" t="n"/>
      <c r="E78" s="266" t="n"/>
      <c r="F78" s="99" t="n"/>
      <c r="G78" s="99" t="n"/>
      <c r="H78" s="99" t="n"/>
      <c r="I78" s="100" t="n"/>
      <c r="J78" s="101" t="n">
        <v>115.44</v>
      </c>
      <c r="K78" s="267" t="n">
        <v>1.2</v>
      </c>
      <c r="L78" s="101" t="n">
        <v>205.02</v>
      </c>
      <c r="M78" s="101" t="n">
        <v>71.26000000000001</v>
      </c>
      <c r="N78" s="103" t="n">
        <v>14609.73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65" t="n"/>
      <c r="E79" s="266" t="n"/>
      <c r="F79" s="99" t="n"/>
      <c r="G79" s="99" t="n"/>
      <c r="H79" s="99" t="n"/>
      <c r="I79" s="100" t="n"/>
      <c r="J79" s="101" t="n">
        <v>655.4299999999999</v>
      </c>
      <c r="K79" s="267" t="n">
        <v>1.2</v>
      </c>
      <c r="L79" s="103" t="n">
        <v>1164.04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65" t="n"/>
      <c r="E80" s="266" t="n"/>
      <c r="F80" s="99" t="n"/>
      <c r="G80" s="99" t="n"/>
      <c r="H80" s="99" t="n"/>
      <c r="I80" s="100" t="n"/>
      <c r="J80" s="101" t="n">
        <v>114.62</v>
      </c>
      <c r="K80" s="267" t="n">
        <v>1.2</v>
      </c>
      <c r="L80" s="101" t="n">
        <v>203.57</v>
      </c>
      <c r="M80" s="101" t="n">
        <v>71.26000000000001</v>
      </c>
      <c r="N80" s="103" t="n">
        <v>14506.4</v>
      </c>
    </row>
    <row r="81" ht="19.35" customHeight="1">
      <c r="A81" s="96" t="n"/>
      <c r="B81" s="104" t="n"/>
      <c r="C81" s="98" t="inlineStr">
        <is>
          <t>ЗТ</t>
        </is>
      </c>
      <c r="D81" s="265" t="n"/>
      <c r="E81" s="266" t="n"/>
      <c r="F81" s="105" t="inlineStr">
        <is>
          <t>чел.-ч</t>
        </is>
      </c>
      <c r="G81" s="270" t="n">
        <v>14.8</v>
      </c>
      <c r="H81" s="267" t="n">
        <v>1.2</v>
      </c>
      <c r="I81" s="271" t="n">
        <v>26.2848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65" t="n"/>
      <c r="E82" s="266" t="n"/>
      <c r="F82" s="105" t="inlineStr">
        <is>
          <t>чел.-ч</t>
        </is>
      </c>
      <c r="G82" s="101" t="n">
        <v>8.49</v>
      </c>
      <c r="H82" s="267" t="n">
        <v>1.2</v>
      </c>
      <c r="I82" s="269" t="n">
        <v>15.07824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65" t="n"/>
      <c r="E83" s="266" t="n"/>
      <c r="F83" s="99" t="n"/>
      <c r="G83" s="107" t="n"/>
      <c r="H83" s="107" t="n"/>
      <c r="I83" s="100" t="n"/>
      <c r="J83" s="101" t="n">
        <v>770.87</v>
      </c>
      <c r="K83" s="100" t="n"/>
      <c r="L83" s="103" t="n">
        <v>1369.06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65" t="n"/>
      <c r="E84" s="266" t="n"/>
      <c r="F84" s="99" t="n"/>
      <c r="G84" s="107" t="n"/>
      <c r="H84" s="107" t="n"/>
      <c r="I84" s="100" t="n"/>
      <c r="J84" s="100" t="n"/>
      <c r="K84" s="100" t="n"/>
      <c r="L84" s="101" t="n">
        <v>408.59</v>
      </c>
      <c r="M84" s="100" t="n"/>
      <c r="N84" s="103" t="n">
        <v>29116.13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65" t="n"/>
      <c r="E85" s="266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1" t="n">
        <v>363.65</v>
      </c>
      <c r="M85" s="100" t="n"/>
      <c r="N85" s="113" t="n">
        <v>25913.36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65" t="n"/>
      <c r="E86" s="266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167.52</v>
      </c>
      <c r="M86" s="100" t="n"/>
      <c r="N86" s="103" t="n">
        <v>11937.61</v>
      </c>
    </row>
    <row r="87" ht="19.35" customHeight="1">
      <c r="A87" s="96" t="n"/>
      <c r="B87" s="109" t="n"/>
      <c r="C87" s="88" t="inlineStr">
        <is>
          <t>Всего по позиции</t>
        </is>
      </c>
      <c r="D87" s="265" t="n"/>
      <c r="E87" s="266" t="n"/>
      <c r="F87" s="100" t="n"/>
      <c r="G87" s="107" t="n"/>
      <c r="H87" s="107" t="n"/>
      <c r="I87" s="114" t="n"/>
      <c r="J87" s="114" t="n"/>
      <c r="K87" s="114" t="n"/>
      <c r="L87" s="115" t="n">
        <v>1900.23</v>
      </c>
      <c r="M87" s="114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65" t="n"/>
      <c r="E88" s="266" t="n"/>
      <c r="F88" s="93" t="inlineStr">
        <is>
          <t>100 шт</t>
        </is>
      </c>
      <c r="G88" s="94" t="n">
        <v>1.48</v>
      </c>
      <c r="H88" s="95" t="n">
        <v>1</v>
      </c>
      <c r="I88" s="116" t="n">
        <v>1.48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65" t="n"/>
      <c r="E89" s="266" t="n"/>
      <c r="F89" s="99" t="n"/>
      <c r="G89" s="99" t="n"/>
      <c r="H89" s="99" t="n"/>
      <c r="I89" s="100" t="n"/>
      <c r="J89" s="101" t="n">
        <v>28.94</v>
      </c>
      <c r="K89" s="267" t="n">
        <v>1.2</v>
      </c>
      <c r="L89" s="101" t="n">
        <v>51.4</v>
      </c>
      <c r="M89" s="101" t="n">
        <v>71.26000000000001</v>
      </c>
      <c r="N89" s="103" t="n">
        <v>3662.76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65" t="n"/>
      <c r="E90" s="266" t="n"/>
      <c r="F90" s="99" t="n"/>
      <c r="G90" s="99" t="n"/>
      <c r="H90" s="99" t="n"/>
      <c r="I90" s="100" t="n"/>
      <c r="J90" s="101" t="n">
        <v>163.66</v>
      </c>
      <c r="K90" s="267" t="n">
        <v>1.2</v>
      </c>
      <c r="L90" s="101" t="n">
        <v>290.66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65" t="n"/>
      <c r="E91" s="266" t="n"/>
      <c r="F91" s="99" t="n"/>
      <c r="G91" s="99" t="n"/>
      <c r="H91" s="99" t="n"/>
      <c r="I91" s="100" t="n"/>
      <c r="J91" s="101" t="n">
        <v>28.62</v>
      </c>
      <c r="K91" s="267" t="n">
        <v>1.2</v>
      </c>
      <c r="L91" s="101" t="n">
        <v>50.83</v>
      </c>
      <c r="M91" s="101" t="n">
        <v>71.26000000000001</v>
      </c>
      <c r="N91" s="103" t="n">
        <v>3622.15</v>
      </c>
    </row>
    <row r="92" ht="19.35" customHeight="1">
      <c r="A92" s="96" t="n"/>
      <c r="B92" s="104" t="n"/>
      <c r="C92" s="98" t="inlineStr">
        <is>
          <t>ЗТ</t>
        </is>
      </c>
      <c r="D92" s="265" t="n"/>
      <c r="E92" s="266" t="n"/>
      <c r="F92" s="105" t="inlineStr">
        <is>
          <t>чел.-ч</t>
        </is>
      </c>
      <c r="G92" s="101" t="n">
        <v>3.71</v>
      </c>
      <c r="H92" s="267" t="n">
        <v>1.2</v>
      </c>
      <c r="I92" s="269" t="n">
        <v>6.58896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65" t="n"/>
      <c r="E93" s="266" t="n"/>
      <c r="F93" s="105" t="inlineStr">
        <is>
          <t>чел.-ч</t>
        </is>
      </c>
      <c r="G93" s="101" t="n">
        <v>2.12</v>
      </c>
      <c r="H93" s="267" t="n">
        <v>1.2</v>
      </c>
      <c r="I93" s="269" t="n">
        <v>3.76512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65" t="n"/>
      <c r="E94" s="266" t="n"/>
      <c r="F94" s="99" t="n"/>
      <c r="G94" s="107" t="n"/>
      <c r="H94" s="107" t="n"/>
      <c r="I94" s="100" t="n"/>
      <c r="J94" s="101" t="n">
        <v>192.6</v>
      </c>
      <c r="K94" s="100" t="n"/>
      <c r="L94" s="101" t="n">
        <v>342.06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65" t="n"/>
      <c r="E95" s="266" t="n"/>
      <c r="F95" s="99" t="n"/>
      <c r="G95" s="107" t="n"/>
      <c r="H95" s="107" t="n"/>
      <c r="I95" s="100" t="n"/>
      <c r="J95" s="100" t="n"/>
      <c r="K95" s="100" t="n"/>
      <c r="L95" s="101" t="n">
        <v>102.23</v>
      </c>
      <c r="M95" s="100" t="n"/>
      <c r="N95" s="103" t="n">
        <v>7284.91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65" t="n"/>
      <c r="E96" s="266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90.98</v>
      </c>
      <c r="M96" s="100" t="n"/>
      <c r="N96" s="113" t="n">
        <v>6483.57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65" t="n"/>
      <c r="E97" s="266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41.91</v>
      </c>
      <c r="M97" s="100" t="n"/>
      <c r="N97" s="103" t="n">
        <v>2986.81</v>
      </c>
    </row>
    <row r="98" ht="19.35" customHeight="1">
      <c r="A98" s="96" t="n"/>
      <c r="B98" s="109" t="n"/>
      <c r="C98" s="88" t="inlineStr">
        <is>
          <t>Всего по позиции</t>
        </is>
      </c>
      <c r="D98" s="265" t="n"/>
      <c r="E98" s="266" t="n"/>
      <c r="F98" s="100" t="n"/>
      <c r="G98" s="107" t="n"/>
      <c r="H98" s="107" t="n"/>
      <c r="I98" s="114" t="n"/>
      <c r="J98" s="114" t="n"/>
      <c r="K98" s="114" t="n"/>
      <c r="L98" s="116" t="n">
        <v>474.95</v>
      </c>
      <c r="M98" s="114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65" t="n"/>
      <c r="E99" s="266" t="n"/>
      <c r="F99" s="93" t="inlineStr">
        <is>
          <t>100 шт</t>
        </is>
      </c>
      <c r="G99" s="94" t="n">
        <v>0.45</v>
      </c>
      <c r="H99" s="95" t="n">
        <v>1</v>
      </c>
      <c r="I99" s="116" t="n">
        <v>0.45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65" t="n"/>
      <c r="E100" s="266" t="n"/>
      <c r="F100" s="99" t="n"/>
      <c r="G100" s="99" t="n"/>
      <c r="H100" s="99" t="n"/>
      <c r="I100" s="100" t="n"/>
      <c r="J100" s="101" t="n">
        <v>201.24</v>
      </c>
      <c r="K100" s="267" t="n">
        <v>1.2</v>
      </c>
      <c r="L100" s="101" t="n">
        <v>108.67</v>
      </c>
      <c r="M100" s="101" t="n">
        <v>71.26000000000001</v>
      </c>
      <c r="N100" s="103" t="n">
        <v>7743.82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65" t="n"/>
      <c r="E101" s="266" t="n"/>
      <c r="F101" s="99" t="n"/>
      <c r="G101" s="99" t="n"/>
      <c r="H101" s="99" t="n"/>
      <c r="I101" s="100" t="n"/>
      <c r="J101" s="103" t="n">
        <v>1142.56</v>
      </c>
      <c r="K101" s="267" t="n">
        <v>1.2</v>
      </c>
      <c r="L101" s="101" t="n">
        <v>616.98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65" t="n"/>
      <c r="E102" s="266" t="n"/>
      <c r="F102" s="99" t="n"/>
      <c r="G102" s="99" t="n"/>
      <c r="H102" s="99" t="n"/>
      <c r="I102" s="100" t="n"/>
      <c r="J102" s="101" t="n">
        <v>199.8</v>
      </c>
      <c r="K102" s="267" t="n">
        <v>1.2</v>
      </c>
      <c r="L102" s="101" t="n">
        <v>107.89</v>
      </c>
      <c r="M102" s="101" t="n">
        <v>71.26000000000001</v>
      </c>
      <c r="N102" s="103" t="n">
        <v>7688.24</v>
      </c>
    </row>
    <row r="103" ht="19.35" customHeight="1">
      <c r="A103" s="96" t="n"/>
      <c r="B103" s="104" t="n"/>
      <c r="C103" s="98" t="inlineStr">
        <is>
          <t>ЗТ</t>
        </is>
      </c>
      <c r="D103" s="265" t="n"/>
      <c r="E103" s="266" t="n"/>
      <c r="F103" s="105" t="inlineStr">
        <is>
          <t>чел.-ч</t>
        </is>
      </c>
      <c r="G103" s="270" t="n">
        <v>25.8</v>
      </c>
      <c r="H103" s="267" t="n">
        <v>1.2</v>
      </c>
      <c r="I103" s="268" t="n">
        <v>13.932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65" t="n"/>
      <c r="E104" s="266" t="n"/>
      <c r="F104" s="105" t="inlineStr">
        <is>
          <t>чел.-ч</t>
        </is>
      </c>
      <c r="G104" s="270" t="n">
        <v>14.8</v>
      </c>
      <c r="H104" s="267" t="n">
        <v>1.2</v>
      </c>
      <c r="I104" s="268" t="n">
        <v>7.992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65" t="n"/>
      <c r="E105" s="266" t="n"/>
      <c r="F105" s="99" t="n"/>
      <c r="G105" s="107" t="n"/>
      <c r="H105" s="107" t="n"/>
      <c r="I105" s="100" t="n"/>
      <c r="J105" s="103" t="n">
        <v>1343.8</v>
      </c>
      <c r="K105" s="100" t="n"/>
      <c r="L105" s="101" t="n">
        <v>725.65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65" t="n"/>
      <c r="E106" s="266" t="n"/>
      <c r="F106" s="99" t="n"/>
      <c r="G106" s="107" t="n"/>
      <c r="H106" s="107" t="n"/>
      <c r="I106" s="100" t="n"/>
      <c r="J106" s="100" t="n"/>
      <c r="K106" s="100" t="n"/>
      <c r="L106" s="101" t="n">
        <v>216.56</v>
      </c>
      <c r="M106" s="100" t="n"/>
      <c r="N106" s="103" t="n">
        <v>15432.06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65" t="n"/>
      <c r="E107" s="266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1" t="n">
        <v>192.74</v>
      </c>
      <c r="M107" s="100" t="n"/>
      <c r="N107" s="113" t="n">
        <v>13734.53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65" t="n"/>
      <c r="E108" s="266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88.79000000000001</v>
      </c>
      <c r="M108" s="100" t="n"/>
      <c r="N108" s="103" t="n">
        <v>6327.14</v>
      </c>
    </row>
    <row r="109" ht="19.35" customHeight="1">
      <c r="A109" s="96" t="n"/>
      <c r="B109" s="109" t="n"/>
      <c r="C109" s="88" t="inlineStr">
        <is>
          <t>Всего по позиции</t>
        </is>
      </c>
      <c r="D109" s="265" t="n"/>
      <c r="E109" s="266" t="n"/>
      <c r="F109" s="100" t="n"/>
      <c r="G109" s="107" t="n"/>
      <c r="H109" s="107" t="n"/>
      <c r="I109" s="114" t="n"/>
      <c r="J109" s="114" t="n"/>
      <c r="K109" s="114" t="n"/>
      <c r="L109" s="115" t="n">
        <v>1007.18</v>
      </c>
      <c r="M109" s="114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65" t="n"/>
      <c r="E110" s="266" t="n"/>
      <c r="F110" s="93" t="inlineStr">
        <is>
          <t>100 шт</t>
        </is>
      </c>
      <c r="G110" s="94" t="n">
        <v>0.45</v>
      </c>
      <c r="H110" s="95" t="n">
        <v>1</v>
      </c>
      <c r="I110" s="116" t="n">
        <v>0.45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65" t="n"/>
      <c r="E111" s="266" t="n"/>
      <c r="F111" s="99" t="n"/>
      <c r="G111" s="99" t="n"/>
      <c r="H111" s="99" t="n"/>
      <c r="I111" s="100" t="n"/>
      <c r="J111" s="101" t="n">
        <v>58.34</v>
      </c>
      <c r="K111" s="267" t="n">
        <v>1.2</v>
      </c>
      <c r="L111" s="101" t="n">
        <v>31.5</v>
      </c>
      <c r="M111" s="101" t="n">
        <v>71.26000000000001</v>
      </c>
      <c r="N111" s="103" t="n">
        <v>2244.69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65" t="n"/>
      <c r="E112" s="266" t="n"/>
      <c r="F112" s="99" t="n"/>
      <c r="G112" s="99" t="n"/>
      <c r="H112" s="99" t="n"/>
      <c r="I112" s="100" t="n"/>
      <c r="J112" s="101" t="n">
        <v>330.42</v>
      </c>
      <c r="K112" s="267" t="n">
        <v>1.2</v>
      </c>
      <c r="L112" s="101" t="n">
        <v>178.43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65" t="n"/>
      <c r="E113" s="266" t="n"/>
      <c r="F113" s="99" t="n"/>
      <c r="G113" s="99" t="n"/>
      <c r="H113" s="99" t="n"/>
      <c r="I113" s="100" t="n"/>
      <c r="J113" s="101" t="n">
        <v>57.78</v>
      </c>
      <c r="K113" s="267" t="n">
        <v>1.2</v>
      </c>
      <c r="L113" s="101" t="n">
        <v>31.2</v>
      </c>
      <c r="M113" s="101" t="n">
        <v>71.26000000000001</v>
      </c>
      <c r="N113" s="103" t="n">
        <v>2223.31</v>
      </c>
    </row>
    <row r="114" ht="19.35" customHeight="1">
      <c r="A114" s="96" t="n"/>
      <c r="B114" s="104" t="n"/>
      <c r="C114" s="98" t="inlineStr">
        <is>
          <t>ЗТ</t>
        </is>
      </c>
      <c r="D114" s="265" t="n"/>
      <c r="E114" s="266" t="n"/>
      <c r="F114" s="105" t="inlineStr">
        <is>
          <t>чел.-ч</t>
        </is>
      </c>
      <c r="G114" s="101" t="n">
        <v>7.48</v>
      </c>
      <c r="H114" s="267" t="n">
        <v>1.2</v>
      </c>
      <c r="I114" s="271" t="n">
        <v>4.0392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65" t="n"/>
      <c r="E115" s="266" t="n"/>
      <c r="F115" s="105" t="inlineStr">
        <is>
          <t>чел.-ч</t>
        </is>
      </c>
      <c r="G115" s="101" t="n">
        <v>4.28</v>
      </c>
      <c r="H115" s="267" t="n">
        <v>1.2</v>
      </c>
      <c r="I115" s="271" t="n">
        <v>2.3112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65" t="n"/>
      <c r="E116" s="266" t="n"/>
      <c r="F116" s="99" t="n"/>
      <c r="G116" s="107" t="n"/>
      <c r="H116" s="107" t="n"/>
      <c r="I116" s="100" t="n"/>
      <c r="J116" s="101" t="n">
        <v>388.76</v>
      </c>
      <c r="K116" s="100" t="n"/>
      <c r="L116" s="101" t="n">
        <v>209.93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65" t="n"/>
      <c r="E117" s="266" t="n"/>
      <c r="F117" s="99" t="n"/>
      <c r="G117" s="107" t="n"/>
      <c r="H117" s="107" t="n"/>
      <c r="I117" s="100" t="n"/>
      <c r="J117" s="100" t="n"/>
      <c r="K117" s="100" t="n"/>
      <c r="L117" s="101" t="n">
        <v>62.7</v>
      </c>
      <c r="M117" s="100" t="n"/>
      <c r="N117" s="103" t="n">
        <v>4468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65" t="n"/>
      <c r="E118" s="266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55.8</v>
      </c>
      <c r="M118" s="100" t="n"/>
      <c r="N118" s="113" t="n">
        <v>3976.52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65" t="n"/>
      <c r="E119" s="266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25.71</v>
      </c>
      <c r="M119" s="100" t="n"/>
      <c r="N119" s="103" t="n">
        <v>1831.88</v>
      </c>
    </row>
    <row r="120" ht="19.35" customHeight="1">
      <c r="A120" s="96" t="n"/>
      <c r="B120" s="109" t="n"/>
      <c r="C120" s="88" t="inlineStr">
        <is>
          <t>Всего по позиции</t>
        </is>
      </c>
      <c r="D120" s="265" t="n"/>
      <c r="E120" s="266" t="n"/>
      <c r="F120" s="100" t="n"/>
      <c r="G120" s="107" t="n"/>
      <c r="H120" s="107" t="n"/>
      <c r="I120" s="114" t="n"/>
      <c r="J120" s="114" t="n"/>
      <c r="K120" s="114" t="n"/>
      <c r="L120" s="116" t="n">
        <v>291.44</v>
      </c>
      <c r="M120" s="114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65" t="n"/>
      <c r="E121" s="266" t="n"/>
      <c r="F121" s="93" t="inlineStr">
        <is>
          <t>100 шт</t>
        </is>
      </c>
      <c r="G121" s="94" t="n">
        <v>0.09</v>
      </c>
      <c r="H121" s="95" t="n">
        <v>1</v>
      </c>
      <c r="I121" s="116" t="n">
        <v>0.09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65" t="n"/>
      <c r="E122" s="266" t="n"/>
      <c r="F122" s="99" t="n"/>
      <c r="G122" s="99" t="n"/>
      <c r="H122" s="99" t="n"/>
      <c r="I122" s="100" t="n"/>
      <c r="J122" s="101" t="n">
        <v>326.82</v>
      </c>
      <c r="K122" s="267" t="n">
        <v>1.2</v>
      </c>
      <c r="L122" s="101" t="n">
        <v>35.3</v>
      </c>
      <c r="M122" s="101" t="n">
        <v>71.26000000000001</v>
      </c>
      <c r="N122" s="103" t="n">
        <v>2515.48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65" t="n"/>
      <c r="E123" s="266" t="n"/>
      <c r="F123" s="99" t="n"/>
      <c r="G123" s="99" t="n"/>
      <c r="H123" s="99" t="n"/>
      <c r="I123" s="100" t="n"/>
      <c r="J123" s="103" t="n">
        <v>1852.8</v>
      </c>
      <c r="K123" s="267" t="n">
        <v>1.2</v>
      </c>
      <c r="L123" s="101" t="n">
        <v>200.1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65" t="n"/>
      <c r="E124" s="266" t="n"/>
      <c r="F124" s="99" t="n"/>
      <c r="G124" s="99" t="n"/>
      <c r="H124" s="99" t="n"/>
      <c r="I124" s="100" t="n"/>
      <c r="J124" s="101" t="n">
        <v>324</v>
      </c>
      <c r="K124" s="267" t="n">
        <v>1.2</v>
      </c>
      <c r="L124" s="101" t="n">
        <v>34.99</v>
      </c>
      <c r="M124" s="101" t="n">
        <v>71.26000000000001</v>
      </c>
      <c r="N124" s="103" t="n">
        <v>2493.39</v>
      </c>
    </row>
    <row r="125" ht="19.35" customHeight="1">
      <c r="A125" s="96" t="n"/>
      <c r="B125" s="104" t="n"/>
      <c r="C125" s="98" t="inlineStr">
        <is>
          <t>ЗТ</t>
        </is>
      </c>
      <c r="D125" s="265" t="n"/>
      <c r="E125" s="266" t="n"/>
      <c r="F125" s="105" t="inlineStr">
        <is>
          <t>чел.-ч</t>
        </is>
      </c>
      <c r="G125" s="270" t="n">
        <v>41.9</v>
      </c>
      <c r="H125" s="267" t="n">
        <v>1.2</v>
      </c>
      <c r="I125" s="271" t="n">
        <v>4.5252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65" t="n"/>
      <c r="E126" s="266" t="n"/>
      <c r="F126" s="105" t="inlineStr">
        <is>
          <t>чел.-ч</t>
        </is>
      </c>
      <c r="G126" s="121" t="n">
        <v>24</v>
      </c>
      <c r="H126" s="267" t="n">
        <v>1.2</v>
      </c>
      <c r="I126" s="268" t="n">
        <v>2.592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65" t="n"/>
      <c r="E127" s="266" t="n"/>
      <c r="F127" s="99" t="n"/>
      <c r="G127" s="107" t="n"/>
      <c r="H127" s="107" t="n"/>
      <c r="I127" s="100" t="n"/>
      <c r="J127" s="103" t="n">
        <v>2179.62</v>
      </c>
      <c r="K127" s="100" t="n"/>
      <c r="L127" s="101" t="n">
        <v>235.4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65" t="n"/>
      <c r="E128" s="266" t="n"/>
      <c r="F128" s="99" t="n"/>
      <c r="G128" s="107" t="n"/>
      <c r="H128" s="107" t="n"/>
      <c r="I128" s="100" t="n"/>
      <c r="J128" s="100" t="n"/>
      <c r="K128" s="100" t="n"/>
      <c r="L128" s="101" t="n">
        <v>70.29000000000001</v>
      </c>
      <c r="M128" s="100" t="n"/>
      <c r="N128" s="103" t="n">
        <v>5008.87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65" t="n"/>
      <c r="E129" s="266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62.56</v>
      </c>
      <c r="M129" s="100" t="n"/>
      <c r="N129" s="113" t="n">
        <v>4457.89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65" t="n"/>
      <c r="E130" s="266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28.82</v>
      </c>
      <c r="M130" s="100" t="n"/>
      <c r="N130" s="103" t="n">
        <v>2053.64</v>
      </c>
    </row>
    <row r="131" ht="19.35" customHeight="1">
      <c r="A131" s="96" t="n"/>
      <c r="B131" s="109" t="n"/>
      <c r="C131" s="88" t="inlineStr">
        <is>
          <t>Всего по позиции</t>
        </is>
      </c>
      <c r="D131" s="265" t="n"/>
      <c r="E131" s="266" t="n"/>
      <c r="F131" s="100" t="n"/>
      <c r="G131" s="107" t="n"/>
      <c r="H131" s="107" t="n"/>
      <c r="I131" s="114" t="n"/>
      <c r="J131" s="114" t="n"/>
      <c r="K131" s="114" t="n"/>
      <c r="L131" s="116" t="n">
        <v>326.78</v>
      </c>
      <c r="M131" s="114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65" t="n"/>
      <c r="E132" s="266" t="n"/>
      <c r="F132" s="93" t="inlineStr">
        <is>
          <t>100 шт</t>
        </is>
      </c>
      <c r="G132" s="94" t="n">
        <v>0.09</v>
      </c>
      <c r="H132" s="95" t="n">
        <v>1</v>
      </c>
      <c r="I132" s="116" t="n">
        <v>0.09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65" t="n"/>
      <c r="E133" s="266" t="n"/>
      <c r="F133" s="99" t="n"/>
      <c r="G133" s="99" t="n"/>
      <c r="H133" s="99" t="n"/>
      <c r="I133" s="100" t="n"/>
      <c r="J133" s="101" t="n">
        <v>93.59999999999999</v>
      </c>
      <c r="K133" s="267" t="n">
        <v>1.2</v>
      </c>
      <c r="L133" s="101" t="n">
        <v>10.11</v>
      </c>
      <c r="M133" s="101" t="n">
        <v>71.26000000000001</v>
      </c>
      <c r="N133" s="101" t="n">
        <v>720.4400000000001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65" t="n"/>
      <c r="E134" s="266" t="n"/>
      <c r="F134" s="99" t="n"/>
      <c r="G134" s="99" t="n"/>
      <c r="H134" s="99" t="n"/>
      <c r="I134" s="100" t="n"/>
      <c r="J134" s="101" t="n">
        <v>531.14</v>
      </c>
      <c r="K134" s="267" t="n">
        <v>1.2</v>
      </c>
      <c r="L134" s="101" t="n">
        <v>57.36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65" t="n"/>
      <c r="E135" s="266" t="n"/>
      <c r="F135" s="99" t="n"/>
      <c r="G135" s="99" t="n"/>
      <c r="H135" s="99" t="n"/>
      <c r="I135" s="100" t="n"/>
      <c r="J135" s="101" t="n">
        <v>92.88</v>
      </c>
      <c r="K135" s="267" t="n">
        <v>1.2</v>
      </c>
      <c r="L135" s="101" t="n">
        <v>10.03</v>
      </c>
      <c r="M135" s="101" t="n">
        <v>71.26000000000001</v>
      </c>
      <c r="N135" s="101" t="n">
        <v>714.74</v>
      </c>
    </row>
    <row r="136" ht="19.35" customHeight="1">
      <c r="A136" s="96" t="n"/>
      <c r="B136" s="104" t="n"/>
      <c r="C136" s="98" t="inlineStr">
        <is>
          <t>ЗТ</t>
        </is>
      </c>
      <c r="D136" s="265" t="n"/>
      <c r="E136" s="266" t="n"/>
      <c r="F136" s="105" t="inlineStr">
        <is>
          <t>чел.-ч</t>
        </is>
      </c>
      <c r="G136" s="121" t="n">
        <v>12</v>
      </c>
      <c r="H136" s="267" t="n">
        <v>1.2</v>
      </c>
      <c r="I136" s="268" t="n">
        <v>1.296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65" t="n"/>
      <c r="E137" s="266" t="n"/>
      <c r="F137" s="105" t="inlineStr">
        <is>
          <t>чел.-ч</t>
        </is>
      </c>
      <c r="G137" s="101" t="n">
        <v>6.88</v>
      </c>
      <c r="H137" s="267" t="n">
        <v>1.2</v>
      </c>
      <c r="I137" s="269" t="n">
        <v>0.74304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65" t="n"/>
      <c r="E138" s="266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67.47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65" t="n"/>
      <c r="E139" s="266" t="n"/>
      <c r="F139" s="99" t="n"/>
      <c r="G139" s="107" t="n"/>
      <c r="H139" s="107" t="n"/>
      <c r="I139" s="100" t="n"/>
      <c r="J139" s="100" t="n"/>
      <c r="K139" s="100" t="n"/>
      <c r="L139" s="101" t="n">
        <v>20.14</v>
      </c>
      <c r="M139" s="100" t="n"/>
      <c r="N139" s="103" t="n">
        <v>1435.18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65" t="n"/>
      <c r="E140" s="266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17.92</v>
      </c>
      <c r="M140" s="100" t="n"/>
      <c r="N140" s="113" t="n">
        <v>1277.31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65" t="n"/>
      <c r="E141" s="266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8.26</v>
      </c>
      <c r="M141" s="100" t="n"/>
      <c r="N141" s="101" t="n">
        <v>588.42</v>
      </c>
    </row>
    <row r="142" ht="19.35" customHeight="1">
      <c r="A142" s="96" t="n"/>
      <c r="B142" s="109" t="n"/>
      <c r="C142" s="88" t="inlineStr">
        <is>
          <t>Всего по позиции</t>
        </is>
      </c>
      <c r="D142" s="265" t="n"/>
      <c r="E142" s="266" t="n"/>
      <c r="F142" s="100" t="n"/>
      <c r="G142" s="107" t="n"/>
      <c r="H142" s="107" t="n"/>
      <c r="I142" s="114" t="n"/>
      <c r="J142" s="114" t="n"/>
      <c r="K142" s="114" t="n"/>
      <c r="L142" s="116" t="n">
        <v>93.65000000000001</v>
      </c>
      <c r="M142" s="114" t="n"/>
      <c r="N142" s="94" t="n"/>
    </row>
    <row r="143" ht="19.35" customHeight="1">
      <c r="A143" s="122" t="n"/>
      <c r="B143" s="122" t="n"/>
      <c r="C143" s="123" t="inlineStr">
        <is>
          <t>Итого по разделу 1. Вырубка просеки</t>
        </is>
      </c>
      <c r="L143" s="124" t="n">
        <v>9554.17</v>
      </c>
      <c r="M143" s="122" t="n"/>
      <c r="N143" s="125" t="n"/>
    </row>
    <row r="144" ht="19.35" customHeight="1">
      <c r="A144" s="126" t="n"/>
      <c r="B144" s="127" t="n"/>
      <c r="C144" s="128" t="inlineStr">
        <is>
          <t>Итого прямые затраты по разделу</t>
        </is>
      </c>
      <c r="L144" s="129" t="n">
        <v>5323.46</v>
      </c>
      <c r="M144" s="130" t="n"/>
      <c r="N144" s="129" t="n">
        <v>253193.91</v>
      </c>
    </row>
    <row r="145" ht="19.35" customHeight="1">
      <c r="A145" s="126" t="n"/>
      <c r="B145" s="127" t="n"/>
      <c r="C145" s="128" t="inlineStr">
        <is>
          <t>в том числе</t>
        </is>
      </c>
      <c r="L145" s="129" t="n"/>
      <c r="M145" s="130" t="n"/>
      <c r="N145" s="129" t="n"/>
    </row>
    <row r="146" ht="19.35" customHeight="1">
      <c r="A146" s="126" t="n"/>
      <c r="B146" s="127" t="n"/>
      <c r="C146" s="128" t="inlineStr">
        <is>
          <t>- оплата труда (ОТ)</t>
        </is>
      </c>
      <c r="L146" s="129" t="n">
        <v>2815.89</v>
      </c>
      <c r="M146" s="130" t="n"/>
      <c r="N146" s="129" t="n">
        <v>200660.32</v>
      </c>
    </row>
    <row r="147" ht="19.35" customHeight="1">
      <c r="A147" s="126" t="n"/>
      <c r="B147" s="127" t="n"/>
      <c r="C147" s="128" t="inlineStr">
        <is>
          <t>- эксплуатация машин и механизмов</t>
        </is>
      </c>
      <c r="L147" s="129" t="n">
        <v>2507.57</v>
      </c>
      <c r="M147" s="130" t="n"/>
      <c r="N147" s="129" t="n">
        <v>52533.59</v>
      </c>
    </row>
    <row r="148" ht="19.35" customHeight="1">
      <c r="A148" s="126" t="n"/>
      <c r="B148" s="131" t="n"/>
      <c r="C148" s="132" t="inlineStr">
        <is>
          <t>в том числе</t>
        </is>
      </c>
      <c r="L148" s="129" t="n"/>
      <c r="M148" s="130" t="n"/>
      <c r="N148" s="129" t="n"/>
    </row>
    <row r="149" ht="19.35" customHeight="1">
      <c r="A149" s="126" t="n"/>
      <c r="B149" s="131" t="n"/>
      <c r="C149" s="132" t="inlineStr">
        <is>
          <t>эксплуатация машин и механизмов без учета доплат к оплате труда машинистов</t>
        </is>
      </c>
      <c r="L149" s="129" t="n">
        <v>2507.57</v>
      </c>
      <c r="M149" s="130" t="n"/>
      <c r="N149" s="129" t="n">
        <v>52533.59</v>
      </c>
    </row>
    <row r="150" ht="19.35" customHeight="1">
      <c r="A150" s="126" t="n"/>
      <c r="B150" s="131" t="n"/>
      <c r="C150" s="132" t="inlineStr">
        <is>
          <t>в том числе</t>
        </is>
      </c>
      <c r="L150" s="129" t="n"/>
      <c r="M150" s="130" t="n"/>
      <c r="N150" s="129" t="n"/>
    </row>
    <row r="151" ht="19.35" customHeight="1">
      <c r="A151" s="126" t="n"/>
      <c r="B151" s="131" t="n"/>
      <c r="C151" s="132" t="inlineStr">
        <is>
          <t>оплата труда машинистов (ОТм)</t>
        </is>
      </c>
      <c r="L151" s="129" t="n">
        <v>438.51</v>
      </c>
      <c r="M151" s="130" t="n"/>
      <c r="N151" s="129" t="n">
        <v>31248.23</v>
      </c>
    </row>
    <row r="152" ht="19.35" customHeight="1">
      <c r="A152" s="126" t="n"/>
      <c r="B152" s="127" t="n"/>
      <c r="C152" s="128" t="inlineStr">
        <is>
          <t>Итого ФОТ (справочно)</t>
        </is>
      </c>
      <c r="L152" s="129" t="n">
        <v>3254.4</v>
      </c>
      <c r="M152" s="130" t="n"/>
      <c r="N152" s="129" t="n">
        <v>231908.55</v>
      </c>
    </row>
    <row r="153" ht="19.35" customHeight="1">
      <c r="A153" s="126" t="n"/>
      <c r="B153" s="127" t="n"/>
      <c r="C153" s="128" t="inlineStr">
        <is>
          <t>Итого накладные расходы</t>
        </is>
      </c>
      <c r="L153" s="129" t="n">
        <v>2896.4</v>
      </c>
      <c r="M153" s="130" t="n"/>
      <c r="N153" s="129" t="n">
        <v>206398.61</v>
      </c>
    </row>
    <row r="154" ht="19.35" customHeight="1">
      <c r="A154" s="126" t="n"/>
      <c r="B154" s="127" t="n"/>
      <c r="C154" s="128" t="inlineStr">
        <is>
          <t>Итого сметная прибыль</t>
        </is>
      </c>
      <c r="L154" s="129" t="n">
        <v>1334.31</v>
      </c>
      <c r="M154" s="130" t="n"/>
      <c r="N154" s="129" t="n">
        <v>95082.5</v>
      </c>
    </row>
    <row r="155" ht="19.35" customHeight="1">
      <c r="A155" s="126" t="n"/>
      <c r="B155" s="133" t="n"/>
      <c r="C155" s="134" t="inlineStr">
        <is>
          <t>Итого по разделу</t>
        </is>
      </c>
      <c r="L155" s="124" t="n">
        <v>9554.17</v>
      </c>
      <c r="M155" s="135" t="n"/>
      <c r="N155" s="124" t="n">
        <v>554675.02</v>
      </c>
    </row>
    <row r="156" ht="19.35" customHeight="1">
      <c r="A156" s="126" t="n"/>
      <c r="B156" s="131" t="n"/>
      <c r="C156" s="132" t="inlineStr">
        <is>
          <t>Справочно</t>
        </is>
      </c>
      <c r="L156" s="129" t="n"/>
      <c r="M156" s="130" t="n"/>
      <c r="N156" s="129" t="n"/>
    </row>
    <row r="157" ht="19.35" customHeight="1">
      <c r="A157" s="126" t="n"/>
      <c r="B157" s="127" t="n"/>
      <c r="C157" s="132" t="inlineStr">
        <is>
          <t>затраты труда рабочих</t>
        </is>
      </c>
      <c r="I157" s="136" t="n">
        <v>333.30432</v>
      </c>
      <c r="J157" s="137" t="n"/>
      <c r="K157" s="137" t="n"/>
      <c r="L157" s="130" t="n"/>
      <c r="M157" s="130" t="n"/>
      <c r="N157" s="130" t="n"/>
    </row>
    <row r="158" ht="19.35" customHeight="1">
      <c r="A158" s="126" t="n"/>
      <c r="B158" s="127" t="n"/>
      <c r="C158" s="132" t="inlineStr">
        <is>
          <t>затраты труда машинистов</t>
        </is>
      </c>
      <c r="I158" s="136" t="n">
        <v>32.4816</v>
      </c>
      <c r="J158" s="137" t="n"/>
      <c r="K158" s="137" t="n"/>
      <c r="L158" s="130" t="n"/>
      <c r="M158" s="130" t="n"/>
      <c r="N158" s="130" t="n"/>
    </row>
    <row r="159" ht="19.35" customHeight="1">
      <c r="A159" s="138" t="n"/>
      <c r="B159" s="139" t="n"/>
      <c r="C159" s="140" t="inlineStr">
        <is>
          <t>ВСЕГО по смете</t>
        </is>
      </c>
      <c r="D159" s="141" t="n"/>
      <c r="E159" s="141" t="n"/>
      <c r="F159" s="142" t="n"/>
      <c r="G159" s="142" t="n"/>
      <c r="H159" s="142" t="n"/>
      <c r="I159" s="142" t="n"/>
      <c r="J159" s="142" t="n"/>
      <c r="K159" s="142" t="n"/>
      <c r="L159" s="143" t="n"/>
      <c r="M159" s="142" t="n"/>
      <c r="N159" s="144" t="n"/>
    </row>
    <row r="160" ht="19.35" customHeight="1">
      <c r="A160" s="126" t="n"/>
      <c r="B160" s="133" t="n"/>
      <c r="C160" s="134" t="inlineStr">
        <is>
          <t>Итого по всем разделам</t>
        </is>
      </c>
      <c r="L160" s="124" t="n">
        <v>9554.17</v>
      </c>
      <c r="M160" s="125" t="n"/>
      <c r="N160" s="124" t="n"/>
    </row>
    <row r="161" ht="19.35" customHeight="1">
      <c r="A161" s="126" t="n"/>
      <c r="B161" s="127" t="n"/>
      <c r="C161" s="128" t="inlineStr">
        <is>
          <t>ВСЕГО строительные работы</t>
        </is>
      </c>
      <c r="L161" s="129" t="n">
        <v>9554.17</v>
      </c>
      <c r="M161" s="130" t="n"/>
      <c r="N161" s="129" t="n">
        <v>554675.02</v>
      </c>
    </row>
    <row r="162" ht="19.35" customHeight="1">
      <c r="A162" s="126" t="n"/>
      <c r="B162" s="131" t="n"/>
      <c r="C162" s="132" t="inlineStr">
        <is>
          <t>в том числе</t>
        </is>
      </c>
      <c r="L162" s="129" t="n"/>
      <c r="M162" s="130" t="n"/>
      <c r="N162" s="129" t="n"/>
    </row>
    <row r="163" ht="19.35" customHeight="1">
      <c r="A163" s="126" t="n"/>
      <c r="B163" s="131" t="n"/>
      <c r="C163" s="132" t="inlineStr">
        <is>
          <t>всего прямые затраты</t>
        </is>
      </c>
      <c r="L163" s="129" t="n">
        <v>5323.46</v>
      </c>
      <c r="M163" s="130" t="n"/>
      <c r="N163" s="129" t="n">
        <v>253193.91</v>
      </c>
    </row>
    <row r="164" ht="19.35" customHeight="1">
      <c r="A164" s="126" t="n"/>
      <c r="B164" s="131" t="n"/>
      <c r="C164" s="132" t="inlineStr">
        <is>
          <t>в том числе</t>
        </is>
      </c>
      <c r="L164" s="129" t="n"/>
      <c r="M164" s="130" t="n"/>
      <c r="N164" s="129" t="n"/>
    </row>
    <row r="165" ht="19.35" customHeight="1">
      <c r="A165" s="126" t="n"/>
      <c r="B165" s="131" t="n"/>
      <c r="C165" s="132" t="inlineStr">
        <is>
          <t>- оплата труда (ОТ)</t>
        </is>
      </c>
      <c r="L165" s="129" t="n">
        <v>2815.89</v>
      </c>
      <c r="M165" s="130" t="n"/>
      <c r="N165" s="129" t="n">
        <v>200660.32</v>
      </c>
    </row>
    <row r="166" ht="19.35" customHeight="1">
      <c r="A166" s="126" t="n"/>
      <c r="B166" s="131" t="n"/>
      <c r="C166" s="132" t="inlineStr">
        <is>
          <t>- эксплуатация машин и механизмов</t>
        </is>
      </c>
      <c r="L166" s="129" t="n">
        <v>2507.57</v>
      </c>
      <c r="M166" s="130" t="n"/>
      <c r="N166" s="129" t="n">
        <v>52533.59</v>
      </c>
    </row>
    <row r="167" ht="19.35" customHeight="1">
      <c r="A167" s="126" t="n"/>
      <c r="B167" s="131" t="n"/>
      <c r="C167" s="132" t="inlineStr">
        <is>
          <t>в т.ч. эксплуатация машин и механизмов без учета доплат к оплате труда машинистов</t>
        </is>
      </c>
      <c r="L167" s="129" t="n">
        <v>2507.57</v>
      </c>
      <c r="M167" s="130" t="n"/>
      <c r="N167" s="129" t="n">
        <v>52533.59</v>
      </c>
    </row>
    <row r="168" ht="19.35" customHeight="1">
      <c r="A168" s="126" t="n"/>
      <c r="B168" s="131" t="n"/>
      <c r="C168" s="132" t="inlineStr">
        <is>
          <t>- в т.ч. оплата труда машинистов (ОТм)</t>
        </is>
      </c>
      <c r="L168" s="129" t="n">
        <v>438.51</v>
      </c>
      <c r="M168" s="130" t="n"/>
      <c r="N168" s="129" t="n">
        <v>31248.23</v>
      </c>
    </row>
    <row r="169" ht="19.35" customHeight="1">
      <c r="A169" s="126" t="n"/>
      <c r="B169" s="131" t="n"/>
      <c r="C169" s="132" t="inlineStr">
        <is>
          <t>всего ФОТ (справочно)</t>
        </is>
      </c>
      <c r="L169" s="129" t="n">
        <v>3254.4</v>
      </c>
      <c r="M169" s="130" t="n"/>
      <c r="N169" s="129" t="n">
        <v>231908.55</v>
      </c>
    </row>
    <row r="170" ht="19.35" customHeight="1">
      <c r="A170" s="126" t="n"/>
      <c r="B170" s="131" t="n"/>
      <c r="C170" s="132" t="inlineStr">
        <is>
          <t>всего накладные расходы</t>
        </is>
      </c>
      <c r="L170" s="129" t="n">
        <v>2896.4</v>
      </c>
      <c r="M170" s="130" t="n"/>
      <c r="N170" s="129" t="n">
        <v>206398.61</v>
      </c>
    </row>
    <row r="171" ht="19.35" customHeight="1">
      <c r="A171" s="126" t="n"/>
      <c r="B171" s="131" t="n"/>
      <c r="C171" s="132" t="inlineStr">
        <is>
          <t>всего сметная прибыль</t>
        </is>
      </c>
      <c r="L171" s="129" t="n">
        <v>1334.31</v>
      </c>
      <c r="M171" s="130" t="n"/>
      <c r="N171" s="129" t="n">
        <v>95082.5</v>
      </c>
    </row>
    <row r="172" ht="19.35" customHeight="1">
      <c r="A172" s="126" t="n"/>
      <c r="B172" s="133" t="n"/>
      <c r="C172" s="134" t="inlineStr">
        <is>
          <t>ВСЕГО по смете</t>
        </is>
      </c>
      <c r="L172" s="124" t="n">
        <v>9554.17</v>
      </c>
      <c r="M172" s="125" t="n"/>
      <c r="N172" s="124" t="n">
        <v>554675.02</v>
      </c>
    </row>
    <row r="173" ht="19.35" customHeight="1">
      <c r="A173" s="126" t="n"/>
      <c r="B173" s="131" t="n"/>
      <c r="C173" s="132" t="inlineStr">
        <is>
          <t>Всего прямые затраты</t>
        </is>
      </c>
      <c r="L173" s="129" t="n">
        <v>5323.46</v>
      </c>
      <c r="M173" s="130" t="n"/>
      <c r="N173" s="129" t="n">
        <v>253193.91</v>
      </c>
    </row>
    <row r="174" ht="19.35" customHeight="1">
      <c r="A174" s="126" t="n"/>
      <c r="B174" s="131" t="n"/>
      <c r="C174" s="132" t="inlineStr">
        <is>
          <t>в том числе</t>
        </is>
      </c>
      <c r="L174" s="129" t="n"/>
      <c r="M174" s="130" t="n"/>
      <c r="N174" s="129" t="n"/>
    </row>
    <row r="175" ht="19.35" customHeight="1">
      <c r="A175" s="126" t="n"/>
      <c r="B175" s="131" t="n"/>
      <c r="C175" s="132" t="inlineStr">
        <is>
          <t>- оплата труда рабочих (ОТ)</t>
        </is>
      </c>
      <c r="L175" s="129" t="n">
        <v>2815.89</v>
      </c>
      <c r="M175" s="130" t="n"/>
      <c r="N175" s="129" t="n">
        <v>200660.32</v>
      </c>
    </row>
    <row r="176" ht="19.35" customHeight="1">
      <c r="A176" s="126" t="n"/>
      <c r="B176" s="131" t="n"/>
      <c r="C176" s="132" t="inlineStr">
        <is>
          <t>- эксплуатация машин и механизмов</t>
        </is>
      </c>
      <c r="L176" s="129" t="n">
        <v>2507.57</v>
      </c>
      <c r="M176" s="130" t="n"/>
      <c r="N176" s="129" t="n">
        <v>52533.59</v>
      </c>
    </row>
    <row r="177" ht="19.35" customHeight="1">
      <c r="A177" s="126" t="n"/>
      <c r="B177" s="131" t="n"/>
      <c r="C177" s="132" t="inlineStr">
        <is>
          <t>в т.ч. эксплуатация машин и механизмов без учета доплат к оплате труда машинистов</t>
        </is>
      </c>
      <c r="L177" s="129" t="n">
        <v>2507.57</v>
      </c>
      <c r="M177" s="130" t="n"/>
      <c r="N177" s="129" t="n">
        <v>52533.59</v>
      </c>
    </row>
    <row r="178" ht="19.35" customHeight="1">
      <c r="A178" s="126" t="n"/>
      <c r="B178" s="131" t="n"/>
      <c r="C178" s="132" t="inlineStr">
        <is>
          <t>- в т.ч. оплата труда машинистов (ОТм)</t>
        </is>
      </c>
      <c r="L178" s="129" t="n">
        <v>438.51</v>
      </c>
      <c r="M178" s="130" t="n"/>
      <c r="N178" s="129" t="n">
        <v>31248.23</v>
      </c>
    </row>
    <row r="179" ht="19.35" customHeight="1">
      <c r="A179" s="126" t="n"/>
      <c r="B179" s="131" t="n"/>
      <c r="C179" s="132" t="inlineStr">
        <is>
          <t>Всего ФОТ (справочно)</t>
        </is>
      </c>
      <c r="L179" s="129" t="n">
        <v>3254.4</v>
      </c>
      <c r="M179" s="130" t="n"/>
      <c r="N179" s="129" t="n">
        <v>231908.55</v>
      </c>
    </row>
    <row r="180" ht="19.35" customHeight="1">
      <c r="A180" s="126" t="n"/>
      <c r="B180" s="131" t="n"/>
      <c r="C180" s="132" t="inlineStr">
        <is>
          <t>Всего накладные расходы</t>
        </is>
      </c>
      <c r="L180" s="129" t="n">
        <v>2896.4</v>
      </c>
      <c r="M180" s="130" t="n"/>
      <c r="N180" s="129" t="n">
        <v>206398.61</v>
      </c>
    </row>
    <row r="181" ht="19.35" customHeight="1">
      <c r="A181" s="126" t="n"/>
      <c r="B181" s="131" t="n"/>
      <c r="C181" s="132" t="inlineStr">
        <is>
          <t>Всего сметная прибыль</t>
        </is>
      </c>
      <c r="L181" s="129" t="n">
        <v>1334.31</v>
      </c>
      <c r="M181" s="130" t="n"/>
      <c r="N181" s="129" t="n">
        <v>95082.5</v>
      </c>
    </row>
    <row r="182" ht="19.35" customHeight="1">
      <c r="A182" s="126" t="n"/>
      <c r="B182" s="131" t="n"/>
      <c r="C182" s="132" t="inlineStr">
        <is>
          <t>Справочно</t>
        </is>
      </c>
      <c r="L182" s="129" t="n"/>
      <c r="M182" s="130" t="n"/>
      <c r="N182" s="129" t="n"/>
    </row>
    <row r="183" ht="19.35" customHeight="1">
      <c r="A183" s="126" t="n"/>
      <c r="B183" s="127" t="n"/>
      <c r="C183" s="132" t="inlineStr">
        <is>
          <t>затраты труда рабочих</t>
        </is>
      </c>
      <c r="I183" s="136" t="n">
        <v>333.30432</v>
      </c>
      <c r="J183" s="137" t="n"/>
      <c r="K183" s="137" t="n"/>
      <c r="L183" s="130" t="n"/>
      <c r="M183" s="130" t="n"/>
      <c r="N183" s="130" t="n"/>
    </row>
    <row r="184" ht="19.35" customHeight="1">
      <c r="A184" s="126" t="n"/>
      <c r="B184" s="127" t="n"/>
      <c r="C184" s="132" t="inlineStr">
        <is>
          <t>затраты труда машинистов</t>
        </is>
      </c>
      <c r="I184" s="136" t="n">
        <v>32.4816</v>
      </c>
      <c r="J184" s="137" t="n"/>
      <c r="K184" s="137" t="n"/>
      <c r="L184" s="130" t="n"/>
      <c r="M184" s="130" t="n"/>
      <c r="N184" s="130" t="n"/>
    </row>
    <row r="185" ht="19.35" customHeight="1">
      <c r="A185" s="126" t="n"/>
      <c r="B185" s="145" t="n"/>
      <c r="C185" s="145" t="n"/>
      <c r="D185" s="123" t="n"/>
      <c r="E185" s="123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6" t="inlineStr">
        <is>
          <t>Составил: ______________________________________/  Григорова И. А. /</t>
        </is>
      </c>
    </row>
    <row r="187" ht="19.35" customHeight="1">
      <c r="A187" s="146" t="n"/>
      <c r="B187" s="146" t="n"/>
      <c r="C187" s="147" t="inlineStr">
        <is>
          <t>должность, подпись (инициалы, фамилия)</t>
        </is>
      </c>
      <c r="G187" s="148" t="n"/>
      <c r="H187" s="148" t="n"/>
      <c r="I187" s="148" t="n"/>
      <c r="J187" s="146" t="n"/>
      <c r="K187" s="146" t="n"/>
      <c r="L187" s="146" t="n"/>
      <c r="M187" s="146" t="n"/>
      <c r="N187" s="146" t="n"/>
    </row>
    <row r="188" ht="19.35" customHeight="1">
      <c r="A188" s="146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7" t="inlineStr">
        <is>
          <t>должность, подпись (инициалы, фамилия)</t>
        </is>
      </c>
      <c r="G189" s="148" t="n"/>
      <c r="H189" s="148" t="n"/>
      <c r="I189" s="148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6.7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21 ВЛ 220 кВ Шимановск-Ледяная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02-21-02</t>
        </is>
      </c>
    </row>
    <row r="25" ht="19.35" customHeight="1">
      <c r="A25" s="56" t="inlineStr">
        <is>
          <t>21 ВЛ 220 кВ Шимановск-Ледяная с отпайкой на ПС Ледяная-т. Ледянское уч. л-во Свободненского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23.83</v>
      </c>
      <c r="M31" s="65" t="n">
        <v>0.33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54.81</v>
      </c>
      <c r="E32" s="72" t="inlineStr">
        <is>
          <t>(</t>
        </is>
      </c>
      <c r="F32" s="71" t="n">
        <v>0.77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39.9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54.81</v>
      </c>
      <c r="E34" s="72" t="inlineStr">
        <is>
          <t>(</t>
        </is>
      </c>
      <c r="F34" s="78" t="n">
        <v>0.77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Пролет 1-5, 8-11 ПС ЛедянаяТ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65" t="n"/>
      <c r="E44" s="266" t="n"/>
      <c r="F44" s="93" t="inlineStr">
        <is>
          <t>100 деревьев</t>
        </is>
      </c>
      <c r="G44" s="94" t="n">
        <v>1.48</v>
      </c>
      <c r="H44" s="95" t="n">
        <v>1</v>
      </c>
      <c r="I44" s="116" t="n">
        <v>1.48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65" t="n"/>
      <c r="E45" s="265" t="n"/>
      <c r="F45" s="265" t="n"/>
      <c r="G45" s="265" t="n"/>
      <c r="H45" s="265" t="n"/>
      <c r="I45" s="265" t="n"/>
      <c r="J45" s="265" t="n"/>
      <c r="K45" s="265" t="n"/>
      <c r="L45" s="265" t="n"/>
      <c r="M45" s="265" t="n"/>
      <c r="N45" s="266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65" t="n"/>
      <c r="E46" s="266" t="n"/>
      <c r="F46" s="99" t="n"/>
      <c r="G46" s="99" t="n"/>
      <c r="H46" s="99" t="n"/>
      <c r="I46" s="100" t="n"/>
      <c r="J46" s="101" t="n">
        <v>112.29</v>
      </c>
      <c r="K46" s="149" t="n">
        <v>0.96</v>
      </c>
      <c r="L46" s="101" t="n">
        <v>159.54</v>
      </c>
      <c r="M46" s="101" t="n">
        <v>71.26000000000001</v>
      </c>
      <c r="N46" s="103" t="n">
        <v>11368.82</v>
      </c>
    </row>
    <row r="47" ht="19.35" customHeight="1">
      <c r="A47" s="96" t="n"/>
      <c r="B47" s="104" t="n"/>
      <c r="C47" s="98" t="inlineStr">
        <is>
          <t>ЗТ</t>
        </is>
      </c>
      <c r="D47" s="265" t="n"/>
      <c r="E47" s="266" t="n"/>
      <c r="F47" s="105" t="inlineStr">
        <is>
          <t>чел.-ч</t>
        </is>
      </c>
      <c r="G47" s="270" t="n">
        <v>13.4</v>
      </c>
      <c r="H47" s="149" t="n">
        <v>0.96</v>
      </c>
      <c r="I47" s="269" t="n">
        <v>19.03872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65" t="n"/>
      <c r="E48" s="266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159.54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65" t="n"/>
      <c r="E49" s="266" t="n"/>
      <c r="F49" s="99" t="n"/>
      <c r="G49" s="107" t="n"/>
      <c r="H49" s="107" t="n"/>
      <c r="I49" s="100" t="n"/>
      <c r="J49" s="100" t="n"/>
      <c r="K49" s="100" t="n"/>
      <c r="L49" s="101" t="n">
        <v>159.54</v>
      </c>
      <c r="M49" s="100" t="n"/>
      <c r="N49" s="103" t="n">
        <v>11368.82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141.99</v>
      </c>
      <c r="M50" s="100" t="n"/>
      <c r="N50" s="113" t="n">
        <v>10118.25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65" t="n"/>
      <c r="E51" s="266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65.41</v>
      </c>
      <c r="M51" s="100" t="n"/>
      <c r="N51" s="103" t="n">
        <v>4661.22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65" t="n"/>
      <c r="E52" s="266" t="n"/>
      <c r="F52" s="100" t="n"/>
      <c r="G52" s="107" t="n"/>
      <c r="H52" s="107" t="n"/>
      <c r="I52" s="114" t="n"/>
      <c r="J52" s="114" t="n"/>
      <c r="K52" s="114" t="n"/>
      <c r="L52" s="116" t="n">
        <v>366.94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65" t="n"/>
      <c r="E53" s="266" t="n"/>
      <c r="F53" s="93" t="inlineStr">
        <is>
          <t>100 деревьев</t>
        </is>
      </c>
      <c r="G53" s="94" t="n">
        <v>0.45</v>
      </c>
      <c r="H53" s="95" t="n">
        <v>1</v>
      </c>
      <c r="I53" s="116" t="n">
        <v>0.45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65" t="n"/>
      <c r="E54" s="265" t="n"/>
      <c r="F54" s="265" t="n"/>
      <c r="G54" s="265" t="n"/>
      <c r="H54" s="265" t="n"/>
      <c r="I54" s="265" t="n"/>
      <c r="J54" s="265" t="n"/>
      <c r="K54" s="265" t="n"/>
      <c r="L54" s="265" t="n"/>
      <c r="M54" s="265" t="n"/>
      <c r="N54" s="266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65" t="n"/>
      <c r="E55" s="266" t="n"/>
      <c r="F55" s="99" t="n"/>
      <c r="G55" s="99" t="n"/>
      <c r="H55" s="99" t="n"/>
      <c r="I55" s="100" t="n"/>
      <c r="J55" s="101" t="n">
        <v>323.47</v>
      </c>
      <c r="K55" s="149" t="n">
        <v>0.96</v>
      </c>
      <c r="L55" s="101" t="n">
        <v>139.74</v>
      </c>
      <c r="M55" s="101" t="n">
        <v>71.26000000000001</v>
      </c>
      <c r="N55" s="103" t="n">
        <v>9957.870000000001</v>
      </c>
    </row>
    <row r="56" ht="19.35" customHeight="1">
      <c r="A56" s="96" t="n"/>
      <c r="B56" s="104" t="n"/>
      <c r="C56" s="98" t="inlineStr">
        <is>
          <t>ЗТ</t>
        </is>
      </c>
      <c r="D56" s="265" t="n"/>
      <c r="E56" s="266" t="n"/>
      <c r="F56" s="105" t="inlineStr">
        <is>
          <t>чел.-ч</t>
        </is>
      </c>
      <c r="G56" s="270" t="n">
        <v>38.6</v>
      </c>
      <c r="H56" s="149" t="n">
        <v>0.96</v>
      </c>
      <c r="I56" s="271" t="n">
        <v>16.6752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65" t="n"/>
      <c r="E57" s="266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139.74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65" t="n"/>
      <c r="E58" s="266" t="n"/>
      <c r="F58" s="99" t="n"/>
      <c r="G58" s="107" t="n"/>
      <c r="H58" s="107" t="n"/>
      <c r="I58" s="100" t="n"/>
      <c r="J58" s="100" t="n"/>
      <c r="K58" s="100" t="n"/>
      <c r="L58" s="101" t="n">
        <v>139.74</v>
      </c>
      <c r="M58" s="100" t="n"/>
      <c r="N58" s="103" t="n">
        <v>9957.870000000001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124.37</v>
      </c>
      <c r="M59" s="100" t="n"/>
      <c r="N59" s="113" t="n">
        <v>8862.5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65" t="n"/>
      <c r="E60" s="266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57.29</v>
      </c>
      <c r="M60" s="100" t="n"/>
      <c r="N60" s="103" t="n">
        <v>4082.73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65" t="n"/>
      <c r="E61" s="266" t="n"/>
      <c r="F61" s="100" t="n"/>
      <c r="G61" s="107" t="n"/>
      <c r="H61" s="107" t="n"/>
      <c r="I61" s="114" t="n"/>
      <c r="J61" s="114" t="n"/>
      <c r="K61" s="114" t="n"/>
      <c r="L61" s="116" t="n">
        <v>321.4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65" t="n"/>
      <c r="E62" s="266" t="n"/>
      <c r="F62" s="93" t="inlineStr">
        <is>
          <t>100 деревьев</t>
        </is>
      </c>
      <c r="G62" s="94" t="n">
        <v>0.09</v>
      </c>
      <c r="H62" s="95" t="n">
        <v>1</v>
      </c>
      <c r="I62" s="116" t="n">
        <v>0.09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65" t="n"/>
      <c r="E63" s="265" t="n"/>
      <c r="F63" s="265" t="n"/>
      <c r="G63" s="265" t="n"/>
      <c r="H63" s="265" t="n"/>
      <c r="I63" s="265" t="n"/>
      <c r="J63" s="265" t="n"/>
      <c r="K63" s="265" t="n"/>
      <c r="L63" s="265" t="n"/>
      <c r="M63" s="265" t="n"/>
      <c r="N63" s="266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65" t="n"/>
      <c r="E64" s="266" t="n"/>
      <c r="F64" s="99" t="n"/>
      <c r="G64" s="99" t="n"/>
      <c r="H64" s="99" t="n"/>
      <c r="I64" s="100" t="n"/>
      <c r="J64" s="101" t="n">
        <v>406.43</v>
      </c>
      <c r="K64" s="149" t="n">
        <v>0.96</v>
      </c>
      <c r="L64" s="101" t="n">
        <v>35.12</v>
      </c>
      <c r="M64" s="101" t="n">
        <v>71.26000000000001</v>
      </c>
      <c r="N64" s="103" t="n">
        <v>2502.65</v>
      </c>
    </row>
    <row r="65" ht="19.35" customHeight="1">
      <c r="A65" s="96" t="n"/>
      <c r="B65" s="104" t="n"/>
      <c r="C65" s="98" t="inlineStr">
        <is>
          <t>ЗТ</t>
        </is>
      </c>
      <c r="D65" s="265" t="n"/>
      <c r="E65" s="266" t="n"/>
      <c r="F65" s="105" t="inlineStr">
        <is>
          <t>чел.-ч</t>
        </is>
      </c>
      <c r="G65" s="270" t="n">
        <v>48.5</v>
      </c>
      <c r="H65" s="149" t="n">
        <v>0.96</v>
      </c>
      <c r="I65" s="271" t="n">
        <v>4.1904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65" t="n"/>
      <c r="E66" s="266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35.12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65" t="n"/>
      <c r="E67" s="266" t="n"/>
      <c r="F67" s="99" t="n"/>
      <c r="G67" s="107" t="n"/>
      <c r="H67" s="107" t="n"/>
      <c r="I67" s="100" t="n"/>
      <c r="J67" s="100" t="n"/>
      <c r="K67" s="100" t="n"/>
      <c r="L67" s="101" t="n">
        <v>35.12</v>
      </c>
      <c r="M67" s="100" t="n"/>
      <c r="N67" s="103" t="n">
        <v>2502.65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65" t="n"/>
      <c r="E68" s="266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31.26</v>
      </c>
      <c r="M68" s="100" t="n"/>
      <c r="N68" s="113" t="n">
        <v>2227.36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65" t="n"/>
      <c r="E69" s="266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14.4</v>
      </c>
      <c r="M69" s="100" t="n"/>
      <c r="N69" s="103" t="n">
        <v>1026.09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65" t="n"/>
      <c r="E70" s="266" t="n"/>
      <c r="F70" s="100" t="n"/>
      <c r="G70" s="107" t="n"/>
      <c r="H70" s="107" t="n"/>
      <c r="I70" s="114" t="n"/>
      <c r="J70" s="114" t="n"/>
      <c r="K70" s="114" t="n"/>
      <c r="L70" s="116" t="n">
        <v>80.78</v>
      </c>
      <c r="M70" s="114" t="n"/>
      <c r="N70" s="94" t="n"/>
    </row>
    <row r="71" ht="19.35" customHeight="1">
      <c r="A71" s="122" t="n"/>
      <c r="B71" s="122" t="n"/>
      <c r="C71" s="123" t="inlineStr">
        <is>
          <t>Итого по разделу 1. Вырубка просеки</t>
        </is>
      </c>
      <c r="L71" s="124" t="n">
        <v>769.12</v>
      </c>
      <c r="M71" s="122" t="n"/>
      <c r="N71" s="125" t="n"/>
    </row>
    <row r="72" ht="19.35" customHeight="1">
      <c r="A72" s="126" t="n"/>
      <c r="B72" s="127" t="n"/>
      <c r="C72" s="128" t="inlineStr">
        <is>
          <t>Итого прямые затраты по разделу</t>
        </is>
      </c>
      <c r="L72" s="129" t="n">
        <v>334.4</v>
      </c>
      <c r="M72" s="130" t="n"/>
      <c r="N72" s="129" t="n">
        <v>23829.34</v>
      </c>
    </row>
    <row r="73" ht="19.35" customHeight="1">
      <c r="A73" s="126" t="n"/>
      <c r="B73" s="127" t="n"/>
      <c r="C73" s="128" t="inlineStr">
        <is>
          <t>в том числе</t>
        </is>
      </c>
      <c r="L73" s="129" t="n"/>
      <c r="M73" s="130" t="n"/>
      <c r="N73" s="129" t="n"/>
    </row>
    <row r="74" ht="19.35" customHeight="1">
      <c r="A74" s="126" t="n"/>
      <c r="B74" s="127" t="n"/>
      <c r="C74" s="128" t="inlineStr">
        <is>
          <t>- оплата труда (ОТ)</t>
        </is>
      </c>
      <c r="L74" s="129" t="n">
        <v>334.4</v>
      </c>
      <c r="M74" s="130" t="n"/>
      <c r="N74" s="129" t="n">
        <v>23829.34</v>
      </c>
    </row>
    <row r="75" ht="19.35" customHeight="1">
      <c r="A75" s="126" t="n"/>
      <c r="B75" s="127" t="n"/>
      <c r="C75" s="128" t="inlineStr">
        <is>
          <t>- эксплуатация машин и механизмов</t>
        </is>
      </c>
      <c r="L75" s="129" t="n">
        <v>0</v>
      </c>
      <c r="M75" s="130" t="n"/>
      <c r="N75" s="129" t="n">
        <v>0</v>
      </c>
    </row>
    <row r="76" ht="19.35" customHeight="1">
      <c r="A76" s="126" t="n"/>
      <c r="B76" s="131" t="n"/>
      <c r="C76" s="132" t="inlineStr">
        <is>
          <t>в том числе</t>
        </is>
      </c>
      <c r="L76" s="129" t="n"/>
      <c r="M76" s="130" t="n"/>
      <c r="N76" s="129" t="n"/>
    </row>
    <row r="77" ht="19.35" customHeight="1">
      <c r="A77" s="126" t="n"/>
      <c r="B77" s="131" t="n"/>
      <c r="C77" s="132" t="inlineStr">
        <is>
          <t>эксплуатация машин и механизмов без учета доплат к оплате труда машинистов</t>
        </is>
      </c>
      <c r="L77" s="129" t="n">
        <v>0</v>
      </c>
      <c r="M77" s="130" t="n"/>
      <c r="N77" s="129" t="n">
        <v>0</v>
      </c>
    </row>
    <row r="78" ht="19.35" customHeight="1">
      <c r="A78" s="126" t="n"/>
      <c r="B78" s="131" t="n"/>
      <c r="C78" s="132" t="inlineStr">
        <is>
          <t>в том числе</t>
        </is>
      </c>
      <c r="L78" s="129" t="n"/>
      <c r="M78" s="130" t="n"/>
      <c r="N78" s="129" t="n"/>
    </row>
    <row r="79" ht="19.35" customHeight="1">
      <c r="A79" s="126" t="n"/>
      <c r="B79" s="131" t="n"/>
      <c r="C79" s="132" t="inlineStr">
        <is>
          <t>оплата труда машинистов (ОТм)</t>
        </is>
      </c>
      <c r="L79" s="129" t="n">
        <v>0</v>
      </c>
      <c r="M79" s="130" t="n"/>
      <c r="N79" s="129" t="n">
        <v>0</v>
      </c>
    </row>
    <row r="80" ht="19.35" customHeight="1">
      <c r="A80" s="126" t="n"/>
      <c r="B80" s="127" t="n"/>
      <c r="C80" s="128" t="inlineStr">
        <is>
          <t>Итого ФОТ (справочно)</t>
        </is>
      </c>
      <c r="L80" s="129" t="n">
        <v>334.4</v>
      </c>
      <c r="M80" s="130" t="n"/>
      <c r="N80" s="129" t="n">
        <v>23829.34</v>
      </c>
    </row>
    <row r="81" ht="19.35" customHeight="1">
      <c r="A81" s="126" t="n"/>
      <c r="B81" s="127" t="n"/>
      <c r="C81" s="128" t="inlineStr">
        <is>
          <t>Итого накладные расходы</t>
        </is>
      </c>
      <c r="L81" s="129" t="n">
        <v>297.62</v>
      </c>
      <c r="M81" s="130" t="n"/>
      <c r="N81" s="129" t="n">
        <v>21208.11</v>
      </c>
    </row>
    <row r="82" ht="19.35" customHeight="1">
      <c r="A82" s="126" t="n"/>
      <c r="B82" s="127" t="n"/>
      <c r="C82" s="128" t="inlineStr">
        <is>
          <t>Итого сметная прибыль</t>
        </is>
      </c>
      <c r="L82" s="129" t="n">
        <v>137.1</v>
      </c>
      <c r="M82" s="130" t="n"/>
      <c r="N82" s="129" t="n">
        <v>9770.040000000001</v>
      </c>
    </row>
    <row r="83" ht="19.35" customHeight="1">
      <c r="A83" s="126" t="n"/>
      <c r="B83" s="133" t="n"/>
      <c r="C83" s="134" t="inlineStr">
        <is>
          <t>Итого по разделу</t>
        </is>
      </c>
      <c r="L83" s="124" t="n">
        <v>769.12</v>
      </c>
      <c r="M83" s="135" t="n"/>
      <c r="N83" s="124" t="n">
        <v>54807.49</v>
      </c>
    </row>
    <row r="84" ht="19.35" customHeight="1">
      <c r="A84" s="126" t="n"/>
      <c r="B84" s="131" t="n"/>
      <c r="C84" s="132" t="inlineStr">
        <is>
          <t>Справочно</t>
        </is>
      </c>
      <c r="L84" s="129" t="n"/>
      <c r="M84" s="130" t="n"/>
      <c r="N84" s="129" t="n"/>
    </row>
    <row r="85" ht="19.35" customHeight="1">
      <c r="A85" s="126" t="n"/>
      <c r="B85" s="127" t="n"/>
      <c r="C85" s="132" t="inlineStr">
        <is>
          <t>затраты труда рабочих</t>
        </is>
      </c>
      <c r="I85" s="136" t="n">
        <v>39.90432</v>
      </c>
      <c r="J85" s="137" t="n"/>
      <c r="K85" s="137" t="n"/>
      <c r="L85" s="130" t="n"/>
      <c r="M85" s="130" t="n"/>
      <c r="N85" s="130" t="n"/>
    </row>
    <row r="86" ht="19.35" customHeight="1">
      <c r="A86" s="126" t="n"/>
      <c r="B86" s="127" t="n"/>
      <c r="C86" s="132" t="inlineStr">
        <is>
          <t>затраты труда машинистов</t>
        </is>
      </c>
      <c r="I86" s="136" t="n">
        <v>0</v>
      </c>
      <c r="J86" s="137" t="n"/>
      <c r="K86" s="137" t="n"/>
      <c r="L86" s="130" t="n"/>
      <c r="M86" s="130" t="n"/>
      <c r="N86" s="130" t="n"/>
    </row>
    <row r="87" ht="19.35" customHeight="1">
      <c r="A87" s="138" t="n"/>
      <c r="B87" s="139" t="n"/>
      <c r="C87" s="140" t="inlineStr">
        <is>
          <t>ВСЕГО по смете</t>
        </is>
      </c>
      <c r="D87" s="141" t="n"/>
      <c r="E87" s="141" t="n"/>
      <c r="F87" s="142" t="n"/>
      <c r="G87" s="142" t="n"/>
      <c r="H87" s="142" t="n"/>
      <c r="I87" s="142" t="n"/>
      <c r="J87" s="142" t="n"/>
      <c r="K87" s="142" t="n"/>
      <c r="L87" s="143" t="n"/>
      <c r="M87" s="142" t="n"/>
      <c r="N87" s="144" t="n"/>
    </row>
    <row r="88" ht="19.35" customHeight="1">
      <c r="A88" s="126" t="n"/>
      <c r="B88" s="133" t="n"/>
      <c r="C88" s="134" t="inlineStr">
        <is>
          <t>Итого по всем разделам</t>
        </is>
      </c>
      <c r="L88" s="124" t="n">
        <v>769.12</v>
      </c>
      <c r="M88" s="125" t="n"/>
      <c r="N88" s="124" t="n"/>
    </row>
    <row r="89" ht="19.35" customHeight="1">
      <c r="A89" s="126" t="n"/>
      <c r="B89" s="127" t="n"/>
      <c r="C89" s="128" t="inlineStr">
        <is>
          <t>ВСЕГО строительные работы</t>
        </is>
      </c>
      <c r="L89" s="129" t="n">
        <v>769.12</v>
      </c>
      <c r="M89" s="130" t="n"/>
      <c r="N89" s="129" t="n">
        <v>54807.49</v>
      </c>
    </row>
    <row r="90" ht="19.35" customHeight="1">
      <c r="A90" s="126" t="n"/>
      <c r="B90" s="131" t="n"/>
      <c r="C90" s="132" t="inlineStr">
        <is>
          <t>в том числе</t>
        </is>
      </c>
      <c r="L90" s="129" t="n"/>
      <c r="M90" s="130" t="n"/>
      <c r="N90" s="129" t="n"/>
    </row>
    <row r="91" ht="19.35" customHeight="1">
      <c r="A91" s="126" t="n"/>
      <c r="B91" s="131" t="n"/>
      <c r="C91" s="132" t="inlineStr">
        <is>
          <t>всего прямые затраты</t>
        </is>
      </c>
      <c r="L91" s="129" t="n">
        <v>334.4</v>
      </c>
      <c r="M91" s="130" t="n"/>
      <c r="N91" s="129" t="n">
        <v>23829.34</v>
      </c>
    </row>
    <row r="92" ht="19.35" customHeight="1">
      <c r="A92" s="126" t="n"/>
      <c r="B92" s="131" t="n"/>
      <c r="C92" s="132" t="inlineStr">
        <is>
          <t>в том числе</t>
        </is>
      </c>
      <c r="L92" s="129" t="n"/>
      <c r="M92" s="130" t="n"/>
      <c r="N92" s="129" t="n"/>
    </row>
    <row r="93" ht="19.35" customHeight="1">
      <c r="A93" s="126" t="n"/>
      <c r="B93" s="131" t="n"/>
      <c r="C93" s="132" t="inlineStr">
        <is>
          <t>- оплата труда (ОТ)</t>
        </is>
      </c>
      <c r="L93" s="129" t="n">
        <v>334.4</v>
      </c>
      <c r="M93" s="130" t="n"/>
      <c r="N93" s="129" t="n">
        <v>23829.34</v>
      </c>
    </row>
    <row r="94" ht="19.35" customHeight="1">
      <c r="A94" s="126" t="n"/>
      <c r="B94" s="131" t="n"/>
      <c r="C94" s="132" t="inlineStr">
        <is>
          <t>- эксплуатация машин и механизмов</t>
        </is>
      </c>
      <c r="L94" s="129" t="n">
        <v>0</v>
      </c>
      <c r="M94" s="130" t="n"/>
      <c r="N94" s="129" t="n">
        <v>0</v>
      </c>
    </row>
    <row r="95" ht="19.35" customHeight="1">
      <c r="A95" s="126" t="n"/>
      <c r="B95" s="131" t="n"/>
      <c r="C95" s="132" t="inlineStr">
        <is>
          <t>в т.ч. эксплуатация машин и механизмов без учета доплат к оплате труда машинистов</t>
        </is>
      </c>
      <c r="L95" s="129" t="n">
        <v>0</v>
      </c>
      <c r="M95" s="130" t="n"/>
      <c r="N95" s="129" t="n">
        <v>0</v>
      </c>
    </row>
    <row r="96" ht="19.35" customHeight="1">
      <c r="A96" s="126" t="n"/>
      <c r="B96" s="131" t="n"/>
      <c r="C96" s="132" t="inlineStr">
        <is>
          <t>- в т.ч. оплата труда машинистов (ОТм)</t>
        </is>
      </c>
      <c r="L96" s="129" t="n">
        <v>0</v>
      </c>
      <c r="M96" s="130" t="n"/>
      <c r="N96" s="129" t="n">
        <v>0</v>
      </c>
    </row>
    <row r="97" ht="19.35" customHeight="1">
      <c r="A97" s="126" t="n"/>
      <c r="B97" s="131" t="n"/>
      <c r="C97" s="132" t="inlineStr">
        <is>
          <t>всего ФОТ (справочно)</t>
        </is>
      </c>
      <c r="L97" s="129" t="n">
        <v>334.4</v>
      </c>
      <c r="M97" s="130" t="n"/>
      <c r="N97" s="129" t="n">
        <v>23829.34</v>
      </c>
    </row>
    <row r="98" ht="19.35" customHeight="1">
      <c r="A98" s="126" t="n"/>
      <c r="B98" s="131" t="n"/>
      <c r="C98" s="132" t="inlineStr">
        <is>
          <t>всего накладные расходы</t>
        </is>
      </c>
      <c r="L98" s="129" t="n">
        <v>297.62</v>
      </c>
      <c r="M98" s="130" t="n"/>
      <c r="N98" s="129" t="n">
        <v>21208.11</v>
      </c>
    </row>
    <row r="99" ht="19.35" customHeight="1">
      <c r="A99" s="126" t="n"/>
      <c r="B99" s="131" t="n"/>
      <c r="C99" s="132" t="inlineStr">
        <is>
          <t>всего сметная прибыль</t>
        </is>
      </c>
      <c r="L99" s="129" t="n">
        <v>137.1</v>
      </c>
      <c r="M99" s="130" t="n"/>
      <c r="N99" s="129" t="n">
        <v>9770.040000000001</v>
      </c>
    </row>
    <row r="100" ht="19.35" customHeight="1">
      <c r="A100" s="126" t="n"/>
      <c r="B100" s="133" t="n"/>
      <c r="C100" s="134" t="inlineStr">
        <is>
          <t>ВСЕГО по смете</t>
        </is>
      </c>
      <c r="L100" s="124" t="n">
        <v>769.12</v>
      </c>
      <c r="M100" s="125" t="n"/>
      <c r="N100" s="124" t="n">
        <v>54807.49</v>
      </c>
    </row>
    <row r="101" ht="19.35" customHeight="1">
      <c r="A101" s="126" t="n"/>
      <c r="B101" s="131" t="n"/>
      <c r="C101" s="132" t="inlineStr">
        <is>
          <t>Всего прямые затраты</t>
        </is>
      </c>
      <c r="L101" s="129" t="n">
        <v>334.4</v>
      </c>
      <c r="M101" s="130" t="n"/>
      <c r="N101" s="129" t="n">
        <v>23829.34</v>
      </c>
    </row>
    <row r="102" ht="19.35" customHeight="1">
      <c r="A102" s="126" t="n"/>
      <c r="B102" s="131" t="n"/>
      <c r="C102" s="132" t="inlineStr">
        <is>
          <t>в том числе</t>
        </is>
      </c>
      <c r="L102" s="129" t="n"/>
      <c r="M102" s="130" t="n"/>
      <c r="N102" s="129" t="n"/>
    </row>
    <row r="103" ht="19.35" customHeight="1">
      <c r="A103" s="126" t="n"/>
      <c r="B103" s="131" t="n"/>
      <c r="C103" s="132" t="inlineStr">
        <is>
          <t>- оплата труда рабочих (ОТ)</t>
        </is>
      </c>
      <c r="L103" s="129" t="n">
        <v>334.4</v>
      </c>
      <c r="M103" s="130" t="n"/>
      <c r="N103" s="129" t="n">
        <v>23829.34</v>
      </c>
    </row>
    <row r="104" ht="19.35" customHeight="1">
      <c r="A104" s="126" t="n"/>
      <c r="B104" s="131" t="n"/>
      <c r="C104" s="132" t="inlineStr">
        <is>
          <t>- эксплуатация машин и механизмов</t>
        </is>
      </c>
      <c r="L104" s="129" t="n">
        <v>0</v>
      </c>
      <c r="M104" s="130" t="n"/>
      <c r="N104" s="129" t="n">
        <v>0</v>
      </c>
    </row>
    <row r="105" ht="19.35" customHeight="1">
      <c r="A105" s="126" t="n"/>
      <c r="B105" s="131" t="n"/>
      <c r="C105" s="132" t="inlineStr">
        <is>
          <t>в т.ч. эксплуатация машин и механизмов без учета доплат к оплате труда машинистов</t>
        </is>
      </c>
      <c r="L105" s="129" t="n">
        <v>0</v>
      </c>
      <c r="M105" s="130" t="n"/>
      <c r="N105" s="129" t="n">
        <v>0</v>
      </c>
    </row>
    <row r="106" ht="19.35" customHeight="1">
      <c r="A106" s="126" t="n"/>
      <c r="B106" s="131" t="n"/>
      <c r="C106" s="132" t="inlineStr">
        <is>
          <t>- в т.ч. оплата труда машинистов (ОТм)</t>
        </is>
      </c>
      <c r="L106" s="129" t="n">
        <v>0</v>
      </c>
      <c r="M106" s="130" t="n"/>
      <c r="N106" s="129" t="n">
        <v>0</v>
      </c>
    </row>
    <row r="107" ht="19.35" customHeight="1">
      <c r="A107" s="126" t="n"/>
      <c r="B107" s="131" t="n"/>
      <c r="C107" s="132" t="inlineStr">
        <is>
          <t>Всего ФОТ (справочно)</t>
        </is>
      </c>
      <c r="L107" s="129" t="n">
        <v>334.4</v>
      </c>
      <c r="M107" s="130" t="n"/>
      <c r="N107" s="129" t="n">
        <v>23829.34</v>
      </c>
    </row>
    <row r="108" ht="19.35" customHeight="1">
      <c r="A108" s="126" t="n"/>
      <c r="B108" s="131" t="n"/>
      <c r="C108" s="132" t="inlineStr">
        <is>
          <t>Всего накладные расходы</t>
        </is>
      </c>
      <c r="L108" s="129" t="n">
        <v>297.62</v>
      </c>
      <c r="M108" s="130" t="n"/>
      <c r="N108" s="129" t="n">
        <v>21208.11</v>
      </c>
    </row>
    <row r="109" ht="19.35" customHeight="1">
      <c r="A109" s="126" t="n"/>
      <c r="B109" s="131" t="n"/>
      <c r="C109" s="132" t="inlineStr">
        <is>
          <t>Всего сметная прибыль</t>
        </is>
      </c>
      <c r="L109" s="129" t="n">
        <v>137.1</v>
      </c>
      <c r="M109" s="130" t="n"/>
      <c r="N109" s="129" t="n">
        <v>9770.040000000001</v>
      </c>
    </row>
    <row r="110" ht="19.35" customHeight="1">
      <c r="A110" s="126" t="n"/>
      <c r="B110" s="131" t="n"/>
      <c r="C110" s="132" t="inlineStr">
        <is>
          <t>Справочно</t>
        </is>
      </c>
      <c r="L110" s="129" t="n"/>
      <c r="M110" s="130" t="n"/>
      <c r="N110" s="129" t="n"/>
    </row>
    <row r="111" ht="19.35" customHeight="1">
      <c r="A111" s="126" t="n"/>
      <c r="B111" s="127" t="n"/>
      <c r="C111" s="132" t="inlineStr">
        <is>
          <t>затраты труда рабочих</t>
        </is>
      </c>
      <c r="I111" s="136" t="n">
        <v>39.90432</v>
      </c>
      <c r="J111" s="137" t="n"/>
      <c r="K111" s="137" t="n"/>
      <c r="L111" s="130" t="n"/>
      <c r="M111" s="130" t="n"/>
      <c r="N111" s="130" t="n"/>
    </row>
    <row r="112" ht="19.35" customHeight="1">
      <c r="A112" s="126" t="n"/>
      <c r="B112" s="127" t="n"/>
      <c r="C112" s="132" t="inlineStr">
        <is>
          <t>затраты труда машинистов</t>
        </is>
      </c>
      <c r="I112" s="136" t="n">
        <v>0</v>
      </c>
      <c r="J112" s="137" t="n"/>
      <c r="K112" s="137" t="n"/>
      <c r="L112" s="130" t="n"/>
      <c r="M112" s="130" t="n"/>
      <c r="N112" s="130" t="n"/>
    </row>
    <row r="113" ht="19.35" customHeight="1">
      <c r="A113" s="126" t="n"/>
      <c r="B113" s="145" t="n"/>
      <c r="C113" s="145" t="n"/>
      <c r="D113" s="123" t="n"/>
      <c r="E113" s="123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6" t="inlineStr">
        <is>
          <t>Составил: ______________________________________/  Григорова И. А. /</t>
        </is>
      </c>
    </row>
    <row r="115" ht="19.35" customHeight="1">
      <c r="A115" s="146" t="n"/>
      <c r="B115" s="146" t="n"/>
      <c r="C115" s="147" t="inlineStr">
        <is>
          <t>должность, подпись (инициалы, фамилия)</t>
        </is>
      </c>
      <c r="G115" s="148" t="n"/>
      <c r="H115" s="148" t="n"/>
      <c r="I115" s="148" t="n"/>
      <c r="J115" s="146" t="n"/>
      <c r="K115" s="146" t="n"/>
      <c r="L115" s="146" t="n"/>
      <c r="M115" s="146" t="n"/>
      <c r="N115" s="146" t="n"/>
    </row>
    <row r="116" ht="19.35" customHeight="1">
      <c r="A116" s="146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7" t="inlineStr">
        <is>
          <t>должность, подпись (инициалы, фамилия)</t>
        </is>
      </c>
      <c r="G117" s="148" t="n"/>
      <c r="H117" s="148" t="n"/>
      <c r="I117" s="148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6.7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21 ВЛ 220 кВ Шимановск-Ледяная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02-21-03</t>
        </is>
      </c>
    </row>
    <row r="25" ht="19.35" customHeight="1">
      <c r="A25" s="56" t="inlineStr">
        <is>
          <t>21 ВЛ 220 кВ Шимановск-Ледяная с отпайкой на ПС Ледяная-т. Свободненский р-он Курганский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261.62</v>
      </c>
      <c r="M31" s="65" t="n">
        <v>3.67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721.83</v>
      </c>
      <c r="E32" s="72" t="inlineStr">
        <is>
          <t>(</t>
        </is>
      </c>
      <c r="F32" s="71" t="n">
        <v>12.41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434.48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41.88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721.83</v>
      </c>
      <c r="E34" s="72" t="inlineStr">
        <is>
          <t>(</t>
        </is>
      </c>
      <c r="F34" s="78" t="n">
        <v>12.41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65" t="n"/>
      <c r="E44" s="266" t="n"/>
      <c r="F44" s="93" t="inlineStr">
        <is>
          <t>100 м2</t>
        </is>
      </c>
      <c r="G44" s="94" t="n">
        <v>64</v>
      </c>
      <c r="H44" s="95" t="n">
        <v>1</v>
      </c>
      <c r="I44" s="95" t="n">
        <v>64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65" t="n"/>
      <c r="E45" s="266" t="n"/>
      <c r="F45" s="99" t="n"/>
      <c r="G45" s="99" t="n"/>
      <c r="H45" s="99" t="n"/>
      <c r="I45" s="100" t="n"/>
      <c r="J45" s="101" t="n">
        <v>37.79</v>
      </c>
      <c r="K45" s="267" t="n">
        <v>1.2</v>
      </c>
      <c r="L45" s="103" t="n">
        <v>2902.27</v>
      </c>
      <c r="M45" s="101" t="n">
        <v>71.26000000000001</v>
      </c>
      <c r="N45" s="103" t="n">
        <v>206815.76</v>
      </c>
    </row>
    <row r="46" ht="19.35" customHeight="1">
      <c r="A46" s="96" t="n"/>
      <c r="B46" s="104" t="n"/>
      <c r="C46" s="98" t="inlineStr">
        <is>
          <t>ЗТ</t>
        </is>
      </c>
      <c r="D46" s="265" t="n"/>
      <c r="E46" s="266" t="n"/>
      <c r="F46" s="105" t="inlineStr">
        <is>
          <t>чел.-ч</t>
        </is>
      </c>
      <c r="G46" s="101" t="n">
        <v>4.43</v>
      </c>
      <c r="H46" s="267" t="n">
        <v>1.2</v>
      </c>
      <c r="I46" s="268" t="n">
        <v>340.224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65" t="n"/>
      <c r="E47" s="266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2902.27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65" t="n"/>
      <c r="E48" s="266" t="n"/>
      <c r="F48" s="99" t="n"/>
      <c r="G48" s="107" t="n"/>
      <c r="H48" s="107" t="n"/>
      <c r="I48" s="100" t="n"/>
      <c r="J48" s="100" t="n"/>
      <c r="K48" s="100" t="n"/>
      <c r="L48" s="103" t="n">
        <v>2902.27</v>
      </c>
      <c r="M48" s="100" t="n"/>
      <c r="N48" s="103" t="n">
        <v>206815.76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65" t="n"/>
      <c r="E49" s="266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2583.02</v>
      </c>
      <c r="M49" s="100" t="n"/>
      <c r="N49" s="113" t="n">
        <v>184066.03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1189.93</v>
      </c>
      <c r="M50" s="100" t="n"/>
      <c r="N50" s="103" t="n">
        <v>84794.46000000001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65" t="n"/>
      <c r="E51" s="266" t="n"/>
      <c r="F51" s="100" t="n"/>
      <c r="G51" s="107" t="n"/>
      <c r="H51" s="107" t="n"/>
      <c r="I51" s="114" t="n"/>
      <c r="J51" s="114" t="n"/>
      <c r="K51" s="114" t="n"/>
      <c r="L51" s="115" t="n">
        <v>6675.22</v>
      </c>
      <c r="M51" s="114" t="n"/>
      <c r="N51" s="94" t="n"/>
    </row>
    <row r="52" ht="19.35" customHeight="1">
      <c r="A52" s="90" t="inlineStr">
        <is>
          <t>Пролет 5-20, 1-8 отпайка на ПС Ледяная Т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65" t="n"/>
      <c r="E53" s="266" t="n"/>
      <c r="F53" s="93" t="inlineStr">
        <is>
          <t>100 шт</t>
        </is>
      </c>
      <c r="G53" s="94" t="n">
        <v>1.68</v>
      </c>
      <c r="H53" s="95" t="n">
        <v>1</v>
      </c>
      <c r="I53" s="116" t="n">
        <v>1.68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65" t="n"/>
      <c r="E54" s="266" t="n"/>
      <c r="F54" s="99" t="n"/>
      <c r="G54" s="99" t="n"/>
      <c r="H54" s="99" t="n"/>
      <c r="I54" s="100" t="n"/>
      <c r="J54" s="101" t="n">
        <v>48.97</v>
      </c>
      <c r="K54" s="267" t="n">
        <v>1.2</v>
      </c>
      <c r="L54" s="101" t="n">
        <v>98.72</v>
      </c>
      <c r="M54" s="101" t="n">
        <v>71.26000000000001</v>
      </c>
      <c r="N54" s="103" t="n">
        <v>7034.79</v>
      </c>
    </row>
    <row r="55" ht="19.35" customHeight="1">
      <c r="A55" s="96" t="n"/>
      <c r="B55" s="104" t="n"/>
      <c r="C55" s="98" t="inlineStr">
        <is>
          <t>ЗТ</t>
        </is>
      </c>
      <c r="D55" s="265" t="n"/>
      <c r="E55" s="266" t="n"/>
      <c r="F55" s="105" t="inlineStr">
        <is>
          <t>чел.-ч</t>
        </is>
      </c>
      <c r="G55" s="101" t="n">
        <v>5.21</v>
      </c>
      <c r="H55" s="267" t="n">
        <v>1.2</v>
      </c>
      <c r="I55" s="269" t="n">
        <v>10.50336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65" t="n"/>
      <c r="E56" s="266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98.72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65" t="n"/>
      <c r="E57" s="266" t="n"/>
      <c r="F57" s="99" t="n"/>
      <c r="G57" s="107" t="n"/>
      <c r="H57" s="107" t="n"/>
      <c r="I57" s="100" t="n"/>
      <c r="J57" s="100" t="n"/>
      <c r="K57" s="100" t="n"/>
      <c r="L57" s="101" t="n">
        <v>98.72</v>
      </c>
      <c r="M57" s="100" t="n"/>
      <c r="N57" s="103" t="n">
        <v>7034.79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65" t="n"/>
      <c r="E58" s="266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87.86</v>
      </c>
      <c r="M58" s="100" t="n"/>
      <c r="N58" s="113" t="n">
        <v>6260.96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40.48</v>
      </c>
      <c r="M59" s="100" t="n"/>
      <c r="N59" s="103" t="n">
        <v>2884.26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65" t="n"/>
      <c r="E60" s="266" t="n"/>
      <c r="F60" s="100" t="n"/>
      <c r="G60" s="107" t="n"/>
      <c r="H60" s="107" t="n"/>
      <c r="I60" s="114" t="n"/>
      <c r="J60" s="114" t="n"/>
      <c r="K60" s="114" t="n"/>
      <c r="L60" s="116" t="n">
        <v>227.06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65" t="n"/>
      <c r="E61" s="266" t="n"/>
      <c r="F61" s="93" t="inlineStr">
        <is>
          <t>100 шт</t>
        </is>
      </c>
      <c r="G61" s="94" t="n">
        <v>0.83</v>
      </c>
      <c r="H61" s="95" t="n">
        <v>1</v>
      </c>
      <c r="I61" s="116" t="n">
        <v>0.83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65" t="n"/>
      <c r="E62" s="266" t="n"/>
      <c r="F62" s="99" t="n"/>
      <c r="G62" s="99" t="n"/>
      <c r="H62" s="99" t="n"/>
      <c r="I62" s="100" t="n"/>
      <c r="J62" s="101" t="n">
        <v>94.94</v>
      </c>
      <c r="K62" s="267" t="n">
        <v>1.2</v>
      </c>
      <c r="L62" s="101" t="n">
        <v>94.56</v>
      </c>
      <c r="M62" s="101" t="n">
        <v>71.26000000000001</v>
      </c>
      <c r="N62" s="103" t="n">
        <v>6738.35</v>
      </c>
    </row>
    <row r="63" ht="19.35" customHeight="1">
      <c r="A63" s="96" t="n"/>
      <c r="B63" s="104" t="n"/>
      <c r="C63" s="98" t="inlineStr">
        <is>
          <t>ЗТ</t>
        </is>
      </c>
      <c r="D63" s="265" t="n"/>
      <c r="E63" s="266" t="n"/>
      <c r="F63" s="105" t="inlineStr">
        <is>
          <t>чел.-ч</t>
        </is>
      </c>
      <c r="G63" s="270" t="n">
        <v>10.1</v>
      </c>
      <c r="H63" s="267" t="n">
        <v>1.2</v>
      </c>
      <c r="I63" s="271" t="n">
        <v>10.0596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65" t="n"/>
      <c r="E64" s="266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94.56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65" t="n"/>
      <c r="E65" s="266" t="n"/>
      <c r="F65" s="99" t="n"/>
      <c r="G65" s="107" t="n"/>
      <c r="H65" s="107" t="n"/>
      <c r="I65" s="100" t="n"/>
      <c r="J65" s="100" t="n"/>
      <c r="K65" s="100" t="n"/>
      <c r="L65" s="101" t="n">
        <v>94.56</v>
      </c>
      <c r="M65" s="100" t="n"/>
      <c r="N65" s="103" t="n">
        <v>6738.35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65" t="n"/>
      <c r="E66" s="266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84.16</v>
      </c>
      <c r="M66" s="100" t="n"/>
      <c r="N66" s="113" t="n">
        <v>5997.13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65" t="n"/>
      <c r="E67" s="266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38.77</v>
      </c>
      <c r="M67" s="100" t="n"/>
      <c r="N67" s="103" t="n">
        <v>2762.72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65" t="n"/>
      <c r="E68" s="266" t="n"/>
      <c r="F68" s="100" t="n"/>
      <c r="G68" s="107" t="n"/>
      <c r="H68" s="107" t="n"/>
      <c r="I68" s="114" t="n"/>
      <c r="J68" s="114" t="n"/>
      <c r="K68" s="114" t="n"/>
      <c r="L68" s="116" t="n">
        <v>217.49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65" t="n"/>
      <c r="E69" s="266" t="n"/>
      <c r="F69" s="93" t="inlineStr">
        <is>
          <t>100 шт</t>
        </is>
      </c>
      <c r="G69" s="94" t="n">
        <v>0.04</v>
      </c>
      <c r="H69" s="95" t="n">
        <v>1</v>
      </c>
      <c r="I69" s="116" t="n">
        <v>0.04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65" t="n"/>
      <c r="E70" s="266" t="n"/>
      <c r="F70" s="99" t="n"/>
      <c r="G70" s="99" t="n"/>
      <c r="H70" s="99" t="n"/>
      <c r="I70" s="100" t="n"/>
      <c r="J70" s="101" t="n">
        <v>125.96</v>
      </c>
      <c r="K70" s="267" t="n">
        <v>1.2</v>
      </c>
      <c r="L70" s="101" t="n">
        <v>6.05</v>
      </c>
      <c r="M70" s="101" t="n">
        <v>71.26000000000001</v>
      </c>
      <c r="N70" s="101" t="n">
        <v>431.12</v>
      </c>
    </row>
    <row r="71" ht="19.35" customHeight="1">
      <c r="A71" s="96" t="n"/>
      <c r="B71" s="104" t="n"/>
      <c r="C71" s="98" t="inlineStr">
        <is>
          <t>ЗТ</t>
        </is>
      </c>
      <c r="D71" s="265" t="n"/>
      <c r="E71" s="266" t="n"/>
      <c r="F71" s="105" t="inlineStr">
        <is>
          <t>чел.-ч</t>
        </is>
      </c>
      <c r="G71" s="270" t="n">
        <v>13.4</v>
      </c>
      <c r="H71" s="267" t="n">
        <v>1.2</v>
      </c>
      <c r="I71" s="271" t="n">
        <v>0.6432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65" t="n"/>
      <c r="E72" s="266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6.05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65" t="n"/>
      <c r="E73" s="266" t="n"/>
      <c r="F73" s="99" t="n"/>
      <c r="G73" s="107" t="n"/>
      <c r="H73" s="107" t="n"/>
      <c r="I73" s="100" t="n"/>
      <c r="J73" s="100" t="n"/>
      <c r="K73" s="100" t="n"/>
      <c r="L73" s="101" t="n">
        <v>6.05</v>
      </c>
      <c r="M73" s="100" t="n"/>
      <c r="N73" s="101" t="n">
        <v>431.12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65" t="n"/>
      <c r="E74" s="266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5.38</v>
      </c>
      <c r="M74" s="100" t="n"/>
      <c r="N74" s="120" t="n">
        <v>383.7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65" t="n"/>
      <c r="E75" s="266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2.48</v>
      </c>
      <c r="M75" s="100" t="n"/>
      <c r="N75" s="101" t="n">
        <v>176.76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65" t="n"/>
      <c r="E76" s="266" t="n"/>
      <c r="F76" s="100" t="n"/>
      <c r="G76" s="107" t="n"/>
      <c r="H76" s="107" t="n"/>
      <c r="I76" s="114" t="n"/>
      <c r="J76" s="114" t="n"/>
      <c r="K76" s="114" t="n"/>
      <c r="L76" s="116" t="n">
        <v>13.91</v>
      </c>
      <c r="M76" s="114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65" t="n"/>
      <c r="E77" s="266" t="n"/>
      <c r="F77" s="93" t="inlineStr">
        <is>
          <t>100 шт</t>
        </is>
      </c>
      <c r="G77" s="94" t="n">
        <v>1.68</v>
      </c>
      <c r="H77" s="95" t="n">
        <v>1</v>
      </c>
      <c r="I77" s="116" t="n">
        <v>1.68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65" t="n"/>
      <c r="E78" s="266" t="n"/>
      <c r="F78" s="99" t="n"/>
      <c r="G78" s="99" t="n"/>
      <c r="H78" s="99" t="n"/>
      <c r="I78" s="100" t="n"/>
      <c r="J78" s="101" t="n">
        <v>115.44</v>
      </c>
      <c r="K78" s="267" t="n">
        <v>1.2</v>
      </c>
      <c r="L78" s="101" t="n">
        <v>232.73</v>
      </c>
      <c r="M78" s="101" t="n">
        <v>71.26000000000001</v>
      </c>
      <c r="N78" s="103" t="n">
        <v>16584.34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65" t="n"/>
      <c r="E79" s="266" t="n"/>
      <c r="F79" s="99" t="n"/>
      <c r="G79" s="99" t="n"/>
      <c r="H79" s="99" t="n"/>
      <c r="I79" s="100" t="n"/>
      <c r="J79" s="101" t="n">
        <v>655.4299999999999</v>
      </c>
      <c r="K79" s="267" t="n">
        <v>1.2</v>
      </c>
      <c r="L79" s="103" t="n">
        <v>1321.35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65" t="n"/>
      <c r="E80" s="266" t="n"/>
      <c r="F80" s="99" t="n"/>
      <c r="G80" s="99" t="n"/>
      <c r="H80" s="99" t="n"/>
      <c r="I80" s="100" t="n"/>
      <c r="J80" s="101" t="n">
        <v>114.62</v>
      </c>
      <c r="K80" s="267" t="n">
        <v>1.2</v>
      </c>
      <c r="L80" s="101" t="n">
        <v>231.07</v>
      </c>
      <c r="M80" s="101" t="n">
        <v>71.26000000000001</v>
      </c>
      <c r="N80" s="103" t="n">
        <v>16466.05</v>
      </c>
    </row>
    <row r="81" ht="19.35" customHeight="1">
      <c r="A81" s="96" t="n"/>
      <c r="B81" s="104" t="n"/>
      <c r="C81" s="98" t="inlineStr">
        <is>
          <t>ЗТ</t>
        </is>
      </c>
      <c r="D81" s="265" t="n"/>
      <c r="E81" s="266" t="n"/>
      <c r="F81" s="105" t="inlineStr">
        <is>
          <t>чел.-ч</t>
        </is>
      </c>
      <c r="G81" s="270" t="n">
        <v>14.8</v>
      </c>
      <c r="H81" s="267" t="n">
        <v>1.2</v>
      </c>
      <c r="I81" s="271" t="n">
        <v>29.8368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65" t="n"/>
      <c r="E82" s="266" t="n"/>
      <c r="F82" s="105" t="inlineStr">
        <is>
          <t>чел.-ч</t>
        </is>
      </c>
      <c r="G82" s="101" t="n">
        <v>8.49</v>
      </c>
      <c r="H82" s="267" t="n">
        <v>1.2</v>
      </c>
      <c r="I82" s="269" t="n">
        <v>17.11584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65" t="n"/>
      <c r="E83" s="266" t="n"/>
      <c r="F83" s="99" t="n"/>
      <c r="G83" s="107" t="n"/>
      <c r="H83" s="107" t="n"/>
      <c r="I83" s="100" t="n"/>
      <c r="J83" s="101" t="n">
        <v>770.87</v>
      </c>
      <c r="K83" s="100" t="n"/>
      <c r="L83" s="103" t="n">
        <v>1554.08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65" t="n"/>
      <c r="E84" s="266" t="n"/>
      <c r="F84" s="99" t="n"/>
      <c r="G84" s="107" t="n"/>
      <c r="H84" s="107" t="n"/>
      <c r="I84" s="100" t="n"/>
      <c r="J84" s="100" t="n"/>
      <c r="K84" s="100" t="n"/>
      <c r="L84" s="101" t="n">
        <v>463.8</v>
      </c>
      <c r="M84" s="100" t="n"/>
      <c r="N84" s="103" t="n">
        <v>33050.39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65" t="n"/>
      <c r="E85" s="266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1" t="n">
        <v>412.78</v>
      </c>
      <c r="M85" s="100" t="n"/>
      <c r="N85" s="113" t="n">
        <v>29414.85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65" t="n"/>
      <c r="E86" s="266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190.16</v>
      </c>
      <c r="M86" s="100" t="n"/>
      <c r="N86" s="103" t="n">
        <v>13550.66</v>
      </c>
    </row>
    <row r="87" ht="19.35" customHeight="1">
      <c r="A87" s="96" t="n"/>
      <c r="B87" s="109" t="n"/>
      <c r="C87" s="88" t="inlineStr">
        <is>
          <t>Всего по позиции</t>
        </is>
      </c>
      <c r="D87" s="265" t="n"/>
      <c r="E87" s="266" t="n"/>
      <c r="F87" s="100" t="n"/>
      <c r="G87" s="107" t="n"/>
      <c r="H87" s="107" t="n"/>
      <c r="I87" s="114" t="n"/>
      <c r="J87" s="114" t="n"/>
      <c r="K87" s="114" t="n"/>
      <c r="L87" s="115" t="n">
        <v>2157.02</v>
      </c>
      <c r="M87" s="114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65" t="n"/>
      <c r="E88" s="266" t="n"/>
      <c r="F88" s="93" t="inlineStr">
        <is>
          <t>100 шт</t>
        </is>
      </c>
      <c r="G88" s="94" t="n">
        <v>1.68</v>
      </c>
      <c r="H88" s="95" t="n">
        <v>1</v>
      </c>
      <c r="I88" s="116" t="n">
        <v>1.68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65" t="n"/>
      <c r="E89" s="266" t="n"/>
      <c r="F89" s="99" t="n"/>
      <c r="G89" s="99" t="n"/>
      <c r="H89" s="99" t="n"/>
      <c r="I89" s="100" t="n"/>
      <c r="J89" s="101" t="n">
        <v>28.94</v>
      </c>
      <c r="K89" s="267" t="n">
        <v>1.2</v>
      </c>
      <c r="L89" s="101" t="n">
        <v>58.34</v>
      </c>
      <c r="M89" s="101" t="n">
        <v>71.26000000000001</v>
      </c>
      <c r="N89" s="103" t="n">
        <v>4157.31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65" t="n"/>
      <c r="E90" s="266" t="n"/>
      <c r="F90" s="99" t="n"/>
      <c r="G90" s="99" t="n"/>
      <c r="H90" s="99" t="n"/>
      <c r="I90" s="100" t="n"/>
      <c r="J90" s="101" t="n">
        <v>163.66</v>
      </c>
      <c r="K90" s="267" t="n">
        <v>1.2</v>
      </c>
      <c r="L90" s="101" t="n">
        <v>329.94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65" t="n"/>
      <c r="E91" s="266" t="n"/>
      <c r="F91" s="99" t="n"/>
      <c r="G91" s="99" t="n"/>
      <c r="H91" s="99" t="n"/>
      <c r="I91" s="100" t="n"/>
      <c r="J91" s="101" t="n">
        <v>28.62</v>
      </c>
      <c r="K91" s="267" t="n">
        <v>1.2</v>
      </c>
      <c r="L91" s="101" t="n">
        <v>57.7</v>
      </c>
      <c r="M91" s="101" t="n">
        <v>71.26000000000001</v>
      </c>
      <c r="N91" s="103" t="n">
        <v>4111.7</v>
      </c>
    </row>
    <row r="92" ht="19.35" customHeight="1">
      <c r="A92" s="96" t="n"/>
      <c r="B92" s="104" t="n"/>
      <c r="C92" s="98" t="inlineStr">
        <is>
          <t>ЗТ</t>
        </is>
      </c>
      <c r="D92" s="265" t="n"/>
      <c r="E92" s="266" t="n"/>
      <c r="F92" s="105" t="inlineStr">
        <is>
          <t>чел.-ч</t>
        </is>
      </c>
      <c r="G92" s="101" t="n">
        <v>3.71</v>
      </c>
      <c r="H92" s="267" t="n">
        <v>1.2</v>
      </c>
      <c r="I92" s="269" t="n">
        <v>7.47936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65" t="n"/>
      <c r="E93" s="266" t="n"/>
      <c r="F93" s="105" t="inlineStr">
        <is>
          <t>чел.-ч</t>
        </is>
      </c>
      <c r="G93" s="101" t="n">
        <v>2.12</v>
      </c>
      <c r="H93" s="267" t="n">
        <v>1.2</v>
      </c>
      <c r="I93" s="269" t="n">
        <v>4.27392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65" t="n"/>
      <c r="E94" s="266" t="n"/>
      <c r="F94" s="99" t="n"/>
      <c r="G94" s="107" t="n"/>
      <c r="H94" s="107" t="n"/>
      <c r="I94" s="100" t="n"/>
      <c r="J94" s="101" t="n">
        <v>192.6</v>
      </c>
      <c r="K94" s="100" t="n"/>
      <c r="L94" s="101" t="n">
        <v>388.28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65" t="n"/>
      <c r="E95" s="266" t="n"/>
      <c r="F95" s="99" t="n"/>
      <c r="G95" s="107" t="n"/>
      <c r="H95" s="107" t="n"/>
      <c r="I95" s="100" t="n"/>
      <c r="J95" s="100" t="n"/>
      <c r="K95" s="100" t="n"/>
      <c r="L95" s="101" t="n">
        <v>116.04</v>
      </c>
      <c r="M95" s="100" t="n"/>
      <c r="N95" s="103" t="n">
        <v>8269.01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65" t="n"/>
      <c r="E96" s="266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103.28</v>
      </c>
      <c r="M96" s="100" t="n"/>
      <c r="N96" s="113" t="n">
        <v>7359.42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65" t="n"/>
      <c r="E97" s="266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47.58</v>
      </c>
      <c r="M97" s="100" t="n"/>
      <c r="N97" s="103" t="n">
        <v>3390.29</v>
      </c>
    </row>
    <row r="98" ht="19.35" customHeight="1">
      <c r="A98" s="96" t="n"/>
      <c r="B98" s="109" t="n"/>
      <c r="C98" s="88" t="inlineStr">
        <is>
          <t>Всего по позиции</t>
        </is>
      </c>
      <c r="D98" s="265" t="n"/>
      <c r="E98" s="266" t="n"/>
      <c r="F98" s="100" t="n"/>
      <c r="G98" s="107" t="n"/>
      <c r="H98" s="107" t="n"/>
      <c r="I98" s="114" t="n"/>
      <c r="J98" s="114" t="n"/>
      <c r="K98" s="114" t="n"/>
      <c r="L98" s="116" t="n">
        <v>539.14</v>
      </c>
      <c r="M98" s="114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65" t="n"/>
      <c r="E99" s="266" t="n"/>
      <c r="F99" s="93" t="inlineStr">
        <is>
          <t>100 шт</t>
        </is>
      </c>
      <c r="G99" s="94" t="n">
        <v>0.83</v>
      </c>
      <c r="H99" s="95" t="n">
        <v>1</v>
      </c>
      <c r="I99" s="116" t="n">
        <v>0.83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65" t="n"/>
      <c r="E100" s="266" t="n"/>
      <c r="F100" s="99" t="n"/>
      <c r="G100" s="99" t="n"/>
      <c r="H100" s="99" t="n"/>
      <c r="I100" s="100" t="n"/>
      <c r="J100" s="101" t="n">
        <v>201.24</v>
      </c>
      <c r="K100" s="267" t="n">
        <v>1.2</v>
      </c>
      <c r="L100" s="101" t="n">
        <v>200.44</v>
      </c>
      <c r="M100" s="101" t="n">
        <v>71.26000000000001</v>
      </c>
      <c r="N100" s="103" t="n">
        <v>14283.35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65" t="n"/>
      <c r="E101" s="266" t="n"/>
      <c r="F101" s="99" t="n"/>
      <c r="G101" s="99" t="n"/>
      <c r="H101" s="99" t="n"/>
      <c r="I101" s="100" t="n"/>
      <c r="J101" s="103" t="n">
        <v>1142.56</v>
      </c>
      <c r="K101" s="267" t="n">
        <v>1.2</v>
      </c>
      <c r="L101" s="103" t="n">
        <v>1137.99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65" t="n"/>
      <c r="E102" s="266" t="n"/>
      <c r="F102" s="99" t="n"/>
      <c r="G102" s="99" t="n"/>
      <c r="H102" s="99" t="n"/>
      <c r="I102" s="100" t="n"/>
      <c r="J102" s="101" t="n">
        <v>199.8</v>
      </c>
      <c r="K102" s="267" t="n">
        <v>1.2</v>
      </c>
      <c r="L102" s="101" t="n">
        <v>199</v>
      </c>
      <c r="M102" s="101" t="n">
        <v>71.26000000000001</v>
      </c>
      <c r="N102" s="103" t="n">
        <v>14180.74</v>
      </c>
    </row>
    <row r="103" ht="19.35" customHeight="1">
      <c r="A103" s="96" t="n"/>
      <c r="B103" s="104" t="n"/>
      <c r="C103" s="98" t="inlineStr">
        <is>
          <t>ЗТ</t>
        </is>
      </c>
      <c r="D103" s="265" t="n"/>
      <c r="E103" s="266" t="n"/>
      <c r="F103" s="105" t="inlineStr">
        <is>
          <t>чел.-ч</t>
        </is>
      </c>
      <c r="G103" s="270" t="n">
        <v>25.8</v>
      </c>
      <c r="H103" s="267" t="n">
        <v>1.2</v>
      </c>
      <c r="I103" s="271" t="n">
        <v>25.6968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65" t="n"/>
      <c r="E104" s="266" t="n"/>
      <c r="F104" s="105" t="inlineStr">
        <is>
          <t>чел.-ч</t>
        </is>
      </c>
      <c r="G104" s="270" t="n">
        <v>14.8</v>
      </c>
      <c r="H104" s="267" t="n">
        <v>1.2</v>
      </c>
      <c r="I104" s="271" t="n">
        <v>14.7408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65" t="n"/>
      <c r="E105" s="266" t="n"/>
      <c r="F105" s="99" t="n"/>
      <c r="G105" s="107" t="n"/>
      <c r="H105" s="107" t="n"/>
      <c r="I105" s="100" t="n"/>
      <c r="J105" s="103" t="n">
        <v>1343.8</v>
      </c>
      <c r="K105" s="100" t="n"/>
      <c r="L105" s="103" t="n">
        <v>1338.43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65" t="n"/>
      <c r="E106" s="266" t="n"/>
      <c r="F106" s="99" t="n"/>
      <c r="G106" s="107" t="n"/>
      <c r="H106" s="107" t="n"/>
      <c r="I106" s="100" t="n"/>
      <c r="J106" s="100" t="n"/>
      <c r="K106" s="100" t="n"/>
      <c r="L106" s="101" t="n">
        <v>399.44</v>
      </c>
      <c r="M106" s="100" t="n"/>
      <c r="N106" s="103" t="n">
        <v>28464.09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65" t="n"/>
      <c r="E107" s="266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1" t="n">
        <v>355.5</v>
      </c>
      <c r="M107" s="100" t="n"/>
      <c r="N107" s="113" t="n">
        <v>25333.04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65" t="n"/>
      <c r="E108" s="266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163.77</v>
      </c>
      <c r="M108" s="100" t="n"/>
      <c r="N108" s="103" t="n">
        <v>11670.28</v>
      </c>
    </row>
    <row r="109" ht="19.35" customHeight="1">
      <c r="A109" s="96" t="n"/>
      <c r="B109" s="109" t="n"/>
      <c r="C109" s="88" t="inlineStr">
        <is>
          <t>Всего по позиции</t>
        </is>
      </c>
      <c r="D109" s="265" t="n"/>
      <c r="E109" s="266" t="n"/>
      <c r="F109" s="100" t="n"/>
      <c r="G109" s="107" t="n"/>
      <c r="H109" s="107" t="n"/>
      <c r="I109" s="114" t="n"/>
      <c r="J109" s="114" t="n"/>
      <c r="K109" s="114" t="n"/>
      <c r="L109" s="115" t="n">
        <v>1857.7</v>
      </c>
      <c r="M109" s="114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65" t="n"/>
      <c r="E110" s="266" t="n"/>
      <c r="F110" s="93" t="inlineStr">
        <is>
          <t>100 шт</t>
        </is>
      </c>
      <c r="G110" s="94" t="n">
        <v>0.83</v>
      </c>
      <c r="H110" s="95" t="n">
        <v>1</v>
      </c>
      <c r="I110" s="116" t="n">
        <v>0.83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65" t="n"/>
      <c r="E111" s="266" t="n"/>
      <c r="F111" s="99" t="n"/>
      <c r="G111" s="99" t="n"/>
      <c r="H111" s="99" t="n"/>
      <c r="I111" s="100" t="n"/>
      <c r="J111" s="101" t="n">
        <v>58.34</v>
      </c>
      <c r="K111" s="267" t="n">
        <v>1.2</v>
      </c>
      <c r="L111" s="101" t="n">
        <v>58.11</v>
      </c>
      <c r="M111" s="101" t="n">
        <v>71.26000000000001</v>
      </c>
      <c r="N111" s="103" t="n">
        <v>4140.92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65" t="n"/>
      <c r="E112" s="266" t="n"/>
      <c r="F112" s="99" t="n"/>
      <c r="G112" s="99" t="n"/>
      <c r="H112" s="99" t="n"/>
      <c r="I112" s="100" t="n"/>
      <c r="J112" s="101" t="n">
        <v>330.42</v>
      </c>
      <c r="K112" s="267" t="n">
        <v>1.2</v>
      </c>
      <c r="L112" s="101" t="n">
        <v>329.1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65" t="n"/>
      <c r="E113" s="266" t="n"/>
      <c r="F113" s="99" t="n"/>
      <c r="G113" s="99" t="n"/>
      <c r="H113" s="99" t="n"/>
      <c r="I113" s="100" t="n"/>
      <c r="J113" s="101" t="n">
        <v>57.78</v>
      </c>
      <c r="K113" s="267" t="n">
        <v>1.2</v>
      </c>
      <c r="L113" s="101" t="n">
        <v>57.55</v>
      </c>
      <c r="M113" s="101" t="n">
        <v>71.26000000000001</v>
      </c>
      <c r="N113" s="103" t="n">
        <v>4101.01</v>
      </c>
    </row>
    <row r="114" ht="19.35" customHeight="1">
      <c r="A114" s="96" t="n"/>
      <c r="B114" s="104" t="n"/>
      <c r="C114" s="98" t="inlineStr">
        <is>
          <t>ЗТ</t>
        </is>
      </c>
      <c r="D114" s="265" t="n"/>
      <c r="E114" s="266" t="n"/>
      <c r="F114" s="105" t="inlineStr">
        <is>
          <t>чел.-ч</t>
        </is>
      </c>
      <c r="G114" s="101" t="n">
        <v>7.48</v>
      </c>
      <c r="H114" s="267" t="n">
        <v>1.2</v>
      </c>
      <c r="I114" s="269" t="n">
        <v>7.45008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65" t="n"/>
      <c r="E115" s="266" t="n"/>
      <c r="F115" s="105" t="inlineStr">
        <is>
          <t>чел.-ч</t>
        </is>
      </c>
      <c r="G115" s="101" t="n">
        <v>4.28</v>
      </c>
      <c r="H115" s="267" t="n">
        <v>1.2</v>
      </c>
      <c r="I115" s="269" t="n">
        <v>4.26288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65" t="n"/>
      <c r="E116" s="266" t="n"/>
      <c r="F116" s="99" t="n"/>
      <c r="G116" s="107" t="n"/>
      <c r="H116" s="107" t="n"/>
      <c r="I116" s="100" t="n"/>
      <c r="J116" s="101" t="n">
        <v>388.76</v>
      </c>
      <c r="K116" s="100" t="n"/>
      <c r="L116" s="101" t="n">
        <v>387.21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65" t="n"/>
      <c r="E117" s="266" t="n"/>
      <c r="F117" s="99" t="n"/>
      <c r="G117" s="107" t="n"/>
      <c r="H117" s="107" t="n"/>
      <c r="I117" s="100" t="n"/>
      <c r="J117" s="100" t="n"/>
      <c r="K117" s="100" t="n"/>
      <c r="L117" s="101" t="n">
        <v>115.66</v>
      </c>
      <c r="M117" s="100" t="n"/>
      <c r="N117" s="103" t="n">
        <v>8241.93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65" t="n"/>
      <c r="E118" s="266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102.94</v>
      </c>
      <c r="M118" s="100" t="n"/>
      <c r="N118" s="113" t="n">
        <v>7335.32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65" t="n"/>
      <c r="E119" s="266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47.42</v>
      </c>
      <c r="M119" s="100" t="n"/>
      <c r="N119" s="103" t="n">
        <v>3379.19</v>
      </c>
    </row>
    <row r="120" ht="19.35" customHeight="1">
      <c r="A120" s="96" t="n"/>
      <c r="B120" s="109" t="n"/>
      <c r="C120" s="88" t="inlineStr">
        <is>
          <t>Всего по позиции</t>
        </is>
      </c>
      <c r="D120" s="265" t="n"/>
      <c r="E120" s="266" t="n"/>
      <c r="F120" s="100" t="n"/>
      <c r="G120" s="107" t="n"/>
      <c r="H120" s="107" t="n"/>
      <c r="I120" s="114" t="n"/>
      <c r="J120" s="114" t="n"/>
      <c r="K120" s="114" t="n"/>
      <c r="L120" s="116" t="n">
        <v>537.5700000000001</v>
      </c>
      <c r="M120" s="114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65" t="n"/>
      <c r="E121" s="266" t="n"/>
      <c r="F121" s="93" t="inlineStr">
        <is>
          <t>100 шт</t>
        </is>
      </c>
      <c r="G121" s="94" t="n">
        <v>0.04</v>
      </c>
      <c r="H121" s="95" t="n">
        <v>1</v>
      </c>
      <c r="I121" s="116" t="n">
        <v>0.04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65" t="n"/>
      <c r="E122" s="266" t="n"/>
      <c r="F122" s="99" t="n"/>
      <c r="G122" s="99" t="n"/>
      <c r="H122" s="99" t="n"/>
      <c r="I122" s="100" t="n"/>
      <c r="J122" s="101" t="n">
        <v>326.82</v>
      </c>
      <c r="K122" s="267" t="n">
        <v>1.2</v>
      </c>
      <c r="L122" s="101" t="n">
        <v>15.69</v>
      </c>
      <c r="M122" s="101" t="n">
        <v>71.26000000000001</v>
      </c>
      <c r="N122" s="103" t="n">
        <v>1118.07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65" t="n"/>
      <c r="E123" s="266" t="n"/>
      <c r="F123" s="99" t="n"/>
      <c r="G123" s="99" t="n"/>
      <c r="H123" s="99" t="n"/>
      <c r="I123" s="100" t="n"/>
      <c r="J123" s="103" t="n">
        <v>1852.8</v>
      </c>
      <c r="K123" s="267" t="n">
        <v>1.2</v>
      </c>
      <c r="L123" s="101" t="n">
        <v>88.93000000000001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65" t="n"/>
      <c r="E124" s="266" t="n"/>
      <c r="F124" s="99" t="n"/>
      <c r="G124" s="99" t="n"/>
      <c r="H124" s="99" t="n"/>
      <c r="I124" s="100" t="n"/>
      <c r="J124" s="101" t="n">
        <v>324</v>
      </c>
      <c r="K124" s="267" t="n">
        <v>1.2</v>
      </c>
      <c r="L124" s="101" t="n">
        <v>15.55</v>
      </c>
      <c r="M124" s="101" t="n">
        <v>71.26000000000001</v>
      </c>
      <c r="N124" s="103" t="n">
        <v>1108.09</v>
      </c>
    </row>
    <row r="125" ht="19.35" customHeight="1">
      <c r="A125" s="96" t="n"/>
      <c r="B125" s="104" t="n"/>
      <c r="C125" s="98" t="inlineStr">
        <is>
          <t>ЗТ</t>
        </is>
      </c>
      <c r="D125" s="265" t="n"/>
      <c r="E125" s="266" t="n"/>
      <c r="F125" s="105" t="inlineStr">
        <is>
          <t>чел.-ч</t>
        </is>
      </c>
      <c r="G125" s="270" t="n">
        <v>41.9</v>
      </c>
      <c r="H125" s="267" t="n">
        <v>1.2</v>
      </c>
      <c r="I125" s="271" t="n">
        <v>2.0112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65" t="n"/>
      <c r="E126" s="266" t="n"/>
      <c r="F126" s="105" t="inlineStr">
        <is>
          <t>чел.-ч</t>
        </is>
      </c>
      <c r="G126" s="121" t="n">
        <v>24</v>
      </c>
      <c r="H126" s="267" t="n">
        <v>1.2</v>
      </c>
      <c r="I126" s="268" t="n">
        <v>1.152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65" t="n"/>
      <c r="E127" s="266" t="n"/>
      <c r="F127" s="99" t="n"/>
      <c r="G127" s="107" t="n"/>
      <c r="H127" s="107" t="n"/>
      <c r="I127" s="100" t="n"/>
      <c r="J127" s="103" t="n">
        <v>2179.62</v>
      </c>
      <c r="K127" s="100" t="n"/>
      <c r="L127" s="101" t="n">
        <v>104.62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65" t="n"/>
      <c r="E128" s="266" t="n"/>
      <c r="F128" s="99" t="n"/>
      <c r="G128" s="107" t="n"/>
      <c r="H128" s="107" t="n"/>
      <c r="I128" s="100" t="n"/>
      <c r="J128" s="100" t="n"/>
      <c r="K128" s="100" t="n"/>
      <c r="L128" s="101" t="n">
        <v>31.24</v>
      </c>
      <c r="M128" s="100" t="n"/>
      <c r="N128" s="103" t="n">
        <v>2226.16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65" t="n"/>
      <c r="E129" s="266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27.8</v>
      </c>
      <c r="M129" s="100" t="n"/>
      <c r="N129" s="113" t="n">
        <v>1981.28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65" t="n"/>
      <c r="E130" s="266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12.81</v>
      </c>
      <c r="M130" s="100" t="n"/>
      <c r="N130" s="101" t="n">
        <v>912.73</v>
      </c>
    </row>
    <row r="131" ht="19.35" customHeight="1">
      <c r="A131" s="96" t="n"/>
      <c r="B131" s="109" t="n"/>
      <c r="C131" s="88" t="inlineStr">
        <is>
          <t>Всего по позиции</t>
        </is>
      </c>
      <c r="D131" s="265" t="n"/>
      <c r="E131" s="266" t="n"/>
      <c r="F131" s="100" t="n"/>
      <c r="G131" s="107" t="n"/>
      <c r="H131" s="107" t="n"/>
      <c r="I131" s="114" t="n"/>
      <c r="J131" s="114" t="n"/>
      <c r="K131" s="114" t="n"/>
      <c r="L131" s="116" t="n">
        <v>145.23</v>
      </c>
      <c r="M131" s="114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65" t="n"/>
      <c r="E132" s="266" t="n"/>
      <c r="F132" s="93" t="inlineStr">
        <is>
          <t>100 шт</t>
        </is>
      </c>
      <c r="G132" s="94" t="n">
        <v>0.04</v>
      </c>
      <c r="H132" s="95" t="n">
        <v>1</v>
      </c>
      <c r="I132" s="116" t="n">
        <v>0.04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65" t="n"/>
      <c r="E133" s="266" t="n"/>
      <c r="F133" s="99" t="n"/>
      <c r="G133" s="99" t="n"/>
      <c r="H133" s="99" t="n"/>
      <c r="I133" s="100" t="n"/>
      <c r="J133" s="101" t="n">
        <v>93.59999999999999</v>
      </c>
      <c r="K133" s="267" t="n">
        <v>1.2</v>
      </c>
      <c r="L133" s="101" t="n">
        <v>4.49</v>
      </c>
      <c r="M133" s="101" t="n">
        <v>71.26000000000001</v>
      </c>
      <c r="N133" s="101" t="n">
        <v>319.96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65" t="n"/>
      <c r="E134" s="266" t="n"/>
      <c r="F134" s="99" t="n"/>
      <c r="G134" s="99" t="n"/>
      <c r="H134" s="99" t="n"/>
      <c r="I134" s="100" t="n"/>
      <c r="J134" s="101" t="n">
        <v>531.14</v>
      </c>
      <c r="K134" s="267" t="n">
        <v>1.2</v>
      </c>
      <c r="L134" s="101" t="n">
        <v>25.49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65" t="n"/>
      <c r="E135" s="266" t="n"/>
      <c r="F135" s="99" t="n"/>
      <c r="G135" s="99" t="n"/>
      <c r="H135" s="99" t="n"/>
      <c r="I135" s="100" t="n"/>
      <c r="J135" s="101" t="n">
        <v>92.88</v>
      </c>
      <c r="K135" s="267" t="n">
        <v>1.2</v>
      </c>
      <c r="L135" s="101" t="n">
        <v>4.46</v>
      </c>
      <c r="M135" s="101" t="n">
        <v>71.26000000000001</v>
      </c>
      <c r="N135" s="101" t="n">
        <v>317.82</v>
      </c>
    </row>
    <row r="136" ht="19.35" customHeight="1">
      <c r="A136" s="96" t="n"/>
      <c r="B136" s="104" t="n"/>
      <c r="C136" s="98" t="inlineStr">
        <is>
          <t>ЗТ</t>
        </is>
      </c>
      <c r="D136" s="265" t="n"/>
      <c r="E136" s="266" t="n"/>
      <c r="F136" s="105" t="inlineStr">
        <is>
          <t>чел.-ч</t>
        </is>
      </c>
      <c r="G136" s="121" t="n">
        <v>12</v>
      </c>
      <c r="H136" s="267" t="n">
        <v>1.2</v>
      </c>
      <c r="I136" s="268" t="n">
        <v>0.576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65" t="n"/>
      <c r="E137" s="266" t="n"/>
      <c r="F137" s="105" t="inlineStr">
        <is>
          <t>чел.-ч</t>
        </is>
      </c>
      <c r="G137" s="101" t="n">
        <v>6.88</v>
      </c>
      <c r="H137" s="267" t="n">
        <v>1.2</v>
      </c>
      <c r="I137" s="269" t="n">
        <v>0.33024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65" t="n"/>
      <c r="E138" s="266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29.98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65" t="n"/>
      <c r="E139" s="266" t="n"/>
      <c r="F139" s="99" t="n"/>
      <c r="G139" s="107" t="n"/>
      <c r="H139" s="107" t="n"/>
      <c r="I139" s="100" t="n"/>
      <c r="J139" s="100" t="n"/>
      <c r="K139" s="100" t="n"/>
      <c r="L139" s="101" t="n">
        <v>8.949999999999999</v>
      </c>
      <c r="M139" s="100" t="n"/>
      <c r="N139" s="101" t="n">
        <v>637.78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65" t="n"/>
      <c r="E140" s="266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7.97</v>
      </c>
      <c r="M140" s="100" t="n"/>
      <c r="N140" s="120" t="n">
        <v>567.62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65" t="n"/>
      <c r="E141" s="266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3.67</v>
      </c>
      <c r="M141" s="100" t="n"/>
      <c r="N141" s="101" t="n">
        <v>261.49</v>
      </c>
    </row>
    <row r="142" ht="19.35" customHeight="1">
      <c r="A142" s="96" t="n"/>
      <c r="B142" s="109" t="n"/>
      <c r="C142" s="88" t="inlineStr">
        <is>
          <t>Всего по позиции</t>
        </is>
      </c>
      <c r="D142" s="265" t="n"/>
      <c r="E142" s="266" t="n"/>
      <c r="F142" s="100" t="n"/>
      <c r="G142" s="107" t="n"/>
      <c r="H142" s="107" t="n"/>
      <c r="I142" s="114" t="n"/>
      <c r="J142" s="114" t="n"/>
      <c r="K142" s="114" t="n"/>
      <c r="L142" s="116" t="n">
        <v>41.62</v>
      </c>
      <c r="M142" s="114" t="n"/>
      <c r="N142" s="94" t="n"/>
    </row>
    <row r="143" ht="19.35" customHeight="1">
      <c r="A143" s="122" t="n"/>
      <c r="B143" s="122" t="n"/>
      <c r="C143" s="123" t="inlineStr">
        <is>
          <t>Итого по разделу 1. Вырубка просеки</t>
        </is>
      </c>
      <c r="L143" s="124" t="n">
        <v>12411.96</v>
      </c>
      <c r="M143" s="122" t="n"/>
      <c r="N143" s="125" t="n"/>
    </row>
    <row r="144" ht="19.35" customHeight="1">
      <c r="A144" s="126" t="n"/>
      <c r="B144" s="127" t="n"/>
      <c r="C144" s="128" t="inlineStr">
        <is>
          <t>Итого прямые затраты по разделу</t>
        </is>
      </c>
      <c r="L144" s="129" t="n">
        <v>6904.2</v>
      </c>
      <c r="M144" s="130" t="n"/>
      <c r="N144" s="129" t="n">
        <v>329351.13</v>
      </c>
    </row>
    <row r="145" ht="19.35" customHeight="1">
      <c r="A145" s="126" t="n"/>
      <c r="B145" s="127" t="n"/>
      <c r="C145" s="128" t="inlineStr">
        <is>
          <t>в том числе</t>
        </is>
      </c>
      <c r="L145" s="129" t="n"/>
      <c r="M145" s="130" t="n"/>
      <c r="N145" s="129" t="n"/>
    </row>
    <row r="146" ht="19.35" customHeight="1">
      <c r="A146" s="126" t="n"/>
      <c r="B146" s="127" t="n"/>
      <c r="C146" s="128" t="inlineStr">
        <is>
          <t>- оплата труда (ОТ)</t>
        </is>
      </c>
      <c r="L146" s="129" t="n">
        <v>3671.4</v>
      </c>
      <c r="M146" s="130" t="n"/>
      <c r="N146" s="129" t="n">
        <v>261623.97</v>
      </c>
    </row>
    <row r="147" ht="19.35" customHeight="1">
      <c r="A147" s="126" t="n"/>
      <c r="B147" s="127" t="n"/>
      <c r="C147" s="128" t="inlineStr">
        <is>
          <t>- эксплуатация машин и механизмов</t>
        </is>
      </c>
      <c r="L147" s="129" t="n">
        <v>3232.8</v>
      </c>
      <c r="M147" s="130" t="n"/>
      <c r="N147" s="129" t="n">
        <v>67727.16</v>
      </c>
    </row>
    <row r="148" ht="19.35" customHeight="1">
      <c r="A148" s="126" t="n"/>
      <c r="B148" s="131" t="n"/>
      <c r="C148" s="132" t="inlineStr">
        <is>
          <t>в том числе</t>
        </is>
      </c>
      <c r="L148" s="129" t="n"/>
      <c r="M148" s="130" t="n"/>
      <c r="N148" s="129" t="n"/>
    </row>
    <row r="149" ht="19.35" customHeight="1">
      <c r="A149" s="126" t="n"/>
      <c r="B149" s="131" t="n"/>
      <c r="C149" s="132" t="inlineStr">
        <is>
          <t>эксплуатация машин и механизмов без учета доплат к оплате труда машинистов</t>
        </is>
      </c>
      <c r="L149" s="129" t="n">
        <v>3232.8</v>
      </c>
      <c r="M149" s="130" t="n"/>
      <c r="N149" s="129" t="n">
        <v>67727.16</v>
      </c>
    </row>
    <row r="150" ht="19.35" customHeight="1">
      <c r="A150" s="126" t="n"/>
      <c r="B150" s="131" t="n"/>
      <c r="C150" s="132" t="inlineStr">
        <is>
          <t>в том числе</t>
        </is>
      </c>
      <c r="L150" s="129" t="n"/>
      <c r="M150" s="130" t="n"/>
      <c r="N150" s="129" t="n"/>
    </row>
    <row r="151" ht="19.35" customHeight="1">
      <c r="A151" s="126" t="n"/>
      <c r="B151" s="131" t="n"/>
      <c r="C151" s="132" t="inlineStr">
        <is>
          <t>оплата труда машинистов (ОТм)</t>
        </is>
      </c>
      <c r="L151" s="129" t="n">
        <v>565.33</v>
      </c>
      <c r="M151" s="130" t="n"/>
      <c r="N151" s="129" t="n">
        <v>40285.41</v>
      </c>
    </row>
    <row r="152" ht="19.35" customHeight="1">
      <c r="A152" s="126" t="n"/>
      <c r="B152" s="127" t="n"/>
      <c r="C152" s="128" t="inlineStr">
        <is>
          <t>Итого ФОТ (справочно)</t>
        </is>
      </c>
      <c r="L152" s="129" t="n">
        <v>4236.73</v>
      </c>
      <c r="M152" s="130" t="n"/>
      <c r="N152" s="129" t="n">
        <v>301909.38</v>
      </c>
    </row>
    <row r="153" ht="19.35" customHeight="1">
      <c r="A153" s="126" t="n"/>
      <c r="B153" s="127" t="n"/>
      <c r="C153" s="128" t="inlineStr">
        <is>
          <t>Итого накладные расходы</t>
        </is>
      </c>
      <c r="L153" s="129" t="n">
        <v>3770.69</v>
      </c>
      <c r="M153" s="130" t="n"/>
      <c r="N153" s="129" t="n">
        <v>268699.35</v>
      </c>
    </row>
    <row r="154" ht="19.35" customHeight="1">
      <c r="A154" s="126" t="n"/>
      <c r="B154" s="127" t="n"/>
      <c r="C154" s="128" t="inlineStr">
        <is>
          <t>Итого сметная прибыль</t>
        </is>
      </c>
      <c r="L154" s="129" t="n">
        <v>1737.07</v>
      </c>
      <c r="M154" s="130" t="n"/>
      <c r="N154" s="129" t="n">
        <v>123782.84</v>
      </c>
    </row>
    <row r="155" ht="19.35" customHeight="1">
      <c r="A155" s="126" t="n"/>
      <c r="B155" s="133" t="n"/>
      <c r="C155" s="134" t="inlineStr">
        <is>
          <t>Итого по разделу</t>
        </is>
      </c>
      <c r="L155" s="124" t="n">
        <v>12411.96</v>
      </c>
      <c r="M155" s="135" t="n"/>
      <c r="N155" s="124" t="n">
        <v>721833.3199999999</v>
      </c>
    </row>
    <row r="156" ht="19.35" customHeight="1">
      <c r="A156" s="126" t="n"/>
      <c r="B156" s="131" t="n"/>
      <c r="C156" s="132" t="inlineStr">
        <is>
          <t>Справочно</t>
        </is>
      </c>
      <c r="L156" s="129" t="n"/>
      <c r="M156" s="130" t="n"/>
      <c r="N156" s="129" t="n"/>
    </row>
    <row r="157" ht="19.35" customHeight="1">
      <c r="A157" s="126" t="n"/>
      <c r="B157" s="127" t="n"/>
      <c r="C157" s="132" t="inlineStr">
        <is>
          <t>затраты труда рабочих</t>
        </is>
      </c>
      <c r="I157" s="136" t="n">
        <v>434.4804</v>
      </c>
      <c r="J157" s="137" t="n"/>
      <c r="K157" s="137" t="n"/>
      <c r="L157" s="130" t="n"/>
      <c r="M157" s="130" t="n"/>
      <c r="N157" s="130" t="n"/>
    </row>
    <row r="158" ht="19.35" customHeight="1">
      <c r="A158" s="126" t="n"/>
      <c r="B158" s="127" t="n"/>
      <c r="C158" s="132" t="inlineStr">
        <is>
          <t>затраты труда машинистов</t>
        </is>
      </c>
      <c r="I158" s="136" t="n">
        <v>41.87568</v>
      </c>
      <c r="J158" s="137" t="n"/>
      <c r="K158" s="137" t="n"/>
      <c r="L158" s="130" t="n"/>
      <c r="M158" s="130" t="n"/>
      <c r="N158" s="130" t="n"/>
    </row>
    <row r="159" ht="19.35" customHeight="1">
      <c r="A159" s="138" t="n"/>
      <c r="B159" s="139" t="n"/>
      <c r="C159" s="140" t="inlineStr">
        <is>
          <t>ВСЕГО по смете</t>
        </is>
      </c>
      <c r="D159" s="141" t="n"/>
      <c r="E159" s="141" t="n"/>
      <c r="F159" s="142" t="n"/>
      <c r="G159" s="142" t="n"/>
      <c r="H159" s="142" t="n"/>
      <c r="I159" s="142" t="n"/>
      <c r="J159" s="142" t="n"/>
      <c r="K159" s="142" t="n"/>
      <c r="L159" s="143" t="n"/>
      <c r="M159" s="142" t="n"/>
      <c r="N159" s="144" t="n"/>
    </row>
    <row r="160" ht="19.35" customHeight="1">
      <c r="A160" s="126" t="n"/>
      <c r="B160" s="133" t="n"/>
      <c r="C160" s="134" t="inlineStr">
        <is>
          <t>Итого по всем разделам</t>
        </is>
      </c>
      <c r="L160" s="124" t="n">
        <v>12411.96</v>
      </c>
      <c r="M160" s="125" t="n"/>
      <c r="N160" s="124" t="n"/>
    </row>
    <row r="161" ht="19.35" customHeight="1">
      <c r="A161" s="126" t="n"/>
      <c r="B161" s="127" t="n"/>
      <c r="C161" s="128" t="inlineStr">
        <is>
          <t>ВСЕГО строительные работы</t>
        </is>
      </c>
      <c r="L161" s="129" t="n">
        <v>12411.96</v>
      </c>
      <c r="M161" s="130" t="n"/>
      <c r="N161" s="129" t="n">
        <v>721833.3199999999</v>
      </c>
    </row>
    <row r="162" ht="19.35" customHeight="1">
      <c r="A162" s="126" t="n"/>
      <c r="B162" s="131" t="n"/>
      <c r="C162" s="132" t="inlineStr">
        <is>
          <t>в том числе</t>
        </is>
      </c>
      <c r="L162" s="129" t="n"/>
      <c r="M162" s="130" t="n"/>
      <c r="N162" s="129" t="n"/>
    </row>
    <row r="163" ht="19.35" customHeight="1">
      <c r="A163" s="126" t="n"/>
      <c r="B163" s="131" t="n"/>
      <c r="C163" s="132" t="inlineStr">
        <is>
          <t>всего прямые затраты</t>
        </is>
      </c>
      <c r="L163" s="129" t="n">
        <v>6904.2</v>
      </c>
      <c r="M163" s="130" t="n"/>
      <c r="N163" s="129" t="n">
        <v>329351.13</v>
      </c>
    </row>
    <row r="164" ht="19.35" customHeight="1">
      <c r="A164" s="126" t="n"/>
      <c r="B164" s="131" t="n"/>
      <c r="C164" s="132" t="inlineStr">
        <is>
          <t>в том числе</t>
        </is>
      </c>
      <c r="L164" s="129" t="n"/>
      <c r="M164" s="130" t="n"/>
      <c r="N164" s="129" t="n"/>
    </row>
    <row r="165" ht="19.35" customHeight="1">
      <c r="A165" s="126" t="n"/>
      <c r="B165" s="131" t="n"/>
      <c r="C165" s="132" t="inlineStr">
        <is>
          <t>- оплата труда (ОТ)</t>
        </is>
      </c>
      <c r="L165" s="129" t="n">
        <v>3671.4</v>
      </c>
      <c r="M165" s="130" t="n"/>
      <c r="N165" s="129" t="n">
        <v>261623.97</v>
      </c>
    </row>
    <row r="166" ht="19.35" customHeight="1">
      <c r="A166" s="126" t="n"/>
      <c r="B166" s="131" t="n"/>
      <c r="C166" s="132" t="inlineStr">
        <is>
          <t>- эксплуатация машин и механизмов</t>
        </is>
      </c>
      <c r="L166" s="129" t="n">
        <v>3232.8</v>
      </c>
      <c r="M166" s="130" t="n"/>
      <c r="N166" s="129" t="n">
        <v>67727.16</v>
      </c>
    </row>
    <row r="167" ht="19.35" customHeight="1">
      <c r="A167" s="126" t="n"/>
      <c r="B167" s="131" t="n"/>
      <c r="C167" s="132" t="inlineStr">
        <is>
          <t>в т.ч. эксплуатация машин и механизмов без учета доплат к оплате труда машинистов</t>
        </is>
      </c>
      <c r="L167" s="129" t="n">
        <v>3232.8</v>
      </c>
      <c r="M167" s="130" t="n"/>
      <c r="N167" s="129" t="n">
        <v>67727.16</v>
      </c>
    </row>
    <row r="168" ht="19.35" customHeight="1">
      <c r="A168" s="126" t="n"/>
      <c r="B168" s="131" t="n"/>
      <c r="C168" s="132" t="inlineStr">
        <is>
          <t>- в т.ч. оплата труда машинистов (ОТм)</t>
        </is>
      </c>
      <c r="L168" s="129" t="n">
        <v>565.33</v>
      </c>
      <c r="M168" s="130" t="n"/>
      <c r="N168" s="129" t="n">
        <v>40285.41</v>
      </c>
    </row>
    <row r="169" ht="19.35" customHeight="1">
      <c r="A169" s="126" t="n"/>
      <c r="B169" s="131" t="n"/>
      <c r="C169" s="132" t="inlineStr">
        <is>
          <t>всего ФОТ (справочно)</t>
        </is>
      </c>
      <c r="L169" s="129" t="n">
        <v>4236.73</v>
      </c>
      <c r="M169" s="130" t="n"/>
      <c r="N169" s="129" t="n">
        <v>301909.38</v>
      </c>
    </row>
    <row r="170" ht="19.35" customHeight="1">
      <c r="A170" s="126" t="n"/>
      <c r="B170" s="131" t="n"/>
      <c r="C170" s="132" t="inlineStr">
        <is>
          <t>всего накладные расходы</t>
        </is>
      </c>
      <c r="L170" s="129" t="n">
        <v>3770.69</v>
      </c>
      <c r="M170" s="130" t="n"/>
      <c r="N170" s="129" t="n">
        <v>268699.35</v>
      </c>
    </row>
    <row r="171" ht="19.35" customHeight="1">
      <c r="A171" s="126" t="n"/>
      <c r="B171" s="131" t="n"/>
      <c r="C171" s="132" t="inlineStr">
        <is>
          <t>всего сметная прибыль</t>
        </is>
      </c>
      <c r="L171" s="129" t="n">
        <v>1737.07</v>
      </c>
      <c r="M171" s="130" t="n"/>
      <c r="N171" s="129" t="n">
        <v>123782.84</v>
      </c>
    </row>
    <row r="172" ht="19.35" customHeight="1">
      <c r="A172" s="126" t="n"/>
      <c r="B172" s="133" t="n"/>
      <c r="C172" s="134" t="inlineStr">
        <is>
          <t>ВСЕГО по смете</t>
        </is>
      </c>
      <c r="L172" s="124" t="n">
        <v>12411.96</v>
      </c>
      <c r="M172" s="125" t="n"/>
      <c r="N172" s="124" t="n">
        <v>721833.3199999999</v>
      </c>
    </row>
    <row r="173" ht="19.35" customHeight="1">
      <c r="A173" s="126" t="n"/>
      <c r="B173" s="131" t="n"/>
      <c r="C173" s="132" t="inlineStr">
        <is>
          <t>Всего прямые затраты</t>
        </is>
      </c>
      <c r="L173" s="129" t="n">
        <v>6904.2</v>
      </c>
      <c r="M173" s="130" t="n"/>
      <c r="N173" s="129" t="n">
        <v>329351.13</v>
      </c>
    </row>
    <row r="174" ht="19.35" customHeight="1">
      <c r="A174" s="126" t="n"/>
      <c r="B174" s="131" t="n"/>
      <c r="C174" s="132" t="inlineStr">
        <is>
          <t>в том числе</t>
        </is>
      </c>
      <c r="L174" s="129" t="n"/>
      <c r="M174" s="130" t="n"/>
      <c r="N174" s="129" t="n"/>
    </row>
    <row r="175" ht="19.35" customHeight="1">
      <c r="A175" s="126" t="n"/>
      <c r="B175" s="131" t="n"/>
      <c r="C175" s="132" t="inlineStr">
        <is>
          <t>- оплата труда рабочих (ОТ)</t>
        </is>
      </c>
      <c r="L175" s="129" t="n">
        <v>3671.4</v>
      </c>
      <c r="M175" s="130" t="n"/>
      <c r="N175" s="129" t="n">
        <v>261623.97</v>
      </c>
    </row>
    <row r="176" ht="19.35" customHeight="1">
      <c r="A176" s="126" t="n"/>
      <c r="B176" s="131" t="n"/>
      <c r="C176" s="132" t="inlineStr">
        <is>
          <t>- эксплуатация машин и механизмов</t>
        </is>
      </c>
      <c r="L176" s="129" t="n">
        <v>3232.8</v>
      </c>
      <c r="M176" s="130" t="n"/>
      <c r="N176" s="129" t="n">
        <v>67727.16</v>
      </c>
    </row>
    <row r="177" ht="19.35" customHeight="1">
      <c r="A177" s="126" t="n"/>
      <c r="B177" s="131" t="n"/>
      <c r="C177" s="132" t="inlineStr">
        <is>
          <t>в т.ч. эксплуатация машин и механизмов без учета доплат к оплате труда машинистов</t>
        </is>
      </c>
      <c r="L177" s="129" t="n">
        <v>3232.8</v>
      </c>
      <c r="M177" s="130" t="n"/>
      <c r="N177" s="129" t="n">
        <v>67727.16</v>
      </c>
    </row>
    <row r="178" ht="19.35" customHeight="1">
      <c r="A178" s="126" t="n"/>
      <c r="B178" s="131" t="n"/>
      <c r="C178" s="132" t="inlineStr">
        <is>
          <t>- в т.ч. оплата труда машинистов (ОТм)</t>
        </is>
      </c>
      <c r="L178" s="129" t="n">
        <v>565.33</v>
      </c>
      <c r="M178" s="130" t="n"/>
      <c r="N178" s="129" t="n">
        <v>40285.41</v>
      </c>
    </row>
    <row r="179" ht="19.35" customHeight="1">
      <c r="A179" s="126" t="n"/>
      <c r="B179" s="131" t="n"/>
      <c r="C179" s="132" t="inlineStr">
        <is>
          <t>Всего ФОТ (справочно)</t>
        </is>
      </c>
      <c r="L179" s="129" t="n">
        <v>4236.73</v>
      </c>
      <c r="M179" s="130" t="n"/>
      <c r="N179" s="129" t="n">
        <v>301909.38</v>
      </c>
    </row>
    <row r="180" ht="19.35" customHeight="1">
      <c r="A180" s="126" t="n"/>
      <c r="B180" s="131" t="n"/>
      <c r="C180" s="132" t="inlineStr">
        <is>
          <t>Всего накладные расходы</t>
        </is>
      </c>
      <c r="L180" s="129" t="n">
        <v>3770.69</v>
      </c>
      <c r="M180" s="130" t="n"/>
      <c r="N180" s="129" t="n">
        <v>268699.35</v>
      </c>
    </row>
    <row r="181" ht="19.35" customHeight="1">
      <c r="A181" s="126" t="n"/>
      <c r="B181" s="131" t="n"/>
      <c r="C181" s="132" t="inlineStr">
        <is>
          <t>Всего сметная прибыль</t>
        </is>
      </c>
      <c r="L181" s="129" t="n">
        <v>1737.07</v>
      </c>
      <c r="M181" s="130" t="n"/>
      <c r="N181" s="129" t="n">
        <v>123782.84</v>
      </c>
    </row>
    <row r="182" ht="19.35" customHeight="1">
      <c r="A182" s="126" t="n"/>
      <c r="B182" s="131" t="n"/>
      <c r="C182" s="132" t="inlineStr">
        <is>
          <t>Справочно</t>
        </is>
      </c>
      <c r="L182" s="129" t="n"/>
      <c r="M182" s="130" t="n"/>
      <c r="N182" s="129" t="n"/>
    </row>
    <row r="183" ht="19.35" customHeight="1">
      <c r="A183" s="126" t="n"/>
      <c r="B183" s="127" t="n"/>
      <c r="C183" s="132" t="inlineStr">
        <is>
          <t>затраты труда рабочих</t>
        </is>
      </c>
      <c r="I183" s="136" t="n">
        <v>434.4804</v>
      </c>
      <c r="J183" s="137" t="n"/>
      <c r="K183" s="137" t="n"/>
      <c r="L183" s="130" t="n"/>
      <c r="M183" s="130" t="n"/>
      <c r="N183" s="130" t="n"/>
    </row>
    <row r="184" ht="19.35" customHeight="1">
      <c r="A184" s="126" t="n"/>
      <c r="B184" s="127" t="n"/>
      <c r="C184" s="132" t="inlineStr">
        <is>
          <t>затраты труда машинистов</t>
        </is>
      </c>
      <c r="I184" s="136" t="n">
        <v>41.87568</v>
      </c>
      <c r="J184" s="137" t="n"/>
      <c r="K184" s="137" t="n"/>
      <c r="L184" s="130" t="n"/>
      <c r="M184" s="130" t="n"/>
      <c r="N184" s="130" t="n"/>
    </row>
    <row r="185" ht="19.35" customHeight="1">
      <c r="A185" s="126" t="n"/>
      <c r="B185" s="145" t="n"/>
      <c r="C185" s="145" t="n"/>
      <c r="D185" s="123" t="n"/>
      <c r="E185" s="123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6" t="inlineStr">
        <is>
          <t>Составил: ______________________________________/  Григорова И. А. /</t>
        </is>
      </c>
    </row>
    <row r="187" ht="19.35" customHeight="1">
      <c r="A187" s="146" t="n"/>
      <c r="B187" s="146" t="n"/>
      <c r="C187" s="147" t="inlineStr">
        <is>
          <t>должность, подпись (инициалы, фамилия)</t>
        </is>
      </c>
      <c r="G187" s="148" t="n"/>
      <c r="H187" s="148" t="n"/>
      <c r="I187" s="148" t="n"/>
      <c r="J187" s="146" t="n"/>
      <c r="K187" s="146" t="n"/>
      <c r="L187" s="146" t="n"/>
      <c r="M187" s="146" t="n"/>
      <c r="N187" s="146" t="n"/>
    </row>
    <row r="188" ht="19.35" customHeight="1">
      <c r="A188" s="146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7" t="inlineStr">
        <is>
          <t>должность, подпись (инициалы, фамилия)</t>
        </is>
      </c>
      <c r="G189" s="148" t="n"/>
      <c r="H189" s="148" t="n"/>
      <c r="I189" s="148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xl/worksheets/sheet6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6.7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21 ВЛ 220 кВ Шимановск-Ледяная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02-21-04</t>
        </is>
      </c>
    </row>
    <row r="25" ht="19.35" customHeight="1">
      <c r="A25" s="56" t="inlineStr">
        <is>
          <t>21 ВЛ 220 кВ Шимановск-Ледяная с отпайкой на ПС Ледяная-т. Свободненский р-он Курганский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32.38</v>
      </c>
      <c r="M31" s="65" t="n">
        <v>0.45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74.48</v>
      </c>
      <c r="E32" s="72" t="inlineStr">
        <is>
          <t>(</t>
        </is>
      </c>
      <c r="F32" s="71" t="n">
        <v>1.05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54.23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74.48</v>
      </c>
      <c r="E34" s="72" t="inlineStr">
        <is>
          <t>(</t>
        </is>
      </c>
      <c r="F34" s="78" t="n">
        <v>1.05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Пролет 5-20, 1-8 отпайка на ПС Ледяная Т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65" t="n"/>
      <c r="E44" s="266" t="n"/>
      <c r="F44" s="93" t="inlineStr">
        <is>
          <t>100 деревьев</t>
        </is>
      </c>
      <c r="G44" s="94" t="n">
        <v>1.68</v>
      </c>
      <c r="H44" s="95" t="n">
        <v>1</v>
      </c>
      <c r="I44" s="116" t="n">
        <v>1.68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65" t="n"/>
      <c r="E45" s="265" t="n"/>
      <c r="F45" s="265" t="n"/>
      <c r="G45" s="265" t="n"/>
      <c r="H45" s="265" t="n"/>
      <c r="I45" s="265" t="n"/>
      <c r="J45" s="265" t="n"/>
      <c r="K45" s="265" t="n"/>
      <c r="L45" s="265" t="n"/>
      <c r="M45" s="265" t="n"/>
      <c r="N45" s="266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65" t="n"/>
      <c r="E46" s="266" t="n"/>
      <c r="F46" s="99" t="n"/>
      <c r="G46" s="99" t="n"/>
      <c r="H46" s="99" t="n"/>
      <c r="I46" s="100" t="n"/>
      <c r="J46" s="101" t="n">
        <v>112.29</v>
      </c>
      <c r="K46" s="149" t="n">
        <v>0.96</v>
      </c>
      <c r="L46" s="101" t="n">
        <v>181.1</v>
      </c>
      <c r="M46" s="101" t="n">
        <v>71.26000000000001</v>
      </c>
      <c r="N46" s="103" t="n">
        <v>12905.19</v>
      </c>
    </row>
    <row r="47" ht="19.35" customHeight="1">
      <c r="A47" s="96" t="n"/>
      <c r="B47" s="104" t="n"/>
      <c r="C47" s="98" t="inlineStr">
        <is>
          <t>ЗТ</t>
        </is>
      </c>
      <c r="D47" s="265" t="n"/>
      <c r="E47" s="266" t="n"/>
      <c r="F47" s="105" t="inlineStr">
        <is>
          <t>чел.-ч</t>
        </is>
      </c>
      <c r="G47" s="270" t="n">
        <v>13.4</v>
      </c>
      <c r="H47" s="149" t="n">
        <v>0.96</v>
      </c>
      <c r="I47" s="269" t="n">
        <v>21.61152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65" t="n"/>
      <c r="E48" s="266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181.1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65" t="n"/>
      <c r="E49" s="266" t="n"/>
      <c r="F49" s="99" t="n"/>
      <c r="G49" s="107" t="n"/>
      <c r="H49" s="107" t="n"/>
      <c r="I49" s="100" t="n"/>
      <c r="J49" s="100" t="n"/>
      <c r="K49" s="100" t="n"/>
      <c r="L49" s="101" t="n">
        <v>181.1</v>
      </c>
      <c r="M49" s="100" t="n"/>
      <c r="N49" s="103" t="n">
        <v>12905.19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161.18</v>
      </c>
      <c r="M50" s="100" t="n"/>
      <c r="N50" s="113" t="n">
        <v>11485.62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65" t="n"/>
      <c r="E51" s="266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74.25</v>
      </c>
      <c r="M51" s="100" t="n"/>
      <c r="N51" s="103" t="n">
        <v>5291.13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65" t="n"/>
      <c r="E52" s="266" t="n"/>
      <c r="F52" s="100" t="n"/>
      <c r="G52" s="107" t="n"/>
      <c r="H52" s="107" t="n"/>
      <c r="I52" s="114" t="n"/>
      <c r="J52" s="114" t="n"/>
      <c r="K52" s="114" t="n"/>
      <c r="L52" s="116" t="n">
        <v>416.53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65" t="n"/>
      <c r="E53" s="266" t="n"/>
      <c r="F53" s="93" t="inlineStr">
        <is>
          <t>100 деревьев</t>
        </is>
      </c>
      <c r="G53" s="94" t="n">
        <v>0.83</v>
      </c>
      <c r="H53" s="95" t="n">
        <v>1</v>
      </c>
      <c r="I53" s="116" t="n">
        <v>0.83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65" t="n"/>
      <c r="E54" s="265" t="n"/>
      <c r="F54" s="265" t="n"/>
      <c r="G54" s="265" t="n"/>
      <c r="H54" s="265" t="n"/>
      <c r="I54" s="265" t="n"/>
      <c r="J54" s="265" t="n"/>
      <c r="K54" s="265" t="n"/>
      <c r="L54" s="265" t="n"/>
      <c r="M54" s="265" t="n"/>
      <c r="N54" s="266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65" t="n"/>
      <c r="E55" s="266" t="n"/>
      <c r="F55" s="99" t="n"/>
      <c r="G55" s="99" t="n"/>
      <c r="H55" s="99" t="n"/>
      <c r="I55" s="100" t="n"/>
      <c r="J55" s="101" t="n">
        <v>323.47</v>
      </c>
      <c r="K55" s="149" t="n">
        <v>0.96</v>
      </c>
      <c r="L55" s="101" t="n">
        <v>257.74</v>
      </c>
      <c r="M55" s="101" t="n">
        <v>71.26000000000001</v>
      </c>
      <c r="N55" s="103" t="n">
        <v>18366.55</v>
      </c>
    </row>
    <row r="56" ht="19.35" customHeight="1">
      <c r="A56" s="96" t="n"/>
      <c r="B56" s="104" t="n"/>
      <c r="C56" s="98" t="inlineStr">
        <is>
          <t>ЗТ</t>
        </is>
      </c>
      <c r="D56" s="265" t="n"/>
      <c r="E56" s="266" t="n"/>
      <c r="F56" s="105" t="inlineStr">
        <is>
          <t>чел.-ч</t>
        </is>
      </c>
      <c r="G56" s="270" t="n">
        <v>38.6</v>
      </c>
      <c r="H56" s="149" t="n">
        <v>0.96</v>
      </c>
      <c r="I56" s="269" t="n">
        <v>30.75648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65" t="n"/>
      <c r="E57" s="266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257.74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65" t="n"/>
      <c r="E58" s="266" t="n"/>
      <c r="F58" s="99" t="n"/>
      <c r="G58" s="107" t="n"/>
      <c r="H58" s="107" t="n"/>
      <c r="I58" s="100" t="n"/>
      <c r="J58" s="100" t="n"/>
      <c r="K58" s="100" t="n"/>
      <c r="L58" s="101" t="n">
        <v>257.74</v>
      </c>
      <c r="M58" s="100" t="n"/>
      <c r="N58" s="103" t="n">
        <v>18366.55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229.39</v>
      </c>
      <c r="M59" s="100" t="n"/>
      <c r="N59" s="113" t="n">
        <v>16346.23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65" t="n"/>
      <c r="E60" s="266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105.67</v>
      </c>
      <c r="M60" s="100" t="n"/>
      <c r="N60" s="103" t="n">
        <v>7530.29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65" t="n"/>
      <c r="E61" s="266" t="n"/>
      <c r="F61" s="100" t="n"/>
      <c r="G61" s="107" t="n"/>
      <c r="H61" s="107" t="n"/>
      <c r="I61" s="114" t="n"/>
      <c r="J61" s="114" t="n"/>
      <c r="K61" s="114" t="n"/>
      <c r="L61" s="116" t="n">
        <v>592.8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65" t="n"/>
      <c r="E62" s="266" t="n"/>
      <c r="F62" s="93" t="inlineStr">
        <is>
          <t>100 деревьев</t>
        </is>
      </c>
      <c r="G62" s="94" t="n">
        <v>0.04</v>
      </c>
      <c r="H62" s="95" t="n">
        <v>1</v>
      </c>
      <c r="I62" s="116" t="n">
        <v>0.04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65" t="n"/>
      <c r="E63" s="265" t="n"/>
      <c r="F63" s="265" t="n"/>
      <c r="G63" s="265" t="n"/>
      <c r="H63" s="265" t="n"/>
      <c r="I63" s="265" t="n"/>
      <c r="J63" s="265" t="n"/>
      <c r="K63" s="265" t="n"/>
      <c r="L63" s="265" t="n"/>
      <c r="M63" s="265" t="n"/>
      <c r="N63" s="266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65" t="n"/>
      <c r="E64" s="266" t="n"/>
      <c r="F64" s="99" t="n"/>
      <c r="G64" s="99" t="n"/>
      <c r="H64" s="99" t="n"/>
      <c r="I64" s="100" t="n"/>
      <c r="J64" s="101" t="n">
        <v>406.43</v>
      </c>
      <c r="K64" s="149" t="n">
        <v>0.96</v>
      </c>
      <c r="L64" s="101" t="n">
        <v>15.61</v>
      </c>
      <c r="M64" s="101" t="n">
        <v>71.26000000000001</v>
      </c>
      <c r="N64" s="103" t="n">
        <v>1112.37</v>
      </c>
    </row>
    <row r="65" ht="19.35" customHeight="1">
      <c r="A65" s="96" t="n"/>
      <c r="B65" s="104" t="n"/>
      <c r="C65" s="98" t="inlineStr">
        <is>
          <t>ЗТ</t>
        </is>
      </c>
      <c r="D65" s="265" t="n"/>
      <c r="E65" s="266" t="n"/>
      <c r="F65" s="105" t="inlineStr">
        <is>
          <t>чел.-ч</t>
        </is>
      </c>
      <c r="G65" s="270" t="n">
        <v>48.5</v>
      </c>
      <c r="H65" s="149" t="n">
        <v>0.96</v>
      </c>
      <c r="I65" s="271" t="n">
        <v>1.8624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65" t="n"/>
      <c r="E66" s="266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15.61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65" t="n"/>
      <c r="E67" s="266" t="n"/>
      <c r="F67" s="99" t="n"/>
      <c r="G67" s="107" t="n"/>
      <c r="H67" s="107" t="n"/>
      <c r="I67" s="100" t="n"/>
      <c r="J67" s="100" t="n"/>
      <c r="K67" s="100" t="n"/>
      <c r="L67" s="101" t="n">
        <v>15.61</v>
      </c>
      <c r="M67" s="100" t="n"/>
      <c r="N67" s="103" t="n">
        <v>1112.37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65" t="n"/>
      <c r="E68" s="266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13.89</v>
      </c>
      <c r="M68" s="100" t="n"/>
      <c r="N68" s="120" t="n">
        <v>990.01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65" t="n"/>
      <c r="E69" s="266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6.4</v>
      </c>
      <c r="M69" s="100" t="n"/>
      <c r="N69" s="101" t="n">
        <v>456.07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65" t="n"/>
      <c r="E70" s="266" t="n"/>
      <c r="F70" s="100" t="n"/>
      <c r="G70" s="107" t="n"/>
      <c r="H70" s="107" t="n"/>
      <c r="I70" s="114" t="n"/>
      <c r="J70" s="114" t="n"/>
      <c r="K70" s="114" t="n"/>
      <c r="L70" s="116" t="n">
        <v>35.9</v>
      </c>
      <c r="M70" s="114" t="n"/>
      <c r="N70" s="94" t="n"/>
    </row>
    <row r="71" ht="19.35" customHeight="1">
      <c r="A71" s="122" t="n"/>
      <c r="B71" s="122" t="n"/>
      <c r="C71" s="123" t="inlineStr">
        <is>
          <t>Итого по разделу 1. Вырубка просеки</t>
        </is>
      </c>
      <c r="L71" s="124" t="n">
        <v>1045.23</v>
      </c>
      <c r="M71" s="122" t="n"/>
      <c r="N71" s="125" t="n"/>
    </row>
    <row r="72" ht="19.35" customHeight="1">
      <c r="A72" s="126" t="n"/>
      <c r="B72" s="127" t="n"/>
      <c r="C72" s="128" t="inlineStr">
        <is>
          <t>Итого прямые затраты по разделу</t>
        </is>
      </c>
      <c r="L72" s="129" t="n">
        <v>454.45</v>
      </c>
      <c r="M72" s="130" t="n"/>
      <c r="N72" s="129" t="n">
        <v>32384.11</v>
      </c>
    </row>
    <row r="73" ht="19.35" customHeight="1">
      <c r="A73" s="126" t="n"/>
      <c r="B73" s="127" t="n"/>
      <c r="C73" s="128" t="inlineStr">
        <is>
          <t>в том числе</t>
        </is>
      </c>
      <c r="L73" s="129" t="n"/>
      <c r="M73" s="130" t="n"/>
      <c r="N73" s="129" t="n"/>
    </row>
    <row r="74" ht="19.35" customHeight="1">
      <c r="A74" s="126" t="n"/>
      <c r="B74" s="127" t="n"/>
      <c r="C74" s="128" t="inlineStr">
        <is>
          <t>- оплата труда (ОТ)</t>
        </is>
      </c>
      <c r="L74" s="129" t="n">
        <v>454.45</v>
      </c>
      <c r="M74" s="130" t="n"/>
      <c r="N74" s="129" t="n">
        <v>32384.11</v>
      </c>
    </row>
    <row r="75" ht="19.35" customHeight="1">
      <c r="A75" s="126" t="n"/>
      <c r="B75" s="127" t="n"/>
      <c r="C75" s="128" t="inlineStr">
        <is>
          <t>- эксплуатация машин и механизмов</t>
        </is>
      </c>
      <c r="L75" s="129" t="n">
        <v>0</v>
      </c>
      <c r="M75" s="130" t="n"/>
      <c r="N75" s="129" t="n">
        <v>0</v>
      </c>
    </row>
    <row r="76" ht="19.35" customHeight="1">
      <c r="A76" s="126" t="n"/>
      <c r="B76" s="131" t="n"/>
      <c r="C76" s="132" t="inlineStr">
        <is>
          <t>в том числе</t>
        </is>
      </c>
      <c r="L76" s="129" t="n"/>
      <c r="M76" s="130" t="n"/>
      <c r="N76" s="129" t="n"/>
    </row>
    <row r="77" ht="19.35" customHeight="1">
      <c r="A77" s="126" t="n"/>
      <c r="B77" s="131" t="n"/>
      <c r="C77" s="132" t="inlineStr">
        <is>
          <t>эксплуатация машин и механизмов без учета доплат к оплате труда машинистов</t>
        </is>
      </c>
      <c r="L77" s="129" t="n">
        <v>0</v>
      </c>
      <c r="M77" s="130" t="n"/>
      <c r="N77" s="129" t="n">
        <v>0</v>
      </c>
    </row>
    <row r="78" ht="19.35" customHeight="1">
      <c r="A78" s="126" t="n"/>
      <c r="B78" s="131" t="n"/>
      <c r="C78" s="132" t="inlineStr">
        <is>
          <t>в том числе</t>
        </is>
      </c>
      <c r="L78" s="129" t="n"/>
      <c r="M78" s="130" t="n"/>
      <c r="N78" s="129" t="n"/>
    </row>
    <row r="79" ht="19.35" customHeight="1">
      <c r="A79" s="126" t="n"/>
      <c r="B79" s="131" t="n"/>
      <c r="C79" s="132" t="inlineStr">
        <is>
          <t>оплата труда машинистов (ОТм)</t>
        </is>
      </c>
      <c r="L79" s="129" t="n">
        <v>0</v>
      </c>
      <c r="M79" s="130" t="n"/>
      <c r="N79" s="129" t="n">
        <v>0</v>
      </c>
    </row>
    <row r="80" ht="19.35" customHeight="1">
      <c r="A80" s="126" t="n"/>
      <c r="B80" s="127" t="n"/>
      <c r="C80" s="128" t="inlineStr">
        <is>
          <t>Итого ФОТ (справочно)</t>
        </is>
      </c>
      <c r="L80" s="129" t="n">
        <v>454.45</v>
      </c>
      <c r="M80" s="130" t="n"/>
      <c r="N80" s="129" t="n">
        <v>32384.11</v>
      </c>
    </row>
    <row r="81" ht="19.35" customHeight="1">
      <c r="A81" s="126" t="n"/>
      <c r="B81" s="127" t="n"/>
      <c r="C81" s="128" t="inlineStr">
        <is>
          <t>Итого накладные расходы</t>
        </is>
      </c>
      <c r="L81" s="129" t="n">
        <v>404.46</v>
      </c>
      <c r="M81" s="130" t="n"/>
      <c r="N81" s="129" t="n">
        <v>28821.86</v>
      </c>
    </row>
    <row r="82" ht="19.35" customHeight="1">
      <c r="A82" s="126" t="n"/>
      <c r="B82" s="127" t="n"/>
      <c r="C82" s="128" t="inlineStr">
        <is>
          <t>Итого сметная прибыль</t>
        </is>
      </c>
      <c r="L82" s="129" t="n">
        <v>186.32</v>
      </c>
      <c r="M82" s="130" t="n"/>
      <c r="N82" s="129" t="n">
        <v>13277.49</v>
      </c>
    </row>
    <row r="83" ht="19.35" customHeight="1">
      <c r="A83" s="126" t="n"/>
      <c r="B83" s="133" t="n"/>
      <c r="C83" s="134" t="inlineStr">
        <is>
          <t>Итого по разделу</t>
        </is>
      </c>
      <c r="L83" s="124" t="n">
        <v>1045.23</v>
      </c>
      <c r="M83" s="135" t="n"/>
      <c r="N83" s="124" t="n">
        <v>74483.46000000001</v>
      </c>
    </row>
    <row r="84" ht="19.35" customHeight="1">
      <c r="A84" s="126" t="n"/>
      <c r="B84" s="131" t="n"/>
      <c r="C84" s="132" t="inlineStr">
        <is>
          <t>Справочно</t>
        </is>
      </c>
      <c r="L84" s="129" t="n"/>
      <c r="M84" s="130" t="n"/>
      <c r="N84" s="129" t="n"/>
    </row>
    <row r="85" ht="19.35" customHeight="1">
      <c r="A85" s="126" t="n"/>
      <c r="B85" s="127" t="n"/>
      <c r="C85" s="132" t="inlineStr">
        <is>
          <t>затраты труда рабочих</t>
        </is>
      </c>
      <c r="I85" s="136" t="n">
        <v>54.2304</v>
      </c>
      <c r="J85" s="137" t="n"/>
      <c r="K85" s="137" t="n"/>
      <c r="L85" s="130" t="n"/>
      <c r="M85" s="130" t="n"/>
      <c r="N85" s="130" t="n"/>
    </row>
    <row r="86" ht="19.35" customHeight="1">
      <c r="A86" s="126" t="n"/>
      <c r="B86" s="127" t="n"/>
      <c r="C86" s="132" t="inlineStr">
        <is>
          <t>затраты труда машинистов</t>
        </is>
      </c>
      <c r="I86" s="136" t="n">
        <v>0</v>
      </c>
      <c r="J86" s="137" t="n"/>
      <c r="K86" s="137" t="n"/>
      <c r="L86" s="130" t="n"/>
      <c r="M86" s="130" t="n"/>
      <c r="N86" s="130" t="n"/>
    </row>
    <row r="87" ht="19.35" customHeight="1">
      <c r="A87" s="138" t="n"/>
      <c r="B87" s="139" t="n"/>
      <c r="C87" s="140" t="inlineStr">
        <is>
          <t>ВСЕГО по смете</t>
        </is>
      </c>
      <c r="D87" s="141" t="n"/>
      <c r="E87" s="141" t="n"/>
      <c r="F87" s="142" t="n"/>
      <c r="G87" s="142" t="n"/>
      <c r="H87" s="142" t="n"/>
      <c r="I87" s="142" t="n"/>
      <c r="J87" s="142" t="n"/>
      <c r="K87" s="142" t="n"/>
      <c r="L87" s="143" t="n"/>
      <c r="M87" s="142" t="n"/>
      <c r="N87" s="144" t="n"/>
    </row>
    <row r="88" ht="19.35" customHeight="1">
      <c r="A88" s="126" t="n"/>
      <c r="B88" s="133" t="n"/>
      <c r="C88" s="134" t="inlineStr">
        <is>
          <t>Итого по всем разделам</t>
        </is>
      </c>
      <c r="L88" s="124" t="n">
        <v>1045.23</v>
      </c>
      <c r="M88" s="125" t="n"/>
      <c r="N88" s="124" t="n"/>
    </row>
    <row r="89" ht="19.35" customHeight="1">
      <c r="A89" s="126" t="n"/>
      <c r="B89" s="127" t="n"/>
      <c r="C89" s="128" t="inlineStr">
        <is>
          <t>ВСЕГО строительные работы</t>
        </is>
      </c>
      <c r="L89" s="129" t="n">
        <v>1045.23</v>
      </c>
      <c r="M89" s="130" t="n"/>
      <c r="N89" s="129" t="n">
        <v>74483.46000000001</v>
      </c>
    </row>
    <row r="90" ht="19.35" customHeight="1">
      <c r="A90" s="126" t="n"/>
      <c r="B90" s="131" t="n"/>
      <c r="C90" s="132" t="inlineStr">
        <is>
          <t>в том числе</t>
        </is>
      </c>
      <c r="L90" s="129" t="n"/>
      <c r="M90" s="130" t="n"/>
      <c r="N90" s="129" t="n"/>
    </row>
    <row r="91" ht="19.35" customHeight="1">
      <c r="A91" s="126" t="n"/>
      <c r="B91" s="131" t="n"/>
      <c r="C91" s="132" t="inlineStr">
        <is>
          <t>всего прямые затраты</t>
        </is>
      </c>
      <c r="L91" s="129" t="n">
        <v>454.45</v>
      </c>
      <c r="M91" s="130" t="n"/>
      <c r="N91" s="129" t="n">
        <v>32384.11</v>
      </c>
    </row>
    <row r="92" ht="19.35" customHeight="1">
      <c r="A92" s="126" t="n"/>
      <c r="B92" s="131" t="n"/>
      <c r="C92" s="132" t="inlineStr">
        <is>
          <t>в том числе</t>
        </is>
      </c>
      <c r="L92" s="129" t="n"/>
      <c r="M92" s="130" t="n"/>
      <c r="N92" s="129" t="n"/>
    </row>
    <row r="93" ht="19.35" customHeight="1">
      <c r="A93" s="126" t="n"/>
      <c r="B93" s="131" t="n"/>
      <c r="C93" s="132" t="inlineStr">
        <is>
          <t>- оплата труда (ОТ)</t>
        </is>
      </c>
      <c r="L93" s="129" t="n">
        <v>454.45</v>
      </c>
      <c r="M93" s="130" t="n"/>
      <c r="N93" s="129" t="n">
        <v>32384.11</v>
      </c>
    </row>
    <row r="94" ht="19.35" customHeight="1">
      <c r="A94" s="126" t="n"/>
      <c r="B94" s="131" t="n"/>
      <c r="C94" s="132" t="inlineStr">
        <is>
          <t>- эксплуатация машин и механизмов</t>
        </is>
      </c>
      <c r="L94" s="129" t="n">
        <v>0</v>
      </c>
      <c r="M94" s="130" t="n"/>
      <c r="N94" s="129" t="n">
        <v>0</v>
      </c>
    </row>
    <row r="95" ht="19.35" customHeight="1">
      <c r="A95" s="126" t="n"/>
      <c r="B95" s="131" t="n"/>
      <c r="C95" s="132" t="inlineStr">
        <is>
          <t>в т.ч. эксплуатация машин и механизмов без учета доплат к оплате труда машинистов</t>
        </is>
      </c>
      <c r="L95" s="129" t="n">
        <v>0</v>
      </c>
      <c r="M95" s="130" t="n"/>
      <c r="N95" s="129" t="n">
        <v>0</v>
      </c>
    </row>
    <row r="96" ht="19.35" customHeight="1">
      <c r="A96" s="126" t="n"/>
      <c r="B96" s="131" t="n"/>
      <c r="C96" s="132" t="inlineStr">
        <is>
          <t>- в т.ч. оплата труда машинистов (ОТм)</t>
        </is>
      </c>
      <c r="L96" s="129" t="n">
        <v>0</v>
      </c>
      <c r="M96" s="130" t="n"/>
      <c r="N96" s="129" t="n">
        <v>0</v>
      </c>
    </row>
    <row r="97" ht="19.35" customHeight="1">
      <c r="A97" s="126" t="n"/>
      <c r="B97" s="131" t="n"/>
      <c r="C97" s="132" t="inlineStr">
        <is>
          <t>всего ФОТ (справочно)</t>
        </is>
      </c>
      <c r="L97" s="129" t="n">
        <v>454.45</v>
      </c>
      <c r="M97" s="130" t="n"/>
      <c r="N97" s="129" t="n">
        <v>32384.11</v>
      </c>
    </row>
    <row r="98" ht="19.35" customHeight="1">
      <c r="A98" s="126" t="n"/>
      <c r="B98" s="131" t="n"/>
      <c r="C98" s="132" t="inlineStr">
        <is>
          <t>всего накладные расходы</t>
        </is>
      </c>
      <c r="L98" s="129" t="n">
        <v>404.46</v>
      </c>
      <c r="M98" s="130" t="n"/>
      <c r="N98" s="129" t="n">
        <v>28821.86</v>
      </c>
    </row>
    <row r="99" ht="19.35" customHeight="1">
      <c r="A99" s="126" t="n"/>
      <c r="B99" s="131" t="n"/>
      <c r="C99" s="132" t="inlineStr">
        <is>
          <t>всего сметная прибыль</t>
        </is>
      </c>
      <c r="L99" s="129" t="n">
        <v>186.32</v>
      </c>
      <c r="M99" s="130" t="n"/>
      <c r="N99" s="129" t="n">
        <v>13277.49</v>
      </c>
    </row>
    <row r="100" ht="19.35" customHeight="1">
      <c r="A100" s="126" t="n"/>
      <c r="B100" s="133" t="n"/>
      <c r="C100" s="134" t="inlineStr">
        <is>
          <t>ВСЕГО по смете</t>
        </is>
      </c>
      <c r="L100" s="124" t="n">
        <v>1045.23</v>
      </c>
      <c r="M100" s="125" t="n"/>
      <c r="N100" s="124" t="n">
        <v>74483.46000000001</v>
      </c>
    </row>
    <row r="101" ht="19.35" customHeight="1">
      <c r="A101" s="126" t="n"/>
      <c r="B101" s="131" t="n"/>
      <c r="C101" s="132" t="inlineStr">
        <is>
          <t>Всего прямые затраты</t>
        </is>
      </c>
      <c r="L101" s="129" t="n">
        <v>454.45</v>
      </c>
      <c r="M101" s="130" t="n"/>
      <c r="N101" s="129" t="n">
        <v>32384.11</v>
      </c>
    </row>
    <row r="102" ht="19.35" customHeight="1">
      <c r="A102" s="126" t="n"/>
      <c r="B102" s="131" t="n"/>
      <c r="C102" s="132" t="inlineStr">
        <is>
          <t>в том числе</t>
        </is>
      </c>
      <c r="L102" s="129" t="n"/>
      <c r="M102" s="130" t="n"/>
      <c r="N102" s="129" t="n"/>
    </row>
    <row r="103" ht="19.35" customHeight="1">
      <c r="A103" s="126" t="n"/>
      <c r="B103" s="131" t="n"/>
      <c r="C103" s="132" t="inlineStr">
        <is>
          <t>- оплата труда рабочих (ОТ)</t>
        </is>
      </c>
      <c r="L103" s="129" t="n">
        <v>454.45</v>
      </c>
      <c r="M103" s="130" t="n"/>
      <c r="N103" s="129" t="n">
        <v>32384.11</v>
      </c>
    </row>
    <row r="104" ht="19.35" customHeight="1">
      <c r="A104" s="126" t="n"/>
      <c r="B104" s="131" t="n"/>
      <c r="C104" s="132" t="inlineStr">
        <is>
          <t>- эксплуатация машин и механизмов</t>
        </is>
      </c>
      <c r="L104" s="129" t="n">
        <v>0</v>
      </c>
      <c r="M104" s="130" t="n"/>
      <c r="N104" s="129" t="n">
        <v>0</v>
      </c>
    </row>
    <row r="105" ht="19.35" customHeight="1">
      <c r="A105" s="126" t="n"/>
      <c r="B105" s="131" t="n"/>
      <c r="C105" s="132" t="inlineStr">
        <is>
          <t>в т.ч. эксплуатация машин и механизмов без учета доплат к оплате труда машинистов</t>
        </is>
      </c>
      <c r="L105" s="129" t="n">
        <v>0</v>
      </c>
      <c r="M105" s="130" t="n"/>
      <c r="N105" s="129" t="n">
        <v>0</v>
      </c>
    </row>
    <row r="106" ht="19.35" customHeight="1">
      <c r="A106" s="126" t="n"/>
      <c r="B106" s="131" t="n"/>
      <c r="C106" s="132" t="inlineStr">
        <is>
          <t>- в т.ч. оплата труда машинистов (ОТм)</t>
        </is>
      </c>
      <c r="L106" s="129" t="n">
        <v>0</v>
      </c>
      <c r="M106" s="130" t="n"/>
      <c r="N106" s="129" t="n">
        <v>0</v>
      </c>
    </row>
    <row r="107" ht="19.35" customHeight="1">
      <c r="A107" s="126" t="n"/>
      <c r="B107" s="131" t="n"/>
      <c r="C107" s="132" t="inlineStr">
        <is>
          <t>Всего ФОТ (справочно)</t>
        </is>
      </c>
      <c r="L107" s="129" t="n">
        <v>454.45</v>
      </c>
      <c r="M107" s="130" t="n"/>
      <c r="N107" s="129" t="n">
        <v>32384.11</v>
      </c>
    </row>
    <row r="108" ht="19.35" customHeight="1">
      <c r="A108" s="126" t="n"/>
      <c r="B108" s="131" t="n"/>
      <c r="C108" s="132" t="inlineStr">
        <is>
          <t>Всего накладные расходы</t>
        </is>
      </c>
      <c r="L108" s="129" t="n">
        <v>404.46</v>
      </c>
      <c r="M108" s="130" t="n"/>
      <c r="N108" s="129" t="n">
        <v>28821.86</v>
      </c>
    </row>
    <row r="109" ht="19.35" customHeight="1">
      <c r="A109" s="126" t="n"/>
      <c r="B109" s="131" t="n"/>
      <c r="C109" s="132" t="inlineStr">
        <is>
          <t>Всего сметная прибыль</t>
        </is>
      </c>
      <c r="L109" s="129" t="n">
        <v>186.32</v>
      </c>
      <c r="M109" s="130" t="n"/>
      <c r="N109" s="129" t="n">
        <v>13277.49</v>
      </c>
    </row>
    <row r="110" ht="19.35" customHeight="1">
      <c r="A110" s="126" t="n"/>
      <c r="B110" s="131" t="n"/>
      <c r="C110" s="132" t="inlineStr">
        <is>
          <t>Справочно</t>
        </is>
      </c>
      <c r="L110" s="129" t="n"/>
      <c r="M110" s="130" t="n"/>
      <c r="N110" s="129" t="n"/>
    </row>
    <row r="111" ht="19.35" customHeight="1">
      <c r="A111" s="126" t="n"/>
      <c r="B111" s="127" t="n"/>
      <c r="C111" s="132" t="inlineStr">
        <is>
          <t>затраты труда рабочих</t>
        </is>
      </c>
      <c r="I111" s="136" t="n">
        <v>54.2304</v>
      </c>
      <c r="J111" s="137" t="n"/>
      <c r="K111" s="137" t="n"/>
      <c r="L111" s="130" t="n"/>
      <c r="M111" s="130" t="n"/>
      <c r="N111" s="130" t="n"/>
    </row>
    <row r="112" ht="19.35" customHeight="1">
      <c r="A112" s="126" t="n"/>
      <c r="B112" s="127" t="n"/>
      <c r="C112" s="132" t="inlineStr">
        <is>
          <t>затраты труда машинистов</t>
        </is>
      </c>
      <c r="I112" s="136" t="n">
        <v>0</v>
      </c>
      <c r="J112" s="137" t="n"/>
      <c r="K112" s="137" t="n"/>
      <c r="L112" s="130" t="n"/>
      <c r="M112" s="130" t="n"/>
      <c r="N112" s="130" t="n"/>
    </row>
    <row r="113" ht="19.35" customHeight="1">
      <c r="A113" s="126" t="n"/>
      <c r="B113" s="145" t="n"/>
      <c r="C113" s="145" t="n"/>
      <c r="D113" s="123" t="n"/>
      <c r="E113" s="123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6" t="inlineStr">
        <is>
          <t>Составил: ______________________________________/  Григорова И. А. /</t>
        </is>
      </c>
    </row>
    <row r="115" ht="19.35" customHeight="1">
      <c r="A115" s="146" t="n"/>
      <c r="B115" s="146" t="n"/>
      <c r="C115" s="147" t="inlineStr">
        <is>
          <t>должность, подпись (инициалы, фамилия)</t>
        </is>
      </c>
      <c r="G115" s="148" t="n"/>
      <c r="H115" s="148" t="n"/>
      <c r="I115" s="148" t="n"/>
      <c r="J115" s="146" t="n"/>
      <c r="K115" s="146" t="n"/>
      <c r="L115" s="146" t="n"/>
      <c r="M115" s="146" t="n"/>
      <c r="N115" s="146" t="n"/>
    </row>
    <row r="116" ht="19.35" customHeight="1">
      <c r="A116" s="146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7" t="inlineStr">
        <is>
          <t>должность, подпись (инициалы, фамилия)</t>
        </is>
      </c>
      <c r="G117" s="148" t="n"/>
      <c r="H117" s="148" t="n"/>
      <c r="I117" s="148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7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6.7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21 ВЛ 220 кВ Шимановск-Ледяная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02-21-05</t>
        </is>
      </c>
    </row>
    <row r="25" ht="19.35" customHeight="1">
      <c r="A25" s="56" t="inlineStr">
        <is>
          <t>21 ВЛ 220 кВ Шимановск-Ледяная с отпайкой на ПС Ледяная-т. Селетканское уч.л-во Шимановского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2437.74</v>
      </c>
      <c r="M31" s="65" t="n">
        <v>34.21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6752.38</v>
      </c>
      <c r="E32" s="72" t="inlineStr">
        <is>
          <t>(</t>
        </is>
      </c>
      <c r="F32" s="71" t="n">
        <v>116.53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4048.49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399.44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6752.38</v>
      </c>
      <c r="E34" s="72" t="inlineStr">
        <is>
          <t>(</t>
        </is>
      </c>
      <c r="F34" s="78" t="n">
        <v>116.53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65" t="n"/>
      <c r="E44" s="266" t="n"/>
      <c r="F44" s="93" t="inlineStr">
        <is>
          <t>100 м2</t>
        </is>
      </c>
      <c r="G44" s="94" t="n">
        <v>591</v>
      </c>
      <c r="H44" s="95" t="n">
        <v>1</v>
      </c>
      <c r="I44" s="95" t="n">
        <v>591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65" t="n"/>
      <c r="E45" s="266" t="n"/>
      <c r="F45" s="99" t="n"/>
      <c r="G45" s="99" t="n"/>
      <c r="H45" s="99" t="n"/>
      <c r="I45" s="100" t="n"/>
      <c r="J45" s="101" t="n">
        <v>37.79</v>
      </c>
      <c r="K45" s="267" t="n">
        <v>1.2</v>
      </c>
      <c r="L45" s="103" t="n">
        <v>26800.67</v>
      </c>
      <c r="M45" s="101" t="n">
        <v>71.26000000000001</v>
      </c>
      <c r="N45" s="103" t="n">
        <v>1909815.74</v>
      </c>
    </row>
    <row r="46" ht="19.35" customHeight="1">
      <c r="A46" s="96" t="n"/>
      <c r="B46" s="104" t="n"/>
      <c r="C46" s="98" t="inlineStr">
        <is>
          <t>ЗТ</t>
        </is>
      </c>
      <c r="D46" s="265" t="n"/>
      <c r="E46" s="266" t="n"/>
      <c r="F46" s="105" t="inlineStr">
        <is>
          <t>чел.-ч</t>
        </is>
      </c>
      <c r="G46" s="101" t="n">
        <v>4.43</v>
      </c>
      <c r="H46" s="267" t="n">
        <v>1.2</v>
      </c>
      <c r="I46" s="272" t="n">
        <v>3141.756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65" t="n"/>
      <c r="E47" s="266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26800.67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65" t="n"/>
      <c r="E48" s="266" t="n"/>
      <c r="F48" s="99" t="n"/>
      <c r="G48" s="107" t="n"/>
      <c r="H48" s="107" t="n"/>
      <c r="I48" s="100" t="n"/>
      <c r="J48" s="100" t="n"/>
      <c r="K48" s="100" t="n"/>
      <c r="L48" s="103" t="n">
        <v>26800.67</v>
      </c>
      <c r="M48" s="100" t="n"/>
      <c r="N48" s="103" t="n">
        <v>1909815.74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65" t="n"/>
      <c r="E49" s="266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23852.6</v>
      </c>
      <c r="M49" s="100" t="n"/>
      <c r="N49" s="113" t="n">
        <v>1699736.01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10988.27</v>
      </c>
      <c r="M50" s="100" t="n"/>
      <c r="N50" s="103" t="n">
        <v>783024.45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65" t="n"/>
      <c r="E51" s="266" t="n"/>
      <c r="F51" s="100" t="n"/>
      <c r="G51" s="107" t="n"/>
      <c r="H51" s="107" t="n"/>
      <c r="I51" s="114" t="n"/>
      <c r="J51" s="114" t="n"/>
      <c r="K51" s="114" t="n"/>
      <c r="L51" s="115" t="n">
        <v>61641.54</v>
      </c>
      <c r="M51" s="114" t="n"/>
      <c r="N51" s="94" t="n"/>
    </row>
    <row r="52" ht="19.35" customHeight="1">
      <c r="A52" s="90" t="inlineStr">
        <is>
          <t>Пролет 20-41, 53-60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65" t="n"/>
      <c r="E53" s="266" t="n"/>
      <c r="F53" s="93" t="inlineStr">
        <is>
          <t>100 шт</t>
        </is>
      </c>
      <c r="G53" s="94" t="n">
        <v>13.62</v>
      </c>
      <c r="H53" s="95" t="n">
        <v>1</v>
      </c>
      <c r="I53" s="116" t="n">
        <v>13.62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65" t="n"/>
      <c r="E54" s="266" t="n"/>
      <c r="F54" s="99" t="n"/>
      <c r="G54" s="99" t="n"/>
      <c r="H54" s="99" t="n"/>
      <c r="I54" s="100" t="n"/>
      <c r="J54" s="101" t="n">
        <v>48.97</v>
      </c>
      <c r="K54" s="267" t="n">
        <v>1.2</v>
      </c>
      <c r="L54" s="101" t="n">
        <v>800.37</v>
      </c>
      <c r="M54" s="101" t="n">
        <v>71.26000000000001</v>
      </c>
      <c r="N54" s="103" t="n">
        <v>57034.37</v>
      </c>
    </row>
    <row r="55" ht="19.35" customHeight="1">
      <c r="A55" s="96" t="n"/>
      <c r="B55" s="104" t="n"/>
      <c r="C55" s="98" t="inlineStr">
        <is>
          <t>ЗТ</t>
        </is>
      </c>
      <c r="D55" s="265" t="n"/>
      <c r="E55" s="266" t="n"/>
      <c r="F55" s="105" t="inlineStr">
        <is>
          <t>чел.-ч</t>
        </is>
      </c>
      <c r="G55" s="101" t="n">
        <v>5.21</v>
      </c>
      <c r="H55" s="267" t="n">
        <v>1.2</v>
      </c>
      <c r="I55" s="269" t="n">
        <v>85.15224000000001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65" t="n"/>
      <c r="E56" s="266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800.37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65" t="n"/>
      <c r="E57" s="266" t="n"/>
      <c r="F57" s="99" t="n"/>
      <c r="G57" s="107" t="n"/>
      <c r="H57" s="107" t="n"/>
      <c r="I57" s="100" t="n"/>
      <c r="J57" s="100" t="n"/>
      <c r="K57" s="100" t="n"/>
      <c r="L57" s="101" t="n">
        <v>800.37</v>
      </c>
      <c r="M57" s="100" t="n"/>
      <c r="N57" s="103" t="n">
        <v>57034.37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65" t="n"/>
      <c r="E58" s="266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712.33</v>
      </c>
      <c r="M58" s="100" t="n"/>
      <c r="N58" s="113" t="n">
        <v>50760.59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328.15</v>
      </c>
      <c r="M59" s="100" t="n"/>
      <c r="N59" s="103" t="n">
        <v>23384.09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65" t="n"/>
      <c r="E60" s="266" t="n"/>
      <c r="F60" s="100" t="n"/>
      <c r="G60" s="107" t="n"/>
      <c r="H60" s="107" t="n"/>
      <c r="I60" s="114" t="n"/>
      <c r="J60" s="114" t="n"/>
      <c r="K60" s="114" t="n"/>
      <c r="L60" s="115" t="n">
        <v>1840.85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65" t="n"/>
      <c r="E61" s="266" t="n"/>
      <c r="F61" s="93" t="inlineStr">
        <is>
          <t>100 шт</t>
        </is>
      </c>
      <c r="G61" s="94" t="n">
        <v>6.56</v>
      </c>
      <c r="H61" s="95" t="n">
        <v>1</v>
      </c>
      <c r="I61" s="116" t="n">
        <v>6.56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65" t="n"/>
      <c r="E62" s="266" t="n"/>
      <c r="F62" s="99" t="n"/>
      <c r="G62" s="99" t="n"/>
      <c r="H62" s="99" t="n"/>
      <c r="I62" s="100" t="n"/>
      <c r="J62" s="101" t="n">
        <v>94.94</v>
      </c>
      <c r="K62" s="267" t="n">
        <v>1.2</v>
      </c>
      <c r="L62" s="101" t="n">
        <v>747.37</v>
      </c>
      <c r="M62" s="101" t="n">
        <v>71.26000000000001</v>
      </c>
      <c r="N62" s="103" t="n">
        <v>53257.59</v>
      </c>
    </row>
    <row r="63" ht="19.35" customHeight="1">
      <c r="A63" s="96" t="n"/>
      <c r="B63" s="104" t="n"/>
      <c r="C63" s="98" t="inlineStr">
        <is>
          <t>ЗТ</t>
        </is>
      </c>
      <c r="D63" s="265" t="n"/>
      <c r="E63" s="266" t="n"/>
      <c r="F63" s="105" t="inlineStr">
        <is>
          <t>чел.-ч</t>
        </is>
      </c>
      <c r="G63" s="270" t="n">
        <v>10.1</v>
      </c>
      <c r="H63" s="267" t="n">
        <v>1.2</v>
      </c>
      <c r="I63" s="271" t="n">
        <v>79.5072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65" t="n"/>
      <c r="E64" s="266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747.37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65" t="n"/>
      <c r="E65" s="266" t="n"/>
      <c r="F65" s="99" t="n"/>
      <c r="G65" s="107" t="n"/>
      <c r="H65" s="107" t="n"/>
      <c r="I65" s="100" t="n"/>
      <c r="J65" s="100" t="n"/>
      <c r="K65" s="100" t="n"/>
      <c r="L65" s="101" t="n">
        <v>747.37</v>
      </c>
      <c r="M65" s="100" t="n"/>
      <c r="N65" s="103" t="n">
        <v>53257.59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65" t="n"/>
      <c r="E66" s="266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665.16</v>
      </c>
      <c r="M66" s="100" t="n"/>
      <c r="N66" s="113" t="n">
        <v>47399.26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65" t="n"/>
      <c r="E67" s="266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306.42</v>
      </c>
      <c r="M67" s="100" t="n"/>
      <c r="N67" s="103" t="n">
        <v>21835.61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65" t="n"/>
      <c r="E68" s="266" t="n"/>
      <c r="F68" s="100" t="n"/>
      <c r="G68" s="107" t="n"/>
      <c r="H68" s="107" t="n"/>
      <c r="I68" s="114" t="n"/>
      <c r="J68" s="114" t="n"/>
      <c r="K68" s="114" t="n"/>
      <c r="L68" s="115" t="n">
        <v>1718.95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65" t="n"/>
      <c r="E69" s="266" t="n"/>
      <c r="F69" s="93" t="inlineStr">
        <is>
          <t>100 шт</t>
        </is>
      </c>
      <c r="G69" s="94" t="n">
        <v>0.23</v>
      </c>
      <c r="H69" s="95" t="n">
        <v>1</v>
      </c>
      <c r="I69" s="116" t="n">
        <v>0.23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65" t="n"/>
      <c r="E70" s="266" t="n"/>
      <c r="F70" s="99" t="n"/>
      <c r="G70" s="99" t="n"/>
      <c r="H70" s="99" t="n"/>
      <c r="I70" s="100" t="n"/>
      <c r="J70" s="101" t="n">
        <v>125.96</v>
      </c>
      <c r="K70" s="267" t="n">
        <v>1.2</v>
      </c>
      <c r="L70" s="101" t="n">
        <v>34.76</v>
      </c>
      <c r="M70" s="101" t="n">
        <v>71.26000000000001</v>
      </c>
      <c r="N70" s="103" t="n">
        <v>2477</v>
      </c>
    </row>
    <row r="71" ht="19.35" customHeight="1">
      <c r="A71" s="96" t="n"/>
      <c r="B71" s="104" t="n"/>
      <c r="C71" s="98" t="inlineStr">
        <is>
          <t>ЗТ</t>
        </is>
      </c>
      <c r="D71" s="265" t="n"/>
      <c r="E71" s="266" t="n"/>
      <c r="F71" s="105" t="inlineStr">
        <is>
          <t>чел.-ч</t>
        </is>
      </c>
      <c r="G71" s="270" t="n">
        <v>13.4</v>
      </c>
      <c r="H71" s="267" t="n">
        <v>1.2</v>
      </c>
      <c r="I71" s="271" t="n">
        <v>3.6984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65" t="n"/>
      <c r="E72" s="266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34.76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65" t="n"/>
      <c r="E73" s="266" t="n"/>
      <c r="F73" s="99" t="n"/>
      <c r="G73" s="107" t="n"/>
      <c r="H73" s="107" t="n"/>
      <c r="I73" s="100" t="n"/>
      <c r="J73" s="100" t="n"/>
      <c r="K73" s="100" t="n"/>
      <c r="L73" s="101" t="n">
        <v>34.76</v>
      </c>
      <c r="M73" s="100" t="n"/>
      <c r="N73" s="103" t="n">
        <v>2477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65" t="n"/>
      <c r="E74" s="266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30.94</v>
      </c>
      <c r="M74" s="100" t="n"/>
      <c r="N74" s="113" t="n">
        <v>2204.53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65" t="n"/>
      <c r="E75" s="266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14.25</v>
      </c>
      <c r="M75" s="100" t="n"/>
      <c r="N75" s="103" t="n">
        <v>1015.57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65" t="n"/>
      <c r="E76" s="266" t="n"/>
      <c r="F76" s="100" t="n"/>
      <c r="G76" s="107" t="n"/>
      <c r="H76" s="107" t="n"/>
      <c r="I76" s="114" t="n"/>
      <c r="J76" s="114" t="n"/>
      <c r="K76" s="114" t="n"/>
      <c r="L76" s="116" t="n">
        <v>79.95</v>
      </c>
      <c r="M76" s="114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65" t="n"/>
      <c r="E77" s="266" t="n"/>
      <c r="F77" s="93" t="inlineStr">
        <is>
          <t>100 шт</t>
        </is>
      </c>
      <c r="G77" s="94" t="n">
        <v>2.74</v>
      </c>
      <c r="H77" s="95" t="n">
        <v>1</v>
      </c>
      <c r="I77" s="116" t="n">
        <v>2.74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65" t="n"/>
      <c r="E78" s="266" t="n"/>
      <c r="F78" s="99" t="n"/>
      <c r="G78" s="99" t="n"/>
      <c r="H78" s="99" t="n"/>
      <c r="I78" s="100" t="n"/>
      <c r="J78" s="101" t="n">
        <v>59.22</v>
      </c>
      <c r="K78" s="267" t="n">
        <v>1.2</v>
      </c>
      <c r="L78" s="101" t="n">
        <v>194.72</v>
      </c>
      <c r="M78" s="101" t="n">
        <v>71.26000000000001</v>
      </c>
      <c r="N78" s="103" t="n">
        <v>13875.75</v>
      </c>
    </row>
    <row r="79" ht="19.35" customHeight="1">
      <c r="A79" s="96" t="n"/>
      <c r="B79" s="104" t="n"/>
      <c r="C79" s="98" t="inlineStr">
        <is>
          <t>ЗТ</t>
        </is>
      </c>
      <c r="D79" s="265" t="n"/>
      <c r="E79" s="266" t="n"/>
      <c r="F79" s="105" t="inlineStr">
        <is>
          <t>чел.-ч</t>
        </is>
      </c>
      <c r="G79" s="270" t="n">
        <v>6.3</v>
      </c>
      <c r="H79" s="267" t="n">
        <v>1.2</v>
      </c>
      <c r="I79" s="271" t="n">
        <v>20.7144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65" t="n"/>
      <c r="E80" s="266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194.72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65" t="n"/>
      <c r="E81" s="266" t="n"/>
      <c r="F81" s="99" t="n"/>
      <c r="G81" s="107" t="n"/>
      <c r="H81" s="107" t="n"/>
      <c r="I81" s="100" t="n"/>
      <c r="J81" s="100" t="n"/>
      <c r="K81" s="100" t="n"/>
      <c r="L81" s="101" t="n">
        <v>194.72</v>
      </c>
      <c r="M81" s="100" t="n"/>
      <c r="N81" s="103" t="n">
        <v>13875.75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65" t="n"/>
      <c r="E82" s="266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173.3</v>
      </c>
      <c r="M82" s="100" t="n"/>
      <c r="N82" s="113" t="n">
        <v>12349.42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65" t="n"/>
      <c r="E83" s="266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79.84</v>
      </c>
      <c r="M83" s="100" t="n"/>
      <c r="N83" s="103" t="n">
        <v>5689.06</v>
      </c>
    </row>
    <row r="84" ht="19.35" customHeight="1">
      <c r="A84" s="96" t="n"/>
      <c r="B84" s="109" t="n"/>
      <c r="C84" s="88" t="inlineStr">
        <is>
          <t>Всего по позиции</t>
        </is>
      </c>
      <c r="D84" s="265" t="n"/>
      <c r="E84" s="266" t="n"/>
      <c r="F84" s="100" t="n"/>
      <c r="G84" s="107" t="n"/>
      <c r="H84" s="107" t="n"/>
      <c r="I84" s="114" t="n"/>
      <c r="J84" s="114" t="n"/>
      <c r="K84" s="114" t="n"/>
      <c r="L84" s="116" t="n">
        <v>447.86</v>
      </c>
      <c r="M84" s="114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65" t="n"/>
      <c r="E85" s="266" t="n"/>
      <c r="F85" s="93" t="inlineStr">
        <is>
          <t>100 шт</t>
        </is>
      </c>
      <c r="G85" s="94" t="n">
        <v>1.4</v>
      </c>
      <c r="H85" s="95" t="n">
        <v>1</v>
      </c>
      <c r="I85" s="273" t="n">
        <v>1.4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65" t="n"/>
      <c r="E86" s="266" t="n"/>
      <c r="F86" s="99" t="n"/>
      <c r="G86" s="99" t="n"/>
      <c r="H86" s="99" t="n"/>
      <c r="I86" s="100" t="n"/>
      <c r="J86" s="101" t="n">
        <v>115.62</v>
      </c>
      <c r="K86" s="267" t="n">
        <v>1.2</v>
      </c>
      <c r="L86" s="101" t="n">
        <v>194.24</v>
      </c>
      <c r="M86" s="101" t="n">
        <v>71.26000000000001</v>
      </c>
      <c r="N86" s="103" t="n">
        <v>13841.54</v>
      </c>
    </row>
    <row r="87" ht="19.35" customHeight="1">
      <c r="A87" s="96" t="n"/>
      <c r="B87" s="104" t="n"/>
      <c r="C87" s="98" t="inlineStr">
        <is>
          <t>ЗТ</t>
        </is>
      </c>
      <c r="D87" s="265" t="n"/>
      <c r="E87" s="266" t="n"/>
      <c r="F87" s="105" t="inlineStr">
        <is>
          <t>чел.-ч</t>
        </is>
      </c>
      <c r="G87" s="270" t="n">
        <v>12.3</v>
      </c>
      <c r="H87" s="267" t="n">
        <v>1.2</v>
      </c>
      <c r="I87" s="268" t="n">
        <v>20.664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65" t="n"/>
      <c r="E88" s="266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194.24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65" t="n"/>
      <c r="E89" s="266" t="n"/>
      <c r="F89" s="99" t="n"/>
      <c r="G89" s="107" t="n"/>
      <c r="H89" s="107" t="n"/>
      <c r="I89" s="100" t="n"/>
      <c r="J89" s="100" t="n"/>
      <c r="K89" s="100" t="n"/>
      <c r="L89" s="101" t="n">
        <v>194.24</v>
      </c>
      <c r="M89" s="100" t="n"/>
      <c r="N89" s="103" t="n">
        <v>13841.54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65" t="n"/>
      <c r="E90" s="266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172.87</v>
      </c>
      <c r="M90" s="100" t="n"/>
      <c r="N90" s="113" t="n">
        <v>12318.97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65" t="n"/>
      <c r="E91" s="266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79.64</v>
      </c>
      <c r="M91" s="100" t="n"/>
      <c r="N91" s="103" t="n">
        <v>5675.03</v>
      </c>
    </row>
    <row r="92" ht="19.35" customHeight="1">
      <c r="A92" s="96" t="n"/>
      <c r="B92" s="109" t="n"/>
      <c r="C92" s="88" t="inlineStr">
        <is>
          <t>Всего по позиции</t>
        </is>
      </c>
      <c r="D92" s="265" t="n"/>
      <c r="E92" s="266" t="n"/>
      <c r="F92" s="100" t="n"/>
      <c r="G92" s="107" t="n"/>
      <c r="H92" s="107" t="n"/>
      <c r="I92" s="114" t="n"/>
      <c r="J92" s="114" t="n"/>
      <c r="K92" s="114" t="n"/>
      <c r="L92" s="116" t="n">
        <v>446.75</v>
      </c>
      <c r="M92" s="114" t="n"/>
      <c r="N92" s="94" t="n"/>
    </row>
    <row r="93" ht="55.35" customHeight="1">
      <c r="A93" s="88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265" t="n"/>
      <c r="E93" s="266" t="n"/>
      <c r="F93" s="93" t="inlineStr">
        <is>
          <t>100 шт</t>
        </is>
      </c>
      <c r="G93" s="94" t="n">
        <v>0.01</v>
      </c>
      <c r="H93" s="95" t="n">
        <v>1</v>
      </c>
      <c r="I93" s="116" t="n">
        <v>0.01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65" t="n"/>
      <c r="E94" s="266" t="n"/>
      <c r="F94" s="99" t="n"/>
      <c r="G94" s="99" t="n"/>
      <c r="H94" s="99" t="n"/>
      <c r="I94" s="100" t="n"/>
      <c r="J94" s="101" t="n">
        <v>154.16</v>
      </c>
      <c r="K94" s="267" t="n">
        <v>1.2</v>
      </c>
      <c r="L94" s="101" t="n">
        <v>1.85</v>
      </c>
      <c r="M94" s="101" t="n">
        <v>71.26000000000001</v>
      </c>
      <c r="N94" s="101" t="n">
        <v>131.83</v>
      </c>
    </row>
    <row r="95" ht="19.35" customHeight="1">
      <c r="A95" s="96" t="n"/>
      <c r="B95" s="104" t="n"/>
      <c r="C95" s="98" t="inlineStr">
        <is>
          <t>ЗТ</t>
        </is>
      </c>
      <c r="D95" s="265" t="n"/>
      <c r="E95" s="266" t="n"/>
      <c r="F95" s="105" t="inlineStr">
        <is>
          <t>чел.-ч</t>
        </is>
      </c>
      <c r="G95" s="270" t="n">
        <v>16.4</v>
      </c>
      <c r="H95" s="267" t="n">
        <v>1.2</v>
      </c>
      <c r="I95" s="271" t="n">
        <v>0.1968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65" t="n"/>
      <c r="E96" s="266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1.85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65" t="n"/>
      <c r="E97" s="266" t="n"/>
      <c r="F97" s="99" t="n"/>
      <c r="G97" s="107" t="n"/>
      <c r="H97" s="107" t="n"/>
      <c r="I97" s="100" t="n"/>
      <c r="J97" s="100" t="n"/>
      <c r="K97" s="100" t="n"/>
      <c r="L97" s="101" t="n">
        <v>1.85</v>
      </c>
      <c r="M97" s="100" t="n"/>
      <c r="N97" s="101" t="n">
        <v>131.83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65" t="n"/>
      <c r="E98" s="266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1.65</v>
      </c>
      <c r="M98" s="100" t="n"/>
      <c r="N98" s="120" t="n">
        <v>117.33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65" t="n"/>
      <c r="E99" s="266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0.76</v>
      </c>
      <c r="M99" s="100" t="n"/>
      <c r="N99" s="101" t="n">
        <v>54.05</v>
      </c>
    </row>
    <row r="100" ht="19.35" customHeight="1">
      <c r="A100" s="96" t="n"/>
      <c r="B100" s="109" t="n"/>
      <c r="C100" s="88" t="inlineStr">
        <is>
          <t>Всего по позиции</t>
        </is>
      </c>
      <c r="D100" s="265" t="n"/>
      <c r="E100" s="266" t="n"/>
      <c r="F100" s="100" t="n"/>
      <c r="G100" s="107" t="n"/>
      <c r="H100" s="107" t="n"/>
      <c r="I100" s="114" t="n"/>
      <c r="J100" s="114" t="n"/>
      <c r="K100" s="114" t="n"/>
      <c r="L100" s="116" t="n">
        <v>4.26</v>
      </c>
      <c r="M100" s="114" t="n"/>
      <c r="N100" s="94" t="n"/>
    </row>
    <row r="101" ht="68.65000000000001" customHeight="1">
      <c r="A101" s="88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65" t="n"/>
      <c r="E101" s="266" t="n"/>
      <c r="F101" s="93" t="inlineStr">
        <is>
          <t>100 шт</t>
        </is>
      </c>
      <c r="G101" s="94" t="n">
        <v>16.36</v>
      </c>
      <c r="H101" s="95" t="n">
        <v>1</v>
      </c>
      <c r="I101" s="116" t="n">
        <v>16.36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65" t="n"/>
      <c r="E102" s="266" t="n"/>
      <c r="F102" s="99" t="n"/>
      <c r="G102" s="99" t="n"/>
      <c r="H102" s="99" t="n"/>
      <c r="I102" s="100" t="n"/>
      <c r="J102" s="101" t="n">
        <v>115.44</v>
      </c>
      <c r="K102" s="267" t="n">
        <v>1.2</v>
      </c>
      <c r="L102" s="103" t="n">
        <v>2266.32</v>
      </c>
      <c r="M102" s="101" t="n">
        <v>71.26000000000001</v>
      </c>
      <c r="N102" s="103" t="n">
        <v>161497.96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65" t="n"/>
      <c r="E103" s="266" t="n"/>
      <c r="F103" s="99" t="n"/>
      <c r="G103" s="99" t="n"/>
      <c r="H103" s="99" t="n"/>
      <c r="I103" s="100" t="n"/>
      <c r="J103" s="101" t="n">
        <v>655.4299999999999</v>
      </c>
      <c r="K103" s="267" t="n">
        <v>1.2</v>
      </c>
      <c r="L103" s="103" t="n">
        <v>12867.4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65" t="n"/>
      <c r="E104" s="266" t="n"/>
      <c r="F104" s="99" t="n"/>
      <c r="G104" s="99" t="n"/>
      <c r="H104" s="99" t="n"/>
      <c r="I104" s="100" t="n"/>
      <c r="J104" s="101" t="n">
        <v>114.62</v>
      </c>
      <c r="K104" s="267" t="n">
        <v>1.2</v>
      </c>
      <c r="L104" s="103" t="n">
        <v>2250.22</v>
      </c>
      <c r="M104" s="101" t="n">
        <v>71.26000000000001</v>
      </c>
      <c r="N104" s="103" t="n">
        <v>160350.68</v>
      </c>
    </row>
    <row r="105" ht="19.35" customHeight="1">
      <c r="A105" s="96" t="n"/>
      <c r="B105" s="104" t="n"/>
      <c r="C105" s="98" t="inlineStr">
        <is>
          <t>ЗТ</t>
        </is>
      </c>
      <c r="D105" s="265" t="n"/>
      <c r="E105" s="266" t="n"/>
      <c r="F105" s="105" t="inlineStr">
        <is>
          <t>чел.-ч</t>
        </is>
      </c>
      <c r="G105" s="270" t="n">
        <v>14.8</v>
      </c>
      <c r="H105" s="267" t="n">
        <v>1.2</v>
      </c>
      <c r="I105" s="271" t="n">
        <v>290.5536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65" t="n"/>
      <c r="E106" s="266" t="n"/>
      <c r="F106" s="105" t="inlineStr">
        <is>
          <t>чел.-ч</t>
        </is>
      </c>
      <c r="G106" s="101" t="n">
        <v>8.49</v>
      </c>
      <c r="H106" s="267" t="n">
        <v>1.2</v>
      </c>
      <c r="I106" s="269" t="n">
        <v>166.67568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65" t="n"/>
      <c r="E107" s="266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15133.72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65" t="n"/>
      <c r="E108" s="266" t="n"/>
      <c r="F108" s="99" t="n"/>
      <c r="G108" s="107" t="n"/>
      <c r="H108" s="107" t="n"/>
      <c r="I108" s="100" t="n"/>
      <c r="J108" s="100" t="n"/>
      <c r="K108" s="100" t="n"/>
      <c r="L108" s="103" t="n">
        <v>4516.54</v>
      </c>
      <c r="M108" s="100" t="n"/>
      <c r="N108" s="103" t="n">
        <v>321848.64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65" t="n"/>
      <c r="E109" s="266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3" t="n">
        <v>4019.72</v>
      </c>
      <c r="M109" s="100" t="n"/>
      <c r="N109" s="113" t="n">
        <v>286445.29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65" t="n"/>
      <c r="E110" s="266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3" t="n">
        <v>1851.78</v>
      </c>
      <c r="M110" s="100" t="n"/>
      <c r="N110" s="103" t="n">
        <v>131957.94</v>
      </c>
    </row>
    <row r="111" ht="19.35" customHeight="1">
      <c r="A111" s="96" t="n"/>
      <c r="B111" s="109" t="n"/>
      <c r="C111" s="88" t="inlineStr">
        <is>
          <t>Всего по позиции</t>
        </is>
      </c>
      <c r="D111" s="265" t="n"/>
      <c r="E111" s="266" t="n"/>
      <c r="F111" s="100" t="n"/>
      <c r="G111" s="107" t="n"/>
      <c r="H111" s="107" t="n"/>
      <c r="I111" s="114" t="n"/>
      <c r="J111" s="114" t="n"/>
      <c r="K111" s="114" t="n"/>
      <c r="L111" s="115" t="n">
        <v>21005.22</v>
      </c>
      <c r="M111" s="114" t="n"/>
      <c r="N111" s="94" t="n"/>
    </row>
    <row r="112" ht="55.35" customHeight="1">
      <c r="A112" s="88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265" t="n"/>
      <c r="E112" s="266" t="n"/>
      <c r="F112" s="93" t="inlineStr">
        <is>
          <t>100 шт</t>
        </is>
      </c>
      <c r="G112" s="94" t="n">
        <v>16.36</v>
      </c>
      <c r="H112" s="95" t="n">
        <v>1</v>
      </c>
      <c r="I112" s="116" t="n">
        <v>16.36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65" t="n"/>
      <c r="E113" s="266" t="n"/>
      <c r="F113" s="99" t="n"/>
      <c r="G113" s="99" t="n"/>
      <c r="H113" s="99" t="n"/>
      <c r="I113" s="100" t="n"/>
      <c r="J113" s="101" t="n">
        <v>28.94</v>
      </c>
      <c r="K113" s="267" t="n">
        <v>1.2</v>
      </c>
      <c r="L113" s="101" t="n">
        <v>568.15</v>
      </c>
      <c r="M113" s="101" t="n">
        <v>71.26000000000001</v>
      </c>
      <c r="N113" s="103" t="n">
        <v>40486.37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65" t="n"/>
      <c r="E114" s="266" t="n"/>
      <c r="F114" s="99" t="n"/>
      <c r="G114" s="99" t="n"/>
      <c r="H114" s="99" t="n"/>
      <c r="I114" s="100" t="n"/>
      <c r="J114" s="101" t="n">
        <v>163.66</v>
      </c>
      <c r="K114" s="267" t="n">
        <v>1.2</v>
      </c>
      <c r="L114" s="103" t="n">
        <v>3212.97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65" t="n"/>
      <c r="E115" s="266" t="n"/>
      <c r="F115" s="99" t="n"/>
      <c r="G115" s="99" t="n"/>
      <c r="H115" s="99" t="n"/>
      <c r="I115" s="100" t="n"/>
      <c r="J115" s="101" t="n">
        <v>28.62</v>
      </c>
      <c r="K115" s="267" t="n">
        <v>1.2</v>
      </c>
      <c r="L115" s="101" t="n">
        <v>561.87</v>
      </c>
      <c r="M115" s="101" t="n">
        <v>71.26000000000001</v>
      </c>
      <c r="N115" s="103" t="n">
        <v>40038.86</v>
      </c>
    </row>
    <row r="116" ht="19.35" customHeight="1">
      <c r="A116" s="96" t="n"/>
      <c r="B116" s="104" t="n"/>
      <c r="C116" s="98" t="inlineStr">
        <is>
          <t>ЗТ</t>
        </is>
      </c>
      <c r="D116" s="265" t="n"/>
      <c r="E116" s="266" t="n"/>
      <c r="F116" s="105" t="inlineStr">
        <is>
          <t>чел.-ч</t>
        </is>
      </c>
      <c r="G116" s="101" t="n">
        <v>3.71</v>
      </c>
      <c r="H116" s="267" t="n">
        <v>1.2</v>
      </c>
      <c r="I116" s="269" t="n">
        <v>72.83472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65" t="n"/>
      <c r="E117" s="266" t="n"/>
      <c r="F117" s="105" t="inlineStr">
        <is>
          <t>чел.-ч</t>
        </is>
      </c>
      <c r="G117" s="101" t="n">
        <v>2.12</v>
      </c>
      <c r="H117" s="267" t="n">
        <v>1.2</v>
      </c>
      <c r="I117" s="269" t="n">
        <v>41.61984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65" t="n"/>
      <c r="E118" s="266" t="n"/>
      <c r="F118" s="99" t="n"/>
      <c r="G118" s="107" t="n"/>
      <c r="H118" s="107" t="n"/>
      <c r="I118" s="100" t="n"/>
      <c r="J118" s="101" t="n">
        <v>192.6</v>
      </c>
      <c r="K118" s="100" t="n"/>
      <c r="L118" s="103" t="n">
        <v>3781.12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65" t="n"/>
      <c r="E119" s="266" t="n"/>
      <c r="F119" s="99" t="n"/>
      <c r="G119" s="107" t="n"/>
      <c r="H119" s="107" t="n"/>
      <c r="I119" s="100" t="n"/>
      <c r="J119" s="100" t="n"/>
      <c r="K119" s="100" t="n"/>
      <c r="L119" s="103" t="n">
        <v>1130.02</v>
      </c>
      <c r="M119" s="100" t="n"/>
      <c r="N119" s="103" t="n">
        <v>80525.23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65" t="n"/>
      <c r="E120" s="266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3" t="n">
        <v>1005.72</v>
      </c>
      <c r="M120" s="100" t="n"/>
      <c r="N120" s="113" t="n">
        <v>71667.45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65" t="n"/>
      <c r="E121" s="266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463.31</v>
      </c>
      <c r="M121" s="100" t="n"/>
      <c r="N121" s="103" t="n">
        <v>33015.34</v>
      </c>
    </row>
    <row r="122" ht="19.35" customHeight="1">
      <c r="A122" s="96" t="n"/>
      <c r="B122" s="109" t="n"/>
      <c r="C122" s="88" t="inlineStr">
        <is>
          <t>Всего по позиции</t>
        </is>
      </c>
      <c r="D122" s="265" t="n"/>
      <c r="E122" s="266" t="n"/>
      <c r="F122" s="100" t="n"/>
      <c r="G122" s="107" t="n"/>
      <c r="H122" s="107" t="n"/>
      <c r="I122" s="114" t="n"/>
      <c r="J122" s="114" t="n"/>
      <c r="K122" s="114" t="n"/>
      <c r="L122" s="115" t="n">
        <v>5250.15</v>
      </c>
      <c r="M122" s="114" t="n"/>
      <c r="N122" s="94" t="n"/>
    </row>
    <row r="123" ht="68.65000000000001" customHeight="1">
      <c r="A123" s="88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65" t="n"/>
      <c r="E123" s="266" t="n"/>
      <c r="F123" s="93" t="inlineStr">
        <is>
          <t>100 шт</t>
        </is>
      </c>
      <c r="G123" s="94" t="n">
        <v>7.96</v>
      </c>
      <c r="H123" s="95" t="n">
        <v>1</v>
      </c>
      <c r="I123" s="116" t="n">
        <v>7.96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65" t="n"/>
      <c r="E124" s="266" t="n"/>
      <c r="F124" s="99" t="n"/>
      <c r="G124" s="99" t="n"/>
      <c r="H124" s="99" t="n"/>
      <c r="I124" s="100" t="n"/>
      <c r="J124" s="101" t="n">
        <v>201.24</v>
      </c>
      <c r="K124" s="267" t="n">
        <v>1.2</v>
      </c>
      <c r="L124" s="103" t="n">
        <v>1922.24</v>
      </c>
      <c r="M124" s="101" t="n">
        <v>71.26000000000001</v>
      </c>
      <c r="N124" s="103" t="n">
        <v>136978.82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65" t="n"/>
      <c r="E125" s="266" t="n"/>
      <c r="F125" s="99" t="n"/>
      <c r="G125" s="99" t="n"/>
      <c r="H125" s="99" t="n"/>
      <c r="I125" s="100" t="n"/>
      <c r="J125" s="103" t="n">
        <v>1142.56</v>
      </c>
      <c r="K125" s="267" t="n">
        <v>1.2</v>
      </c>
      <c r="L125" s="103" t="n">
        <v>10913.73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65" t="n"/>
      <c r="E126" s="266" t="n"/>
      <c r="F126" s="99" t="n"/>
      <c r="G126" s="99" t="n"/>
      <c r="H126" s="99" t="n"/>
      <c r="I126" s="100" t="n"/>
      <c r="J126" s="101" t="n">
        <v>199.8</v>
      </c>
      <c r="K126" s="267" t="n">
        <v>1.2</v>
      </c>
      <c r="L126" s="103" t="n">
        <v>1908.49</v>
      </c>
      <c r="M126" s="101" t="n">
        <v>71.26000000000001</v>
      </c>
      <c r="N126" s="103" t="n">
        <v>135999</v>
      </c>
    </row>
    <row r="127" ht="19.35" customHeight="1">
      <c r="A127" s="96" t="n"/>
      <c r="B127" s="104" t="n"/>
      <c r="C127" s="98" t="inlineStr">
        <is>
          <t>ЗТ</t>
        </is>
      </c>
      <c r="D127" s="265" t="n"/>
      <c r="E127" s="266" t="n"/>
      <c r="F127" s="105" t="inlineStr">
        <is>
          <t>чел.-ч</t>
        </is>
      </c>
      <c r="G127" s="270" t="n">
        <v>25.8</v>
      </c>
      <c r="H127" s="267" t="n">
        <v>1.2</v>
      </c>
      <c r="I127" s="271" t="n">
        <v>246.4416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65" t="n"/>
      <c r="E128" s="266" t="n"/>
      <c r="F128" s="105" t="inlineStr">
        <is>
          <t>чел.-ч</t>
        </is>
      </c>
      <c r="G128" s="270" t="n">
        <v>14.8</v>
      </c>
      <c r="H128" s="267" t="n">
        <v>1.2</v>
      </c>
      <c r="I128" s="271" t="n">
        <v>141.3696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65" t="n"/>
      <c r="E129" s="266" t="n"/>
      <c r="F129" s="99" t="n"/>
      <c r="G129" s="107" t="n"/>
      <c r="H129" s="107" t="n"/>
      <c r="I129" s="100" t="n"/>
      <c r="J129" s="103" t="n">
        <v>1343.8</v>
      </c>
      <c r="K129" s="100" t="n"/>
      <c r="L129" s="103" t="n">
        <v>12835.97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65" t="n"/>
      <c r="E130" s="266" t="n"/>
      <c r="F130" s="99" t="n"/>
      <c r="G130" s="107" t="n"/>
      <c r="H130" s="107" t="n"/>
      <c r="I130" s="100" t="n"/>
      <c r="J130" s="100" t="n"/>
      <c r="K130" s="100" t="n"/>
      <c r="L130" s="103" t="n">
        <v>3830.73</v>
      </c>
      <c r="M130" s="100" t="n"/>
      <c r="N130" s="103" t="n">
        <v>272977.82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65" t="n"/>
      <c r="E131" s="266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3" t="n">
        <v>3409.35</v>
      </c>
      <c r="M131" s="100" t="n"/>
      <c r="N131" s="113" t="n">
        <v>242950.26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65" t="n"/>
      <c r="E132" s="266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3" t="n">
        <v>1570.6</v>
      </c>
      <c r="M132" s="100" t="n"/>
      <c r="N132" s="103" t="n">
        <v>111920.91</v>
      </c>
    </row>
    <row r="133" ht="19.35" customHeight="1">
      <c r="A133" s="96" t="n"/>
      <c r="B133" s="109" t="n"/>
      <c r="C133" s="88" t="inlineStr">
        <is>
          <t>Всего по позиции</t>
        </is>
      </c>
      <c r="D133" s="265" t="n"/>
      <c r="E133" s="266" t="n"/>
      <c r="F133" s="100" t="n"/>
      <c r="G133" s="107" t="n"/>
      <c r="H133" s="107" t="n"/>
      <c r="I133" s="114" t="n"/>
      <c r="J133" s="114" t="n"/>
      <c r="K133" s="114" t="n"/>
      <c r="L133" s="115" t="n">
        <v>17815.92</v>
      </c>
      <c r="M133" s="114" t="n"/>
      <c r="N133" s="94" t="n"/>
    </row>
    <row r="134" ht="55.35" customHeight="1">
      <c r="A134" s="88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265" t="n"/>
      <c r="E134" s="266" t="n"/>
      <c r="F134" s="93" t="inlineStr">
        <is>
          <t>100 шт</t>
        </is>
      </c>
      <c r="G134" s="94" t="n">
        <v>7.96</v>
      </c>
      <c r="H134" s="95" t="n">
        <v>1</v>
      </c>
      <c r="I134" s="116" t="n">
        <v>7.96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65" t="n"/>
      <c r="E135" s="266" t="n"/>
      <c r="F135" s="99" t="n"/>
      <c r="G135" s="99" t="n"/>
      <c r="H135" s="99" t="n"/>
      <c r="I135" s="100" t="n"/>
      <c r="J135" s="101" t="n">
        <v>58.34</v>
      </c>
      <c r="K135" s="267" t="n">
        <v>1.2</v>
      </c>
      <c r="L135" s="101" t="n">
        <v>557.26</v>
      </c>
      <c r="M135" s="101" t="n">
        <v>71.26000000000001</v>
      </c>
      <c r="N135" s="103" t="n">
        <v>39710.35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65" t="n"/>
      <c r="E136" s="266" t="n"/>
      <c r="F136" s="99" t="n"/>
      <c r="G136" s="99" t="n"/>
      <c r="H136" s="99" t="n"/>
      <c r="I136" s="100" t="n"/>
      <c r="J136" s="101" t="n">
        <v>330.42</v>
      </c>
      <c r="K136" s="267" t="n">
        <v>1.2</v>
      </c>
      <c r="L136" s="103" t="n">
        <v>3156.17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65" t="n"/>
      <c r="E137" s="266" t="n"/>
      <c r="F137" s="99" t="n"/>
      <c r="G137" s="99" t="n"/>
      <c r="H137" s="99" t="n"/>
      <c r="I137" s="100" t="n"/>
      <c r="J137" s="101" t="n">
        <v>57.78</v>
      </c>
      <c r="K137" s="267" t="n">
        <v>1.2</v>
      </c>
      <c r="L137" s="101" t="n">
        <v>551.91</v>
      </c>
      <c r="M137" s="101" t="n">
        <v>71.26000000000001</v>
      </c>
      <c r="N137" s="103" t="n">
        <v>39329.11</v>
      </c>
    </row>
    <row r="138" ht="19.35" customHeight="1">
      <c r="A138" s="96" t="n"/>
      <c r="B138" s="104" t="n"/>
      <c r="C138" s="98" t="inlineStr">
        <is>
          <t>ЗТ</t>
        </is>
      </c>
      <c r="D138" s="265" t="n"/>
      <c r="E138" s="266" t="n"/>
      <c r="F138" s="105" t="inlineStr">
        <is>
          <t>чел.-ч</t>
        </is>
      </c>
      <c r="G138" s="101" t="n">
        <v>7.48</v>
      </c>
      <c r="H138" s="267" t="n">
        <v>1.2</v>
      </c>
      <c r="I138" s="269" t="n">
        <v>71.44896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65" t="n"/>
      <c r="E139" s="266" t="n"/>
      <c r="F139" s="105" t="inlineStr">
        <is>
          <t>чел.-ч</t>
        </is>
      </c>
      <c r="G139" s="101" t="n">
        <v>4.28</v>
      </c>
      <c r="H139" s="267" t="n">
        <v>1.2</v>
      </c>
      <c r="I139" s="269" t="n">
        <v>40.88256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65" t="n"/>
      <c r="E140" s="266" t="n"/>
      <c r="F140" s="99" t="n"/>
      <c r="G140" s="107" t="n"/>
      <c r="H140" s="107" t="n"/>
      <c r="I140" s="100" t="n"/>
      <c r="J140" s="101" t="n">
        <v>388.76</v>
      </c>
      <c r="K140" s="100" t="n"/>
      <c r="L140" s="103" t="n">
        <v>3713.43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65" t="n"/>
      <c r="E141" s="266" t="n"/>
      <c r="F141" s="99" t="n"/>
      <c r="G141" s="107" t="n"/>
      <c r="H141" s="107" t="n"/>
      <c r="I141" s="100" t="n"/>
      <c r="J141" s="100" t="n"/>
      <c r="K141" s="100" t="n"/>
      <c r="L141" s="103" t="n">
        <v>1109.17</v>
      </c>
      <c r="M141" s="100" t="n"/>
      <c r="N141" s="103" t="n">
        <v>79039.46000000001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65" t="n"/>
      <c r="E142" s="266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987.16</v>
      </c>
      <c r="M142" s="100" t="n"/>
      <c r="N142" s="113" t="n">
        <v>70345.12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65" t="n"/>
      <c r="E143" s="266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454.76</v>
      </c>
      <c r="M143" s="100" t="n"/>
      <c r="N143" s="103" t="n">
        <v>32406.18</v>
      </c>
    </row>
    <row r="144" ht="19.35" customHeight="1">
      <c r="A144" s="96" t="n"/>
      <c r="B144" s="109" t="n"/>
      <c r="C144" s="88" t="inlineStr">
        <is>
          <t>Всего по позиции</t>
        </is>
      </c>
      <c r="D144" s="265" t="n"/>
      <c r="E144" s="266" t="n"/>
      <c r="F144" s="100" t="n"/>
      <c r="G144" s="107" t="n"/>
      <c r="H144" s="107" t="n"/>
      <c r="I144" s="114" t="n"/>
      <c r="J144" s="114" t="n"/>
      <c r="K144" s="114" t="n"/>
      <c r="L144" s="115" t="n">
        <v>5155.35</v>
      </c>
      <c r="M144" s="114" t="n"/>
      <c r="N144" s="94" t="n"/>
    </row>
    <row r="145" ht="68.65000000000001" customHeight="1">
      <c r="A145" s="88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65" t="n"/>
      <c r="E145" s="266" t="n"/>
      <c r="F145" s="93" t="inlineStr">
        <is>
          <t>100 шт</t>
        </is>
      </c>
      <c r="G145" s="94" t="n">
        <v>0.24</v>
      </c>
      <c r="H145" s="95" t="n">
        <v>1</v>
      </c>
      <c r="I145" s="116" t="n">
        <v>0.24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65" t="n"/>
      <c r="E146" s="266" t="n"/>
      <c r="F146" s="99" t="n"/>
      <c r="G146" s="99" t="n"/>
      <c r="H146" s="99" t="n"/>
      <c r="I146" s="100" t="n"/>
      <c r="J146" s="101" t="n">
        <v>326.82</v>
      </c>
      <c r="K146" s="267" t="n">
        <v>1.2</v>
      </c>
      <c r="L146" s="101" t="n">
        <v>94.12</v>
      </c>
      <c r="M146" s="101" t="n">
        <v>71.26000000000001</v>
      </c>
      <c r="N146" s="103" t="n">
        <v>6706.99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65" t="n"/>
      <c r="E147" s="266" t="n"/>
      <c r="F147" s="99" t="n"/>
      <c r="G147" s="99" t="n"/>
      <c r="H147" s="99" t="n"/>
      <c r="I147" s="100" t="n"/>
      <c r="J147" s="103" t="n">
        <v>1852.8</v>
      </c>
      <c r="K147" s="267" t="n">
        <v>1.2</v>
      </c>
      <c r="L147" s="101" t="n">
        <v>533.61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65" t="n"/>
      <c r="E148" s="266" t="n"/>
      <c r="F148" s="99" t="n"/>
      <c r="G148" s="99" t="n"/>
      <c r="H148" s="99" t="n"/>
      <c r="I148" s="100" t="n"/>
      <c r="J148" s="101" t="n">
        <v>324</v>
      </c>
      <c r="K148" s="267" t="n">
        <v>1.2</v>
      </c>
      <c r="L148" s="101" t="n">
        <v>93.31</v>
      </c>
      <c r="M148" s="101" t="n">
        <v>71.26000000000001</v>
      </c>
      <c r="N148" s="103" t="n">
        <v>6649.27</v>
      </c>
    </row>
    <row r="149" ht="19.35" customHeight="1">
      <c r="A149" s="96" t="n"/>
      <c r="B149" s="104" t="n"/>
      <c r="C149" s="98" t="inlineStr">
        <is>
          <t>ЗТ</t>
        </is>
      </c>
      <c r="D149" s="265" t="n"/>
      <c r="E149" s="266" t="n"/>
      <c r="F149" s="105" t="inlineStr">
        <is>
          <t>чел.-ч</t>
        </is>
      </c>
      <c r="G149" s="270" t="n">
        <v>41.9</v>
      </c>
      <c r="H149" s="267" t="n">
        <v>1.2</v>
      </c>
      <c r="I149" s="271" t="n">
        <v>12.0672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65" t="n"/>
      <c r="E150" s="266" t="n"/>
      <c r="F150" s="105" t="inlineStr">
        <is>
          <t>чел.-ч</t>
        </is>
      </c>
      <c r="G150" s="121" t="n">
        <v>24</v>
      </c>
      <c r="H150" s="267" t="n">
        <v>1.2</v>
      </c>
      <c r="I150" s="268" t="n">
        <v>6.912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65" t="n"/>
      <c r="E151" s="266" t="n"/>
      <c r="F151" s="99" t="n"/>
      <c r="G151" s="107" t="n"/>
      <c r="H151" s="107" t="n"/>
      <c r="I151" s="100" t="n"/>
      <c r="J151" s="103" t="n">
        <v>2179.62</v>
      </c>
      <c r="K151" s="100" t="n"/>
      <c r="L151" s="101" t="n">
        <v>627.73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65" t="n"/>
      <c r="E152" s="266" t="n"/>
      <c r="F152" s="99" t="n"/>
      <c r="G152" s="107" t="n"/>
      <c r="H152" s="107" t="n"/>
      <c r="I152" s="100" t="n"/>
      <c r="J152" s="100" t="n"/>
      <c r="K152" s="100" t="n"/>
      <c r="L152" s="101" t="n">
        <v>187.43</v>
      </c>
      <c r="M152" s="100" t="n"/>
      <c r="N152" s="103" t="n">
        <v>13356.26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65" t="n"/>
      <c r="E153" s="266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166.81</v>
      </c>
      <c r="M153" s="100" t="n"/>
      <c r="N153" s="113" t="n">
        <v>11887.07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65" t="n"/>
      <c r="E154" s="266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76.84999999999999</v>
      </c>
      <c r="M154" s="100" t="n"/>
      <c r="N154" s="103" t="n">
        <v>5476.07</v>
      </c>
    </row>
    <row r="155" ht="19.35" customHeight="1">
      <c r="A155" s="96" t="n"/>
      <c r="B155" s="109" t="n"/>
      <c r="C155" s="88" t="inlineStr">
        <is>
          <t>Всего по позиции</t>
        </is>
      </c>
      <c r="D155" s="265" t="n"/>
      <c r="E155" s="266" t="n"/>
      <c r="F155" s="100" t="n"/>
      <c r="G155" s="107" t="n"/>
      <c r="H155" s="107" t="n"/>
      <c r="I155" s="114" t="n"/>
      <c r="J155" s="114" t="n"/>
      <c r="K155" s="114" t="n"/>
      <c r="L155" s="116" t="n">
        <v>871.39</v>
      </c>
      <c r="M155" s="114" t="n"/>
      <c r="N155" s="94" t="n"/>
    </row>
    <row r="156" ht="55.35" customHeight="1">
      <c r="A156" s="88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265" t="n"/>
      <c r="E156" s="266" t="n"/>
      <c r="F156" s="93" t="inlineStr">
        <is>
          <t>100 шт</t>
        </is>
      </c>
      <c r="G156" s="94" t="n">
        <v>0.24</v>
      </c>
      <c r="H156" s="95" t="n">
        <v>1</v>
      </c>
      <c r="I156" s="116" t="n">
        <v>0.24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65" t="n"/>
      <c r="E157" s="266" t="n"/>
      <c r="F157" s="99" t="n"/>
      <c r="G157" s="99" t="n"/>
      <c r="H157" s="99" t="n"/>
      <c r="I157" s="100" t="n"/>
      <c r="J157" s="101" t="n">
        <v>93.59999999999999</v>
      </c>
      <c r="K157" s="267" t="n">
        <v>1.2</v>
      </c>
      <c r="L157" s="101" t="n">
        <v>26.96</v>
      </c>
      <c r="M157" s="101" t="n">
        <v>71.26000000000001</v>
      </c>
      <c r="N157" s="103" t="n">
        <v>1921.17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65" t="n"/>
      <c r="E158" s="266" t="n"/>
      <c r="F158" s="99" t="n"/>
      <c r="G158" s="99" t="n"/>
      <c r="H158" s="99" t="n"/>
      <c r="I158" s="100" t="n"/>
      <c r="J158" s="101" t="n">
        <v>531.14</v>
      </c>
      <c r="K158" s="267" t="n">
        <v>1.2</v>
      </c>
      <c r="L158" s="101" t="n">
        <v>152.97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65" t="n"/>
      <c r="E159" s="266" t="n"/>
      <c r="F159" s="99" t="n"/>
      <c r="G159" s="99" t="n"/>
      <c r="H159" s="99" t="n"/>
      <c r="I159" s="100" t="n"/>
      <c r="J159" s="101" t="n">
        <v>92.88</v>
      </c>
      <c r="K159" s="267" t="n">
        <v>1.2</v>
      </c>
      <c r="L159" s="101" t="n">
        <v>26.75</v>
      </c>
      <c r="M159" s="101" t="n">
        <v>71.26000000000001</v>
      </c>
      <c r="N159" s="103" t="n">
        <v>1906.21</v>
      </c>
    </row>
    <row r="160" ht="19.35" customHeight="1">
      <c r="A160" s="96" t="n"/>
      <c r="B160" s="104" t="n"/>
      <c r="C160" s="98" t="inlineStr">
        <is>
          <t>ЗТ</t>
        </is>
      </c>
      <c r="D160" s="265" t="n"/>
      <c r="E160" s="266" t="n"/>
      <c r="F160" s="105" t="inlineStr">
        <is>
          <t>чел.-ч</t>
        </is>
      </c>
      <c r="G160" s="121" t="n">
        <v>12</v>
      </c>
      <c r="H160" s="267" t="n">
        <v>1.2</v>
      </c>
      <c r="I160" s="268" t="n">
        <v>3.456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65" t="n"/>
      <c r="E161" s="266" t="n"/>
      <c r="F161" s="105" t="inlineStr">
        <is>
          <t>чел.-ч</t>
        </is>
      </c>
      <c r="G161" s="101" t="n">
        <v>6.88</v>
      </c>
      <c r="H161" s="267" t="n">
        <v>1.2</v>
      </c>
      <c r="I161" s="269" t="n">
        <v>1.98144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65" t="n"/>
      <c r="E162" s="266" t="n"/>
      <c r="F162" s="99" t="n"/>
      <c r="G162" s="107" t="n"/>
      <c r="H162" s="107" t="n"/>
      <c r="I162" s="100" t="n"/>
      <c r="J162" s="101" t="n">
        <v>624.74</v>
      </c>
      <c r="K162" s="100" t="n"/>
      <c r="L162" s="101" t="n">
        <v>179.93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65" t="n"/>
      <c r="E163" s="266" t="n"/>
      <c r="F163" s="99" t="n"/>
      <c r="G163" s="107" t="n"/>
      <c r="H163" s="107" t="n"/>
      <c r="I163" s="100" t="n"/>
      <c r="J163" s="100" t="n"/>
      <c r="K163" s="100" t="n"/>
      <c r="L163" s="101" t="n">
        <v>53.71</v>
      </c>
      <c r="M163" s="100" t="n"/>
      <c r="N163" s="103" t="n">
        <v>3827.38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65" t="n"/>
      <c r="E164" s="266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47.8</v>
      </c>
      <c r="M164" s="100" t="n"/>
      <c r="N164" s="113" t="n">
        <v>3406.37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65" t="n"/>
      <c r="E165" s="266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22.02</v>
      </c>
      <c r="M165" s="100" t="n"/>
      <c r="N165" s="103" t="n">
        <v>1569.23</v>
      </c>
    </row>
    <row r="166" ht="19.35" customHeight="1">
      <c r="A166" s="96" t="n"/>
      <c r="B166" s="109" t="n"/>
      <c r="C166" s="88" t="inlineStr">
        <is>
          <t>Всего по позиции</t>
        </is>
      </c>
      <c r="D166" s="265" t="n"/>
      <c r="E166" s="266" t="n"/>
      <c r="F166" s="100" t="n"/>
      <c r="G166" s="107" t="n"/>
      <c r="H166" s="107" t="n"/>
      <c r="I166" s="114" t="n"/>
      <c r="J166" s="114" t="n"/>
      <c r="K166" s="114" t="n"/>
      <c r="L166" s="116" t="n">
        <v>249.75</v>
      </c>
      <c r="M166" s="114" t="n"/>
      <c r="N166" s="94" t="n"/>
    </row>
    <row r="167" ht="19.35" customHeight="1">
      <c r="A167" s="122" t="n"/>
      <c r="B167" s="122" t="n"/>
      <c r="C167" s="123" t="inlineStr">
        <is>
          <t>Итого по разделу 1. Вырубка просеки</t>
        </is>
      </c>
      <c r="L167" s="124" t="n">
        <v>116527.94</v>
      </c>
      <c r="M167" s="122" t="n"/>
      <c r="N167" s="125" t="n"/>
    </row>
    <row r="168" ht="19.35" customHeight="1">
      <c r="A168" s="126" t="n"/>
      <c r="B168" s="127" t="n"/>
      <c r="C168" s="128" t="inlineStr">
        <is>
          <t>Итого прямые затраты по разделу</t>
        </is>
      </c>
      <c r="L168" s="129" t="n">
        <v>65045.88</v>
      </c>
      <c r="M168" s="130" t="n"/>
      <c r="N168" s="129" t="n">
        <v>3083767.49</v>
      </c>
    </row>
    <row r="169" ht="19.35" customHeight="1">
      <c r="A169" s="126" t="n"/>
      <c r="B169" s="127" t="n"/>
      <c r="C169" s="128" t="inlineStr">
        <is>
          <t>в том числе</t>
        </is>
      </c>
      <c r="L169" s="129" t="n"/>
      <c r="M169" s="130" t="n"/>
      <c r="N169" s="129" t="n"/>
    </row>
    <row r="170" ht="19.35" customHeight="1">
      <c r="A170" s="126" t="n"/>
      <c r="B170" s="127" t="n"/>
      <c r="C170" s="128" t="inlineStr">
        <is>
          <t>- оплата труда (ОТ)</t>
        </is>
      </c>
      <c r="L170" s="129" t="n">
        <v>34209.03</v>
      </c>
      <c r="M170" s="130" t="n"/>
      <c r="N170" s="129" t="n">
        <v>2437735.48</v>
      </c>
    </row>
    <row r="171" ht="19.35" customHeight="1">
      <c r="A171" s="126" t="n"/>
      <c r="B171" s="127" t="n"/>
      <c r="C171" s="128" t="inlineStr">
        <is>
          <t>- эксплуатация машин и механизмов</t>
        </is>
      </c>
      <c r="L171" s="129" t="n">
        <v>30836.85</v>
      </c>
      <c r="M171" s="130" t="n"/>
      <c r="N171" s="129" t="n">
        <v>646032.01</v>
      </c>
    </row>
    <row r="172" ht="19.35" customHeight="1">
      <c r="A172" s="126" t="n"/>
      <c r="B172" s="131" t="n"/>
      <c r="C172" s="132" t="inlineStr">
        <is>
          <t>в том числе</t>
        </is>
      </c>
      <c r="L172" s="129" t="n"/>
      <c r="M172" s="130" t="n"/>
      <c r="N172" s="129" t="n"/>
    </row>
    <row r="173" ht="19.35" customHeight="1">
      <c r="A173" s="126" t="n"/>
      <c r="B173" s="131" t="n"/>
      <c r="C173" s="132" t="inlineStr">
        <is>
          <t>эксплуатация машин и механизмов без учета доплат к оплате труда машинистов</t>
        </is>
      </c>
      <c r="L173" s="129" t="n">
        <v>30836.85</v>
      </c>
      <c r="M173" s="130" t="n"/>
      <c r="N173" s="129" t="n">
        <v>646032.01</v>
      </c>
    </row>
    <row r="174" ht="19.35" customHeight="1">
      <c r="A174" s="126" t="n"/>
      <c r="B174" s="131" t="n"/>
      <c r="C174" s="132" t="inlineStr">
        <is>
          <t>в том числе</t>
        </is>
      </c>
      <c r="L174" s="129" t="n"/>
      <c r="M174" s="130" t="n"/>
      <c r="N174" s="129" t="n"/>
    </row>
    <row r="175" ht="19.35" customHeight="1">
      <c r="A175" s="126" t="n"/>
      <c r="B175" s="131" t="n"/>
      <c r="C175" s="132" t="inlineStr">
        <is>
          <t>оплата труда машинистов (ОТм)</t>
        </is>
      </c>
      <c r="L175" s="129" t="n">
        <v>5392.55</v>
      </c>
      <c r="M175" s="130" t="n"/>
      <c r="N175" s="129" t="n">
        <v>384273.13</v>
      </c>
    </row>
    <row r="176" ht="19.35" customHeight="1">
      <c r="A176" s="126" t="n"/>
      <c r="B176" s="127" t="n"/>
      <c r="C176" s="128" t="inlineStr">
        <is>
          <t>Итого ФОТ (справочно)</t>
        </is>
      </c>
      <c r="L176" s="129" t="n">
        <v>39601.58</v>
      </c>
      <c r="M176" s="130" t="n"/>
      <c r="N176" s="129" t="n">
        <v>2822008.61</v>
      </c>
    </row>
    <row r="177" ht="19.35" customHeight="1">
      <c r="A177" s="126" t="n"/>
      <c r="B177" s="127" t="n"/>
      <c r="C177" s="128" t="inlineStr">
        <is>
          <t>Итого накладные расходы</t>
        </is>
      </c>
      <c r="L177" s="129" t="n">
        <v>35245.41</v>
      </c>
      <c r="M177" s="130" t="n"/>
      <c r="N177" s="129" t="n">
        <v>2511587.67</v>
      </c>
    </row>
    <row r="178" ht="19.35" customHeight="1">
      <c r="A178" s="126" t="n"/>
      <c r="B178" s="127" t="n"/>
      <c r="C178" s="128" t="inlineStr">
        <is>
          <t>Итого сметная прибыль</t>
        </is>
      </c>
      <c r="L178" s="129" t="n">
        <v>16236.65</v>
      </c>
      <c r="M178" s="130" t="n"/>
      <c r="N178" s="129" t="n">
        <v>1157023.53</v>
      </c>
    </row>
    <row r="179" ht="19.35" customHeight="1">
      <c r="A179" s="126" t="n"/>
      <c r="B179" s="133" t="n"/>
      <c r="C179" s="134" t="inlineStr">
        <is>
          <t>Итого по разделу</t>
        </is>
      </c>
      <c r="L179" s="124" t="n">
        <v>116527.94</v>
      </c>
      <c r="M179" s="135" t="n"/>
      <c r="N179" s="124" t="n">
        <v>6752378.69</v>
      </c>
    </row>
    <row r="180" ht="19.35" customHeight="1">
      <c r="A180" s="126" t="n"/>
      <c r="B180" s="131" t="n"/>
      <c r="C180" s="132" t="inlineStr">
        <is>
          <t>Справочно</t>
        </is>
      </c>
      <c r="L180" s="129" t="n"/>
      <c r="M180" s="130" t="n"/>
      <c r="N180" s="129" t="n"/>
    </row>
    <row r="181" ht="19.35" customHeight="1">
      <c r="A181" s="126" t="n"/>
      <c r="B181" s="127" t="n"/>
      <c r="C181" s="132" t="inlineStr">
        <is>
          <t>затраты труда рабочих</t>
        </is>
      </c>
      <c r="I181" s="136" t="n">
        <v>4048.49112</v>
      </c>
      <c r="J181" s="137" t="n"/>
      <c r="K181" s="137" t="n"/>
      <c r="L181" s="130" t="n"/>
      <c r="M181" s="130" t="n"/>
      <c r="N181" s="130" t="n"/>
    </row>
    <row r="182" ht="19.35" customHeight="1">
      <c r="A182" s="126" t="n"/>
      <c r="B182" s="127" t="n"/>
      <c r="C182" s="132" t="inlineStr">
        <is>
          <t>затраты труда машинистов</t>
        </is>
      </c>
      <c r="I182" s="136" t="n">
        <v>399.44112</v>
      </c>
      <c r="J182" s="137" t="n"/>
      <c r="K182" s="137" t="n"/>
      <c r="L182" s="130" t="n"/>
      <c r="M182" s="130" t="n"/>
      <c r="N182" s="130" t="n"/>
    </row>
    <row r="183" ht="19.35" customHeight="1">
      <c r="A183" s="138" t="n"/>
      <c r="B183" s="139" t="n"/>
      <c r="C183" s="140" t="inlineStr">
        <is>
          <t>ВСЕГО по смете</t>
        </is>
      </c>
      <c r="D183" s="141" t="n"/>
      <c r="E183" s="141" t="n"/>
      <c r="F183" s="142" t="n"/>
      <c r="G183" s="142" t="n"/>
      <c r="H183" s="142" t="n"/>
      <c r="I183" s="142" t="n"/>
      <c r="J183" s="142" t="n"/>
      <c r="K183" s="142" t="n"/>
      <c r="L183" s="143" t="n"/>
      <c r="M183" s="142" t="n"/>
      <c r="N183" s="144" t="n"/>
    </row>
    <row r="184" ht="19.35" customHeight="1">
      <c r="A184" s="126" t="n"/>
      <c r="B184" s="133" t="n"/>
      <c r="C184" s="134" t="inlineStr">
        <is>
          <t>Итого по всем разделам</t>
        </is>
      </c>
      <c r="L184" s="124" t="n">
        <v>116527.94</v>
      </c>
      <c r="M184" s="125" t="n"/>
      <c r="N184" s="124" t="n"/>
    </row>
    <row r="185" ht="19.35" customHeight="1">
      <c r="A185" s="126" t="n"/>
      <c r="B185" s="127" t="n"/>
      <c r="C185" s="128" t="inlineStr">
        <is>
          <t>ВСЕГО строительные работы</t>
        </is>
      </c>
      <c r="L185" s="129" t="n">
        <v>116527.94</v>
      </c>
      <c r="M185" s="130" t="n"/>
      <c r="N185" s="129" t="n">
        <v>6752378.69</v>
      </c>
    </row>
    <row r="186" ht="19.35" customHeight="1">
      <c r="A186" s="126" t="n"/>
      <c r="B186" s="131" t="n"/>
      <c r="C186" s="132" t="inlineStr">
        <is>
          <t>в том числе</t>
        </is>
      </c>
      <c r="L186" s="129" t="n"/>
      <c r="M186" s="130" t="n"/>
      <c r="N186" s="129" t="n"/>
    </row>
    <row r="187" ht="19.35" customHeight="1">
      <c r="A187" s="126" t="n"/>
      <c r="B187" s="131" t="n"/>
      <c r="C187" s="132" t="inlineStr">
        <is>
          <t>всего прямые затраты</t>
        </is>
      </c>
      <c r="L187" s="129" t="n">
        <v>65045.88</v>
      </c>
      <c r="M187" s="130" t="n"/>
      <c r="N187" s="129" t="n">
        <v>3083767.49</v>
      </c>
    </row>
    <row r="188" ht="19.35" customHeight="1">
      <c r="A188" s="126" t="n"/>
      <c r="B188" s="131" t="n"/>
      <c r="C188" s="132" t="inlineStr">
        <is>
          <t>в том числе</t>
        </is>
      </c>
      <c r="L188" s="129" t="n"/>
      <c r="M188" s="130" t="n"/>
      <c r="N188" s="129" t="n"/>
    </row>
    <row r="189" ht="19.35" customHeight="1">
      <c r="A189" s="126" t="n"/>
      <c r="B189" s="131" t="n"/>
      <c r="C189" s="132" t="inlineStr">
        <is>
          <t>- оплата труда (ОТ)</t>
        </is>
      </c>
      <c r="L189" s="129" t="n">
        <v>34209.03</v>
      </c>
      <c r="M189" s="130" t="n"/>
      <c r="N189" s="129" t="n">
        <v>2437735.48</v>
      </c>
    </row>
    <row r="190" ht="19.35" customHeight="1">
      <c r="A190" s="126" t="n"/>
      <c r="B190" s="131" t="n"/>
      <c r="C190" s="132" t="inlineStr">
        <is>
          <t>- эксплуатация машин и механизмов</t>
        </is>
      </c>
      <c r="L190" s="129" t="n">
        <v>30836.85</v>
      </c>
      <c r="M190" s="130" t="n"/>
      <c r="N190" s="129" t="n">
        <v>646032.01</v>
      </c>
    </row>
    <row r="191" ht="19.35" customHeight="1">
      <c r="A191" s="126" t="n"/>
      <c r="B191" s="131" t="n"/>
      <c r="C191" s="132" t="inlineStr">
        <is>
          <t>в т.ч. эксплуатация машин и механизмов без учета доплат к оплате труда машинистов</t>
        </is>
      </c>
      <c r="L191" s="129" t="n">
        <v>30836.85</v>
      </c>
      <c r="M191" s="130" t="n"/>
      <c r="N191" s="129" t="n">
        <v>646032.01</v>
      </c>
    </row>
    <row r="192" ht="19.35" customHeight="1">
      <c r="A192" s="126" t="n"/>
      <c r="B192" s="131" t="n"/>
      <c r="C192" s="132" t="inlineStr">
        <is>
          <t>- в т.ч. оплата труда машинистов (ОТм)</t>
        </is>
      </c>
      <c r="L192" s="129" t="n">
        <v>5392.55</v>
      </c>
      <c r="M192" s="130" t="n"/>
      <c r="N192" s="129" t="n">
        <v>384273.13</v>
      </c>
    </row>
    <row r="193" ht="19.35" customHeight="1">
      <c r="A193" s="126" t="n"/>
      <c r="B193" s="131" t="n"/>
      <c r="C193" s="132" t="inlineStr">
        <is>
          <t>всего ФОТ (справочно)</t>
        </is>
      </c>
      <c r="L193" s="129" t="n">
        <v>39601.58</v>
      </c>
      <c r="M193" s="130" t="n"/>
      <c r="N193" s="129" t="n">
        <v>2822008.61</v>
      </c>
    </row>
    <row r="194" ht="19.35" customHeight="1">
      <c r="A194" s="126" t="n"/>
      <c r="B194" s="131" t="n"/>
      <c r="C194" s="132" t="inlineStr">
        <is>
          <t>всего накладные расходы</t>
        </is>
      </c>
      <c r="L194" s="129" t="n">
        <v>35245.41</v>
      </c>
      <c r="M194" s="130" t="n"/>
      <c r="N194" s="129" t="n">
        <v>2511587.67</v>
      </c>
    </row>
    <row r="195" ht="19.35" customHeight="1">
      <c r="A195" s="126" t="n"/>
      <c r="B195" s="131" t="n"/>
      <c r="C195" s="132" t="inlineStr">
        <is>
          <t>всего сметная прибыль</t>
        </is>
      </c>
      <c r="L195" s="129" t="n">
        <v>16236.65</v>
      </c>
      <c r="M195" s="130" t="n"/>
      <c r="N195" s="129" t="n">
        <v>1157023.53</v>
      </c>
    </row>
    <row r="196" ht="19.35" customHeight="1">
      <c r="A196" s="126" t="n"/>
      <c r="B196" s="133" t="n"/>
      <c r="C196" s="134" t="inlineStr">
        <is>
          <t>ВСЕГО по смете</t>
        </is>
      </c>
      <c r="L196" s="124" t="n">
        <v>116527.94</v>
      </c>
      <c r="M196" s="125" t="n"/>
      <c r="N196" s="124" t="n">
        <v>6752378.69</v>
      </c>
    </row>
    <row r="197" ht="19.35" customHeight="1">
      <c r="A197" s="126" t="n"/>
      <c r="B197" s="131" t="n"/>
      <c r="C197" s="132" t="inlineStr">
        <is>
          <t>Всего прямые затраты</t>
        </is>
      </c>
      <c r="L197" s="129" t="n">
        <v>65045.88</v>
      </c>
      <c r="M197" s="130" t="n"/>
      <c r="N197" s="129" t="n">
        <v>3083767.49</v>
      </c>
    </row>
    <row r="198" ht="19.35" customHeight="1">
      <c r="A198" s="126" t="n"/>
      <c r="B198" s="131" t="n"/>
      <c r="C198" s="132" t="inlineStr">
        <is>
          <t>в том числе</t>
        </is>
      </c>
      <c r="L198" s="129" t="n"/>
      <c r="M198" s="130" t="n"/>
      <c r="N198" s="129" t="n"/>
    </row>
    <row r="199" ht="19.35" customHeight="1">
      <c r="A199" s="126" t="n"/>
      <c r="B199" s="131" t="n"/>
      <c r="C199" s="132" t="inlineStr">
        <is>
          <t>- оплата труда рабочих (ОТ)</t>
        </is>
      </c>
      <c r="L199" s="129" t="n">
        <v>34209.03</v>
      </c>
      <c r="M199" s="130" t="n"/>
      <c r="N199" s="129" t="n">
        <v>2437735.48</v>
      </c>
    </row>
    <row r="200" ht="19.35" customHeight="1">
      <c r="A200" s="126" t="n"/>
      <c r="B200" s="131" t="n"/>
      <c r="C200" s="132" t="inlineStr">
        <is>
          <t>- эксплуатация машин и механизмов</t>
        </is>
      </c>
      <c r="L200" s="129" t="n">
        <v>30836.85</v>
      </c>
      <c r="M200" s="130" t="n"/>
      <c r="N200" s="129" t="n">
        <v>646032.01</v>
      </c>
    </row>
    <row r="201" ht="19.35" customHeight="1">
      <c r="A201" s="126" t="n"/>
      <c r="B201" s="131" t="n"/>
      <c r="C201" s="132" t="inlineStr">
        <is>
          <t>в т.ч. эксплуатация машин и механизмов без учета доплат к оплате труда машинистов</t>
        </is>
      </c>
      <c r="L201" s="129" t="n">
        <v>30836.85</v>
      </c>
      <c r="M201" s="130" t="n"/>
      <c r="N201" s="129" t="n">
        <v>646032.01</v>
      </c>
    </row>
    <row r="202" ht="19.35" customHeight="1">
      <c r="A202" s="126" t="n"/>
      <c r="B202" s="131" t="n"/>
      <c r="C202" s="132" t="inlineStr">
        <is>
          <t>- в т.ч. оплата труда машинистов (ОТм)</t>
        </is>
      </c>
      <c r="L202" s="129" t="n">
        <v>5392.55</v>
      </c>
      <c r="M202" s="130" t="n"/>
      <c r="N202" s="129" t="n">
        <v>384273.13</v>
      </c>
    </row>
    <row r="203" ht="19.35" customHeight="1">
      <c r="A203" s="126" t="n"/>
      <c r="B203" s="131" t="n"/>
      <c r="C203" s="132" t="inlineStr">
        <is>
          <t>Всего ФОТ (справочно)</t>
        </is>
      </c>
      <c r="L203" s="129" t="n">
        <v>39601.58</v>
      </c>
      <c r="M203" s="130" t="n"/>
      <c r="N203" s="129" t="n">
        <v>2822008.61</v>
      </c>
    </row>
    <row r="204" ht="19.35" customHeight="1">
      <c r="A204" s="126" t="n"/>
      <c r="B204" s="131" t="n"/>
      <c r="C204" s="132" t="inlineStr">
        <is>
          <t>Всего накладные расходы</t>
        </is>
      </c>
      <c r="L204" s="129" t="n">
        <v>35245.41</v>
      </c>
      <c r="M204" s="130" t="n"/>
      <c r="N204" s="129" t="n">
        <v>2511587.67</v>
      </c>
    </row>
    <row r="205" ht="19.35" customHeight="1">
      <c r="A205" s="126" t="n"/>
      <c r="B205" s="131" t="n"/>
      <c r="C205" s="132" t="inlineStr">
        <is>
          <t>Всего сметная прибыль</t>
        </is>
      </c>
      <c r="L205" s="129" t="n">
        <v>16236.65</v>
      </c>
      <c r="M205" s="130" t="n"/>
      <c r="N205" s="129" t="n">
        <v>1157023.53</v>
      </c>
    </row>
    <row r="206" ht="19.35" customHeight="1">
      <c r="A206" s="126" t="n"/>
      <c r="B206" s="131" t="n"/>
      <c r="C206" s="132" t="inlineStr">
        <is>
          <t>Справочно</t>
        </is>
      </c>
      <c r="L206" s="129" t="n"/>
      <c r="M206" s="130" t="n"/>
      <c r="N206" s="129" t="n"/>
    </row>
    <row r="207" ht="19.35" customHeight="1">
      <c r="A207" s="126" t="n"/>
      <c r="B207" s="127" t="n"/>
      <c r="C207" s="132" t="inlineStr">
        <is>
          <t>затраты труда рабочих</t>
        </is>
      </c>
      <c r="I207" s="136" t="n">
        <v>4048.49112</v>
      </c>
      <c r="J207" s="137" t="n"/>
      <c r="K207" s="137" t="n"/>
      <c r="L207" s="130" t="n"/>
      <c r="M207" s="130" t="n"/>
      <c r="N207" s="130" t="n"/>
    </row>
    <row r="208" ht="19.35" customHeight="1">
      <c r="A208" s="126" t="n"/>
      <c r="B208" s="127" t="n"/>
      <c r="C208" s="132" t="inlineStr">
        <is>
          <t>затраты труда машинистов</t>
        </is>
      </c>
      <c r="I208" s="136" t="n">
        <v>399.44112</v>
      </c>
      <c r="J208" s="137" t="n"/>
      <c r="K208" s="137" t="n"/>
      <c r="L208" s="130" t="n"/>
      <c r="M208" s="130" t="n"/>
      <c r="N208" s="130" t="n"/>
    </row>
    <row r="209" ht="19.35" customHeight="1">
      <c r="A209" s="126" t="n"/>
      <c r="B209" s="145" t="n"/>
      <c r="C209" s="145" t="n"/>
      <c r="D209" s="123" t="n"/>
      <c r="E209" s="123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6" t="inlineStr">
        <is>
          <t>Составил: ______________________________________/  Григорова И. А. /</t>
        </is>
      </c>
    </row>
    <row r="211" ht="19.35" customHeight="1">
      <c r="A211" s="146" t="n"/>
      <c r="B211" s="146" t="n"/>
      <c r="C211" s="147" t="inlineStr">
        <is>
          <t>должность, подпись (инициалы, фамилия)</t>
        </is>
      </c>
      <c r="G211" s="148" t="n"/>
      <c r="H211" s="148" t="n"/>
      <c r="I211" s="148" t="n"/>
      <c r="J211" s="146" t="n"/>
      <c r="K211" s="146" t="n"/>
      <c r="L211" s="146" t="n"/>
      <c r="M211" s="146" t="n"/>
      <c r="N211" s="146" t="n"/>
    </row>
    <row r="212" ht="19.35" customHeight="1">
      <c r="A212" s="146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7" t="inlineStr">
        <is>
          <t>должность, подпись (инициалы, фамилия)</t>
        </is>
      </c>
      <c r="G213" s="148" t="n"/>
      <c r="H213" s="148" t="n"/>
      <c r="I213" s="148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8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6.7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21 ВЛ 220 кВ Шимановск-Ледяная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02-21-06</t>
        </is>
      </c>
    </row>
    <row r="25" ht="19.35" customHeight="1">
      <c r="A25" s="56" t="inlineStr">
        <is>
          <t>21 ВЛ 220 кВ Шимановск-Ледяная с отпайкой на ПС Ледяная-т. Селетканское уч.л-во Шимановского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319.13</v>
      </c>
      <c r="M31" s="65" t="n">
        <v>4.48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733.99</v>
      </c>
      <c r="E32" s="72" t="inlineStr">
        <is>
          <t>(</t>
        </is>
      </c>
      <c r="F32" s="71" t="n">
        <v>10.3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534.41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733.99</v>
      </c>
      <c r="E34" s="72" t="inlineStr">
        <is>
          <t>(</t>
        </is>
      </c>
      <c r="F34" s="78" t="n">
        <v>10.3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Пролет 20-41, 53-60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65" t="n"/>
      <c r="E44" s="266" t="n"/>
      <c r="F44" s="93" t="inlineStr">
        <is>
          <t>100 деревьев</t>
        </is>
      </c>
      <c r="G44" s="94" t="n">
        <v>13.62</v>
      </c>
      <c r="H44" s="95" t="n">
        <v>1</v>
      </c>
      <c r="I44" s="116" t="n">
        <v>13.62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65" t="n"/>
      <c r="E45" s="265" t="n"/>
      <c r="F45" s="265" t="n"/>
      <c r="G45" s="265" t="n"/>
      <c r="H45" s="265" t="n"/>
      <c r="I45" s="265" t="n"/>
      <c r="J45" s="265" t="n"/>
      <c r="K45" s="265" t="n"/>
      <c r="L45" s="265" t="n"/>
      <c r="M45" s="265" t="n"/>
      <c r="N45" s="266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65" t="n"/>
      <c r="E46" s="266" t="n"/>
      <c r="F46" s="99" t="n"/>
      <c r="G46" s="99" t="n"/>
      <c r="H46" s="99" t="n"/>
      <c r="I46" s="100" t="n"/>
      <c r="J46" s="101" t="n">
        <v>112.29</v>
      </c>
      <c r="K46" s="149" t="n">
        <v>0.96</v>
      </c>
      <c r="L46" s="103" t="n">
        <v>1468.21</v>
      </c>
      <c r="M46" s="101" t="n">
        <v>71.26000000000001</v>
      </c>
      <c r="N46" s="103" t="n">
        <v>104624.64</v>
      </c>
    </row>
    <row r="47" ht="19.35" customHeight="1">
      <c r="A47" s="96" t="n"/>
      <c r="B47" s="104" t="n"/>
      <c r="C47" s="98" t="inlineStr">
        <is>
          <t>ЗТ</t>
        </is>
      </c>
      <c r="D47" s="265" t="n"/>
      <c r="E47" s="266" t="n"/>
      <c r="F47" s="105" t="inlineStr">
        <is>
          <t>чел.-ч</t>
        </is>
      </c>
      <c r="G47" s="270" t="n">
        <v>13.4</v>
      </c>
      <c r="H47" s="149" t="n">
        <v>0.96</v>
      </c>
      <c r="I47" s="269" t="n">
        <v>175.20768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65" t="n"/>
      <c r="E48" s="266" t="n"/>
      <c r="F48" s="99" t="n"/>
      <c r="G48" s="107" t="n"/>
      <c r="H48" s="107" t="n"/>
      <c r="I48" s="100" t="n"/>
      <c r="J48" s="101" t="n">
        <v>112.29</v>
      </c>
      <c r="K48" s="100" t="n"/>
      <c r="L48" s="103" t="n">
        <v>1468.21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65" t="n"/>
      <c r="E49" s="266" t="n"/>
      <c r="F49" s="99" t="n"/>
      <c r="G49" s="107" t="n"/>
      <c r="H49" s="107" t="n"/>
      <c r="I49" s="100" t="n"/>
      <c r="J49" s="100" t="n"/>
      <c r="K49" s="100" t="n"/>
      <c r="L49" s="103" t="n">
        <v>1468.21</v>
      </c>
      <c r="M49" s="100" t="n"/>
      <c r="N49" s="103" t="n">
        <v>104624.64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3" t="n">
        <v>1306.71</v>
      </c>
      <c r="M50" s="100" t="n"/>
      <c r="N50" s="113" t="n">
        <v>93115.92999999999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65" t="n"/>
      <c r="E51" s="266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601.97</v>
      </c>
      <c r="M51" s="100" t="n"/>
      <c r="N51" s="103" t="n">
        <v>42896.1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65" t="n"/>
      <c r="E52" s="266" t="n"/>
      <c r="F52" s="100" t="n"/>
      <c r="G52" s="107" t="n"/>
      <c r="H52" s="107" t="n"/>
      <c r="I52" s="114" t="n"/>
      <c r="J52" s="114" t="n"/>
      <c r="K52" s="114" t="n"/>
      <c r="L52" s="115" t="n">
        <v>3376.89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65" t="n"/>
      <c r="E53" s="266" t="n"/>
      <c r="F53" s="93" t="inlineStr">
        <is>
          <t>100 деревьев</t>
        </is>
      </c>
      <c r="G53" s="94" t="n">
        <v>6.61</v>
      </c>
      <c r="H53" s="95" t="n">
        <v>1</v>
      </c>
      <c r="I53" s="116" t="n">
        <v>6.61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65" t="n"/>
      <c r="E54" s="265" t="n"/>
      <c r="F54" s="265" t="n"/>
      <c r="G54" s="265" t="n"/>
      <c r="H54" s="265" t="n"/>
      <c r="I54" s="265" t="n"/>
      <c r="J54" s="265" t="n"/>
      <c r="K54" s="265" t="n"/>
      <c r="L54" s="265" t="n"/>
      <c r="M54" s="265" t="n"/>
      <c r="N54" s="266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65" t="n"/>
      <c r="E55" s="266" t="n"/>
      <c r="F55" s="99" t="n"/>
      <c r="G55" s="99" t="n"/>
      <c r="H55" s="99" t="n"/>
      <c r="I55" s="100" t="n"/>
      <c r="J55" s="101" t="n">
        <v>323.47</v>
      </c>
      <c r="K55" s="149" t="n">
        <v>0.96</v>
      </c>
      <c r="L55" s="103" t="n">
        <v>2052.61</v>
      </c>
      <c r="M55" s="101" t="n">
        <v>71.26000000000001</v>
      </c>
      <c r="N55" s="103" t="n">
        <v>146268.99</v>
      </c>
    </row>
    <row r="56" ht="19.35" customHeight="1">
      <c r="A56" s="96" t="n"/>
      <c r="B56" s="104" t="n"/>
      <c r="C56" s="98" t="inlineStr">
        <is>
          <t>ЗТ</t>
        </is>
      </c>
      <c r="D56" s="265" t="n"/>
      <c r="E56" s="266" t="n"/>
      <c r="F56" s="105" t="inlineStr">
        <is>
          <t>чел.-ч</t>
        </is>
      </c>
      <c r="G56" s="270" t="n">
        <v>38.6</v>
      </c>
      <c r="H56" s="149" t="n">
        <v>0.96</v>
      </c>
      <c r="I56" s="269" t="n">
        <v>244.94016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65" t="n"/>
      <c r="E57" s="266" t="n"/>
      <c r="F57" s="99" t="n"/>
      <c r="G57" s="107" t="n"/>
      <c r="H57" s="107" t="n"/>
      <c r="I57" s="100" t="n"/>
      <c r="J57" s="101" t="n">
        <v>323.47</v>
      </c>
      <c r="K57" s="100" t="n"/>
      <c r="L57" s="103" t="n">
        <v>2052.61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65" t="n"/>
      <c r="E58" s="266" t="n"/>
      <c r="F58" s="99" t="n"/>
      <c r="G58" s="107" t="n"/>
      <c r="H58" s="107" t="n"/>
      <c r="I58" s="100" t="n"/>
      <c r="J58" s="100" t="n"/>
      <c r="K58" s="100" t="n"/>
      <c r="L58" s="103" t="n">
        <v>2052.61</v>
      </c>
      <c r="M58" s="100" t="n"/>
      <c r="N58" s="103" t="n">
        <v>146268.99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3" t="n">
        <v>1826.82</v>
      </c>
      <c r="M59" s="100" t="n"/>
      <c r="N59" s="113" t="n">
        <v>130179.4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65" t="n"/>
      <c r="E60" s="266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841.5700000000001</v>
      </c>
      <c r="M60" s="100" t="n"/>
      <c r="N60" s="103" t="n">
        <v>59970.29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65" t="n"/>
      <c r="E61" s="266" t="n"/>
      <c r="F61" s="100" t="n"/>
      <c r="G61" s="107" t="n"/>
      <c r="H61" s="107" t="n"/>
      <c r="I61" s="114" t="n"/>
      <c r="J61" s="114" t="n"/>
      <c r="K61" s="114" t="n"/>
      <c r="L61" s="115" t="n">
        <v>4721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65" t="n"/>
      <c r="E62" s="266" t="n"/>
      <c r="F62" s="93" t="inlineStr">
        <is>
          <t>100 деревьев</t>
        </is>
      </c>
      <c r="G62" s="94" t="n">
        <v>0.23</v>
      </c>
      <c r="H62" s="95" t="n">
        <v>1</v>
      </c>
      <c r="I62" s="116" t="n">
        <v>0.23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65" t="n"/>
      <c r="E63" s="265" t="n"/>
      <c r="F63" s="265" t="n"/>
      <c r="G63" s="265" t="n"/>
      <c r="H63" s="265" t="n"/>
      <c r="I63" s="265" t="n"/>
      <c r="J63" s="265" t="n"/>
      <c r="K63" s="265" t="n"/>
      <c r="L63" s="265" t="n"/>
      <c r="M63" s="265" t="n"/>
      <c r="N63" s="266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65" t="n"/>
      <c r="E64" s="266" t="n"/>
      <c r="F64" s="99" t="n"/>
      <c r="G64" s="99" t="n"/>
      <c r="H64" s="99" t="n"/>
      <c r="I64" s="100" t="n"/>
      <c r="J64" s="101" t="n">
        <v>406.43</v>
      </c>
      <c r="K64" s="149" t="n">
        <v>0.96</v>
      </c>
      <c r="L64" s="101" t="n">
        <v>89.73999999999999</v>
      </c>
      <c r="M64" s="101" t="n">
        <v>71.26000000000001</v>
      </c>
      <c r="N64" s="103" t="n">
        <v>6394.87</v>
      </c>
    </row>
    <row r="65" ht="19.35" customHeight="1">
      <c r="A65" s="96" t="n"/>
      <c r="B65" s="104" t="n"/>
      <c r="C65" s="98" t="inlineStr">
        <is>
          <t>ЗТ</t>
        </is>
      </c>
      <c r="D65" s="265" t="n"/>
      <c r="E65" s="266" t="n"/>
      <c r="F65" s="105" t="inlineStr">
        <is>
          <t>чел.-ч</t>
        </is>
      </c>
      <c r="G65" s="270" t="n">
        <v>48.5</v>
      </c>
      <c r="H65" s="149" t="n">
        <v>0.96</v>
      </c>
      <c r="I65" s="271" t="n">
        <v>10.7088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65" t="n"/>
      <c r="E66" s="266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89.73999999999999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65" t="n"/>
      <c r="E67" s="266" t="n"/>
      <c r="F67" s="99" t="n"/>
      <c r="G67" s="107" t="n"/>
      <c r="H67" s="107" t="n"/>
      <c r="I67" s="100" t="n"/>
      <c r="J67" s="100" t="n"/>
      <c r="K67" s="100" t="n"/>
      <c r="L67" s="101" t="n">
        <v>89.73999999999999</v>
      </c>
      <c r="M67" s="100" t="n"/>
      <c r="N67" s="103" t="n">
        <v>6394.87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65" t="n"/>
      <c r="E68" s="266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79.87</v>
      </c>
      <c r="M68" s="100" t="n"/>
      <c r="N68" s="113" t="n">
        <v>5691.43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65" t="n"/>
      <c r="E69" s="266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36.79</v>
      </c>
      <c r="M69" s="100" t="n"/>
      <c r="N69" s="103" t="n">
        <v>2621.9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65" t="n"/>
      <c r="E70" s="266" t="n"/>
      <c r="F70" s="100" t="n"/>
      <c r="G70" s="107" t="n"/>
      <c r="H70" s="107" t="n"/>
      <c r="I70" s="114" t="n"/>
      <c r="J70" s="114" t="n"/>
      <c r="K70" s="114" t="n"/>
      <c r="L70" s="116" t="n">
        <v>206.4</v>
      </c>
      <c r="M70" s="114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65" t="n"/>
      <c r="E71" s="266" t="n"/>
      <c r="F71" s="93" t="inlineStr">
        <is>
          <t>100 деревьев</t>
        </is>
      </c>
      <c r="G71" s="94" t="n">
        <v>2.74</v>
      </c>
      <c r="H71" s="95" t="n">
        <v>1</v>
      </c>
      <c r="I71" s="116" t="n">
        <v>2.74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65" t="n"/>
      <c r="E72" s="265" t="n"/>
      <c r="F72" s="265" t="n"/>
      <c r="G72" s="265" t="n"/>
      <c r="H72" s="265" t="n"/>
      <c r="I72" s="265" t="n"/>
      <c r="J72" s="265" t="n"/>
      <c r="K72" s="265" t="n"/>
      <c r="L72" s="265" t="n"/>
      <c r="M72" s="265" t="n"/>
      <c r="N72" s="266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65" t="n"/>
      <c r="E73" s="266" t="n"/>
      <c r="F73" s="99" t="n"/>
      <c r="G73" s="99" t="n"/>
      <c r="H73" s="99" t="n"/>
      <c r="I73" s="100" t="n"/>
      <c r="J73" s="101" t="n">
        <v>131.57</v>
      </c>
      <c r="K73" s="149" t="n">
        <v>0.96</v>
      </c>
      <c r="L73" s="101" t="n">
        <v>346.08</v>
      </c>
      <c r="M73" s="101" t="n">
        <v>71.26000000000001</v>
      </c>
      <c r="N73" s="103" t="n">
        <v>24661.66</v>
      </c>
    </row>
    <row r="74" ht="19.35" customHeight="1">
      <c r="A74" s="96" t="n"/>
      <c r="B74" s="104" t="n"/>
      <c r="C74" s="98" t="inlineStr">
        <is>
          <t>ЗТ</t>
        </is>
      </c>
      <c r="D74" s="265" t="n"/>
      <c r="E74" s="266" t="n"/>
      <c r="F74" s="105" t="inlineStr">
        <is>
          <t>чел.-ч</t>
        </is>
      </c>
      <c r="G74" s="270" t="n">
        <v>15.7</v>
      </c>
      <c r="H74" s="149" t="n">
        <v>0.96</v>
      </c>
      <c r="I74" s="269" t="n">
        <v>41.29728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65" t="n"/>
      <c r="E75" s="266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346.08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65" t="n"/>
      <c r="E76" s="266" t="n"/>
      <c r="F76" s="99" t="n"/>
      <c r="G76" s="107" t="n"/>
      <c r="H76" s="107" t="n"/>
      <c r="I76" s="100" t="n"/>
      <c r="J76" s="100" t="n"/>
      <c r="K76" s="100" t="n"/>
      <c r="L76" s="101" t="n">
        <v>346.08</v>
      </c>
      <c r="M76" s="100" t="n"/>
      <c r="N76" s="103" t="n">
        <v>24661.66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65" t="n"/>
      <c r="E77" s="266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308.01</v>
      </c>
      <c r="M77" s="100" t="n"/>
      <c r="N77" s="113" t="n">
        <v>21948.88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65" t="n"/>
      <c r="E78" s="266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141.89</v>
      </c>
      <c r="M78" s="100" t="n"/>
      <c r="N78" s="103" t="n">
        <v>10111.28</v>
      </c>
    </row>
    <row r="79" ht="19.35" customHeight="1">
      <c r="A79" s="96" t="n"/>
      <c r="B79" s="109" t="n"/>
      <c r="C79" s="88" t="inlineStr">
        <is>
          <t>Всего по позиции</t>
        </is>
      </c>
      <c r="D79" s="265" t="n"/>
      <c r="E79" s="266" t="n"/>
      <c r="F79" s="100" t="n"/>
      <c r="G79" s="107" t="n"/>
      <c r="H79" s="107" t="n"/>
      <c r="I79" s="114" t="n"/>
      <c r="J79" s="114" t="n"/>
      <c r="K79" s="114" t="n"/>
      <c r="L79" s="116" t="n">
        <v>795.98</v>
      </c>
      <c r="M79" s="114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65" t="n"/>
      <c r="E80" s="266" t="n"/>
      <c r="F80" s="93" t="inlineStr">
        <is>
          <t>100 деревьев</t>
        </is>
      </c>
      <c r="G80" s="94" t="n">
        <v>1.4</v>
      </c>
      <c r="H80" s="95" t="n">
        <v>1</v>
      </c>
      <c r="I80" s="273" t="n">
        <v>1.4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65" t="n"/>
      <c r="E81" s="265" t="n"/>
      <c r="F81" s="265" t="n"/>
      <c r="G81" s="265" t="n"/>
      <c r="H81" s="265" t="n"/>
      <c r="I81" s="265" t="n"/>
      <c r="J81" s="265" t="n"/>
      <c r="K81" s="265" t="n"/>
      <c r="L81" s="265" t="n"/>
      <c r="M81" s="265" t="n"/>
      <c r="N81" s="266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65" t="n"/>
      <c r="E82" s="266" t="n"/>
      <c r="F82" s="99" t="n"/>
      <c r="G82" s="99" t="n"/>
      <c r="H82" s="99" t="n"/>
      <c r="I82" s="100" t="n"/>
      <c r="J82" s="101" t="n">
        <v>384.64</v>
      </c>
      <c r="K82" s="149" t="n">
        <v>0.96</v>
      </c>
      <c r="L82" s="101" t="n">
        <v>516.96</v>
      </c>
      <c r="M82" s="101" t="n">
        <v>71.26000000000001</v>
      </c>
      <c r="N82" s="103" t="n">
        <v>36838.57</v>
      </c>
    </row>
    <row r="83" ht="19.35" customHeight="1">
      <c r="A83" s="96" t="n"/>
      <c r="B83" s="104" t="n"/>
      <c r="C83" s="98" t="inlineStr">
        <is>
          <t>ЗТ</t>
        </is>
      </c>
      <c r="D83" s="265" t="n"/>
      <c r="E83" s="266" t="n"/>
      <c r="F83" s="105" t="inlineStr">
        <is>
          <t>чел.-ч</t>
        </is>
      </c>
      <c r="G83" s="270" t="n">
        <v>45.9</v>
      </c>
      <c r="H83" s="149" t="n">
        <v>0.96</v>
      </c>
      <c r="I83" s="271" t="n">
        <v>61.6896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65" t="n"/>
      <c r="E84" s="266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516.96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65" t="n"/>
      <c r="E85" s="266" t="n"/>
      <c r="F85" s="99" t="n"/>
      <c r="G85" s="107" t="n"/>
      <c r="H85" s="107" t="n"/>
      <c r="I85" s="100" t="n"/>
      <c r="J85" s="100" t="n"/>
      <c r="K85" s="100" t="n"/>
      <c r="L85" s="101" t="n">
        <v>516.96</v>
      </c>
      <c r="M85" s="100" t="n"/>
      <c r="N85" s="103" t="n">
        <v>36838.57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65" t="n"/>
      <c r="E86" s="266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460.09</v>
      </c>
      <c r="M86" s="100" t="n"/>
      <c r="N86" s="113" t="n">
        <v>32786.33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65" t="n"/>
      <c r="E87" s="266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211.95</v>
      </c>
      <c r="M87" s="100" t="n"/>
      <c r="N87" s="103" t="n">
        <v>15103.81</v>
      </c>
    </row>
    <row r="88" ht="19.35" customHeight="1">
      <c r="A88" s="96" t="n"/>
      <c r="B88" s="109" t="n"/>
      <c r="C88" s="88" t="inlineStr">
        <is>
          <t>Всего по позиции</t>
        </is>
      </c>
      <c r="D88" s="265" t="n"/>
      <c r="E88" s="266" t="n"/>
      <c r="F88" s="100" t="n"/>
      <c r="G88" s="107" t="n"/>
      <c r="H88" s="107" t="n"/>
      <c r="I88" s="114" t="n"/>
      <c r="J88" s="114" t="n"/>
      <c r="K88" s="114" t="n"/>
      <c r="L88" s="115" t="n">
        <v>1189</v>
      </c>
      <c r="M88" s="114" t="n"/>
      <c r="N88" s="94" t="n"/>
    </row>
    <row r="89" ht="55.35" customHeight="1">
      <c r="A89" s="88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265" t="n"/>
      <c r="E89" s="266" t="n"/>
      <c r="F89" s="93" t="inlineStr">
        <is>
          <t>100 деревьев</t>
        </is>
      </c>
      <c r="G89" s="94" t="n">
        <v>0.01</v>
      </c>
      <c r="H89" s="95" t="n">
        <v>1</v>
      </c>
      <c r="I89" s="116" t="n">
        <v>0.01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65" t="n"/>
      <c r="E90" s="265" t="n"/>
      <c r="F90" s="265" t="n"/>
      <c r="G90" s="265" t="n"/>
      <c r="H90" s="265" t="n"/>
      <c r="I90" s="265" t="n"/>
      <c r="J90" s="265" t="n"/>
      <c r="K90" s="265" t="n"/>
      <c r="L90" s="265" t="n"/>
      <c r="M90" s="265" t="n"/>
      <c r="N90" s="266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65" t="n"/>
      <c r="E91" s="266" t="n"/>
      <c r="F91" s="99" t="n"/>
      <c r="G91" s="99" t="n"/>
      <c r="H91" s="99" t="n"/>
      <c r="I91" s="100" t="n"/>
      <c r="J91" s="101" t="n">
        <v>494.42</v>
      </c>
      <c r="K91" s="149" t="n">
        <v>0.96</v>
      </c>
      <c r="L91" s="101" t="n">
        <v>4.75</v>
      </c>
      <c r="M91" s="101" t="n">
        <v>71.26000000000001</v>
      </c>
      <c r="N91" s="101" t="n">
        <v>338.49</v>
      </c>
    </row>
    <row r="92" ht="19.35" customHeight="1">
      <c r="A92" s="96" t="n"/>
      <c r="B92" s="104" t="n"/>
      <c r="C92" s="98" t="inlineStr">
        <is>
          <t>ЗТ</t>
        </is>
      </c>
      <c r="D92" s="265" t="n"/>
      <c r="E92" s="266" t="n"/>
      <c r="F92" s="105" t="inlineStr">
        <is>
          <t>чел.-ч</t>
        </is>
      </c>
      <c r="G92" s="121" t="n">
        <v>59</v>
      </c>
      <c r="H92" s="149" t="n">
        <v>0.96</v>
      </c>
      <c r="I92" s="271" t="n">
        <v>0.5664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65" t="n"/>
      <c r="E93" s="266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4.75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65" t="n"/>
      <c r="E94" s="266" t="n"/>
      <c r="F94" s="99" t="n"/>
      <c r="G94" s="107" t="n"/>
      <c r="H94" s="107" t="n"/>
      <c r="I94" s="100" t="n"/>
      <c r="J94" s="100" t="n"/>
      <c r="K94" s="100" t="n"/>
      <c r="L94" s="101" t="n">
        <v>4.75</v>
      </c>
      <c r="M94" s="100" t="n"/>
      <c r="N94" s="101" t="n">
        <v>338.49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65" t="n"/>
      <c r="E95" s="266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4.23</v>
      </c>
      <c r="M95" s="100" t="n"/>
      <c r="N95" s="120" t="n">
        <v>301.26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65" t="n"/>
      <c r="E96" s="266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1.95</v>
      </c>
      <c r="M96" s="100" t="n"/>
      <c r="N96" s="101" t="n">
        <v>138.78</v>
      </c>
    </row>
    <row r="97" ht="19.35" customHeight="1">
      <c r="A97" s="96" t="n"/>
      <c r="B97" s="109" t="n"/>
      <c r="C97" s="88" t="inlineStr">
        <is>
          <t>Всего по позиции</t>
        </is>
      </c>
      <c r="D97" s="265" t="n"/>
      <c r="E97" s="266" t="n"/>
      <c r="F97" s="100" t="n"/>
      <c r="G97" s="107" t="n"/>
      <c r="H97" s="107" t="n"/>
      <c r="I97" s="114" t="n"/>
      <c r="J97" s="114" t="n"/>
      <c r="K97" s="114" t="n"/>
      <c r="L97" s="116" t="n">
        <v>10.93</v>
      </c>
      <c r="M97" s="114" t="n"/>
      <c r="N97" s="94" t="n"/>
    </row>
    <row r="98" ht="19.35" customHeight="1">
      <c r="A98" s="122" t="n"/>
      <c r="B98" s="122" t="n"/>
      <c r="C98" s="123" t="inlineStr">
        <is>
          <t>Итого по разделу 1. Вырубка просеки</t>
        </is>
      </c>
      <c r="L98" s="124" t="n">
        <v>10300.2</v>
      </c>
      <c r="M98" s="122" t="n"/>
      <c r="N98" s="125" t="n"/>
    </row>
    <row r="99" ht="19.35" customHeight="1">
      <c r="A99" s="126" t="n"/>
      <c r="B99" s="127" t="n"/>
      <c r="C99" s="128" t="inlineStr">
        <is>
          <t>Итого прямые затраты по разделу</t>
        </is>
      </c>
      <c r="L99" s="129" t="n">
        <v>4478.35</v>
      </c>
      <c r="M99" s="130" t="n"/>
      <c r="N99" s="129" t="n">
        <v>319127.22</v>
      </c>
    </row>
    <row r="100" ht="19.35" customHeight="1">
      <c r="A100" s="126" t="n"/>
      <c r="B100" s="127" t="n"/>
      <c r="C100" s="128" t="inlineStr">
        <is>
          <t>в том числе</t>
        </is>
      </c>
      <c r="L100" s="129" t="n"/>
      <c r="M100" s="130" t="n"/>
      <c r="N100" s="129" t="n"/>
    </row>
    <row r="101" ht="19.35" customHeight="1">
      <c r="A101" s="126" t="n"/>
      <c r="B101" s="127" t="n"/>
      <c r="C101" s="128" t="inlineStr">
        <is>
          <t>- оплата труда (ОТ)</t>
        </is>
      </c>
      <c r="L101" s="129" t="n">
        <v>4478.35</v>
      </c>
      <c r="M101" s="130" t="n"/>
      <c r="N101" s="129" t="n">
        <v>319127.22</v>
      </c>
    </row>
    <row r="102" ht="19.35" customHeight="1">
      <c r="A102" s="126" t="n"/>
      <c r="B102" s="127" t="n"/>
      <c r="C102" s="128" t="inlineStr">
        <is>
          <t>- эксплуатация машин и механизмов</t>
        </is>
      </c>
      <c r="L102" s="129" t="n">
        <v>0</v>
      </c>
      <c r="M102" s="130" t="n"/>
      <c r="N102" s="129" t="n">
        <v>0</v>
      </c>
    </row>
    <row r="103" ht="19.35" customHeight="1">
      <c r="A103" s="126" t="n"/>
      <c r="B103" s="131" t="n"/>
      <c r="C103" s="132" t="inlineStr">
        <is>
          <t>в том числе</t>
        </is>
      </c>
      <c r="L103" s="129" t="n"/>
      <c r="M103" s="130" t="n"/>
      <c r="N103" s="129" t="n"/>
    </row>
    <row r="104" ht="19.35" customHeight="1">
      <c r="A104" s="126" t="n"/>
      <c r="B104" s="131" t="n"/>
      <c r="C104" s="132" t="inlineStr">
        <is>
          <t>эксплуатация машин и механизмов без учета доплат к оплате труда машинистов</t>
        </is>
      </c>
      <c r="L104" s="129" t="n">
        <v>0</v>
      </c>
      <c r="M104" s="130" t="n"/>
      <c r="N104" s="129" t="n">
        <v>0</v>
      </c>
    </row>
    <row r="105" ht="19.35" customHeight="1">
      <c r="A105" s="126" t="n"/>
      <c r="B105" s="131" t="n"/>
      <c r="C105" s="132" t="inlineStr">
        <is>
          <t>в том числе</t>
        </is>
      </c>
      <c r="L105" s="129" t="n"/>
      <c r="M105" s="130" t="n"/>
      <c r="N105" s="129" t="n"/>
    </row>
    <row r="106" ht="19.35" customHeight="1">
      <c r="A106" s="126" t="n"/>
      <c r="B106" s="131" t="n"/>
      <c r="C106" s="132" t="inlineStr">
        <is>
          <t>оплата труда машинистов (ОТм)</t>
        </is>
      </c>
      <c r="L106" s="129" t="n">
        <v>0</v>
      </c>
      <c r="M106" s="130" t="n"/>
      <c r="N106" s="129" t="n">
        <v>0</v>
      </c>
    </row>
    <row r="107" ht="19.35" customHeight="1">
      <c r="A107" s="126" t="n"/>
      <c r="B107" s="127" t="n"/>
      <c r="C107" s="128" t="inlineStr">
        <is>
          <t>Итого ФОТ (справочно)</t>
        </is>
      </c>
      <c r="L107" s="129" t="n">
        <v>4478.35</v>
      </c>
      <c r="M107" s="130" t="n"/>
      <c r="N107" s="129" t="n">
        <v>319127.22</v>
      </c>
    </row>
    <row r="108" ht="19.35" customHeight="1">
      <c r="A108" s="126" t="n"/>
      <c r="B108" s="127" t="n"/>
      <c r="C108" s="128" t="inlineStr">
        <is>
          <t>Итого накладные расходы</t>
        </is>
      </c>
      <c r="L108" s="129" t="n">
        <v>3985.73</v>
      </c>
      <c r="M108" s="130" t="n"/>
      <c r="N108" s="129" t="n">
        <v>284023.23</v>
      </c>
    </row>
    <row r="109" ht="19.35" customHeight="1">
      <c r="A109" s="126" t="n"/>
      <c r="B109" s="127" t="n"/>
      <c r="C109" s="128" t="inlineStr">
        <is>
          <t>Итого сметная прибыль</t>
        </is>
      </c>
      <c r="L109" s="129" t="n">
        <v>1836.12</v>
      </c>
      <c r="M109" s="130" t="n"/>
      <c r="N109" s="129" t="n">
        <v>130842.16</v>
      </c>
    </row>
    <row r="110" ht="19.35" customHeight="1">
      <c r="A110" s="126" t="n"/>
      <c r="B110" s="133" t="n"/>
      <c r="C110" s="134" t="inlineStr">
        <is>
          <t>Итого по разделу</t>
        </is>
      </c>
      <c r="L110" s="124" t="n">
        <v>10300.2</v>
      </c>
      <c r="M110" s="135" t="n"/>
      <c r="N110" s="124" t="n">
        <v>733992.61</v>
      </c>
    </row>
    <row r="111" ht="19.35" customHeight="1">
      <c r="A111" s="126" t="n"/>
      <c r="B111" s="131" t="n"/>
      <c r="C111" s="132" t="inlineStr">
        <is>
          <t>Справочно</t>
        </is>
      </c>
      <c r="L111" s="129" t="n"/>
      <c r="M111" s="130" t="n"/>
      <c r="N111" s="129" t="n"/>
    </row>
    <row r="112" ht="19.35" customHeight="1">
      <c r="A112" s="126" t="n"/>
      <c r="B112" s="127" t="n"/>
      <c r="C112" s="132" t="inlineStr">
        <is>
          <t>затраты труда рабочих</t>
        </is>
      </c>
      <c r="I112" s="136" t="n">
        <v>534.4099200000001</v>
      </c>
      <c r="J112" s="137" t="n"/>
      <c r="K112" s="137" t="n"/>
      <c r="L112" s="130" t="n"/>
      <c r="M112" s="130" t="n"/>
      <c r="N112" s="130" t="n"/>
    </row>
    <row r="113" ht="19.35" customHeight="1">
      <c r="A113" s="126" t="n"/>
      <c r="B113" s="127" t="n"/>
      <c r="C113" s="132" t="inlineStr">
        <is>
          <t>затраты труда машинистов</t>
        </is>
      </c>
      <c r="I113" s="136" t="n">
        <v>0</v>
      </c>
      <c r="J113" s="137" t="n"/>
      <c r="K113" s="137" t="n"/>
      <c r="L113" s="130" t="n"/>
      <c r="M113" s="130" t="n"/>
      <c r="N113" s="130" t="n"/>
    </row>
    <row r="114" ht="19.35" customHeight="1">
      <c r="A114" s="138" t="n"/>
      <c r="B114" s="139" t="n"/>
      <c r="C114" s="140" t="inlineStr">
        <is>
          <t>ВСЕГО по смете</t>
        </is>
      </c>
      <c r="D114" s="141" t="n"/>
      <c r="E114" s="141" t="n"/>
      <c r="F114" s="142" t="n"/>
      <c r="G114" s="142" t="n"/>
      <c r="H114" s="142" t="n"/>
      <c r="I114" s="142" t="n"/>
      <c r="J114" s="142" t="n"/>
      <c r="K114" s="142" t="n"/>
      <c r="L114" s="143" t="n"/>
      <c r="M114" s="142" t="n"/>
      <c r="N114" s="144" t="n"/>
    </row>
    <row r="115" ht="19.35" customHeight="1">
      <c r="A115" s="126" t="n"/>
      <c r="B115" s="133" t="n"/>
      <c r="C115" s="134" t="inlineStr">
        <is>
          <t>Итого по всем разделам</t>
        </is>
      </c>
      <c r="L115" s="124" t="n">
        <v>10300.2</v>
      </c>
      <c r="M115" s="125" t="n"/>
      <c r="N115" s="124" t="n"/>
    </row>
    <row r="116" ht="19.35" customHeight="1">
      <c r="A116" s="126" t="n"/>
      <c r="B116" s="127" t="n"/>
      <c r="C116" s="128" t="inlineStr">
        <is>
          <t>ВСЕГО строительные работы</t>
        </is>
      </c>
      <c r="L116" s="129" t="n">
        <v>10300.2</v>
      </c>
      <c r="M116" s="130" t="n"/>
      <c r="N116" s="129" t="n">
        <v>733992.61</v>
      </c>
    </row>
    <row r="117" ht="19.35" customHeight="1">
      <c r="A117" s="126" t="n"/>
      <c r="B117" s="131" t="n"/>
      <c r="C117" s="132" t="inlineStr">
        <is>
          <t>в том числе</t>
        </is>
      </c>
      <c r="L117" s="129" t="n"/>
      <c r="M117" s="130" t="n"/>
      <c r="N117" s="129" t="n"/>
    </row>
    <row r="118" ht="19.35" customHeight="1">
      <c r="A118" s="126" t="n"/>
      <c r="B118" s="131" t="n"/>
      <c r="C118" s="132" t="inlineStr">
        <is>
          <t>всего прямые затраты</t>
        </is>
      </c>
      <c r="L118" s="129" t="n">
        <v>4478.35</v>
      </c>
      <c r="M118" s="130" t="n"/>
      <c r="N118" s="129" t="n">
        <v>319127.22</v>
      </c>
    </row>
    <row r="119" ht="19.35" customHeight="1">
      <c r="A119" s="126" t="n"/>
      <c r="B119" s="131" t="n"/>
      <c r="C119" s="132" t="inlineStr">
        <is>
          <t>в том числе</t>
        </is>
      </c>
      <c r="L119" s="129" t="n"/>
      <c r="M119" s="130" t="n"/>
      <c r="N119" s="129" t="n"/>
    </row>
    <row r="120" ht="19.35" customHeight="1">
      <c r="A120" s="126" t="n"/>
      <c r="B120" s="131" t="n"/>
      <c r="C120" s="132" t="inlineStr">
        <is>
          <t>- оплата труда (ОТ)</t>
        </is>
      </c>
      <c r="L120" s="129" t="n">
        <v>4478.35</v>
      </c>
      <c r="M120" s="130" t="n"/>
      <c r="N120" s="129" t="n">
        <v>319127.22</v>
      </c>
    </row>
    <row r="121" ht="19.35" customHeight="1">
      <c r="A121" s="126" t="n"/>
      <c r="B121" s="131" t="n"/>
      <c r="C121" s="132" t="inlineStr">
        <is>
          <t>- эксплуатация машин и механизмов</t>
        </is>
      </c>
      <c r="L121" s="129" t="n">
        <v>0</v>
      </c>
      <c r="M121" s="130" t="n"/>
      <c r="N121" s="129" t="n">
        <v>0</v>
      </c>
    </row>
    <row r="122" ht="19.35" customHeight="1">
      <c r="A122" s="126" t="n"/>
      <c r="B122" s="131" t="n"/>
      <c r="C122" s="132" t="inlineStr">
        <is>
          <t>в т.ч. эксплуатация машин и механизмов без учета доплат к оплате труда машинистов</t>
        </is>
      </c>
      <c r="L122" s="129" t="n">
        <v>0</v>
      </c>
      <c r="M122" s="130" t="n"/>
      <c r="N122" s="129" t="n">
        <v>0</v>
      </c>
    </row>
    <row r="123" ht="19.35" customHeight="1">
      <c r="A123" s="126" t="n"/>
      <c r="B123" s="131" t="n"/>
      <c r="C123" s="132" t="inlineStr">
        <is>
          <t>- в т.ч. оплата труда машинистов (ОТм)</t>
        </is>
      </c>
      <c r="L123" s="129" t="n">
        <v>0</v>
      </c>
      <c r="M123" s="130" t="n"/>
      <c r="N123" s="129" t="n">
        <v>0</v>
      </c>
    </row>
    <row r="124" ht="19.35" customHeight="1">
      <c r="A124" s="126" t="n"/>
      <c r="B124" s="131" t="n"/>
      <c r="C124" s="132" t="inlineStr">
        <is>
          <t>всего ФОТ (справочно)</t>
        </is>
      </c>
      <c r="L124" s="129" t="n">
        <v>4478.35</v>
      </c>
      <c r="M124" s="130" t="n"/>
      <c r="N124" s="129" t="n">
        <v>319127.22</v>
      </c>
    </row>
    <row r="125" ht="19.35" customHeight="1">
      <c r="A125" s="126" t="n"/>
      <c r="B125" s="131" t="n"/>
      <c r="C125" s="132" t="inlineStr">
        <is>
          <t>всего накладные расходы</t>
        </is>
      </c>
      <c r="L125" s="129" t="n">
        <v>3985.73</v>
      </c>
      <c r="M125" s="130" t="n"/>
      <c r="N125" s="129" t="n">
        <v>284023.23</v>
      </c>
    </row>
    <row r="126" ht="19.35" customHeight="1">
      <c r="A126" s="126" t="n"/>
      <c r="B126" s="131" t="n"/>
      <c r="C126" s="132" t="inlineStr">
        <is>
          <t>всего сметная прибыль</t>
        </is>
      </c>
      <c r="L126" s="129" t="n">
        <v>1836.12</v>
      </c>
      <c r="M126" s="130" t="n"/>
      <c r="N126" s="129" t="n">
        <v>130842.16</v>
      </c>
    </row>
    <row r="127" ht="19.35" customHeight="1">
      <c r="A127" s="126" t="n"/>
      <c r="B127" s="133" t="n"/>
      <c r="C127" s="134" t="inlineStr">
        <is>
          <t>ВСЕГО по смете</t>
        </is>
      </c>
      <c r="L127" s="124" t="n">
        <v>10300.2</v>
      </c>
      <c r="M127" s="125" t="n"/>
      <c r="N127" s="124" t="n">
        <v>733992.61</v>
      </c>
    </row>
    <row r="128" ht="19.35" customHeight="1">
      <c r="A128" s="126" t="n"/>
      <c r="B128" s="131" t="n"/>
      <c r="C128" s="132" t="inlineStr">
        <is>
          <t>Всего прямые затраты</t>
        </is>
      </c>
      <c r="L128" s="129" t="n">
        <v>4478.35</v>
      </c>
      <c r="M128" s="130" t="n"/>
      <c r="N128" s="129" t="n">
        <v>319127.22</v>
      </c>
    </row>
    <row r="129" ht="19.35" customHeight="1">
      <c r="A129" s="126" t="n"/>
      <c r="B129" s="131" t="n"/>
      <c r="C129" s="132" t="inlineStr">
        <is>
          <t>в том числе</t>
        </is>
      </c>
      <c r="L129" s="129" t="n"/>
      <c r="M129" s="130" t="n"/>
      <c r="N129" s="129" t="n"/>
    </row>
    <row r="130" ht="19.35" customHeight="1">
      <c r="A130" s="126" t="n"/>
      <c r="B130" s="131" t="n"/>
      <c r="C130" s="132" t="inlineStr">
        <is>
          <t>- оплата труда рабочих (ОТ)</t>
        </is>
      </c>
      <c r="L130" s="129" t="n">
        <v>4478.35</v>
      </c>
      <c r="M130" s="130" t="n"/>
      <c r="N130" s="129" t="n">
        <v>319127.22</v>
      </c>
    </row>
    <row r="131" ht="19.35" customHeight="1">
      <c r="A131" s="126" t="n"/>
      <c r="B131" s="131" t="n"/>
      <c r="C131" s="132" t="inlineStr">
        <is>
          <t>- эксплуатация машин и механизмов</t>
        </is>
      </c>
      <c r="L131" s="129" t="n">
        <v>0</v>
      </c>
      <c r="M131" s="130" t="n"/>
      <c r="N131" s="129" t="n">
        <v>0</v>
      </c>
    </row>
    <row r="132" ht="19.35" customHeight="1">
      <c r="A132" s="126" t="n"/>
      <c r="B132" s="131" t="n"/>
      <c r="C132" s="132" t="inlineStr">
        <is>
          <t>в т.ч. эксплуатация машин и механизмов без учета доплат к оплате труда машинистов</t>
        </is>
      </c>
      <c r="L132" s="129" t="n">
        <v>0</v>
      </c>
      <c r="M132" s="130" t="n"/>
      <c r="N132" s="129" t="n">
        <v>0</v>
      </c>
    </row>
    <row r="133" ht="19.35" customHeight="1">
      <c r="A133" s="126" t="n"/>
      <c r="B133" s="131" t="n"/>
      <c r="C133" s="132" t="inlineStr">
        <is>
          <t>- в т.ч. оплата труда машинистов (ОТм)</t>
        </is>
      </c>
      <c r="L133" s="129" t="n">
        <v>0</v>
      </c>
      <c r="M133" s="130" t="n"/>
      <c r="N133" s="129" t="n">
        <v>0</v>
      </c>
    </row>
    <row r="134" ht="19.35" customHeight="1">
      <c r="A134" s="126" t="n"/>
      <c r="B134" s="131" t="n"/>
      <c r="C134" s="132" t="inlineStr">
        <is>
          <t>Всего ФОТ (справочно)</t>
        </is>
      </c>
      <c r="L134" s="129" t="n">
        <v>4478.35</v>
      </c>
      <c r="M134" s="130" t="n"/>
      <c r="N134" s="129" t="n">
        <v>319127.22</v>
      </c>
    </row>
    <row r="135" ht="19.35" customHeight="1">
      <c r="A135" s="126" t="n"/>
      <c r="B135" s="131" t="n"/>
      <c r="C135" s="132" t="inlineStr">
        <is>
          <t>Всего накладные расходы</t>
        </is>
      </c>
      <c r="L135" s="129" t="n">
        <v>3985.73</v>
      </c>
      <c r="M135" s="130" t="n"/>
      <c r="N135" s="129" t="n">
        <v>284023.23</v>
      </c>
    </row>
    <row r="136" ht="19.35" customHeight="1">
      <c r="A136" s="126" t="n"/>
      <c r="B136" s="131" t="n"/>
      <c r="C136" s="132" t="inlineStr">
        <is>
          <t>Всего сметная прибыль</t>
        </is>
      </c>
      <c r="L136" s="129" t="n">
        <v>1836.12</v>
      </c>
      <c r="M136" s="130" t="n"/>
      <c r="N136" s="129" t="n">
        <v>130842.16</v>
      </c>
    </row>
    <row r="137" ht="19.35" customHeight="1">
      <c r="A137" s="126" t="n"/>
      <c r="B137" s="131" t="n"/>
      <c r="C137" s="132" t="inlineStr">
        <is>
          <t>Справочно</t>
        </is>
      </c>
      <c r="L137" s="129" t="n"/>
      <c r="M137" s="130" t="n"/>
      <c r="N137" s="129" t="n"/>
    </row>
    <row r="138" ht="19.35" customHeight="1">
      <c r="A138" s="126" t="n"/>
      <c r="B138" s="127" t="n"/>
      <c r="C138" s="132" t="inlineStr">
        <is>
          <t>затраты труда рабочих</t>
        </is>
      </c>
      <c r="I138" s="136" t="n">
        <v>534.4099200000001</v>
      </c>
      <c r="J138" s="137" t="n"/>
      <c r="K138" s="137" t="n"/>
      <c r="L138" s="130" t="n"/>
      <c r="M138" s="130" t="n"/>
      <c r="N138" s="130" t="n"/>
    </row>
    <row r="139" ht="19.35" customHeight="1">
      <c r="A139" s="126" t="n"/>
      <c r="B139" s="127" t="n"/>
      <c r="C139" s="132" t="inlineStr">
        <is>
          <t>затраты труда машинистов</t>
        </is>
      </c>
      <c r="I139" s="136" t="n">
        <v>0</v>
      </c>
      <c r="J139" s="137" t="n"/>
      <c r="K139" s="137" t="n"/>
      <c r="L139" s="130" t="n"/>
      <c r="M139" s="130" t="n"/>
      <c r="N139" s="130" t="n"/>
    </row>
    <row r="140" ht="19.35" customHeight="1">
      <c r="A140" s="126" t="n"/>
      <c r="B140" s="145" t="n"/>
      <c r="C140" s="145" t="n"/>
      <c r="D140" s="123" t="n"/>
      <c r="E140" s="123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6" t="inlineStr">
        <is>
          <t>Составил: ______________________________________/  Григорова И. А. /</t>
        </is>
      </c>
    </row>
    <row r="142" ht="19.35" customHeight="1">
      <c r="A142" s="146" t="n"/>
      <c r="B142" s="146" t="n"/>
      <c r="C142" s="147" t="inlineStr">
        <is>
          <t>должность, подпись (инициалы, фамилия)</t>
        </is>
      </c>
      <c r="G142" s="148" t="n"/>
      <c r="H142" s="148" t="n"/>
      <c r="I142" s="148" t="n"/>
      <c r="J142" s="146" t="n"/>
      <c r="K142" s="146" t="n"/>
      <c r="L142" s="146" t="n"/>
      <c r="M142" s="146" t="n"/>
      <c r="N142" s="146" t="n"/>
    </row>
    <row r="143" ht="19.35" customHeight="1">
      <c r="A143" s="146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7" t="inlineStr">
        <is>
          <t>должность, подпись (инициалы, фамилия)</t>
        </is>
      </c>
      <c r="G144" s="148" t="n"/>
      <c r="H144" s="148" t="n"/>
      <c r="I144" s="148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9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6.7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21 ВЛ 220 кВ Шимановск-Ледяная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02-21-07</t>
        </is>
      </c>
    </row>
    <row r="25" ht="19.35" customHeight="1">
      <c r="A25" s="56" t="inlineStr">
        <is>
          <t>21 ВЛ 220 кВ Шимановск-Ледяная с отпайкой на ПС Ледяная-т. Шимановский р-он Селетканский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827.09</v>
      </c>
      <c r="M31" s="65" t="n">
        <v>11.61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2277.89</v>
      </c>
      <c r="E32" s="72" t="inlineStr">
        <is>
          <t>(</t>
        </is>
      </c>
      <c r="F32" s="71" t="n">
        <v>39.1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1373.47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130.95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2277.89</v>
      </c>
      <c r="E34" s="72" t="inlineStr">
        <is>
          <t>(</t>
        </is>
      </c>
      <c r="F34" s="78" t="n">
        <v>39.1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65" t="n"/>
      <c r="E44" s="266" t="n"/>
      <c r="F44" s="93" t="inlineStr">
        <is>
          <t>100 м2</t>
        </is>
      </c>
      <c r="G44" s="94" t="n">
        <v>203</v>
      </c>
      <c r="H44" s="95" t="n">
        <v>1</v>
      </c>
      <c r="I44" s="95" t="n">
        <v>203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65" t="n"/>
      <c r="E45" s="266" t="n"/>
      <c r="F45" s="99" t="n"/>
      <c r="G45" s="99" t="n"/>
      <c r="H45" s="99" t="n"/>
      <c r="I45" s="100" t="n"/>
      <c r="J45" s="101" t="n">
        <v>37.79</v>
      </c>
      <c r="K45" s="267" t="n">
        <v>1.2</v>
      </c>
      <c r="L45" s="103" t="n">
        <v>9205.639999999999</v>
      </c>
      <c r="M45" s="101" t="n">
        <v>71.26000000000001</v>
      </c>
      <c r="N45" s="103" t="n">
        <v>655993.91</v>
      </c>
    </row>
    <row r="46" ht="19.35" customHeight="1">
      <c r="A46" s="96" t="n"/>
      <c r="B46" s="104" t="n"/>
      <c r="C46" s="98" t="inlineStr">
        <is>
          <t>ЗТ</t>
        </is>
      </c>
      <c r="D46" s="265" t="n"/>
      <c r="E46" s="266" t="n"/>
      <c r="F46" s="105" t="inlineStr">
        <is>
          <t>чел.-ч</t>
        </is>
      </c>
      <c r="G46" s="101" t="n">
        <v>4.43</v>
      </c>
      <c r="H46" s="267" t="n">
        <v>1.2</v>
      </c>
      <c r="I46" s="272" t="n">
        <v>1079.148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65" t="n"/>
      <c r="E47" s="266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9205.639999999999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65" t="n"/>
      <c r="E48" s="266" t="n"/>
      <c r="F48" s="99" t="n"/>
      <c r="G48" s="107" t="n"/>
      <c r="H48" s="107" t="n"/>
      <c r="I48" s="100" t="n"/>
      <c r="J48" s="100" t="n"/>
      <c r="K48" s="100" t="n"/>
      <c r="L48" s="103" t="n">
        <v>9205.639999999999</v>
      </c>
      <c r="M48" s="100" t="n"/>
      <c r="N48" s="103" t="n">
        <v>655993.91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65" t="n"/>
      <c r="E49" s="266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8193.02</v>
      </c>
      <c r="M49" s="100" t="n"/>
      <c r="N49" s="113" t="n">
        <v>583834.58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3774.31</v>
      </c>
      <c r="M50" s="100" t="n"/>
      <c r="N50" s="103" t="n">
        <v>268957.5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65" t="n"/>
      <c r="E51" s="266" t="n"/>
      <c r="F51" s="100" t="n"/>
      <c r="G51" s="107" t="n"/>
      <c r="H51" s="107" t="n"/>
      <c r="I51" s="114" t="n"/>
      <c r="J51" s="114" t="n"/>
      <c r="K51" s="114" t="n"/>
      <c r="L51" s="115" t="n">
        <v>21172.97</v>
      </c>
      <c r="M51" s="114" t="n"/>
      <c r="N51" s="94" t="n"/>
    </row>
    <row r="52" ht="19.35" customHeight="1">
      <c r="A52" s="90" t="inlineStr">
        <is>
          <t>Пролет 41-53, 60-71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65" t="n"/>
      <c r="E53" s="266" t="n"/>
      <c r="F53" s="93" t="inlineStr">
        <is>
          <t>100 шт</t>
        </is>
      </c>
      <c r="G53" s="94" t="n">
        <v>4.42</v>
      </c>
      <c r="H53" s="95" t="n">
        <v>1</v>
      </c>
      <c r="I53" s="116" t="n">
        <v>4.42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65" t="n"/>
      <c r="E54" s="266" t="n"/>
      <c r="F54" s="99" t="n"/>
      <c r="G54" s="99" t="n"/>
      <c r="H54" s="99" t="n"/>
      <c r="I54" s="100" t="n"/>
      <c r="J54" s="101" t="n">
        <v>48.97</v>
      </c>
      <c r="K54" s="267" t="n">
        <v>1.2</v>
      </c>
      <c r="L54" s="101" t="n">
        <v>259.74</v>
      </c>
      <c r="M54" s="101" t="n">
        <v>71.26000000000001</v>
      </c>
      <c r="N54" s="103" t="n">
        <v>18509.07</v>
      </c>
    </row>
    <row r="55" ht="19.35" customHeight="1">
      <c r="A55" s="96" t="n"/>
      <c r="B55" s="104" t="n"/>
      <c r="C55" s="98" t="inlineStr">
        <is>
          <t>ЗТ</t>
        </is>
      </c>
      <c r="D55" s="265" t="n"/>
      <c r="E55" s="266" t="n"/>
      <c r="F55" s="105" t="inlineStr">
        <is>
          <t>чел.-ч</t>
        </is>
      </c>
      <c r="G55" s="101" t="n">
        <v>5.21</v>
      </c>
      <c r="H55" s="267" t="n">
        <v>1.2</v>
      </c>
      <c r="I55" s="269" t="n">
        <v>27.63384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65" t="n"/>
      <c r="E56" s="266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259.74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65" t="n"/>
      <c r="E57" s="266" t="n"/>
      <c r="F57" s="99" t="n"/>
      <c r="G57" s="107" t="n"/>
      <c r="H57" s="107" t="n"/>
      <c r="I57" s="100" t="n"/>
      <c r="J57" s="100" t="n"/>
      <c r="K57" s="100" t="n"/>
      <c r="L57" s="101" t="n">
        <v>259.74</v>
      </c>
      <c r="M57" s="100" t="n"/>
      <c r="N57" s="103" t="n">
        <v>18509.07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65" t="n"/>
      <c r="E58" s="266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231.17</v>
      </c>
      <c r="M58" s="100" t="n"/>
      <c r="N58" s="113" t="n">
        <v>16473.07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106.49</v>
      </c>
      <c r="M59" s="100" t="n"/>
      <c r="N59" s="103" t="n">
        <v>7588.72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65" t="n"/>
      <c r="E60" s="266" t="n"/>
      <c r="F60" s="100" t="n"/>
      <c r="G60" s="107" t="n"/>
      <c r="H60" s="107" t="n"/>
      <c r="I60" s="114" t="n"/>
      <c r="J60" s="114" t="n"/>
      <c r="K60" s="114" t="n"/>
      <c r="L60" s="116" t="n">
        <v>597.4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65" t="n"/>
      <c r="E61" s="266" t="n"/>
      <c r="F61" s="93" t="inlineStr">
        <is>
          <t>100 шт</t>
        </is>
      </c>
      <c r="G61" s="94" t="n">
        <v>2.22</v>
      </c>
      <c r="H61" s="95" t="n">
        <v>1</v>
      </c>
      <c r="I61" s="116" t="n">
        <v>2.22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65" t="n"/>
      <c r="E62" s="266" t="n"/>
      <c r="F62" s="99" t="n"/>
      <c r="G62" s="99" t="n"/>
      <c r="H62" s="99" t="n"/>
      <c r="I62" s="100" t="n"/>
      <c r="J62" s="101" t="n">
        <v>94.94</v>
      </c>
      <c r="K62" s="267" t="n">
        <v>1.2</v>
      </c>
      <c r="L62" s="101" t="n">
        <v>252.92</v>
      </c>
      <c r="M62" s="101" t="n">
        <v>71.26000000000001</v>
      </c>
      <c r="N62" s="103" t="n">
        <v>18023.08</v>
      </c>
    </row>
    <row r="63" ht="19.35" customHeight="1">
      <c r="A63" s="96" t="n"/>
      <c r="B63" s="104" t="n"/>
      <c r="C63" s="98" t="inlineStr">
        <is>
          <t>ЗТ</t>
        </is>
      </c>
      <c r="D63" s="265" t="n"/>
      <c r="E63" s="266" t="n"/>
      <c r="F63" s="105" t="inlineStr">
        <is>
          <t>чел.-ч</t>
        </is>
      </c>
      <c r="G63" s="270" t="n">
        <v>10.1</v>
      </c>
      <c r="H63" s="267" t="n">
        <v>1.2</v>
      </c>
      <c r="I63" s="271" t="n">
        <v>26.9064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65" t="n"/>
      <c r="E64" s="266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252.92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65" t="n"/>
      <c r="E65" s="266" t="n"/>
      <c r="F65" s="99" t="n"/>
      <c r="G65" s="107" t="n"/>
      <c r="H65" s="107" t="n"/>
      <c r="I65" s="100" t="n"/>
      <c r="J65" s="100" t="n"/>
      <c r="K65" s="100" t="n"/>
      <c r="L65" s="101" t="n">
        <v>252.92</v>
      </c>
      <c r="M65" s="100" t="n"/>
      <c r="N65" s="103" t="n">
        <v>18023.08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65" t="n"/>
      <c r="E66" s="266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225.1</v>
      </c>
      <c r="M66" s="100" t="n"/>
      <c r="N66" s="113" t="n">
        <v>16040.54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65" t="n"/>
      <c r="E67" s="266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103.7</v>
      </c>
      <c r="M67" s="100" t="n"/>
      <c r="N67" s="103" t="n">
        <v>7389.46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65" t="n"/>
      <c r="E68" s="266" t="n"/>
      <c r="F68" s="100" t="n"/>
      <c r="G68" s="107" t="n"/>
      <c r="H68" s="107" t="n"/>
      <c r="I68" s="114" t="n"/>
      <c r="J68" s="114" t="n"/>
      <c r="K68" s="114" t="n"/>
      <c r="L68" s="116" t="n">
        <v>581.72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65" t="n"/>
      <c r="E69" s="266" t="n"/>
      <c r="F69" s="93" t="inlineStr">
        <is>
          <t>100 шт</t>
        </is>
      </c>
      <c r="G69" s="94" t="n">
        <v>0.5</v>
      </c>
      <c r="H69" s="95" t="n">
        <v>1</v>
      </c>
      <c r="I69" s="273" t="n">
        <v>0.5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65" t="n"/>
      <c r="E70" s="266" t="n"/>
      <c r="F70" s="99" t="n"/>
      <c r="G70" s="99" t="n"/>
      <c r="H70" s="99" t="n"/>
      <c r="I70" s="100" t="n"/>
      <c r="J70" s="101" t="n">
        <v>125.96</v>
      </c>
      <c r="K70" s="267" t="n">
        <v>1.2</v>
      </c>
      <c r="L70" s="101" t="n">
        <v>75.58</v>
      </c>
      <c r="M70" s="101" t="n">
        <v>71.26000000000001</v>
      </c>
      <c r="N70" s="103" t="n">
        <v>5385.83</v>
      </c>
    </row>
    <row r="71" ht="19.35" customHeight="1">
      <c r="A71" s="96" t="n"/>
      <c r="B71" s="104" t="n"/>
      <c r="C71" s="98" t="inlineStr">
        <is>
          <t>ЗТ</t>
        </is>
      </c>
      <c r="D71" s="265" t="n"/>
      <c r="E71" s="266" t="n"/>
      <c r="F71" s="105" t="inlineStr">
        <is>
          <t>чел.-ч</t>
        </is>
      </c>
      <c r="G71" s="270" t="n">
        <v>13.4</v>
      </c>
      <c r="H71" s="267" t="n">
        <v>1.2</v>
      </c>
      <c r="I71" s="101" t="n">
        <v>8.039999999999999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65" t="n"/>
      <c r="E72" s="266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75.58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65" t="n"/>
      <c r="E73" s="266" t="n"/>
      <c r="F73" s="99" t="n"/>
      <c r="G73" s="107" t="n"/>
      <c r="H73" s="107" t="n"/>
      <c r="I73" s="100" t="n"/>
      <c r="J73" s="100" t="n"/>
      <c r="K73" s="100" t="n"/>
      <c r="L73" s="101" t="n">
        <v>75.58</v>
      </c>
      <c r="M73" s="100" t="n"/>
      <c r="N73" s="103" t="n">
        <v>5385.83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65" t="n"/>
      <c r="E74" s="266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67.27</v>
      </c>
      <c r="M74" s="100" t="n"/>
      <c r="N74" s="113" t="n">
        <v>4793.39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65" t="n"/>
      <c r="E75" s="266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30.99</v>
      </c>
      <c r="M75" s="100" t="n"/>
      <c r="N75" s="103" t="n">
        <v>2208.19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65" t="n"/>
      <c r="E76" s="266" t="n"/>
      <c r="F76" s="100" t="n"/>
      <c r="G76" s="107" t="n"/>
      <c r="H76" s="107" t="n"/>
      <c r="I76" s="114" t="n"/>
      <c r="J76" s="114" t="n"/>
      <c r="K76" s="114" t="n"/>
      <c r="L76" s="116" t="n">
        <v>173.84</v>
      </c>
      <c r="M76" s="114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65" t="n"/>
      <c r="E77" s="266" t="n"/>
      <c r="F77" s="93" t="inlineStr">
        <is>
          <t>100 шт</t>
        </is>
      </c>
      <c r="G77" s="94" t="n">
        <v>0.22</v>
      </c>
      <c r="H77" s="95" t="n">
        <v>1</v>
      </c>
      <c r="I77" s="116" t="n">
        <v>0.22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65" t="n"/>
      <c r="E78" s="266" t="n"/>
      <c r="F78" s="99" t="n"/>
      <c r="G78" s="99" t="n"/>
      <c r="H78" s="99" t="n"/>
      <c r="I78" s="100" t="n"/>
      <c r="J78" s="101" t="n">
        <v>59.22</v>
      </c>
      <c r="K78" s="267" t="n">
        <v>1.2</v>
      </c>
      <c r="L78" s="101" t="n">
        <v>15.63</v>
      </c>
      <c r="M78" s="101" t="n">
        <v>71.26000000000001</v>
      </c>
      <c r="N78" s="103" t="n">
        <v>1113.79</v>
      </c>
    </row>
    <row r="79" ht="19.35" customHeight="1">
      <c r="A79" s="96" t="n"/>
      <c r="B79" s="104" t="n"/>
      <c r="C79" s="98" t="inlineStr">
        <is>
          <t>ЗТ</t>
        </is>
      </c>
      <c r="D79" s="265" t="n"/>
      <c r="E79" s="266" t="n"/>
      <c r="F79" s="105" t="inlineStr">
        <is>
          <t>чел.-ч</t>
        </is>
      </c>
      <c r="G79" s="270" t="n">
        <v>6.3</v>
      </c>
      <c r="H79" s="267" t="n">
        <v>1.2</v>
      </c>
      <c r="I79" s="271" t="n">
        <v>1.6632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65" t="n"/>
      <c r="E80" s="266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15.63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65" t="n"/>
      <c r="E81" s="266" t="n"/>
      <c r="F81" s="99" t="n"/>
      <c r="G81" s="107" t="n"/>
      <c r="H81" s="107" t="n"/>
      <c r="I81" s="100" t="n"/>
      <c r="J81" s="100" t="n"/>
      <c r="K81" s="100" t="n"/>
      <c r="L81" s="101" t="n">
        <v>15.63</v>
      </c>
      <c r="M81" s="100" t="n"/>
      <c r="N81" s="103" t="n">
        <v>1113.79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65" t="n"/>
      <c r="E82" s="266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13.91</v>
      </c>
      <c r="M82" s="100" t="n"/>
      <c r="N82" s="120" t="n">
        <v>991.27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65" t="n"/>
      <c r="E83" s="266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6.41</v>
      </c>
      <c r="M83" s="100" t="n"/>
      <c r="N83" s="101" t="n">
        <v>456.65</v>
      </c>
    </row>
    <row r="84" ht="19.35" customHeight="1">
      <c r="A84" s="96" t="n"/>
      <c r="B84" s="109" t="n"/>
      <c r="C84" s="88" t="inlineStr">
        <is>
          <t>Всего по позиции</t>
        </is>
      </c>
      <c r="D84" s="265" t="n"/>
      <c r="E84" s="266" t="n"/>
      <c r="F84" s="100" t="n"/>
      <c r="G84" s="107" t="n"/>
      <c r="H84" s="107" t="n"/>
      <c r="I84" s="114" t="n"/>
      <c r="J84" s="114" t="n"/>
      <c r="K84" s="114" t="n"/>
      <c r="L84" s="116" t="n">
        <v>35.95</v>
      </c>
      <c r="M84" s="114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65" t="n"/>
      <c r="E85" s="266" t="n"/>
      <c r="F85" s="93" t="inlineStr">
        <is>
          <t>100 шт</t>
        </is>
      </c>
      <c r="G85" s="94" t="n">
        <v>0.11</v>
      </c>
      <c r="H85" s="95" t="n">
        <v>1</v>
      </c>
      <c r="I85" s="116" t="n">
        <v>0.11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65" t="n"/>
      <c r="E86" s="266" t="n"/>
      <c r="F86" s="99" t="n"/>
      <c r="G86" s="99" t="n"/>
      <c r="H86" s="99" t="n"/>
      <c r="I86" s="100" t="n"/>
      <c r="J86" s="101" t="n">
        <v>115.62</v>
      </c>
      <c r="K86" s="267" t="n">
        <v>1.2</v>
      </c>
      <c r="L86" s="101" t="n">
        <v>15.26</v>
      </c>
      <c r="M86" s="101" t="n">
        <v>71.26000000000001</v>
      </c>
      <c r="N86" s="103" t="n">
        <v>1087.43</v>
      </c>
    </row>
    <row r="87" ht="19.35" customHeight="1">
      <c r="A87" s="96" t="n"/>
      <c r="B87" s="104" t="n"/>
      <c r="C87" s="98" t="inlineStr">
        <is>
          <t>ЗТ</t>
        </is>
      </c>
      <c r="D87" s="265" t="n"/>
      <c r="E87" s="266" t="n"/>
      <c r="F87" s="105" t="inlineStr">
        <is>
          <t>чел.-ч</t>
        </is>
      </c>
      <c r="G87" s="270" t="n">
        <v>12.3</v>
      </c>
      <c r="H87" s="267" t="n">
        <v>1.2</v>
      </c>
      <c r="I87" s="271" t="n">
        <v>1.6236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65" t="n"/>
      <c r="E88" s="266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15.26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65" t="n"/>
      <c r="E89" s="266" t="n"/>
      <c r="F89" s="99" t="n"/>
      <c r="G89" s="107" t="n"/>
      <c r="H89" s="107" t="n"/>
      <c r="I89" s="100" t="n"/>
      <c r="J89" s="100" t="n"/>
      <c r="K89" s="100" t="n"/>
      <c r="L89" s="101" t="n">
        <v>15.26</v>
      </c>
      <c r="M89" s="100" t="n"/>
      <c r="N89" s="103" t="n">
        <v>1087.43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65" t="n"/>
      <c r="E90" s="266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13.58</v>
      </c>
      <c r="M90" s="100" t="n"/>
      <c r="N90" s="120" t="n">
        <v>967.8099999999999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65" t="n"/>
      <c r="E91" s="266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6.26</v>
      </c>
      <c r="M91" s="100" t="n"/>
      <c r="N91" s="101" t="n">
        <v>445.85</v>
      </c>
    </row>
    <row r="92" ht="19.35" customHeight="1">
      <c r="A92" s="96" t="n"/>
      <c r="B92" s="109" t="n"/>
      <c r="C92" s="88" t="inlineStr">
        <is>
          <t>Всего по позиции</t>
        </is>
      </c>
      <c r="D92" s="265" t="n"/>
      <c r="E92" s="266" t="n"/>
      <c r="F92" s="100" t="n"/>
      <c r="G92" s="107" t="n"/>
      <c r="H92" s="107" t="n"/>
      <c r="I92" s="114" t="n"/>
      <c r="J92" s="114" t="n"/>
      <c r="K92" s="114" t="n"/>
      <c r="L92" s="116" t="n">
        <v>35.1</v>
      </c>
      <c r="M92" s="114" t="n"/>
      <c r="N92" s="94" t="n"/>
    </row>
    <row r="93" ht="68.65000000000001" customHeight="1">
      <c r="A93" s="88" t="inlineStr">
        <is>
          <t>7</t>
        </is>
      </c>
      <c r="B93" s="91" t="inlineStr">
        <is>
          <t>ФЕР01-02-100-01</t>
        </is>
      </c>
      <c r="C93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265" t="n"/>
      <c r="E93" s="266" t="n"/>
      <c r="F93" s="93" t="inlineStr">
        <is>
          <t>100 шт</t>
        </is>
      </c>
      <c r="G93" s="94" t="n">
        <v>4.64</v>
      </c>
      <c r="H93" s="95" t="n">
        <v>1</v>
      </c>
      <c r="I93" s="116" t="n">
        <v>4.64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65" t="n"/>
      <c r="E94" s="266" t="n"/>
      <c r="F94" s="99" t="n"/>
      <c r="G94" s="99" t="n"/>
      <c r="H94" s="99" t="n"/>
      <c r="I94" s="100" t="n"/>
      <c r="J94" s="101" t="n">
        <v>115.44</v>
      </c>
      <c r="K94" s="267" t="n">
        <v>1.2</v>
      </c>
      <c r="L94" s="101" t="n">
        <v>642.77</v>
      </c>
      <c r="M94" s="101" t="n">
        <v>71.26000000000001</v>
      </c>
      <c r="N94" s="103" t="n">
        <v>45803.79</v>
      </c>
    </row>
    <row r="95" ht="19.35" customHeight="1">
      <c r="A95" s="96" t="n"/>
      <c r="B95" s="97" t="inlineStr">
        <is>
          <t>2</t>
        </is>
      </c>
      <c r="C95" s="98" t="inlineStr">
        <is>
          <t>ЭМ</t>
        </is>
      </c>
      <c r="D95" s="265" t="n"/>
      <c r="E95" s="266" t="n"/>
      <c r="F95" s="99" t="n"/>
      <c r="G95" s="99" t="n"/>
      <c r="H95" s="99" t="n"/>
      <c r="I95" s="100" t="n"/>
      <c r="J95" s="101" t="n">
        <v>655.4299999999999</v>
      </c>
      <c r="K95" s="267" t="n">
        <v>1.2</v>
      </c>
      <c r="L95" s="103" t="n">
        <v>3649.43</v>
      </c>
      <c r="M95" s="100" t="n"/>
      <c r="N95" s="100" t="n"/>
    </row>
    <row r="96" ht="19.35" customHeight="1">
      <c r="A96" s="96" t="n"/>
      <c r="B96" s="97" t="inlineStr">
        <is>
          <t>3</t>
        </is>
      </c>
      <c r="C96" s="98" t="inlineStr">
        <is>
          <t>в т.ч. ОТм</t>
        </is>
      </c>
      <c r="D96" s="265" t="n"/>
      <c r="E96" s="266" t="n"/>
      <c r="F96" s="99" t="n"/>
      <c r="G96" s="99" t="n"/>
      <c r="H96" s="99" t="n"/>
      <c r="I96" s="100" t="n"/>
      <c r="J96" s="101" t="n">
        <v>114.62</v>
      </c>
      <c r="K96" s="267" t="n">
        <v>1.2</v>
      </c>
      <c r="L96" s="101" t="n">
        <v>638.2</v>
      </c>
      <c r="M96" s="101" t="n">
        <v>71.26000000000001</v>
      </c>
      <c r="N96" s="103" t="n">
        <v>45478.13</v>
      </c>
    </row>
    <row r="97" ht="19.35" customHeight="1">
      <c r="A97" s="96" t="n"/>
      <c r="B97" s="104" t="n"/>
      <c r="C97" s="98" t="inlineStr">
        <is>
          <t>ЗТ</t>
        </is>
      </c>
      <c r="D97" s="265" t="n"/>
      <c r="E97" s="266" t="n"/>
      <c r="F97" s="105" t="inlineStr">
        <is>
          <t>чел.-ч</t>
        </is>
      </c>
      <c r="G97" s="270" t="n">
        <v>14.8</v>
      </c>
      <c r="H97" s="267" t="n">
        <v>1.2</v>
      </c>
      <c r="I97" s="271" t="n">
        <v>82.4064</v>
      </c>
      <c r="J97" s="100" t="n"/>
      <c r="K97" s="100" t="n"/>
      <c r="L97" s="100" t="n"/>
      <c r="M97" s="100" t="n"/>
      <c r="N97" s="100" t="n"/>
    </row>
    <row r="98" ht="19.35" customHeight="1">
      <c r="A98" s="96" t="n"/>
      <c r="B98" s="104" t="n"/>
      <c r="C98" s="98" t="inlineStr">
        <is>
          <t>ЗТм</t>
        </is>
      </c>
      <c r="D98" s="265" t="n"/>
      <c r="E98" s="266" t="n"/>
      <c r="F98" s="105" t="inlineStr">
        <is>
          <t>чел.-ч</t>
        </is>
      </c>
      <c r="G98" s="101" t="n">
        <v>8.49</v>
      </c>
      <c r="H98" s="267" t="n">
        <v>1.2</v>
      </c>
      <c r="I98" s="269" t="n">
        <v>47.27232</v>
      </c>
      <c r="J98" s="100" t="n"/>
      <c r="K98" s="100" t="n"/>
      <c r="L98" s="100" t="n"/>
      <c r="M98" s="100" t="n"/>
      <c r="N98" s="100" t="n"/>
    </row>
    <row r="99" ht="19.35" customHeight="1">
      <c r="A99" s="96" t="n"/>
      <c r="B99" s="104" t="n"/>
      <c r="C99" s="98" t="inlineStr">
        <is>
          <t>Итого по расценке</t>
        </is>
      </c>
      <c r="D99" s="265" t="n"/>
      <c r="E99" s="266" t="n"/>
      <c r="F99" s="99" t="n"/>
      <c r="G99" s="107" t="n"/>
      <c r="H99" s="107" t="n"/>
      <c r="I99" s="100" t="n"/>
      <c r="J99" s="101" t="n">
        <v>770.87</v>
      </c>
      <c r="K99" s="100" t="n"/>
      <c r="L99" s="103" t="n">
        <v>4292.2</v>
      </c>
      <c r="M99" s="100" t="n"/>
      <c r="N99" s="108" t="n"/>
    </row>
    <row r="100" ht="19.35" customHeight="1">
      <c r="A100" s="96" t="n"/>
      <c r="B100" s="109" t="n"/>
      <c r="C100" s="98" t="inlineStr">
        <is>
          <t>ФОТ</t>
        </is>
      </c>
      <c r="D100" s="265" t="n"/>
      <c r="E100" s="266" t="n"/>
      <c r="F100" s="99" t="n"/>
      <c r="G100" s="107" t="n"/>
      <c r="H100" s="107" t="n"/>
      <c r="I100" s="100" t="n"/>
      <c r="J100" s="100" t="n"/>
      <c r="K100" s="100" t="n"/>
      <c r="L100" s="103" t="n">
        <v>1280.97</v>
      </c>
      <c r="M100" s="100" t="n"/>
      <c r="N100" s="103" t="n">
        <v>91281.92</v>
      </c>
    </row>
    <row r="101" ht="42" customHeight="1">
      <c r="A101" s="96" t="n"/>
      <c r="B101" s="110" t="inlineStr">
        <is>
          <t>Пр/812-001.4-1</t>
        </is>
      </c>
      <c r="C101" s="98" t="inlineStr">
        <is>
          <t>НР Земляные работы по другим видам работ (подготовительным, сопутствующим, укрепительным)</t>
        </is>
      </c>
      <c r="D101" s="265" t="n"/>
      <c r="E101" s="266" t="n"/>
      <c r="F101" s="105" t="inlineStr">
        <is>
          <t>%</t>
        </is>
      </c>
      <c r="G101" s="111" t="n">
        <v>89</v>
      </c>
      <c r="H101" s="112" t="n"/>
      <c r="I101" s="111" t="n">
        <v>89</v>
      </c>
      <c r="J101" s="100" t="n"/>
      <c r="K101" s="100" t="n"/>
      <c r="L101" s="103" t="n">
        <v>1140.06</v>
      </c>
      <c r="M101" s="100" t="n"/>
      <c r="N101" s="113" t="n">
        <v>81240.91</v>
      </c>
    </row>
    <row r="102" ht="42" customHeight="1">
      <c r="A102" s="96" t="n"/>
      <c r="B102" s="110" t="inlineStr">
        <is>
          <t>Пр/774-001.4</t>
        </is>
      </c>
      <c r="C102" s="98" t="inlineStr">
        <is>
          <t>СП Земляные работы по другим видам работ (подготовительным, сопутствующим, укрепительным)</t>
        </is>
      </c>
      <c r="D102" s="265" t="n"/>
      <c r="E102" s="266" t="n"/>
      <c r="F102" s="105" t="inlineStr">
        <is>
          <t>%</t>
        </is>
      </c>
      <c r="G102" s="111" t="n">
        <v>41</v>
      </c>
      <c r="H102" s="112" t="n"/>
      <c r="I102" s="111" t="n">
        <v>41</v>
      </c>
      <c r="J102" s="100" t="n"/>
      <c r="K102" s="100" t="n"/>
      <c r="L102" s="101" t="n">
        <v>525.2</v>
      </c>
      <c r="M102" s="100" t="n"/>
      <c r="N102" s="103" t="n">
        <v>37425.59</v>
      </c>
    </row>
    <row r="103" ht="19.35" customHeight="1">
      <c r="A103" s="96" t="n"/>
      <c r="B103" s="109" t="n"/>
      <c r="C103" s="88" t="inlineStr">
        <is>
          <t>Всего по позиции</t>
        </is>
      </c>
      <c r="D103" s="265" t="n"/>
      <c r="E103" s="266" t="n"/>
      <c r="F103" s="100" t="n"/>
      <c r="G103" s="107" t="n"/>
      <c r="H103" s="107" t="n"/>
      <c r="I103" s="114" t="n"/>
      <c r="J103" s="114" t="n"/>
      <c r="K103" s="114" t="n"/>
      <c r="L103" s="115" t="n">
        <v>5957.46</v>
      </c>
      <c r="M103" s="114" t="n"/>
      <c r="N103" s="94" t="n"/>
    </row>
    <row r="104" ht="55.35" customHeight="1">
      <c r="A104" s="88" t="inlineStr">
        <is>
          <t>8</t>
        </is>
      </c>
      <c r="B104" s="91" t="inlineStr">
        <is>
          <t>ФЕР01-02-100-07</t>
        </is>
      </c>
      <c r="C104" s="92" t="inlineStr">
        <is>
          <t>При трелевке на каждые последующие 100 м добавлять: к расценке 01-02-100-01</t>
        </is>
      </c>
      <c r="D104" s="265" t="n"/>
      <c r="E104" s="266" t="n"/>
      <c r="F104" s="93" t="inlineStr">
        <is>
          <t>100 шт</t>
        </is>
      </c>
      <c r="G104" s="94" t="n">
        <v>4.64</v>
      </c>
      <c r="H104" s="95" t="n">
        <v>1</v>
      </c>
      <c r="I104" s="116" t="n">
        <v>4.64</v>
      </c>
      <c r="J104" s="94" t="n"/>
      <c r="K104" s="94" t="n"/>
      <c r="L104" s="94" t="n"/>
      <c r="M104" s="94" t="n"/>
      <c r="N104" s="94" t="n"/>
    </row>
    <row r="105" ht="19.35" customHeight="1">
      <c r="A105" s="96" t="n"/>
      <c r="B105" s="97" t="inlineStr">
        <is>
          <t>1</t>
        </is>
      </c>
      <c r="C105" s="98" t="inlineStr">
        <is>
          <t>ОТ</t>
        </is>
      </c>
      <c r="D105" s="265" t="n"/>
      <c r="E105" s="266" t="n"/>
      <c r="F105" s="99" t="n"/>
      <c r="G105" s="99" t="n"/>
      <c r="H105" s="99" t="n"/>
      <c r="I105" s="100" t="n"/>
      <c r="J105" s="101" t="n">
        <v>28.94</v>
      </c>
      <c r="K105" s="267" t="n">
        <v>1.2</v>
      </c>
      <c r="L105" s="101" t="n">
        <v>161.14</v>
      </c>
      <c r="M105" s="101" t="n">
        <v>71.26000000000001</v>
      </c>
      <c r="N105" s="103" t="n">
        <v>11482.84</v>
      </c>
    </row>
    <row r="106" ht="19.35" customHeight="1">
      <c r="A106" s="96" t="n"/>
      <c r="B106" s="97" t="inlineStr">
        <is>
          <t>2</t>
        </is>
      </c>
      <c r="C106" s="98" t="inlineStr">
        <is>
          <t>ЭМ</t>
        </is>
      </c>
      <c r="D106" s="265" t="n"/>
      <c r="E106" s="266" t="n"/>
      <c r="F106" s="99" t="n"/>
      <c r="G106" s="99" t="n"/>
      <c r="H106" s="99" t="n"/>
      <c r="I106" s="100" t="n"/>
      <c r="J106" s="101" t="n">
        <v>163.66</v>
      </c>
      <c r="K106" s="267" t="n">
        <v>1.2</v>
      </c>
      <c r="L106" s="101" t="n">
        <v>911.26</v>
      </c>
      <c r="M106" s="100" t="n"/>
      <c r="N106" s="100" t="n"/>
    </row>
    <row r="107" ht="19.35" customHeight="1">
      <c r="A107" s="96" t="n"/>
      <c r="B107" s="97" t="inlineStr">
        <is>
          <t>3</t>
        </is>
      </c>
      <c r="C107" s="98" t="inlineStr">
        <is>
          <t>в т.ч. ОТм</t>
        </is>
      </c>
      <c r="D107" s="265" t="n"/>
      <c r="E107" s="266" t="n"/>
      <c r="F107" s="99" t="n"/>
      <c r="G107" s="99" t="n"/>
      <c r="H107" s="99" t="n"/>
      <c r="I107" s="100" t="n"/>
      <c r="J107" s="101" t="n">
        <v>28.62</v>
      </c>
      <c r="K107" s="267" t="n">
        <v>1.2</v>
      </c>
      <c r="L107" s="101" t="n">
        <v>159.36</v>
      </c>
      <c r="M107" s="101" t="n">
        <v>71.26000000000001</v>
      </c>
      <c r="N107" s="103" t="n">
        <v>11355.99</v>
      </c>
    </row>
    <row r="108" ht="19.35" customHeight="1">
      <c r="A108" s="96" t="n"/>
      <c r="B108" s="104" t="n"/>
      <c r="C108" s="98" t="inlineStr">
        <is>
          <t>ЗТ</t>
        </is>
      </c>
      <c r="D108" s="265" t="n"/>
      <c r="E108" s="266" t="n"/>
      <c r="F108" s="105" t="inlineStr">
        <is>
          <t>чел.-ч</t>
        </is>
      </c>
      <c r="G108" s="101" t="n">
        <v>3.71</v>
      </c>
      <c r="H108" s="267" t="n">
        <v>1.2</v>
      </c>
      <c r="I108" s="269" t="n">
        <v>20.65728</v>
      </c>
      <c r="J108" s="100" t="n"/>
      <c r="K108" s="100" t="n"/>
      <c r="L108" s="100" t="n"/>
      <c r="M108" s="100" t="n"/>
      <c r="N108" s="100" t="n"/>
    </row>
    <row r="109" ht="19.35" customHeight="1">
      <c r="A109" s="96" t="n"/>
      <c r="B109" s="104" t="n"/>
      <c r="C109" s="98" t="inlineStr">
        <is>
          <t>ЗТм</t>
        </is>
      </c>
      <c r="D109" s="265" t="n"/>
      <c r="E109" s="266" t="n"/>
      <c r="F109" s="105" t="inlineStr">
        <is>
          <t>чел.-ч</t>
        </is>
      </c>
      <c r="G109" s="101" t="n">
        <v>2.12</v>
      </c>
      <c r="H109" s="267" t="n">
        <v>1.2</v>
      </c>
      <c r="I109" s="269" t="n">
        <v>11.80416</v>
      </c>
      <c r="J109" s="100" t="n"/>
      <c r="K109" s="100" t="n"/>
      <c r="L109" s="100" t="n"/>
      <c r="M109" s="100" t="n"/>
      <c r="N109" s="100" t="n"/>
    </row>
    <row r="110" ht="19.35" customHeight="1">
      <c r="A110" s="96" t="n"/>
      <c r="B110" s="104" t="n"/>
      <c r="C110" s="98" t="inlineStr">
        <is>
          <t>Итого по расценке</t>
        </is>
      </c>
      <c r="D110" s="265" t="n"/>
      <c r="E110" s="266" t="n"/>
      <c r="F110" s="99" t="n"/>
      <c r="G110" s="107" t="n"/>
      <c r="H110" s="107" t="n"/>
      <c r="I110" s="100" t="n"/>
      <c r="J110" s="101" t="n">
        <v>192.6</v>
      </c>
      <c r="K110" s="100" t="n"/>
      <c r="L110" s="103" t="n">
        <v>1072.4</v>
      </c>
      <c r="M110" s="100" t="n"/>
      <c r="N110" s="108" t="n"/>
    </row>
    <row r="111" ht="19.35" customHeight="1">
      <c r="A111" s="96" t="n"/>
      <c r="B111" s="109" t="n"/>
      <c r="C111" s="98" t="inlineStr">
        <is>
          <t>ФОТ</t>
        </is>
      </c>
      <c r="D111" s="265" t="n"/>
      <c r="E111" s="266" t="n"/>
      <c r="F111" s="99" t="n"/>
      <c r="G111" s="107" t="n"/>
      <c r="H111" s="107" t="n"/>
      <c r="I111" s="100" t="n"/>
      <c r="J111" s="100" t="n"/>
      <c r="K111" s="100" t="n"/>
      <c r="L111" s="101" t="n">
        <v>320.5</v>
      </c>
      <c r="M111" s="100" t="n"/>
      <c r="N111" s="103" t="n">
        <v>22838.83</v>
      </c>
    </row>
    <row r="112" ht="42" customHeight="1">
      <c r="A112" s="96" t="n"/>
      <c r="B112" s="110" t="inlineStr">
        <is>
          <t>Пр/812-001.4-1</t>
        </is>
      </c>
      <c r="C112" s="98" t="inlineStr">
        <is>
          <t>НР Земляные работы по другим видам работ (подготовительным, сопутствующим, укрепительным)</t>
        </is>
      </c>
      <c r="D112" s="265" t="n"/>
      <c r="E112" s="266" t="n"/>
      <c r="F112" s="105" t="inlineStr">
        <is>
          <t>%</t>
        </is>
      </c>
      <c r="G112" s="111" t="n">
        <v>89</v>
      </c>
      <c r="H112" s="112" t="n"/>
      <c r="I112" s="111" t="n">
        <v>89</v>
      </c>
      <c r="J112" s="100" t="n"/>
      <c r="K112" s="100" t="n"/>
      <c r="L112" s="101" t="n">
        <v>285.25</v>
      </c>
      <c r="M112" s="100" t="n"/>
      <c r="N112" s="113" t="n">
        <v>20326.56</v>
      </c>
    </row>
    <row r="113" ht="42" customHeight="1">
      <c r="A113" s="96" t="n"/>
      <c r="B113" s="110" t="inlineStr">
        <is>
          <t>Пр/774-001.4</t>
        </is>
      </c>
      <c r="C113" s="98" t="inlineStr">
        <is>
          <t>СП Земляные работы по другим видам работ (подготовительным, сопутствующим, укрепительным)</t>
        </is>
      </c>
      <c r="D113" s="265" t="n"/>
      <c r="E113" s="266" t="n"/>
      <c r="F113" s="105" t="inlineStr">
        <is>
          <t>%</t>
        </is>
      </c>
      <c r="G113" s="111" t="n">
        <v>41</v>
      </c>
      <c r="H113" s="112" t="n"/>
      <c r="I113" s="111" t="n">
        <v>41</v>
      </c>
      <c r="J113" s="100" t="n"/>
      <c r="K113" s="100" t="n"/>
      <c r="L113" s="101" t="n">
        <v>131.41</v>
      </c>
      <c r="M113" s="100" t="n"/>
      <c r="N113" s="103" t="n">
        <v>9363.92</v>
      </c>
    </row>
    <row r="114" ht="19.35" customHeight="1">
      <c r="A114" s="96" t="n"/>
      <c r="B114" s="109" t="n"/>
      <c r="C114" s="88" t="inlineStr">
        <is>
          <t>Всего по позиции</t>
        </is>
      </c>
      <c r="D114" s="265" t="n"/>
      <c r="E114" s="266" t="n"/>
      <c r="F114" s="100" t="n"/>
      <c r="G114" s="107" t="n"/>
      <c r="H114" s="107" t="n"/>
      <c r="I114" s="114" t="n"/>
      <c r="J114" s="114" t="n"/>
      <c r="K114" s="114" t="n"/>
      <c r="L114" s="115" t="n">
        <v>1489.06</v>
      </c>
      <c r="M114" s="114" t="n"/>
      <c r="N114" s="94" t="n"/>
    </row>
    <row r="115" ht="68.65000000000001" customHeight="1">
      <c r="A115" s="88" t="inlineStr">
        <is>
          <t>9</t>
        </is>
      </c>
      <c r="B115" s="91" t="inlineStr">
        <is>
          <t>ФЕР01-02-100-02</t>
        </is>
      </c>
      <c r="C115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265" t="n"/>
      <c r="E115" s="266" t="n"/>
      <c r="F115" s="93" t="inlineStr">
        <is>
          <t>100 шт</t>
        </is>
      </c>
      <c r="G115" s="94" t="n">
        <v>2.33</v>
      </c>
      <c r="H115" s="95" t="n">
        <v>1</v>
      </c>
      <c r="I115" s="116" t="n">
        <v>2.33</v>
      </c>
      <c r="J115" s="94" t="n"/>
      <c r="K115" s="94" t="n"/>
      <c r="L115" s="94" t="n"/>
      <c r="M115" s="94" t="n"/>
      <c r="N115" s="94" t="n"/>
    </row>
    <row r="116" ht="19.35" customHeight="1">
      <c r="A116" s="96" t="n"/>
      <c r="B116" s="97" t="inlineStr">
        <is>
          <t>1</t>
        </is>
      </c>
      <c r="C116" s="98" t="inlineStr">
        <is>
          <t>ОТ</t>
        </is>
      </c>
      <c r="D116" s="265" t="n"/>
      <c r="E116" s="266" t="n"/>
      <c r="F116" s="99" t="n"/>
      <c r="G116" s="99" t="n"/>
      <c r="H116" s="99" t="n"/>
      <c r="I116" s="100" t="n"/>
      <c r="J116" s="101" t="n">
        <v>201.24</v>
      </c>
      <c r="K116" s="267" t="n">
        <v>1.2</v>
      </c>
      <c r="L116" s="101" t="n">
        <v>562.67</v>
      </c>
      <c r="M116" s="101" t="n">
        <v>71.26000000000001</v>
      </c>
      <c r="N116" s="103" t="n">
        <v>40095.86</v>
      </c>
    </row>
    <row r="117" ht="19.35" customHeight="1">
      <c r="A117" s="96" t="n"/>
      <c r="B117" s="97" t="inlineStr">
        <is>
          <t>2</t>
        </is>
      </c>
      <c r="C117" s="98" t="inlineStr">
        <is>
          <t>ЭМ</t>
        </is>
      </c>
      <c r="D117" s="265" t="n"/>
      <c r="E117" s="266" t="n"/>
      <c r="F117" s="99" t="n"/>
      <c r="G117" s="99" t="n"/>
      <c r="H117" s="99" t="n"/>
      <c r="I117" s="100" t="n"/>
      <c r="J117" s="103" t="n">
        <v>1142.56</v>
      </c>
      <c r="K117" s="267" t="n">
        <v>1.2</v>
      </c>
      <c r="L117" s="103" t="n">
        <v>3194.6</v>
      </c>
      <c r="M117" s="100" t="n"/>
      <c r="N117" s="100" t="n"/>
    </row>
    <row r="118" ht="19.35" customHeight="1">
      <c r="A118" s="96" t="n"/>
      <c r="B118" s="97" t="inlineStr">
        <is>
          <t>3</t>
        </is>
      </c>
      <c r="C118" s="98" t="inlineStr">
        <is>
          <t>в т.ч. ОТм</t>
        </is>
      </c>
      <c r="D118" s="265" t="n"/>
      <c r="E118" s="266" t="n"/>
      <c r="F118" s="99" t="n"/>
      <c r="G118" s="99" t="n"/>
      <c r="H118" s="99" t="n"/>
      <c r="I118" s="100" t="n"/>
      <c r="J118" s="101" t="n">
        <v>199.8</v>
      </c>
      <c r="K118" s="267" t="n">
        <v>1.2</v>
      </c>
      <c r="L118" s="101" t="n">
        <v>558.64</v>
      </c>
      <c r="M118" s="101" t="n">
        <v>71.26000000000001</v>
      </c>
      <c r="N118" s="103" t="n">
        <v>39808.69</v>
      </c>
    </row>
    <row r="119" ht="19.35" customHeight="1">
      <c r="A119" s="96" t="n"/>
      <c r="B119" s="104" t="n"/>
      <c r="C119" s="98" t="inlineStr">
        <is>
          <t>ЗТ</t>
        </is>
      </c>
      <c r="D119" s="265" t="n"/>
      <c r="E119" s="266" t="n"/>
      <c r="F119" s="105" t="inlineStr">
        <is>
          <t>чел.-ч</t>
        </is>
      </c>
      <c r="G119" s="270" t="n">
        <v>25.8</v>
      </c>
      <c r="H119" s="267" t="n">
        <v>1.2</v>
      </c>
      <c r="I119" s="271" t="n">
        <v>72.13679999999999</v>
      </c>
      <c r="J119" s="100" t="n"/>
      <c r="K119" s="100" t="n"/>
      <c r="L119" s="100" t="n"/>
      <c r="M119" s="100" t="n"/>
      <c r="N119" s="100" t="n"/>
    </row>
    <row r="120" ht="19.35" customHeight="1">
      <c r="A120" s="96" t="n"/>
      <c r="B120" s="104" t="n"/>
      <c r="C120" s="98" t="inlineStr">
        <is>
          <t>ЗТм</t>
        </is>
      </c>
      <c r="D120" s="265" t="n"/>
      <c r="E120" s="266" t="n"/>
      <c r="F120" s="105" t="inlineStr">
        <is>
          <t>чел.-ч</t>
        </is>
      </c>
      <c r="G120" s="270" t="n">
        <v>14.8</v>
      </c>
      <c r="H120" s="267" t="n">
        <v>1.2</v>
      </c>
      <c r="I120" s="271" t="n">
        <v>41.3808</v>
      </c>
      <c r="J120" s="100" t="n"/>
      <c r="K120" s="100" t="n"/>
      <c r="L120" s="100" t="n"/>
      <c r="M120" s="100" t="n"/>
      <c r="N120" s="100" t="n"/>
    </row>
    <row r="121" ht="19.35" customHeight="1">
      <c r="A121" s="96" t="n"/>
      <c r="B121" s="104" t="n"/>
      <c r="C121" s="98" t="inlineStr">
        <is>
          <t>Итого по расценке</t>
        </is>
      </c>
      <c r="D121" s="265" t="n"/>
      <c r="E121" s="266" t="n"/>
      <c r="F121" s="99" t="n"/>
      <c r="G121" s="107" t="n"/>
      <c r="H121" s="107" t="n"/>
      <c r="I121" s="100" t="n"/>
      <c r="J121" s="103" t="n">
        <v>1343.8</v>
      </c>
      <c r="K121" s="100" t="n"/>
      <c r="L121" s="103" t="n">
        <v>3757.27</v>
      </c>
      <c r="M121" s="100" t="n"/>
      <c r="N121" s="108" t="n"/>
    </row>
    <row r="122" ht="19.35" customHeight="1">
      <c r="A122" s="96" t="n"/>
      <c r="B122" s="109" t="n"/>
      <c r="C122" s="98" t="inlineStr">
        <is>
          <t>ФОТ</t>
        </is>
      </c>
      <c r="D122" s="265" t="n"/>
      <c r="E122" s="266" t="n"/>
      <c r="F122" s="99" t="n"/>
      <c r="G122" s="107" t="n"/>
      <c r="H122" s="107" t="n"/>
      <c r="I122" s="100" t="n"/>
      <c r="J122" s="100" t="n"/>
      <c r="K122" s="100" t="n"/>
      <c r="L122" s="103" t="n">
        <v>1121.31</v>
      </c>
      <c r="M122" s="100" t="n"/>
      <c r="N122" s="103" t="n">
        <v>79904.55</v>
      </c>
    </row>
    <row r="123" ht="42" customHeight="1">
      <c r="A123" s="96" t="n"/>
      <c r="B123" s="110" t="inlineStr">
        <is>
          <t>Пр/812-001.4-1</t>
        </is>
      </c>
      <c r="C123" s="98" t="inlineStr">
        <is>
          <t>НР Земляные работы по другим видам работ (подготовительным, сопутствующим, укрепительным)</t>
        </is>
      </c>
      <c r="D123" s="265" t="n"/>
      <c r="E123" s="266" t="n"/>
      <c r="F123" s="105" t="inlineStr">
        <is>
          <t>%</t>
        </is>
      </c>
      <c r="G123" s="111" t="n">
        <v>89</v>
      </c>
      <c r="H123" s="112" t="n"/>
      <c r="I123" s="111" t="n">
        <v>89</v>
      </c>
      <c r="J123" s="100" t="n"/>
      <c r="K123" s="100" t="n"/>
      <c r="L123" s="101" t="n">
        <v>997.97</v>
      </c>
      <c r="M123" s="100" t="n"/>
      <c r="N123" s="113" t="n">
        <v>71115.05</v>
      </c>
    </row>
    <row r="124" ht="42" customHeight="1">
      <c r="A124" s="96" t="n"/>
      <c r="B124" s="110" t="inlineStr">
        <is>
          <t>Пр/774-001.4</t>
        </is>
      </c>
      <c r="C124" s="98" t="inlineStr">
        <is>
          <t>СП Земляные работы по другим видам работ (подготовительным, сопутствующим, укрепительным)</t>
        </is>
      </c>
      <c r="D124" s="265" t="n"/>
      <c r="E124" s="266" t="n"/>
      <c r="F124" s="105" t="inlineStr">
        <is>
          <t>%</t>
        </is>
      </c>
      <c r="G124" s="111" t="n">
        <v>41</v>
      </c>
      <c r="H124" s="112" t="n"/>
      <c r="I124" s="111" t="n">
        <v>41</v>
      </c>
      <c r="J124" s="100" t="n"/>
      <c r="K124" s="100" t="n"/>
      <c r="L124" s="101" t="n">
        <v>459.74</v>
      </c>
      <c r="M124" s="100" t="n"/>
      <c r="N124" s="103" t="n">
        <v>32760.87</v>
      </c>
    </row>
    <row r="125" ht="19.35" customHeight="1">
      <c r="A125" s="96" t="n"/>
      <c r="B125" s="109" t="n"/>
      <c r="C125" s="88" t="inlineStr">
        <is>
          <t>Всего по позиции</t>
        </is>
      </c>
      <c r="D125" s="265" t="n"/>
      <c r="E125" s="266" t="n"/>
      <c r="F125" s="100" t="n"/>
      <c r="G125" s="107" t="n"/>
      <c r="H125" s="107" t="n"/>
      <c r="I125" s="114" t="n"/>
      <c r="J125" s="114" t="n"/>
      <c r="K125" s="114" t="n"/>
      <c r="L125" s="115" t="n">
        <v>5214.98</v>
      </c>
      <c r="M125" s="114" t="n"/>
      <c r="N125" s="94" t="n"/>
    </row>
    <row r="126" ht="55.35" customHeight="1">
      <c r="A126" s="88" t="inlineStr">
        <is>
          <t>10</t>
        </is>
      </c>
      <c r="B126" s="91" t="inlineStr">
        <is>
          <t>ФЕР01-02-100-08</t>
        </is>
      </c>
      <c r="C126" s="92" t="inlineStr">
        <is>
          <t>При трелевке на каждые последующие 100 м добавлять: к расценке 01-02-100-02</t>
        </is>
      </c>
      <c r="D126" s="265" t="n"/>
      <c r="E126" s="266" t="n"/>
      <c r="F126" s="93" t="inlineStr">
        <is>
          <t>100 шт</t>
        </is>
      </c>
      <c r="G126" s="94" t="n">
        <v>2.33</v>
      </c>
      <c r="H126" s="95" t="n">
        <v>1</v>
      </c>
      <c r="I126" s="116" t="n">
        <v>2.33</v>
      </c>
      <c r="J126" s="94" t="n"/>
      <c r="K126" s="94" t="n"/>
      <c r="L126" s="94" t="n"/>
      <c r="M126" s="94" t="n"/>
      <c r="N126" s="94" t="n"/>
    </row>
    <row r="127" ht="19.35" customHeight="1">
      <c r="A127" s="96" t="n"/>
      <c r="B127" s="97" t="inlineStr">
        <is>
          <t>1</t>
        </is>
      </c>
      <c r="C127" s="98" t="inlineStr">
        <is>
          <t>ОТ</t>
        </is>
      </c>
      <c r="D127" s="265" t="n"/>
      <c r="E127" s="266" t="n"/>
      <c r="F127" s="99" t="n"/>
      <c r="G127" s="99" t="n"/>
      <c r="H127" s="99" t="n"/>
      <c r="I127" s="100" t="n"/>
      <c r="J127" s="101" t="n">
        <v>58.34</v>
      </c>
      <c r="K127" s="267" t="n">
        <v>1.2</v>
      </c>
      <c r="L127" s="101" t="n">
        <v>163.12</v>
      </c>
      <c r="M127" s="101" t="n">
        <v>71.26000000000001</v>
      </c>
      <c r="N127" s="103" t="n">
        <v>11623.93</v>
      </c>
    </row>
    <row r="128" ht="19.35" customHeight="1">
      <c r="A128" s="96" t="n"/>
      <c r="B128" s="97" t="inlineStr">
        <is>
          <t>2</t>
        </is>
      </c>
      <c r="C128" s="98" t="inlineStr">
        <is>
          <t>ЭМ</t>
        </is>
      </c>
      <c r="D128" s="265" t="n"/>
      <c r="E128" s="266" t="n"/>
      <c r="F128" s="99" t="n"/>
      <c r="G128" s="99" t="n"/>
      <c r="H128" s="99" t="n"/>
      <c r="I128" s="100" t="n"/>
      <c r="J128" s="101" t="n">
        <v>330.42</v>
      </c>
      <c r="K128" s="267" t="n">
        <v>1.2</v>
      </c>
      <c r="L128" s="101" t="n">
        <v>923.85</v>
      </c>
      <c r="M128" s="100" t="n"/>
      <c r="N128" s="100" t="n"/>
    </row>
    <row r="129" ht="19.35" customHeight="1">
      <c r="A129" s="96" t="n"/>
      <c r="B129" s="97" t="inlineStr">
        <is>
          <t>3</t>
        </is>
      </c>
      <c r="C129" s="98" t="inlineStr">
        <is>
          <t>в т.ч. ОТм</t>
        </is>
      </c>
      <c r="D129" s="265" t="n"/>
      <c r="E129" s="266" t="n"/>
      <c r="F129" s="99" t="n"/>
      <c r="G129" s="99" t="n"/>
      <c r="H129" s="99" t="n"/>
      <c r="I129" s="100" t="n"/>
      <c r="J129" s="101" t="n">
        <v>57.78</v>
      </c>
      <c r="K129" s="267" t="n">
        <v>1.2</v>
      </c>
      <c r="L129" s="101" t="n">
        <v>161.55</v>
      </c>
      <c r="M129" s="101" t="n">
        <v>71.26000000000001</v>
      </c>
      <c r="N129" s="103" t="n">
        <v>11512.05</v>
      </c>
    </row>
    <row r="130" ht="19.35" customHeight="1">
      <c r="A130" s="96" t="n"/>
      <c r="B130" s="104" t="n"/>
      <c r="C130" s="98" t="inlineStr">
        <is>
          <t>ЗТ</t>
        </is>
      </c>
      <c r="D130" s="265" t="n"/>
      <c r="E130" s="266" t="n"/>
      <c r="F130" s="105" t="inlineStr">
        <is>
          <t>чел.-ч</t>
        </is>
      </c>
      <c r="G130" s="101" t="n">
        <v>7.48</v>
      </c>
      <c r="H130" s="267" t="n">
        <v>1.2</v>
      </c>
      <c r="I130" s="269" t="n">
        <v>20.91408</v>
      </c>
      <c r="J130" s="100" t="n"/>
      <c r="K130" s="100" t="n"/>
      <c r="L130" s="100" t="n"/>
      <c r="M130" s="100" t="n"/>
      <c r="N130" s="100" t="n"/>
    </row>
    <row r="131" ht="19.35" customHeight="1">
      <c r="A131" s="96" t="n"/>
      <c r="B131" s="104" t="n"/>
      <c r="C131" s="98" t="inlineStr">
        <is>
          <t>ЗТм</t>
        </is>
      </c>
      <c r="D131" s="265" t="n"/>
      <c r="E131" s="266" t="n"/>
      <c r="F131" s="105" t="inlineStr">
        <is>
          <t>чел.-ч</t>
        </is>
      </c>
      <c r="G131" s="101" t="n">
        <v>4.28</v>
      </c>
      <c r="H131" s="267" t="n">
        <v>1.2</v>
      </c>
      <c r="I131" s="269" t="n">
        <v>11.96688</v>
      </c>
      <c r="J131" s="100" t="n"/>
      <c r="K131" s="100" t="n"/>
      <c r="L131" s="100" t="n"/>
      <c r="M131" s="100" t="n"/>
      <c r="N131" s="100" t="n"/>
    </row>
    <row r="132" ht="19.35" customHeight="1">
      <c r="A132" s="96" t="n"/>
      <c r="B132" s="104" t="n"/>
      <c r="C132" s="98" t="inlineStr">
        <is>
          <t>Итого по расценке</t>
        </is>
      </c>
      <c r="D132" s="265" t="n"/>
      <c r="E132" s="266" t="n"/>
      <c r="F132" s="99" t="n"/>
      <c r="G132" s="107" t="n"/>
      <c r="H132" s="107" t="n"/>
      <c r="I132" s="100" t="n"/>
      <c r="J132" s="101" t="n">
        <v>388.76</v>
      </c>
      <c r="K132" s="100" t="n"/>
      <c r="L132" s="103" t="n">
        <v>1086.97</v>
      </c>
      <c r="M132" s="100" t="n"/>
      <c r="N132" s="108" t="n"/>
    </row>
    <row r="133" ht="19.35" customHeight="1">
      <c r="A133" s="96" t="n"/>
      <c r="B133" s="109" t="n"/>
      <c r="C133" s="98" t="inlineStr">
        <is>
          <t>ФОТ</t>
        </is>
      </c>
      <c r="D133" s="265" t="n"/>
      <c r="E133" s="266" t="n"/>
      <c r="F133" s="99" t="n"/>
      <c r="G133" s="107" t="n"/>
      <c r="H133" s="107" t="n"/>
      <c r="I133" s="100" t="n"/>
      <c r="J133" s="100" t="n"/>
      <c r="K133" s="100" t="n"/>
      <c r="L133" s="101" t="n">
        <v>324.67</v>
      </c>
      <c r="M133" s="100" t="n"/>
      <c r="N133" s="103" t="n">
        <v>23135.98</v>
      </c>
    </row>
    <row r="134" ht="42" customHeight="1">
      <c r="A134" s="96" t="n"/>
      <c r="B134" s="110" t="inlineStr">
        <is>
          <t>Пр/812-001.4-1</t>
        </is>
      </c>
      <c r="C134" s="98" t="inlineStr">
        <is>
          <t>НР Земляные работы по другим видам работ (подготовительным, сопутствующим, укрепительным)</t>
        </is>
      </c>
      <c r="D134" s="265" t="n"/>
      <c r="E134" s="266" t="n"/>
      <c r="F134" s="105" t="inlineStr">
        <is>
          <t>%</t>
        </is>
      </c>
      <c r="G134" s="111" t="n">
        <v>89</v>
      </c>
      <c r="H134" s="112" t="n"/>
      <c r="I134" s="111" t="n">
        <v>89</v>
      </c>
      <c r="J134" s="100" t="n"/>
      <c r="K134" s="100" t="n"/>
      <c r="L134" s="101" t="n">
        <v>288.96</v>
      </c>
      <c r="M134" s="100" t="n"/>
      <c r="N134" s="113" t="n">
        <v>20591.02</v>
      </c>
    </row>
    <row r="135" ht="42" customHeight="1">
      <c r="A135" s="96" t="n"/>
      <c r="B135" s="110" t="inlineStr">
        <is>
          <t>Пр/774-001.4</t>
        </is>
      </c>
      <c r="C135" s="98" t="inlineStr">
        <is>
          <t>СП Земляные работы по другим видам работ (подготовительным, сопутствующим, укрепительным)</t>
        </is>
      </c>
      <c r="D135" s="265" t="n"/>
      <c r="E135" s="266" t="n"/>
      <c r="F135" s="105" t="inlineStr">
        <is>
          <t>%</t>
        </is>
      </c>
      <c r="G135" s="111" t="n">
        <v>41</v>
      </c>
      <c r="H135" s="112" t="n"/>
      <c r="I135" s="111" t="n">
        <v>41</v>
      </c>
      <c r="J135" s="100" t="n"/>
      <c r="K135" s="100" t="n"/>
      <c r="L135" s="101" t="n">
        <v>133.11</v>
      </c>
      <c r="M135" s="100" t="n"/>
      <c r="N135" s="103" t="n">
        <v>9485.75</v>
      </c>
    </row>
    <row r="136" ht="19.35" customHeight="1">
      <c r="A136" s="96" t="n"/>
      <c r="B136" s="109" t="n"/>
      <c r="C136" s="88" t="inlineStr">
        <is>
          <t>Всего по позиции</t>
        </is>
      </c>
      <c r="D136" s="265" t="n"/>
      <c r="E136" s="266" t="n"/>
      <c r="F136" s="100" t="n"/>
      <c r="G136" s="107" t="n"/>
      <c r="H136" s="107" t="n"/>
      <c r="I136" s="114" t="n"/>
      <c r="J136" s="114" t="n"/>
      <c r="K136" s="114" t="n"/>
      <c r="L136" s="115" t="n">
        <v>1509.04</v>
      </c>
      <c r="M136" s="114" t="n"/>
      <c r="N136" s="94" t="n"/>
    </row>
    <row r="137" ht="68.65000000000001" customHeight="1">
      <c r="A137" s="88" t="inlineStr">
        <is>
          <t>11</t>
        </is>
      </c>
      <c r="B137" s="91" t="inlineStr">
        <is>
          <t>ФЕР01-02-100-03</t>
        </is>
      </c>
      <c r="C137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265" t="n"/>
      <c r="E137" s="266" t="n"/>
      <c r="F137" s="93" t="inlineStr">
        <is>
          <t>100 шт</t>
        </is>
      </c>
      <c r="G137" s="94" t="n">
        <v>0.5</v>
      </c>
      <c r="H137" s="95" t="n">
        <v>1</v>
      </c>
      <c r="I137" s="273" t="n">
        <v>0.5</v>
      </c>
      <c r="J137" s="94" t="n"/>
      <c r="K137" s="94" t="n"/>
      <c r="L137" s="94" t="n"/>
      <c r="M137" s="94" t="n"/>
      <c r="N137" s="94" t="n"/>
    </row>
    <row r="138" ht="19.35" customHeight="1">
      <c r="A138" s="96" t="n"/>
      <c r="B138" s="97" t="inlineStr">
        <is>
          <t>1</t>
        </is>
      </c>
      <c r="C138" s="98" t="inlineStr">
        <is>
          <t>ОТ</t>
        </is>
      </c>
      <c r="D138" s="265" t="n"/>
      <c r="E138" s="266" t="n"/>
      <c r="F138" s="99" t="n"/>
      <c r="G138" s="99" t="n"/>
      <c r="H138" s="99" t="n"/>
      <c r="I138" s="100" t="n"/>
      <c r="J138" s="101" t="n">
        <v>326.82</v>
      </c>
      <c r="K138" s="267" t="n">
        <v>1.2</v>
      </c>
      <c r="L138" s="101" t="n">
        <v>196.09</v>
      </c>
      <c r="M138" s="101" t="n">
        <v>71.26000000000001</v>
      </c>
      <c r="N138" s="103" t="n">
        <v>13973.37</v>
      </c>
    </row>
    <row r="139" ht="19.35" customHeight="1">
      <c r="A139" s="96" t="n"/>
      <c r="B139" s="97" t="inlineStr">
        <is>
          <t>2</t>
        </is>
      </c>
      <c r="C139" s="98" t="inlineStr">
        <is>
          <t>ЭМ</t>
        </is>
      </c>
      <c r="D139" s="265" t="n"/>
      <c r="E139" s="266" t="n"/>
      <c r="F139" s="99" t="n"/>
      <c r="G139" s="99" t="n"/>
      <c r="H139" s="99" t="n"/>
      <c r="I139" s="100" t="n"/>
      <c r="J139" s="103" t="n">
        <v>1852.8</v>
      </c>
      <c r="K139" s="267" t="n">
        <v>1.2</v>
      </c>
      <c r="L139" s="103" t="n">
        <v>1111.68</v>
      </c>
      <c r="M139" s="100" t="n"/>
      <c r="N139" s="100" t="n"/>
    </row>
    <row r="140" ht="19.35" customHeight="1">
      <c r="A140" s="96" t="n"/>
      <c r="B140" s="97" t="inlineStr">
        <is>
          <t>3</t>
        </is>
      </c>
      <c r="C140" s="98" t="inlineStr">
        <is>
          <t>в т.ч. ОТм</t>
        </is>
      </c>
      <c r="D140" s="265" t="n"/>
      <c r="E140" s="266" t="n"/>
      <c r="F140" s="99" t="n"/>
      <c r="G140" s="99" t="n"/>
      <c r="H140" s="99" t="n"/>
      <c r="I140" s="100" t="n"/>
      <c r="J140" s="101" t="n">
        <v>324</v>
      </c>
      <c r="K140" s="267" t="n">
        <v>1.2</v>
      </c>
      <c r="L140" s="101" t="n">
        <v>194.4</v>
      </c>
      <c r="M140" s="101" t="n">
        <v>71.26000000000001</v>
      </c>
      <c r="N140" s="103" t="n">
        <v>13852.94</v>
      </c>
    </row>
    <row r="141" ht="19.35" customHeight="1">
      <c r="A141" s="96" t="n"/>
      <c r="B141" s="104" t="n"/>
      <c r="C141" s="98" t="inlineStr">
        <is>
          <t>ЗТ</t>
        </is>
      </c>
      <c r="D141" s="265" t="n"/>
      <c r="E141" s="266" t="n"/>
      <c r="F141" s="105" t="inlineStr">
        <is>
          <t>чел.-ч</t>
        </is>
      </c>
      <c r="G141" s="270" t="n">
        <v>41.9</v>
      </c>
      <c r="H141" s="267" t="n">
        <v>1.2</v>
      </c>
      <c r="I141" s="101" t="n">
        <v>25.14</v>
      </c>
      <c r="J141" s="100" t="n"/>
      <c r="K141" s="100" t="n"/>
      <c r="L141" s="100" t="n"/>
      <c r="M141" s="100" t="n"/>
      <c r="N141" s="100" t="n"/>
    </row>
    <row r="142" ht="19.35" customHeight="1">
      <c r="A142" s="96" t="n"/>
      <c r="B142" s="104" t="n"/>
      <c r="C142" s="98" t="inlineStr">
        <is>
          <t>ЗТм</t>
        </is>
      </c>
      <c r="D142" s="265" t="n"/>
      <c r="E142" s="266" t="n"/>
      <c r="F142" s="105" t="inlineStr">
        <is>
          <t>чел.-ч</t>
        </is>
      </c>
      <c r="G142" s="121" t="n">
        <v>24</v>
      </c>
      <c r="H142" s="267" t="n">
        <v>1.2</v>
      </c>
      <c r="I142" s="270" t="n">
        <v>14.4</v>
      </c>
      <c r="J142" s="100" t="n"/>
      <c r="K142" s="100" t="n"/>
      <c r="L142" s="100" t="n"/>
      <c r="M142" s="100" t="n"/>
      <c r="N142" s="100" t="n"/>
    </row>
    <row r="143" ht="19.35" customHeight="1">
      <c r="A143" s="96" t="n"/>
      <c r="B143" s="104" t="n"/>
      <c r="C143" s="98" t="inlineStr">
        <is>
          <t>Итого по расценке</t>
        </is>
      </c>
      <c r="D143" s="265" t="n"/>
      <c r="E143" s="266" t="n"/>
      <c r="F143" s="99" t="n"/>
      <c r="G143" s="107" t="n"/>
      <c r="H143" s="107" t="n"/>
      <c r="I143" s="100" t="n"/>
      <c r="J143" s="103" t="n">
        <v>2179.62</v>
      </c>
      <c r="K143" s="100" t="n"/>
      <c r="L143" s="103" t="n">
        <v>1307.77</v>
      </c>
      <c r="M143" s="100" t="n"/>
      <c r="N143" s="108" t="n"/>
    </row>
    <row r="144" ht="19.35" customHeight="1">
      <c r="A144" s="96" t="n"/>
      <c r="B144" s="109" t="n"/>
      <c r="C144" s="98" t="inlineStr">
        <is>
          <t>ФОТ</t>
        </is>
      </c>
      <c r="D144" s="265" t="n"/>
      <c r="E144" s="266" t="n"/>
      <c r="F144" s="99" t="n"/>
      <c r="G144" s="107" t="n"/>
      <c r="H144" s="107" t="n"/>
      <c r="I144" s="100" t="n"/>
      <c r="J144" s="100" t="n"/>
      <c r="K144" s="100" t="n"/>
      <c r="L144" s="101" t="n">
        <v>390.49</v>
      </c>
      <c r="M144" s="100" t="n"/>
      <c r="N144" s="103" t="n">
        <v>27826.31</v>
      </c>
    </row>
    <row r="145" ht="42" customHeight="1">
      <c r="A145" s="96" t="n"/>
      <c r="B145" s="110" t="inlineStr">
        <is>
          <t>Пр/812-001.4-1</t>
        </is>
      </c>
      <c r="C145" s="98" t="inlineStr">
        <is>
          <t>НР Земляные работы по другим видам работ (подготовительным, сопутствующим, укрепительным)</t>
        </is>
      </c>
      <c r="D145" s="265" t="n"/>
      <c r="E145" s="266" t="n"/>
      <c r="F145" s="105" t="inlineStr">
        <is>
          <t>%</t>
        </is>
      </c>
      <c r="G145" s="111" t="n">
        <v>89</v>
      </c>
      <c r="H145" s="112" t="n"/>
      <c r="I145" s="111" t="n">
        <v>89</v>
      </c>
      <c r="J145" s="100" t="n"/>
      <c r="K145" s="100" t="n"/>
      <c r="L145" s="101" t="n">
        <v>347.54</v>
      </c>
      <c r="M145" s="100" t="n"/>
      <c r="N145" s="113" t="n">
        <v>24765.42</v>
      </c>
    </row>
    <row r="146" ht="42" customHeight="1">
      <c r="A146" s="96" t="n"/>
      <c r="B146" s="110" t="inlineStr">
        <is>
          <t>Пр/774-001.4</t>
        </is>
      </c>
      <c r="C146" s="98" t="inlineStr">
        <is>
          <t>СП Земляные работы по другим видам работ (подготовительным, сопутствующим, укрепительным)</t>
        </is>
      </c>
      <c r="D146" s="265" t="n"/>
      <c r="E146" s="266" t="n"/>
      <c r="F146" s="105" t="inlineStr">
        <is>
          <t>%</t>
        </is>
      </c>
      <c r="G146" s="111" t="n">
        <v>41</v>
      </c>
      <c r="H146" s="112" t="n"/>
      <c r="I146" s="111" t="n">
        <v>41</v>
      </c>
      <c r="J146" s="100" t="n"/>
      <c r="K146" s="100" t="n"/>
      <c r="L146" s="101" t="n">
        <v>160.1</v>
      </c>
      <c r="M146" s="100" t="n"/>
      <c r="N146" s="103" t="n">
        <v>11408.79</v>
      </c>
    </row>
    <row r="147" ht="19.35" customHeight="1">
      <c r="A147" s="96" t="n"/>
      <c r="B147" s="109" t="n"/>
      <c r="C147" s="88" t="inlineStr">
        <is>
          <t>Всего по позиции</t>
        </is>
      </c>
      <c r="D147" s="265" t="n"/>
      <c r="E147" s="266" t="n"/>
      <c r="F147" s="100" t="n"/>
      <c r="G147" s="107" t="n"/>
      <c r="H147" s="107" t="n"/>
      <c r="I147" s="114" t="n"/>
      <c r="J147" s="114" t="n"/>
      <c r="K147" s="114" t="n"/>
      <c r="L147" s="115" t="n">
        <v>1815.41</v>
      </c>
      <c r="M147" s="114" t="n"/>
      <c r="N147" s="94" t="n"/>
    </row>
    <row r="148" ht="55.35" customHeight="1">
      <c r="A148" s="88" t="inlineStr">
        <is>
          <t>12</t>
        </is>
      </c>
      <c r="B148" s="91" t="inlineStr">
        <is>
          <t>ФЕР01-02-100-09</t>
        </is>
      </c>
      <c r="C148" s="92" t="inlineStr">
        <is>
          <t>При трелевке на каждые последующие 100 м добавлять: к расценке 01-02-100-03</t>
        </is>
      </c>
      <c r="D148" s="265" t="n"/>
      <c r="E148" s="266" t="n"/>
      <c r="F148" s="93" t="inlineStr">
        <is>
          <t>100 шт</t>
        </is>
      </c>
      <c r="G148" s="94" t="n">
        <v>0.5</v>
      </c>
      <c r="H148" s="95" t="n">
        <v>1</v>
      </c>
      <c r="I148" s="273" t="n">
        <v>0.5</v>
      </c>
      <c r="J148" s="94" t="n"/>
      <c r="K148" s="94" t="n"/>
      <c r="L148" s="94" t="n"/>
      <c r="M148" s="94" t="n"/>
      <c r="N148" s="94" t="n"/>
    </row>
    <row r="149" ht="19.35" customHeight="1">
      <c r="A149" s="96" t="n"/>
      <c r="B149" s="97" t="inlineStr">
        <is>
          <t>1</t>
        </is>
      </c>
      <c r="C149" s="98" t="inlineStr">
        <is>
          <t>ОТ</t>
        </is>
      </c>
      <c r="D149" s="265" t="n"/>
      <c r="E149" s="266" t="n"/>
      <c r="F149" s="99" t="n"/>
      <c r="G149" s="99" t="n"/>
      <c r="H149" s="99" t="n"/>
      <c r="I149" s="100" t="n"/>
      <c r="J149" s="101" t="n">
        <v>93.59999999999999</v>
      </c>
      <c r="K149" s="267" t="n">
        <v>1.2</v>
      </c>
      <c r="L149" s="101" t="n">
        <v>56.16</v>
      </c>
      <c r="M149" s="101" t="n">
        <v>71.26000000000001</v>
      </c>
      <c r="N149" s="103" t="n">
        <v>4001.96</v>
      </c>
    </row>
    <row r="150" ht="19.35" customHeight="1">
      <c r="A150" s="96" t="n"/>
      <c r="B150" s="97" t="inlineStr">
        <is>
          <t>2</t>
        </is>
      </c>
      <c r="C150" s="98" t="inlineStr">
        <is>
          <t>ЭМ</t>
        </is>
      </c>
      <c r="D150" s="265" t="n"/>
      <c r="E150" s="266" t="n"/>
      <c r="F150" s="99" t="n"/>
      <c r="G150" s="99" t="n"/>
      <c r="H150" s="99" t="n"/>
      <c r="I150" s="100" t="n"/>
      <c r="J150" s="101" t="n">
        <v>531.14</v>
      </c>
      <c r="K150" s="267" t="n">
        <v>1.2</v>
      </c>
      <c r="L150" s="101" t="n">
        <v>318.68</v>
      </c>
      <c r="M150" s="100" t="n"/>
      <c r="N150" s="100" t="n"/>
    </row>
    <row r="151" ht="19.35" customHeight="1">
      <c r="A151" s="96" t="n"/>
      <c r="B151" s="97" t="inlineStr">
        <is>
          <t>3</t>
        </is>
      </c>
      <c r="C151" s="98" t="inlineStr">
        <is>
          <t>в т.ч. ОТм</t>
        </is>
      </c>
      <c r="D151" s="265" t="n"/>
      <c r="E151" s="266" t="n"/>
      <c r="F151" s="99" t="n"/>
      <c r="G151" s="99" t="n"/>
      <c r="H151" s="99" t="n"/>
      <c r="I151" s="100" t="n"/>
      <c r="J151" s="101" t="n">
        <v>92.88</v>
      </c>
      <c r="K151" s="267" t="n">
        <v>1.2</v>
      </c>
      <c r="L151" s="101" t="n">
        <v>55.73</v>
      </c>
      <c r="M151" s="101" t="n">
        <v>71.26000000000001</v>
      </c>
      <c r="N151" s="103" t="n">
        <v>3971.32</v>
      </c>
    </row>
    <row r="152" ht="19.35" customHeight="1">
      <c r="A152" s="96" t="n"/>
      <c r="B152" s="104" t="n"/>
      <c r="C152" s="98" t="inlineStr">
        <is>
          <t>ЗТ</t>
        </is>
      </c>
      <c r="D152" s="265" t="n"/>
      <c r="E152" s="266" t="n"/>
      <c r="F152" s="105" t="inlineStr">
        <is>
          <t>чел.-ч</t>
        </is>
      </c>
      <c r="G152" s="121" t="n">
        <v>12</v>
      </c>
      <c r="H152" s="267" t="n">
        <v>1.2</v>
      </c>
      <c r="I152" s="270" t="n">
        <v>7.2</v>
      </c>
      <c r="J152" s="100" t="n"/>
      <c r="K152" s="100" t="n"/>
      <c r="L152" s="100" t="n"/>
      <c r="M152" s="100" t="n"/>
      <c r="N152" s="100" t="n"/>
    </row>
    <row r="153" ht="19.35" customHeight="1">
      <c r="A153" s="96" t="n"/>
      <c r="B153" s="104" t="n"/>
      <c r="C153" s="98" t="inlineStr">
        <is>
          <t>ЗТм</t>
        </is>
      </c>
      <c r="D153" s="265" t="n"/>
      <c r="E153" s="266" t="n"/>
      <c r="F153" s="105" t="inlineStr">
        <is>
          <t>чел.-ч</t>
        </is>
      </c>
      <c r="G153" s="101" t="n">
        <v>6.88</v>
      </c>
      <c r="H153" s="267" t="n">
        <v>1.2</v>
      </c>
      <c r="I153" s="268" t="n">
        <v>4.128</v>
      </c>
      <c r="J153" s="100" t="n"/>
      <c r="K153" s="100" t="n"/>
      <c r="L153" s="100" t="n"/>
      <c r="M153" s="100" t="n"/>
      <c r="N153" s="100" t="n"/>
    </row>
    <row r="154" ht="19.35" customHeight="1">
      <c r="A154" s="96" t="n"/>
      <c r="B154" s="104" t="n"/>
      <c r="C154" s="98" t="inlineStr">
        <is>
          <t>Итого по расценке</t>
        </is>
      </c>
      <c r="D154" s="265" t="n"/>
      <c r="E154" s="266" t="n"/>
      <c r="F154" s="99" t="n"/>
      <c r="G154" s="107" t="n"/>
      <c r="H154" s="107" t="n"/>
      <c r="I154" s="100" t="n"/>
      <c r="J154" s="101" t="n">
        <v>624.74</v>
      </c>
      <c r="K154" s="100" t="n"/>
      <c r="L154" s="101" t="n">
        <v>374.84</v>
      </c>
      <c r="M154" s="100" t="n"/>
      <c r="N154" s="108" t="n"/>
    </row>
    <row r="155" ht="19.35" customHeight="1">
      <c r="A155" s="96" t="n"/>
      <c r="B155" s="109" t="n"/>
      <c r="C155" s="98" t="inlineStr">
        <is>
          <t>ФОТ</t>
        </is>
      </c>
      <c r="D155" s="265" t="n"/>
      <c r="E155" s="266" t="n"/>
      <c r="F155" s="99" t="n"/>
      <c r="G155" s="107" t="n"/>
      <c r="H155" s="107" t="n"/>
      <c r="I155" s="100" t="n"/>
      <c r="J155" s="100" t="n"/>
      <c r="K155" s="100" t="n"/>
      <c r="L155" s="101" t="n">
        <v>111.89</v>
      </c>
      <c r="M155" s="100" t="n"/>
      <c r="N155" s="103" t="n">
        <v>7973.28</v>
      </c>
    </row>
    <row r="156" ht="42" customHeight="1">
      <c r="A156" s="96" t="n"/>
      <c r="B156" s="110" t="inlineStr">
        <is>
          <t>Пр/812-001.4-1</t>
        </is>
      </c>
      <c r="C156" s="98" t="inlineStr">
        <is>
          <t>НР Земляные работы по другим видам работ (подготовительным, сопутствующим, укрепительным)</t>
        </is>
      </c>
      <c r="D156" s="265" t="n"/>
      <c r="E156" s="266" t="n"/>
      <c r="F156" s="105" t="inlineStr">
        <is>
          <t>%</t>
        </is>
      </c>
      <c r="G156" s="111" t="n">
        <v>89</v>
      </c>
      <c r="H156" s="112" t="n"/>
      <c r="I156" s="111" t="n">
        <v>89</v>
      </c>
      <c r="J156" s="100" t="n"/>
      <c r="K156" s="100" t="n"/>
      <c r="L156" s="101" t="n">
        <v>99.58</v>
      </c>
      <c r="M156" s="100" t="n"/>
      <c r="N156" s="113" t="n">
        <v>7096.22</v>
      </c>
    </row>
    <row r="157" ht="42" customHeight="1">
      <c r="A157" s="96" t="n"/>
      <c r="B157" s="110" t="inlineStr">
        <is>
          <t>Пр/774-001.4</t>
        </is>
      </c>
      <c r="C157" s="98" t="inlineStr">
        <is>
          <t>СП Земляные работы по другим видам работ (подготовительным, сопутствующим, укрепительным)</t>
        </is>
      </c>
      <c r="D157" s="265" t="n"/>
      <c r="E157" s="266" t="n"/>
      <c r="F157" s="105" t="inlineStr">
        <is>
          <t>%</t>
        </is>
      </c>
      <c r="G157" s="111" t="n">
        <v>41</v>
      </c>
      <c r="H157" s="112" t="n"/>
      <c r="I157" s="111" t="n">
        <v>41</v>
      </c>
      <c r="J157" s="100" t="n"/>
      <c r="K157" s="100" t="n"/>
      <c r="L157" s="101" t="n">
        <v>45.87</v>
      </c>
      <c r="M157" s="100" t="n"/>
      <c r="N157" s="103" t="n">
        <v>3269.04</v>
      </c>
    </row>
    <row r="158" ht="19.35" customHeight="1">
      <c r="A158" s="96" t="n"/>
      <c r="B158" s="109" t="n"/>
      <c r="C158" s="88" t="inlineStr">
        <is>
          <t>Всего по позиции</t>
        </is>
      </c>
      <c r="D158" s="265" t="n"/>
      <c r="E158" s="266" t="n"/>
      <c r="F158" s="100" t="n"/>
      <c r="G158" s="107" t="n"/>
      <c r="H158" s="107" t="n"/>
      <c r="I158" s="114" t="n"/>
      <c r="J158" s="114" t="n"/>
      <c r="K158" s="114" t="n"/>
      <c r="L158" s="116" t="n">
        <v>520.29</v>
      </c>
      <c r="M158" s="114" t="n"/>
      <c r="N158" s="94" t="n"/>
    </row>
    <row r="159" ht="19.35" customHeight="1">
      <c r="A159" s="122" t="n"/>
      <c r="B159" s="122" t="n"/>
      <c r="C159" s="123" t="inlineStr">
        <is>
          <t>Итого по разделу 1. Вырубка просеки</t>
        </is>
      </c>
      <c r="L159" s="124" t="n">
        <v>39103.22</v>
      </c>
      <c r="M159" s="122" t="n"/>
      <c r="N159" s="125" t="n"/>
    </row>
    <row r="160" ht="19.35" customHeight="1">
      <c r="A160" s="126" t="n"/>
      <c r="B160" s="127" t="n"/>
      <c r="C160" s="128" t="inlineStr">
        <is>
          <t>Итого прямые затраты по разделу</t>
        </is>
      </c>
      <c r="L160" s="129" t="n">
        <v>21716.22</v>
      </c>
      <c r="M160" s="130" t="n"/>
      <c r="N160" s="129" t="n">
        <v>1038888.89</v>
      </c>
    </row>
    <row r="161" ht="19.35" customHeight="1">
      <c r="A161" s="126" t="n"/>
      <c r="B161" s="127" t="n"/>
      <c r="C161" s="128" t="inlineStr">
        <is>
          <t>в том числе</t>
        </is>
      </c>
      <c r="L161" s="129" t="n"/>
      <c r="M161" s="130" t="n"/>
      <c r="N161" s="129" t="n"/>
    </row>
    <row r="162" ht="19.35" customHeight="1">
      <c r="A162" s="126" t="n"/>
      <c r="B162" s="127" t="n"/>
      <c r="C162" s="128" t="inlineStr">
        <is>
          <t>- оплата труда (ОТ)</t>
        </is>
      </c>
      <c r="L162" s="129" t="n">
        <v>11606.72</v>
      </c>
      <c r="M162" s="130" t="n"/>
      <c r="N162" s="129" t="n">
        <v>827094.86</v>
      </c>
    </row>
    <row r="163" ht="19.35" customHeight="1">
      <c r="A163" s="126" t="n"/>
      <c r="B163" s="127" t="n"/>
      <c r="C163" s="128" t="inlineStr">
        <is>
          <t>- эксплуатация машин и механизмов</t>
        </is>
      </c>
      <c r="L163" s="129" t="n">
        <v>10109.5</v>
      </c>
      <c r="M163" s="130" t="n"/>
      <c r="N163" s="129" t="n">
        <v>211794.03</v>
      </c>
    </row>
    <row r="164" ht="19.35" customHeight="1">
      <c r="A164" s="126" t="n"/>
      <c r="B164" s="131" t="n"/>
      <c r="C164" s="132" t="inlineStr">
        <is>
          <t>в том числе</t>
        </is>
      </c>
      <c r="L164" s="129" t="n"/>
      <c r="M164" s="130" t="n"/>
      <c r="N164" s="129" t="n"/>
    </row>
    <row r="165" ht="19.35" customHeight="1">
      <c r="A165" s="126" t="n"/>
      <c r="B165" s="131" t="n"/>
      <c r="C165" s="132" t="inlineStr">
        <is>
          <t>эксплуатация машин и механизмов без учета доплат к оплате труда машинистов</t>
        </is>
      </c>
      <c r="L165" s="129" t="n">
        <v>10109.5</v>
      </c>
      <c r="M165" s="130" t="n"/>
      <c r="N165" s="129" t="n">
        <v>211794.03</v>
      </c>
    </row>
    <row r="166" ht="19.35" customHeight="1">
      <c r="A166" s="126" t="n"/>
      <c r="B166" s="131" t="n"/>
      <c r="C166" s="132" t="inlineStr">
        <is>
          <t>в том числе</t>
        </is>
      </c>
      <c r="L166" s="129" t="n"/>
      <c r="M166" s="130" t="n"/>
      <c r="N166" s="129" t="n"/>
    </row>
    <row r="167" ht="19.35" customHeight="1">
      <c r="A167" s="126" t="n"/>
      <c r="B167" s="131" t="n"/>
      <c r="C167" s="132" t="inlineStr">
        <is>
          <t>оплата труда машинистов (ОТм)</t>
        </is>
      </c>
      <c r="L167" s="129" t="n">
        <v>1767.88</v>
      </c>
      <c r="M167" s="130" t="n"/>
      <c r="N167" s="129" t="n">
        <v>125979.12</v>
      </c>
    </row>
    <row r="168" ht="19.35" customHeight="1">
      <c r="A168" s="126" t="n"/>
      <c r="B168" s="127" t="n"/>
      <c r="C168" s="128" t="inlineStr">
        <is>
          <t>Итого ФОТ (справочно)</t>
        </is>
      </c>
      <c r="L168" s="129" t="n">
        <v>13374.6</v>
      </c>
      <c r="M168" s="130" t="n"/>
      <c r="N168" s="129" t="n">
        <v>953073.98</v>
      </c>
    </row>
    <row r="169" ht="19.35" customHeight="1">
      <c r="A169" s="126" t="n"/>
      <c r="B169" s="127" t="n"/>
      <c r="C169" s="128" t="inlineStr">
        <is>
          <t>Итого накладные расходы</t>
        </is>
      </c>
      <c r="L169" s="129" t="n">
        <v>11903.41</v>
      </c>
      <c r="M169" s="130" t="n"/>
      <c r="N169" s="129" t="n">
        <v>848235.84</v>
      </c>
    </row>
    <row r="170" ht="19.35" customHeight="1">
      <c r="A170" s="126" t="n"/>
      <c r="B170" s="127" t="n"/>
      <c r="C170" s="128" t="inlineStr">
        <is>
          <t>Итого сметная прибыль</t>
        </is>
      </c>
      <c r="L170" s="129" t="n">
        <v>5483.59</v>
      </c>
      <c r="M170" s="130" t="n"/>
      <c r="N170" s="129" t="n">
        <v>390760.33</v>
      </c>
    </row>
    <row r="171" ht="19.35" customHeight="1">
      <c r="A171" s="126" t="n"/>
      <c r="B171" s="133" t="n"/>
      <c r="C171" s="134" t="inlineStr">
        <is>
          <t>Итого по разделу</t>
        </is>
      </c>
      <c r="L171" s="124" t="n">
        <v>39103.22</v>
      </c>
      <c r="M171" s="135" t="n"/>
      <c r="N171" s="124" t="n">
        <v>2277885.06</v>
      </c>
    </row>
    <row r="172" ht="19.35" customHeight="1">
      <c r="A172" s="126" t="n"/>
      <c r="B172" s="131" t="n"/>
      <c r="C172" s="132" t="inlineStr">
        <is>
          <t>Справочно</t>
        </is>
      </c>
      <c r="L172" s="129" t="n"/>
      <c r="M172" s="130" t="n"/>
      <c r="N172" s="129" t="n"/>
    </row>
    <row r="173" ht="19.35" customHeight="1">
      <c r="A173" s="126" t="n"/>
      <c r="B173" s="127" t="n"/>
      <c r="C173" s="132" t="inlineStr">
        <is>
          <t>затраты труда рабочих</t>
        </is>
      </c>
      <c r="I173" s="136" t="n">
        <v>1373.4696</v>
      </c>
      <c r="J173" s="137" t="n"/>
      <c r="K173" s="137" t="n"/>
      <c r="L173" s="130" t="n"/>
      <c r="M173" s="130" t="n"/>
      <c r="N173" s="130" t="n"/>
    </row>
    <row r="174" ht="19.35" customHeight="1">
      <c r="A174" s="126" t="n"/>
      <c r="B174" s="127" t="n"/>
      <c r="C174" s="132" t="inlineStr">
        <is>
          <t>затраты труда машинистов</t>
        </is>
      </c>
      <c r="I174" s="136" t="n">
        <v>130.95216</v>
      </c>
      <c r="J174" s="137" t="n"/>
      <c r="K174" s="137" t="n"/>
      <c r="L174" s="130" t="n"/>
      <c r="M174" s="130" t="n"/>
      <c r="N174" s="130" t="n"/>
    </row>
    <row r="175" ht="19.35" customHeight="1">
      <c r="A175" s="138" t="n"/>
      <c r="B175" s="139" t="n"/>
      <c r="C175" s="140" t="inlineStr">
        <is>
          <t>ВСЕГО по смете</t>
        </is>
      </c>
      <c r="D175" s="141" t="n"/>
      <c r="E175" s="141" t="n"/>
      <c r="F175" s="142" t="n"/>
      <c r="G175" s="142" t="n"/>
      <c r="H175" s="142" t="n"/>
      <c r="I175" s="142" t="n"/>
      <c r="J175" s="142" t="n"/>
      <c r="K175" s="142" t="n"/>
      <c r="L175" s="143" t="n"/>
      <c r="M175" s="142" t="n"/>
      <c r="N175" s="144" t="n"/>
    </row>
    <row r="176" ht="19.35" customHeight="1">
      <c r="A176" s="126" t="n"/>
      <c r="B176" s="133" t="n"/>
      <c r="C176" s="134" t="inlineStr">
        <is>
          <t>Итого по всем разделам</t>
        </is>
      </c>
      <c r="L176" s="124" t="n">
        <v>39103.22</v>
      </c>
      <c r="M176" s="125" t="n"/>
      <c r="N176" s="124" t="n"/>
    </row>
    <row r="177" ht="19.35" customHeight="1">
      <c r="A177" s="126" t="n"/>
      <c r="B177" s="127" t="n"/>
      <c r="C177" s="128" t="inlineStr">
        <is>
          <t>ВСЕГО строительные работы</t>
        </is>
      </c>
      <c r="L177" s="129" t="n">
        <v>39103.22</v>
      </c>
      <c r="M177" s="130" t="n"/>
      <c r="N177" s="129" t="n">
        <v>2277885.06</v>
      </c>
    </row>
    <row r="178" ht="19.35" customHeight="1">
      <c r="A178" s="126" t="n"/>
      <c r="B178" s="131" t="n"/>
      <c r="C178" s="132" t="inlineStr">
        <is>
          <t>в том числе</t>
        </is>
      </c>
      <c r="L178" s="129" t="n"/>
      <c r="M178" s="130" t="n"/>
      <c r="N178" s="129" t="n"/>
    </row>
    <row r="179" ht="19.35" customHeight="1">
      <c r="A179" s="126" t="n"/>
      <c r="B179" s="131" t="n"/>
      <c r="C179" s="132" t="inlineStr">
        <is>
          <t>всего прямые затраты</t>
        </is>
      </c>
      <c r="L179" s="129" t="n">
        <v>21716.22</v>
      </c>
      <c r="M179" s="130" t="n"/>
      <c r="N179" s="129" t="n">
        <v>1038888.89</v>
      </c>
    </row>
    <row r="180" ht="19.35" customHeight="1">
      <c r="A180" s="126" t="n"/>
      <c r="B180" s="131" t="n"/>
      <c r="C180" s="132" t="inlineStr">
        <is>
          <t>в том числе</t>
        </is>
      </c>
      <c r="L180" s="129" t="n"/>
      <c r="M180" s="130" t="n"/>
      <c r="N180" s="129" t="n"/>
    </row>
    <row r="181" ht="19.35" customHeight="1">
      <c r="A181" s="126" t="n"/>
      <c r="B181" s="131" t="n"/>
      <c r="C181" s="132" t="inlineStr">
        <is>
          <t>- оплата труда (ОТ)</t>
        </is>
      </c>
      <c r="L181" s="129" t="n">
        <v>11606.72</v>
      </c>
      <c r="M181" s="130" t="n"/>
      <c r="N181" s="129" t="n">
        <v>827094.86</v>
      </c>
    </row>
    <row r="182" ht="19.35" customHeight="1">
      <c r="A182" s="126" t="n"/>
      <c r="B182" s="131" t="n"/>
      <c r="C182" s="132" t="inlineStr">
        <is>
          <t>- эксплуатация машин и механизмов</t>
        </is>
      </c>
      <c r="L182" s="129" t="n">
        <v>10109.5</v>
      </c>
      <c r="M182" s="130" t="n"/>
      <c r="N182" s="129" t="n">
        <v>211794.03</v>
      </c>
    </row>
    <row r="183" ht="19.35" customHeight="1">
      <c r="A183" s="126" t="n"/>
      <c r="B183" s="131" t="n"/>
      <c r="C183" s="132" t="inlineStr">
        <is>
          <t>в т.ч. эксплуатация машин и механизмов без учета доплат к оплате труда машинистов</t>
        </is>
      </c>
      <c r="L183" s="129" t="n">
        <v>10109.5</v>
      </c>
      <c r="M183" s="130" t="n"/>
      <c r="N183" s="129" t="n">
        <v>211794.03</v>
      </c>
    </row>
    <row r="184" ht="19.35" customHeight="1">
      <c r="A184" s="126" t="n"/>
      <c r="B184" s="131" t="n"/>
      <c r="C184" s="132" t="inlineStr">
        <is>
          <t>- в т.ч. оплата труда машинистов (ОТм)</t>
        </is>
      </c>
      <c r="L184" s="129" t="n">
        <v>1767.88</v>
      </c>
      <c r="M184" s="130" t="n"/>
      <c r="N184" s="129" t="n">
        <v>125979.12</v>
      </c>
    </row>
    <row r="185" ht="19.35" customHeight="1">
      <c r="A185" s="126" t="n"/>
      <c r="B185" s="131" t="n"/>
      <c r="C185" s="132" t="inlineStr">
        <is>
          <t>всего ФОТ (справочно)</t>
        </is>
      </c>
      <c r="L185" s="129" t="n">
        <v>13374.6</v>
      </c>
      <c r="M185" s="130" t="n"/>
      <c r="N185" s="129" t="n">
        <v>953073.98</v>
      </c>
    </row>
    <row r="186" ht="19.35" customHeight="1">
      <c r="A186" s="126" t="n"/>
      <c r="B186" s="131" t="n"/>
      <c r="C186" s="132" t="inlineStr">
        <is>
          <t>всего накладные расходы</t>
        </is>
      </c>
      <c r="L186" s="129" t="n">
        <v>11903.41</v>
      </c>
      <c r="M186" s="130" t="n"/>
      <c r="N186" s="129" t="n">
        <v>848235.84</v>
      </c>
    </row>
    <row r="187" ht="19.35" customHeight="1">
      <c r="A187" s="126" t="n"/>
      <c r="B187" s="131" t="n"/>
      <c r="C187" s="132" t="inlineStr">
        <is>
          <t>всего сметная прибыль</t>
        </is>
      </c>
      <c r="L187" s="129" t="n">
        <v>5483.59</v>
      </c>
      <c r="M187" s="130" t="n"/>
      <c r="N187" s="129" t="n">
        <v>390760.33</v>
      </c>
    </row>
    <row r="188" ht="19.35" customHeight="1">
      <c r="A188" s="126" t="n"/>
      <c r="B188" s="133" t="n"/>
      <c r="C188" s="134" t="inlineStr">
        <is>
          <t>ВСЕГО по смете</t>
        </is>
      </c>
      <c r="L188" s="124" t="n">
        <v>39103.22</v>
      </c>
      <c r="M188" s="125" t="n"/>
      <c r="N188" s="124" t="n">
        <v>2277885.06</v>
      </c>
    </row>
    <row r="189" ht="19.35" customHeight="1">
      <c r="A189" s="126" t="n"/>
      <c r="B189" s="131" t="n"/>
      <c r="C189" s="132" t="inlineStr">
        <is>
          <t>Всего прямые затраты</t>
        </is>
      </c>
      <c r="L189" s="129" t="n">
        <v>21716.22</v>
      </c>
      <c r="M189" s="130" t="n"/>
      <c r="N189" s="129" t="n">
        <v>1038888.89</v>
      </c>
    </row>
    <row r="190" ht="19.35" customHeight="1">
      <c r="A190" s="126" t="n"/>
      <c r="B190" s="131" t="n"/>
      <c r="C190" s="132" t="inlineStr">
        <is>
          <t>в том числе</t>
        </is>
      </c>
      <c r="L190" s="129" t="n"/>
      <c r="M190" s="130" t="n"/>
      <c r="N190" s="129" t="n"/>
    </row>
    <row r="191" ht="19.35" customHeight="1">
      <c r="A191" s="126" t="n"/>
      <c r="B191" s="131" t="n"/>
      <c r="C191" s="132" t="inlineStr">
        <is>
          <t>- оплата труда рабочих (ОТ)</t>
        </is>
      </c>
      <c r="L191" s="129" t="n">
        <v>11606.72</v>
      </c>
      <c r="M191" s="130" t="n"/>
      <c r="N191" s="129" t="n">
        <v>827094.86</v>
      </c>
    </row>
    <row r="192" ht="19.35" customHeight="1">
      <c r="A192" s="126" t="n"/>
      <c r="B192" s="131" t="n"/>
      <c r="C192" s="132" t="inlineStr">
        <is>
          <t>- эксплуатация машин и механизмов</t>
        </is>
      </c>
      <c r="L192" s="129" t="n">
        <v>10109.5</v>
      </c>
      <c r="M192" s="130" t="n"/>
      <c r="N192" s="129" t="n">
        <v>211794.03</v>
      </c>
    </row>
    <row r="193" ht="19.35" customHeight="1">
      <c r="A193" s="126" t="n"/>
      <c r="B193" s="131" t="n"/>
      <c r="C193" s="132" t="inlineStr">
        <is>
          <t>в т.ч. эксплуатация машин и механизмов без учета доплат к оплате труда машинистов</t>
        </is>
      </c>
      <c r="L193" s="129" t="n">
        <v>10109.5</v>
      </c>
      <c r="M193" s="130" t="n"/>
      <c r="N193" s="129" t="n">
        <v>211794.03</v>
      </c>
    </row>
    <row r="194" ht="19.35" customHeight="1">
      <c r="A194" s="126" t="n"/>
      <c r="B194" s="131" t="n"/>
      <c r="C194" s="132" t="inlineStr">
        <is>
          <t>- в т.ч. оплата труда машинистов (ОТм)</t>
        </is>
      </c>
      <c r="L194" s="129" t="n">
        <v>1767.88</v>
      </c>
      <c r="M194" s="130" t="n"/>
      <c r="N194" s="129" t="n">
        <v>125979.12</v>
      </c>
    </row>
    <row r="195" ht="19.35" customHeight="1">
      <c r="A195" s="126" t="n"/>
      <c r="B195" s="131" t="n"/>
      <c r="C195" s="132" t="inlineStr">
        <is>
          <t>Всего ФОТ (справочно)</t>
        </is>
      </c>
      <c r="L195" s="129" t="n">
        <v>13374.6</v>
      </c>
      <c r="M195" s="130" t="n"/>
      <c r="N195" s="129" t="n">
        <v>953073.98</v>
      </c>
    </row>
    <row r="196" ht="19.35" customHeight="1">
      <c r="A196" s="126" t="n"/>
      <c r="B196" s="131" t="n"/>
      <c r="C196" s="132" t="inlineStr">
        <is>
          <t>Всего накладные расходы</t>
        </is>
      </c>
      <c r="L196" s="129" t="n">
        <v>11903.41</v>
      </c>
      <c r="M196" s="130" t="n"/>
      <c r="N196" s="129" t="n">
        <v>848235.84</v>
      </c>
    </row>
    <row r="197" ht="19.35" customHeight="1">
      <c r="A197" s="126" t="n"/>
      <c r="B197" s="131" t="n"/>
      <c r="C197" s="132" t="inlineStr">
        <is>
          <t>Всего сметная прибыль</t>
        </is>
      </c>
      <c r="L197" s="129" t="n">
        <v>5483.59</v>
      </c>
      <c r="M197" s="130" t="n"/>
      <c r="N197" s="129" t="n">
        <v>390760.33</v>
      </c>
    </row>
    <row r="198" ht="19.35" customHeight="1">
      <c r="A198" s="126" t="n"/>
      <c r="B198" s="131" t="n"/>
      <c r="C198" s="132" t="inlineStr">
        <is>
          <t>Справочно</t>
        </is>
      </c>
      <c r="L198" s="129" t="n"/>
      <c r="M198" s="130" t="n"/>
      <c r="N198" s="129" t="n"/>
    </row>
    <row r="199" ht="19.35" customHeight="1">
      <c r="A199" s="126" t="n"/>
      <c r="B199" s="127" t="n"/>
      <c r="C199" s="132" t="inlineStr">
        <is>
          <t>затраты труда рабочих</t>
        </is>
      </c>
      <c r="I199" s="136" t="n">
        <v>1373.4696</v>
      </c>
      <c r="J199" s="137" t="n"/>
      <c r="K199" s="137" t="n"/>
      <c r="L199" s="130" t="n"/>
      <c r="M199" s="130" t="n"/>
      <c r="N199" s="130" t="n"/>
    </row>
    <row r="200" ht="19.35" customHeight="1">
      <c r="A200" s="126" t="n"/>
      <c r="B200" s="127" t="n"/>
      <c r="C200" s="132" t="inlineStr">
        <is>
          <t>затраты труда машинистов</t>
        </is>
      </c>
      <c r="I200" s="136" t="n">
        <v>130.95216</v>
      </c>
      <c r="J200" s="137" t="n"/>
      <c r="K200" s="137" t="n"/>
      <c r="L200" s="130" t="n"/>
      <c r="M200" s="130" t="n"/>
      <c r="N200" s="130" t="n"/>
    </row>
    <row r="201" ht="19.35" customHeight="1">
      <c r="A201" s="126" t="n"/>
      <c r="B201" s="145" t="n"/>
      <c r="C201" s="145" t="n"/>
      <c r="D201" s="123" t="n"/>
      <c r="E201" s="123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</row>
    <row r="202" ht="19.35" customHeight="1">
      <c r="A202" s="146" t="inlineStr">
        <is>
          <t>Составил: ______________________________________/  Григорова И. А. /</t>
        </is>
      </c>
    </row>
    <row r="203" ht="19.35" customHeight="1">
      <c r="A203" s="146" t="n"/>
      <c r="B203" s="146" t="n"/>
      <c r="C203" s="147" t="inlineStr">
        <is>
          <t>должность, подпись (инициалы, фамилия)</t>
        </is>
      </c>
      <c r="G203" s="148" t="n"/>
      <c r="H203" s="148" t="n"/>
      <c r="I203" s="148" t="n"/>
      <c r="J203" s="146" t="n"/>
      <c r="K203" s="146" t="n"/>
      <c r="L203" s="146" t="n"/>
      <c r="M203" s="146" t="n"/>
      <c r="N203" s="146" t="n"/>
    </row>
    <row r="204" ht="19.35" customHeight="1">
      <c r="A204" s="146" t="inlineStr">
        <is>
          <t>Проверил: ______________________________________ /  Черкасов А. В. /</t>
        </is>
      </c>
    </row>
    <row r="205" ht="19.35" customHeight="1">
      <c r="A205" s="4" t="n"/>
      <c r="B205" s="4" t="n"/>
      <c r="C205" s="147" t="inlineStr">
        <is>
          <t>должность, подпись (инициалы, фамилия)</t>
        </is>
      </c>
      <c r="G205" s="148" t="n"/>
      <c r="H205" s="148" t="n"/>
      <c r="I205" s="148" t="n"/>
      <c r="J205" s="4" t="n"/>
      <c r="K205" s="4" t="n"/>
      <c r="L205" s="4" t="n"/>
      <c r="M205" s="4" t="n"/>
      <c r="N205" s="4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71:K171"/>
    <mergeCell ref="C129:E129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14:E114"/>
    <mergeCell ref="C59:E59"/>
    <mergeCell ref="C192:K192"/>
    <mergeCell ref="C130:E130"/>
    <mergeCell ref="C46:E46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xl/worksheets/sheet10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6.7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21 ВЛ 220 кВ Шимановск-Ледяная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02-21-08</t>
        </is>
      </c>
    </row>
    <row r="25" ht="19.35" customHeight="1">
      <c r="A25" s="56" t="inlineStr">
        <is>
          <t>21 ВЛ 220 кВ Шимановск-Ледяная с отпайкой на ПС Ледяная-т. Шимановский р-он Селетканский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102.52</v>
      </c>
      <c r="M31" s="65" t="n">
        <v>1.44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235.8</v>
      </c>
      <c r="E32" s="72" t="inlineStr">
        <is>
          <t>(</t>
        </is>
      </c>
      <c r="F32" s="71" t="n">
        <v>3.31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171.68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235.8</v>
      </c>
      <c r="E34" s="72" t="inlineStr">
        <is>
          <t>(</t>
        </is>
      </c>
      <c r="F34" s="78" t="n">
        <v>3.31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Пролет 41-53, 60-71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65" t="n"/>
      <c r="E44" s="266" t="n"/>
      <c r="F44" s="93" t="inlineStr">
        <is>
          <t>100 деревьев</t>
        </is>
      </c>
      <c r="G44" s="94" t="n">
        <v>4.42</v>
      </c>
      <c r="H44" s="95" t="n">
        <v>1</v>
      </c>
      <c r="I44" s="116" t="n">
        <v>4.42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65" t="n"/>
      <c r="E45" s="265" t="n"/>
      <c r="F45" s="265" t="n"/>
      <c r="G45" s="265" t="n"/>
      <c r="H45" s="265" t="n"/>
      <c r="I45" s="265" t="n"/>
      <c r="J45" s="265" t="n"/>
      <c r="K45" s="265" t="n"/>
      <c r="L45" s="265" t="n"/>
      <c r="M45" s="265" t="n"/>
      <c r="N45" s="266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65" t="n"/>
      <c r="E46" s="266" t="n"/>
      <c r="F46" s="99" t="n"/>
      <c r="G46" s="99" t="n"/>
      <c r="H46" s="99" t="n"/>
      <c r="I46" s="100" t="n"/>
      <c r="J46" s="101" t="n">
        <v>112.29</v>
      </c>
      <c r="K46" s="149" t="n">
        <v>0.96</v>
      </c>
      <c r="L46" s="101" t="n">
        <v>476.47</v>
      </c>
      <c r="M46" s="101" t="n">
        <v>71.26000000000001</v>
      </c>
      <c r="N46" s="103" t="n">
        <v>33953.25</v>
      </c>
    </row>
    <row r="47" ht="19.35" customHeight="1">
      <c r="A47" s="96" t="n"/>
      <c r="B47" s="104" t="n"/>
      <c r="C47" s="98" t="inlineStr">
        <is>
          <t>ЗТ</t>
        </is>
      </c>
      <c r="D47" s="265" t="n"/>
      <c r="E47" s="266" t="n"/>
      <c r="F47" s="105" t="inlineStr">
        <is>
          <t>чел.-ч</t>
        </is>
      </c>
      <c r="G47" s="270" t="n">
        <v>13.4</v>
      </c>
      <c r="H47" s="149" t="n">
        <v>0.96</v>
      </c>
      <c r="I47" s="269" t="n">
        <v>56.85888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65" t="n"/>
      <c r="E48" s="266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476.47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65" t="n"/>
      <c r="E49" s="266" t="n"/>
      <c r="F49" s="99" t="n"/>
      <c r="G49" s="107" t="n"/>
      <c r="H49" s="107" t="n"/>
      <c r="I49" s="100" t="n"/>
      <c r="J49" s="100" t="n"/>
      <c r="K49" s="100" t="n"/>
      <c r="L49" s="101" t="n">
        <v>476.47</v>
      </c>
      <c r="M49" s="100" t="n"/>
      <c r="N49" s="103" t="n">
        <v>33953.25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424.06</v>
      </c>
      <c r="M50" s="100" t="n"/>
      <c r="N50" s="113" t="n">
        <v>30218.39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65" t="n"/>
      <c r="E51" s="266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195.35</v>
      </c>
      <c r="M51" s="100" t="n"/>
      <c r="N51" s="103" t="n">
        <v>13920.83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65" t="n"/>
      <c r="E52" s="266" t="n"/>
      <c r="F52" s="100" t="n"/>
      <c r="G52" s="107" t="n"/>
      <c r="H52" s="107" t="n"/>
      <c r="I52" s="114" t="n"/>
      <c r="J52" s="114" t="n"/>
      <c r="K52" s="114" t="n"/>
      <c r="L52" s="115" t="n">
        <v>1095.88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65" t="n"/>
      <c r="E53" s="266" t="n"/>
      <c r="F53" s="93" t="inlineStr">
        <is>
          <t>100 деревьев</t>
        </is>
      </c>
      <c r="G53" s="94" t="n">
        <v>2.25</v>
      </c>
      <c r="H53" s="95" t="n">
        <v>1</v>
      </c>
      <c r="I53" s="116" t="n">
        <v>2.25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65" t="n"/>
      <c r="E54" s="265" t="n"/>
      <c r="F54" s="265" t="n"/>
      <c r="G54" s="265" t="n"/>
      <c r="H54" s="265" t="n"/>
      <c r="I54" s="265" t="n"/>
      <c r="J54" s="265" t="n"/>
      <c r="K54" s="265" t="n"/>
      <c r="L54" s="265" t="n"/>
      <c r="M54" s="265" t="n"/>
      <c r="N54" s="266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65" t="n"/>
      <c r="E55" s="266" t="n"/>
      <c r="F55" s="99" t="n"/>
      <c r="G55" s="99" t="n"/>
      <c r="H55" s="99" t="n"/>
      <c r="I55" s="100" t="n"/>
      <c r="J55" s="101" t="n">
        <v>323.47</v>
      </c>
      <c r="K55" s="149" t="n">
        <v>0.96</v>
      </c>
      <c r="L55" s="101" t="n">
        <v>698.7</v>
      </c>
      <c r="M55" s="101" t="n">
        <v>71.26000000000001</v>
      </c>
      <c r="N55" s="103" t="n">
        <v>49789.36</v>
      </c>
    </row>
    <row r="56" ht="19.35" customHeight="1">
      <c r="A56" s="96" t="n"/>
      <c r="B56" s="104" t="n"/>
      <c r="C56" s="98" t="inlineStr">
        <is>
          <t>ЗТ</t>
        </is>
      </c>
      <c r="D56" s="265" t="n"/>
      <c r="E56" s="266" t="n"/>
      <c r="F56" s="105" t="inlineStr">
        <is>
          <t>чел.-ч</t>
        </is>
      </c>
      <c r="G56" s="270" t="n">
        <v>38.6</v>
      </c>
      <c r="H56" s="149" t="n">
        <v>0.96</v>
      </c>
      <c r="I56" s="268" t="n">
        <v>83.376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65" t="n"/>
      <c r="E57" s="266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698.7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65" t="n"/>
      <c r="E58" s="266" t="n"/>
      <c r="F58" s="99" t="n"/>
      <c r="G58" s="107" t="n"/>
      <c r="H58" s="107" t="n"/>
      <c r="I58" s="100" t="n"/>
      <c r="J58" s="100" t="n"/>
      <c r="K58" s="100" t="n"/>
      <c r="L58" s="101" t="n">
        <v>698.7</v>
      </c>
      <c r="M58" s="100" t="n"/>
      <c r="N58" s="103" t="n">
        <v>49789.36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621.84</v>
      </c>
      <c r="M59" s="100" t="n"/>
      <c r="N59" s="113" t="n">
        <v>44312.53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65" t="n"/>
      <c r="E60" s="266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286.47</v>
      </c>
      <c r="M60" s="100" t="n"/>
      <c r="N60" s="103" t="n">
        <v>20413.64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65" t="n"/>
      <c r="E61" s="266" t="n"/>
      <c r="F61" s="100" t="n"/>
      <c r="G61" s="107" t="n"/>
      <c r="H61" s="107" t="n"/>
      <c r="I61" s="114" t="n"/>
      <c r="J61" s="114" t="n"/>
      <c r="K61" s="114" t="n"/>
      <c r="L61" s="115" t="n">
        <v>1607.01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65" t="n"/>
      <c r="E62" s="266" t="n"/>
      <c r="F62" s="93" t="inlineStr">
        <is>
          <t>100 деревьев</t>
        </is>
      </c>
      <c r="G62" s="94" t="n">
        <v>0.5</v>
      </c>
      <c r="H62" s="95" t="n">
        <v>1</v>
      </c>
      <c r="I62" s="273" t="n">
        <v>0.5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65" t="n"/>
      <c r="E63" s="265" t="n"/>
      <c r="F63" s="265" t="n"/>
      <c r="G63" s="265" t="n"/>
      <c r="H63" s="265" t="n"/>
      <c r="I63" s="265" t="n"/>
      <c r="J63" s="265" t="n"/>
      <c r="K63" s="265" t="n"/>
      <c r="L63" s="265" t="n"/>
      <c r="M63" s="265" t="n"/>
      <c r="N63" s="266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65" t="n"/>
      <c r="E64" s="266" t="n"/>
      <c r="F64" s="99" t="n"/>
      <c r="G64" s="99" t="n"/>
      <c r="H64" s="99" t="n"/>
      <c r="I64" s="100" t="n"/>
      <c r="J64" s="101" t="n">
        <v>406.43</v>
      </c>
      <c r="K64" s="149" t="n">
        <v>0.96</v>
      </c>
      <c r="L64" s="101" t="n">
        <v>195.09</v>
      </c>
      <c r="M64" s="101" t="n">
        <v>71.26000000000001</v>
      </c>
      <c r="N64" s="103" t="n">
        <v>13902.11</v>
      </c>
    </row>
    <row r="65" ht="19.35" customHeight="1">
      <c r="A65" s="96" t="n"/>
      <c r="B65" s="104" t="n"/>
      <c r="C65" s="98" t="inlineStr">
        <is>
          <t>ЗТ</t>
        </is>
      </c>
      <c r="D65" s="265" t="n"/>
      <c r="E65" s="266" t="n"/>
      <c r="F65" s="105" t="inlineStr">
        <is>
          <t>чел.-ч</t>
        </is>
      </c>
      <c r="G65" s="270" t="n">
        <v>48.5</v>
      </c>
      <c r="H65" s="149" t="n">
        <v>0.96</v>
      </c>
      <c r="I65" s="101" t="n">
        <v>23.28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65" t="n"/>
      <c r="E66" s="266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195.09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65" t="n"/>
      <c r="E67" s="266" t="n"/>
      <c r="F67" s="99" t="n"/>
      <c r="G67" s="107" t="n"/>
      <c r="H67" s="107" t="n"/>
      <c r="I67" s="100" t="n"/>
      <c r="J67" s="100" t="n"/>
      <c r="K67" s="100" t="n"/>
      <c r="L67" s="101" t="n">
        <v>195.09</v>
      </c>
      <c r="M67" s="100" t="n"/>
      <c r="N67" s="103" t="n">
        <v>13902.11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65" t="n"/>
      <c r="E68" s="266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173.63</v>
      </c>
      <c r="M68" s="100" t="n"/>
      <c r="N68" s="113" t="n">
        <v>12372.88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65" t="n"/>
      <c r="E69" s="266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79.98999999999999</v>
      </c>
      <c r="M69" s="100" t="n"/>
      <c r="N69" s="103" t="n">
        <v>5699.87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65" t="n"/>
      <c r="E70" s="266" t="n"/>
      <c r="F70" s="100" t="n"/>
      <c r="G70" s="107" t="n"/>
      <c r="H70" s="107" t="n"/>
      <c r="I70" s="114" t="n"/>
      <c r="J70" s="114" t="n"/>
      <c r="K70" s="114" t="n"/>
      <c r="L70" s="116" t="n">
        <v>448.71</v>
      </c>
      <c r="M70" s="114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65" t="n"/>
      <c r="E71" s="266" t="n"/>
      <c r="F71" s="93" t="inlineStr">
        <is>
          <t>100 деревьев</t>
        </is>
      </c>
      <c r="G71" s="94" t="n">
        <v>0.22</v>
      </c>
      <c r="H71" s="95" t="n">
        <v>1</v>
      </c>
      <c r="I71" s="116" t="n">
        <v>0.22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65" t="n"/>
      <c r="E72" s="265" t="n"/>
      <c r="F72" s="265" t="n"/>
      <c r="G72" s="265" t="n"/>
      <c r="H72" s="265" t="n"/>
      <c r="I72" s="265" t="n"/>
      <c r="J72" s="265" t="n"/>
      <c r="K72" s="265" t="n"/>
      <c r="L72" s="265" t="n"/>
      <c r="M72" s="265" t="n"/>
      <c r="N72" s="266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65" t="n"/>
      <c r="E73" s="266" t="n"/>
      <c r="F73" s="99" t="n"/>
      <c r="G73" s="99" t="n"/>
      <c r="H73" s="99" t="n"/>
      <c r="I73" s="100" t="n"/>
      <c r="J73" s="101" t="n">
        <v>131.57</v>
      </c>
      <c r="K73" s="149" t="n">
        <v>0.96</v>
      </c>
      <c r="L73" s="101" t="n">
        <v>27.79</v>
      </c>
      <c r="M73" s="101" t="n">
        <v>71.26000000000001</v>
      </c>
      <c r="N73" s="103" t="n">
        <v>1980.32</v>
      </c>
    </row>
    <row r="74" ht="19.35" customHeight="1">
      <c r="A74" s="96" t="n"/>
      <c r="B74" s="104" t="n"/>
      <c r="C74" s="98" t="inlineStr">
        <is>
          <t>ЗТ</t>
        </is>
      </c>
      <c r="D74" s="265" t="n"/>
      <c r="E74" s="266" t="n"/>
      <c r="F74" s="105" t="inlineStr">
        <is>
          <t>чел.-ч</t>
        </is>
      </c>
      <c r="G74" s="270" t="n">
        <v>15.7</v>
      </c>
      <c r="H74" s="149" t="n">
        <v>0.96</v>
      </c>
      <c r="I74" s="269" t="n">
        <v>3.31584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65" t="n"/>
      <c r="E75" s="266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27.79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65" t="n"/>
      <c r="E76" s="266" t="n"/>
      <c r="F76" s="99" t="n"/>
      <c r="G76" s="107" t="n"/>
      <c r="H76" s="107" t="n"/>
      <c r="I76" s="100" t="n"/>
      <c r="J76" s="100" t="n"/>
      <c r="K76" s="100" t="n"/>
      <c r="L76" s="101" t="n">
        <v>27.79</v>
      </c>
      <c r="M76" s="100" t="n"/>
      <c r="N76" s="103" t="n">
        <v>1980.32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65" t="n"/>
      <c r="E77" s="266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24.73</v>
      </c>
      <c r="M77" s="100" t="n"/>
      <c r="N77" s="113" t="n">
        <v>1762.48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65" t="n"/>
      <c r="E78" s="266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11.39</v>
      </c>
      <c r="M78" s="100" t="n"/>
      <c r="N78" s="101" t="n">
        <v>811.9299999999999</v>
      </c>
    </row>
    <row r="79" ht="19.35" customHeight="1">
      <c r="A79" s="96" t="n"/>
      <c r="B79" s="109" t="n"/>
      <c r="C79" s="88" t="inlineStr">
        <is>
          <t>Всего по позиции</t>
        </is>
      </c>
      <c r="D79" s="265" t="n"/>
      <c r="E79" s="266" t="n"/>
      <c r="F79" s="100" t="n"/>
      <c r="G79" s="107" t="n"/>
      <c r="H79" s="107" t="n"/>
      <c r="I79" s="114" t="n"/>
      <c r="J79" s="114" t="n"/>
      <c r="K79" s="114" t="n"/>
      <c r="L79" s="116" t="n">
        <v>63.91</v>
      </c>
      <c r="M79" s="114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65" t="n"/>
      <c r="E80" s="266" t="n"/>
      <c r="F80" s="93" t="inlineStr">
        <is>
          <t>100 деревьев</t>
        </is>
      </c>
      <c r="G80" s="94" t="n">
        <v>0.11</v>
      </c>
      <c r="H80" s="95" t="n">
        <v>1</v>
      </c>
      <c r="I80" s="116" t="n">
        <v>0.11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65" t="n"/>
      <c r="E81" s="265" t="n"/>
      <c r="F81" s="265" t="n"/>
      <c r="G81" s="265" t="n"/>
      <c r="H81" s="265" t="n"/>
      <c r="I81" s="265" t="n"/>
      <c r="J81" s="265" t="n"/>
      <c r="K81" s="265" t="n"/>
      <c r="L81" s="265" t="n"/>
      <c r="M81" s="265" t="n"/>
      <c r="N81" s="266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65" t="n"/>
      <c r="E82" s="266" t="n"/>
      <c r="F82" s="99" t="n"/>
      <c r="G82" s="99" t="n"/>
      <c r="H82" s="99" t="n"/>
      <c r="I82" s="100" t="n"/>
      <c r="J82" s="101" t="n">
        <v>384.64</v>
      </c>
      <c r="K82" s="149" t="n">
        <v>0.96</v>
      </c>
      <c r="L82" s="101" t="n">
        <v>40.62</v>
      </c>
      <c r="M82" s="101" t="n">
        <v>71.26000000000001</v>
      </c>
      <c r="N82" s="103" t="n">
        <v>2894.58</v>
      </c>
    </row>
    <row r="83" ht="19.35" customHeight="1">
      <c r="A83" s="96" t="n"/>
      <c r="B83" s="104" t="n"/>
      <c r="C83" s="98" t="inlineStr">
        <is>
          <t>ЗТ</t>
        </is>
      </c>
      <c r="D83" s="265" t="n"/>
      <c r="E83" s="266" t="n"/>
      <c r="F83" s="105" t="inlineStr">
        <is>
          <t>чел.-ч</t>
        </is>
      </c>
      <c r="G83" s="270" t="n">
        <v>45.9</v>
      </c>
      <c r="H83" s="149" t="n">
        <v>0.96</v>
      </c>
      <c r="I83" s="269" t="n">
        <v>4.84704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65" t="n"/>
      <c r="E84" s="266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40.62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65" t="n"/>
      <c r="E85" s="266" t="n"/>
      <c r="F85" s="99" t="n"/>
      <c r="G85" s="107" t="n"/>
      <c r="H85" s="107" t="n"/>
      <c r="I85" s="100" t="n"/>
      <c r="J85" s="100" t="n"/>
      <c r="K85" s="100" t="n"/>
      <c r="L85" s="101" t="n">
        <v>40.62</v>
      </c>
      <c r="M85" s="100" t="n"/>
      <c r="N85" s="103" t="n">
        <v>2894.58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65" t="n"/>
      <c r="E86" s="266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36.15</v>
      </c>
      <c r="M86" s="100" t="n"/>
      <c r="N86" s="113" t="n">
        <v>2576.18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65" t="n"/>
      <c r="E87" s="266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16.65</v>
      </c>
      <c r="M87" s="100" t="n"/>
      <c r="N87" s="103" t="n">
        <v>1186.78</v>
      </c>
    </row>
    <row r="88" ht="19.35" customHeight="1">
      <c r="A88" s="96" t="n"/>
      <c r="B88" s="109" t="n"/>
      <c r="C88" s="88" t="inlineStr">
        <is>
          <t>Всего по позиции</t>
        </is>
      </c>
      <c r="D88" s="265" t="n"/>
      <c r="E88" s="266" t="n"/>
      <c r="F88" s="100" t="n"/>
      <c r="G88" s="107" t="n"/>
      <c r="H88" s="107" t="n"/>
      <c r="I88" s="114" t="n"/>
      <c r="J88" s="114" t="n"/>
      <c r="K88" s="114" t="n"/>
      <c r="L88" s="116" t="n">
        <v>93.42</v>
      </c>
      <c r="M88" s="114" t="n"/>
      <c r="N88" s="94" t="n"/>
    </row>
    <row r="89" ht="19.35" customHeight="1">
      <c r="A89" s="122" t="n"/>
      <c r="B89" s="122" t="n"/>
      <c r="C89" s="123" t="inlineStr">
        <is>
          <t>Итого по разделу 1. Вырубка просеки</t>
        </is>
      </c>
      <c r="L89" s="124" t="n">
        <v>3308.93</v>
      </c>
      <c r="M89" s="122" t="n"/>
      <c r="N89" s="125" t="n"/>
    </row>
    <row r="90" ht="19.35" customHeight="1">
      <c r="A90" s="126" t="n"/>
      <c r="B90" s="127" t="n"/>
      <c r="C90" s="128" t="inlineStr">
        <is>
          <t>Итого прямые затраты по разделу</t>
        </is>
      </c>
      <c r="L90" s="129" t="n">
        <v>1438.67</v>
      </c>
      <c r="M90" s="130" t="n"/>
      <c r="N90" s="129" t="n">
        <v>102519.62</v>
      </c>
    </row>
    <row r="91" ht="19.35" customHeight="1">
      <c r="A91" s="126" t="n"/>
      <c r="B91" s="127" t="n"/>
      <c r="C91" s="128" t="inlineStr">
        <is>
          <t>в том числе</t>
        </is>
      </c>
      <c r="L91" s="129" t="n"/>
      <c r="M91" s="130" t="n"/>
      <c r="N91" s="129" t="n"/>
    </row>
    <row r="92" ht="19.35" customHeight="1">
      <c r="A92" s="126" t="n"/>
      <c r="B92" s="127" t="n"/>
      <c r="C92" s="128" t="inlineStr">
        <is>
          <t>- оплата труда (ОТ)</t>
        </is>
      </c>
      <c r="L92" s="129" t="n">
        <v>1438.67</v>
      </c>
      <c r="M92" s="130" t="n"/>
      <c r="N92" s="129" t="n">
        <v>102519.62</v>
      </c>
    </row>
    <row r="93" ht="19.35" customHeight="1">
      <c r="A93" s="126" t="n"/>
      <c r="B93" s="127" t="n"/>
      <c r="C93" s="128" t="inlineStr">
        <is>
          <t>- эксплуатация машин и механизмов</t>
        </is>
      </c>
      <c r="L93" s="129" t="n">
        <v>0</v>
      </c>
      <c r="M93" s="130" t="n"/>
      <c r="N93" s="129" t="n">
        <v>0</v>
      </c>
    </row>
    <row r="94" ht="19.35" customHeight="1">
      <c r="A94" s="126" t="n"/>
      <c r="B94" s="131" t="n"/>
      <c r="C94" s="132" t="inlineStr">
        <is>
          <t>в том числе</t>
        </is>
      </c>
      <c r="L94" s="129" t="n"/>
      <c r="M94" s="130" t="n"/>
      <c r="N94" s="129" t="n"/>
    </row>
    <row r="95" ht="19.35" customHeight="1">
      <c r="A95" s="126" t="n"/>
      <c r="B95" s="131" t="n"/>
      <c r="C95" s="132" t="inlineStr">
        <is>
          <t>эксплуатация машин и механизмов без учета доплат к оплате труда машинистов</t>
        </is>
      </c>
      <c r="L95" s="129" t="n">
        <v>0</v>
      </c>
      <c r="M95" s="130" t="n"/>
      <c r="N95" s="129" t="n">
        <v>0</v>
      </c>
    </row>
    <row r="96" ht="19.35" customHeight="1">
      <c r="A96" s="126" t="n"/>
      <c r="B96" s="131" t="n"/>
      <c r="C96" s="132" t="inlineStr">
        <is>
          <t>в том числе</t>
        </is>
      </c>
      <c r="L96" s="129" t="n"/>
      <c r="M96" s="130" t="n"/>
      <c r="N96" s="129" t="n"/>
    </row>
    <row r="97" ht="19.35" customHeight="1">
      <c r="A97" s="126" t="n"/>
      <c r="B97" s="131" t="n"/>
      <c r="C97" s="132" t="inlineStr">
        <is>
          <t>оплата труда машинистов (ОТм)</t>
        </is>
      </c>
      <c r="L97" s="129" t="n">
        <v>0</v>
      </c>
      <c r="M97" s="130" t="n"/>
      <c r="N97" s="129" t="n">
        <v>0</v>
      </c>
    </row>
    <row r="98" ht="19.35" customHeight="1">
      <c r="A98" s="126" t="n"/>
      <c r="B98" s="127" t="n"/>
      <c r="C98" s="128" t="inlineStr">
        <is>
          <t>Итого ФОТ (справочно)</t>
        </is>
      </c>
      <c r="L98" s="129" t="n">
        <v>1438.67</v>
      </c>
      <c r="M98" s="130" t="n"/>
      <c r="N98" s="129" t="n">
        <v>102519.62</v>
      </c>
    </row>
    <row r="99" ht="19.35" customHeight="1">
      <c r="A99" s="126" t="n"/>
      <c r="B99" s="127" t="n"/>
      <c r="C99" s="128" t="inlineStr">
        <is>
          <t>Итого накладные расходы</t>
        </is>
      </c>
      <c r="L99" s="129" t="n">
        <v>1280.41</v>
      </c>
      <c r="M99" s="130" t="n"/>
      <c r="N99" s="129" t="n">
        <v>91242.46000000001</v>
      </c>
    </row>
    <row r="100" ht="19.35" customHeight="1">
      <c r="A100" s="126" t="n"/>
      <c r="B100" s="127" t="n"/>
      <c r="C100" s="128" t="inlineStr">
        <is>
          <t>Итого сметная прибыль</t>
        </is>
      </c>
      <c r="L100" s="129" t="n">
        <v>589.85</v>
      </c>
      <c r="M100" s="130" t="n"/>
      <c r="N100" s="129" t="n">
        <v>42033.05</v>
      </c>
    </row>
    <row r="101" ht="19.35" customHeight="1">
      <c r="A101" s="126" t="n"/>
      <c r="B101" s="133" t="n"/>
      <c r="C101" s="134" t="inlineStr">
        <is>
          <t>Итого по разделу</t>
        </is>
      </c>
      <c r="L101" s="124" t="n">
        <v>3308.93</v>
      </c>
      <c r="M101" s="135" t="n"/>
      <c r="N101" s="124" t="n">
        <v>235795.13</v>
      </c>
    </row>
    <row r="102" ht="19.35" customHeight="1">
      <c r="A102" s="126" t="n"/>
      <c r="B102" s="131" t="n"/>
      <c r="C102" s="132" t="inlineStr">
        <is>
          <t>Справочно</t>
        </is>
      </c>
      <c r="L102" s="129" t="n"/>
      <c r="M102" s="130" t="n"/>
      <c r="N102" s="129" t="n"/>
    </row>
    <row r="103" ht="19.35" customHeight="1">
      <c r="A103" s="126" t="n"/>
      <c r="B103" s="127" t="n"/>
      <c r="C103" s="132" t="inlineStr">
        <is>
          <t>затраты труда рабочих</t>
        </is>
      </c>
      <c r="I103" s="136" t="n">
        <v>171.67776</v>
      </c>
      <c r="J103" s="137" t="n"/>
      <c r="K103" s="137" t="n"/>
      <c r="L103" s="130" t="n"/>
      <c r="M103" s="130" t="n"/>
      <c r="N103" s="130" t="n"/>
    </row>
    <row r="104" ht="19.35" customHeight="1">
      <c r="A104" s="126" t="n"/>
      <c r="B104" s="127" t="n"/>
      <c r="C104" s="132" t="inlineStr">
        <is>
          <t>затраты труда машинистов</t>
        </is>
      </c>
      <c r="I104" s="136" t="n">
        <v>0</v>
      </c>
      <c r="J104" s="137" t="n"/>
      <c r="K104" s="137" t="n"/>
      <c r="L104" s="130" t="n"/>
      <c r="M104" s="130" t="n"/>
      <c r="N104" s="130" t="n"/>
    </row>
    <row r="105" ht="19.35" customHeight="1">
      <c r="A105" s="138" t="n"/>
      <c r="B105" s="139" t="n"/>
      <c r="C105" s="140" t="inlineStr">
        <is>
          <t>ВСЕГО по смете</t>
        </is>
      </c>
      <c r="D105" s="141" t="n"/>
      <c r="E105" s="141" t="n"/>
      <c r="F105" s="142" t="n"/>
      <c r="G105" s="142" t="n"/>
      <c r="H105" s="142" t="n"/>
      <c r="I105" s="142" t="n"/>
      <c r="J105" s="142" t="n"/>
      <c r="K105" s="142" t="n"/>
      <c r="L105" s="143" t="n"/>
      <c r="M105" s="142" t="n"/>
      <c r="N105" s="144" t="n"/>
    </row>
    <row r="106" ht="19.35" customHeight="1">
      <c r="A106" s="126" t="n"/>
      <c r="B106" s="133" t="n"/>
      <c r="C106" s="134" t="inlineStr">
        <is>
          <t>Итого по всем разделам</t>
        </is>
      </c>
      <c r="L106" s="124" t="n">
        <v>3308.93</v>
      </c>
      <c r="M106" s="125" t="n"/>
      <c r="N106" s="124" t="n"/>
    </row>
    <row r="107" ht="19.35" customHeight="1">
      <c r="A107" s="126" t="n"/>
      <c r="B107" s="127" t="n"/>
      <c r="C107" s="128" t="inlineStr">
        <is>
          <t>ВСЕГО строительные работы</t>
        </is>
      </c>
      <c r="L107" s="129" t="n">
        <v>3308.93</v>
      </c>
      <c r="M107" s="130" t="n"/>
      <c r="N107" s="129" t="n">
        <v>235795.13</v>
      </c>
    </row>
    <row r="108" ht="19.35" customHeight="1">
      <c r="A108" s="126" t="n"/>
      <c r="B108" s="131" t="n"/>
      <c r="C108" s="132" t="inlineStr">
        <is>
          <t>в том числе</t>
        </is>
      </c>
      <c r="L108" s="129" t="n"/>
      <c r="M108" s="130" t="n"/>
      <c r="N108" s="129" t="n"/>
    </row>
    <row r="109" ht="19.35" customHeight="1">
      <c r="A109" s="126" t="n"/>
      <c r="B109" s="131" t="n"/>
      <c r="C109" s="132" t="inlineStr">
        <is>
          <t>всего прямые затраты</t>
        </is>
      </c>
      <c r="L109" s="129" t="n">
        <v>1438.67</v>
      </c>
      <c r="M109" s="130" t="n"/>
      <c r="N109" s="129" t="n">
        <v>102519.62</v>
      </c>
    </row>
    <row r="110" ht="19.35" customHeight="1">
      <c r="A110" s="126" t="n"/>
      <c r="B110" s="131" t="n"/>
      <c r="C110" s="132" t="inlineStr">
        <is>
          <t>в том числе</t>
        </is>
      </c>
      <c r="L110" s="129" t="n"/>
      <c r="M110" s="130" t="n"/>
      <c r="N110" s="129" t="n"/>
    </row>
    <row r="111" ht="19.35" customHeight="1">
      <c r="A111" s="126" t="n"/>
      <c r="B111" s="131" t="n"/>
      <c r="C111" s="132" t="inlineStr">
        <is>
          <t>- оплата труда (ОТ)</t>
        </is>
      </c>
      <c r="L111" s="129" t="n">
        <v>1438.67</v>
      </c>
      <c r="M111" s="130" t="n"/>
      <c r="N111" s="129" t="n">
        <v>102519.62</v>
      </c>
    </row>
    <row r="112" ht="19.35" customHeight="1">
      <c r="A112" s="126" t="n"/>
      <c r="B112" s="131" t="n"/>
      <c r="C112" s="132" t="inlineStr">
        <is>
          <t>- эксплуатация машин и механизмов</t>
        </is>
      </c>
      <c r="L112" s="129" t="n">
        <v>0</v>
      </c>
      <c r="M112" s="130" t="n"/>
      <c r="N112" s="129" t="n">
        <v>0</v>
      </c>
    </row>
    <row r="113" ht="19.35" customHeight="1">
      <c r="A113" s="126" t="n"/>
      <c r="B113" s="131" t="n"/>
      <c r="C113" s="132" t="inlineStr">
        <is>
          <t>в т.ч. эксплуатация машин и механизмов без учета доплат к оплате труда машинистов</t>
        </is>
      </c>
      <c r="L113" s="129" t="n">
        <v>0</v>
      </c>
      <c r="M113" s="130" t="n"/>
      <c r="N113" s="129" t="n">
        <v>0</v>
      </c>
    </row>
    <row r="114" ht="19.35" customHeight="1">
      <c r="A114" s="126" t="n"/>
      <c r="B114" s="131" t="n"/>
      <c r="C114" s="132" t="inlineStr">
        <is>
          <t>- в т.ч. оплата труда машинистов (ОТм)</t>
        </is>
      </c>
      <c r="L114" s="129" t="n">
        <v>0</v>
      </c>
      <c r="M114" s="130" t="n"/>
      <c r="N114" s="129" t="n">
        <v>0</v>
      </c>
    </row>
    <row r="115" ht="19.35" customHeight="1">
      <c r="A115" s="126" t="n"/>
      <c r="B115" s="131" t="n"/>
      <c r="C115" s="132" t="inlineStr">
        <is>
          <t>всего ФОТ (справочно)</t>
        </is>
      </c>
      <c r="L115" s="129" t="n">
        <v>1438.67</v>
      </c>
      <c r="M115" s="130" t="n"/>
      <c r="N115" s="129" t="n">
        <v>102519.62</v>
      </c>
    </row>
    <row r="116" ht="19.35" customHeight="1">
      <c r="A116" s="126" t="n"/>
      <c r="B116" s="131" t="n"/>
      <c r="C116" s="132" t="inlineStr">
        <is>
          <t>всего накладные расходы</t>
        </is>
      </c>
      <c r="L116" s="129" t="n">
        <v>1280.41</v>
      </c>
      <c r="M116" s="130" t="n"/>
      <c r="N116" s="129" t="n">
        <v>91242.46000000001</v>
      </c>
    </row>
    <row r="117" ht="19.35" customHeight="1">
      <c r="A117" s="126" t="n"/>
      <c r="B117" s="131" t="n"/>
      <c r="C117" s="132" t="inlineStr">
        <is>
          <t>всего сметная прибыль</t>
        </is>
      </c>
      <c r="L117" s="129" t="n">
        <v>589.85</v>
      </c>
      <c r="M117" s="130" t="n"/>
      <c r="N117" s="129" t="n">
        <v>42033.05</v>
      </c>
    </row>
    <row r="118" ht="19.35" customHeight="1">
      <c r="A118" s="126" t="n"/>
      <c r="B118" s="133" t="n"/>
      <c r="C118" s="134" t="inlineStr">
        <is>
          <t>ВСЕГО по смете</t>
        </is>
      </c>
      <c r="L118" s="124" t="n">
        <v>3308.93</v>
      </c>
      <c r="M118" s="125" t="n"/>
      <c r="N118" s="124" t="n">
        <v>235795.13</v>
      </c>
    </row>
    <row r="119" ht="19.35" customHeight="1">
      <c r="A119" s="126" t="n"/>
      <c r="B119" s="131" t="n"/>
      <c r="C119" s="132" t="inlineStr">
        <is>
          <t>Всего прямые затраты</t>
        </is>
      </c>
      <c r="L119" s="129" t="n">
        <v>1438.67</v>
      </c>
      <c r="M119" s="130" t="n"/>
      <c r="N119" s="129" t="n">
        <v>102519.62</v>
      </c>
    </row>
    <row r="120" ht="19.35" customHeight="1">
      <c r="A120" s="126" t="n"/>
      <c r="B120" s="131" t="n"/>
      <c r="C120" s="132" t="inlineStr">
        <is>
          <t>в том числе</t>
        </is>
      </c>
      <c r="L120" s="129" t="n"/>
      <c r="M120" s="130" t="n"/>
      <c r="N120" s="129" t="n"/>
    </row>
    <row r="121" ht="19.35" customHeight="1">
      <c r="A121" s="126" t="n"/>
      <c r="B121" s="131" t="n"/>
      <c r="C121" s="132" t="inlineStr">
        <is>
          <t>- оплата труда рабочих (ОТ)</t>
        </is>
      </c>
      <c r="L121" s="129" t="n">
        <v>1438.67</v>
      </c>
      <c r="M121" s="130" t="n"/>
      <c r="N121" s="129" t="n">
        <v>102519.62</v>
      </c>
    </row>
    <row r="122" ht="19.35" customHeight="1">
      <c r="A122" s="126" t="n"/>
      <c r="B122" s="131" t="n"/>
      <c r="C122" s="132" t="inlineStr">
        <is>
          <t>- эксплуатация машин и механизмов</t>
        </is>
      </c>
      <c r="L122" s="129" t="n">
        <v>0</v>
      </c>
      <c r="M122" s="130" t="n"/>
      <c r="N122" s="129" t="n">
        <v>0</v>
      </c>
    </row>
    <row r="123" ht="19.35" customHeight="1">
      <c r="A123" s="126" t="n"/>
      <c r="B123" s="131" t="n"/>
      <c r="C123" s="132" t="inlineStr">
        <is>
          <t>в т.ч. эксплуатация машин и механизмов без учета доплат к оплате труда машинистов</t>
        </is>
      </c>
      <c r="L123" s="129" t="n">
        <v>0</v>
      </c>
      <c r="M123" s="130" t="n"/>
      <c r="N123" s="129" t="n">
        <v>0</v>
      </c>
    </row>
    <row r="124" ht="19.35" customHeight="1">
      <c r="A124" s="126" t="n"/>
      <c r="B124" s="131" t="n"/>
      <c r="C124" s="132" t="inlineStr">
        <is>
          <t>- в т.ч. оплата труда машинистов (ОТм)</t>
        </is>
      </c>
      <c r="L124" s="129" t="n">
        <v>0</v>
      </c>
      <c r="M124" s="130" t="n"/>
      <c r="N124" s="129" t="n">
        <v>0</v>
      </c>
    </row>
    <row r="125" ht="19.35" customHeight="1">
      <c r="A125" s="126" t="n"/>
      <c r="B125" s="131" t="n"/>
      <c r="C125" s="132" t="inlineStr">
        <is>
          <t>Всего ФОТ (справочно)</t>
        </is>
      </c>
      <c r="L125" s="129" t="n">
        <v>1438.67</v>
      </c>
      <c r="M125" s="130" t="n"/>
      <c r="N125" s="129" t="n">
        <v>102519.62</v>
      </c>
    </row>
    <row r="126" ht="19.35" customHeight="1">
      <c r="A126" s="126" t="n"/>
      <c r="B126" s="131" t="n"/>
      <c r="C126" s="132" t="inlineStr">
        <is>
          <t>Всего накладные расходы</t>
        </is>
      </c>
      <c r="L126" s="129" t="n">
        <v>1280.41</v>
      </c>
      <c r="M126" s="130" t="n"/>
      <c r="N126" s="129" t="n">
        <v>91242.46000000001</v>
      </c>
    </row>
    <row r="127" ht="19.35" customHeight="1">
      <c r="A127" s="126" t="n"/>
      <c r="B127" s="131" t="n"/>
      <c r="C127" s="132" t="inlineStr">
        <is>
          <t>Всего сметная прибыль</t>
        </is>
      </c>
      <c r="L127" s="129" t="n">
        <v>589.85</v>
      </c>
      <c r="M127" s="130" t="n"/>
      <c r="N127" s="129" t="n">
        <v>42033.05</v>
      </c>
    </row>
    <row r="128" ht="19.35" customHeight="1">
      <c r="A128" s="126" t="n"/>
      <c r="B128" s="131" t="n"/>
      <c r="C128" s="132" t="inlineStr">
        <is>
          <t>Справочно</t>
        </is>
      </c>
      <c r="L128" s="129" t="n"/>
      <c r="M128" s="130" t="n"/>
      <c r="N128" s="129" t="n"/>
    </row>
    <row r="129" ht="19.35" customHeight="1">
      <c r="A129" s="126" t="n"/>
      <c r="B129" s="127" t="n"/>
      <c r="C129" s="132" t="inlineStr">
        <is>
          <t>затраты труда рабочих</t>
        </is>
      </c>
      <c r="I129" s="136" t="n">
        <v>171.67776</v>
      </c>
      <c r="J129" s="137" t="n"/>
      <c r="K129" s="137" t="n"/>
      <c r="L129" s="130" t="n"/>
      <c r="M129" s="130" t="n"/>
      <c r="N129" s="130" t="n"/>
    </row>
    <row r="130" ht="19.35" customHeight="1">
      <c r="A130" s="126" t="n"/>
      <c r="B130" s="127" t="n"/>
      <c r="C130" s="132" t="inlineStr">
        <is>
          <t>затраты труда машинистов</t>
        </is>
      </c>
      <c r="I130" s="136" t="n">
        <v>0</v>
      </c>
      <c r="J130" s="137" t="n"/>
      <c r="K130" s="137" t="n"/>
      <c r="L130" s="130" t="n"/>
      <c r="M130" s="130" t="n"/>
      <c r="N130" s="130" t="n"/>
    </row>
    <row r="131" ht="19.35" customHeight="1">
      <c r="A131" s="126" t="n"/>
      <c r="B131" s="145" t="n"/>
      <c r="C131" s="145" t="n"/>
      <c r="D131" s="123" t="n"/>
      <c r="E131" s="123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</row>
    <row r="132" ht="19.35" customHeight="1">
      <c r="A132" s="146" t="inlineStr">
        <is>
          <t>Составил: ______________________________________/  Григорова И. А. /</t>
        </is>
      </c>
    </row>
    <row r="133" ht="19.35" customHeight="1">
      <c r="A133" s="146" t="n"/>
      <c r="B133" s="146" t="n"/>
      <c r="C133" s="147" t="inlineStr">
        <is>
          <t>должность, подпись (инициалы, фамилия)</t>
        </is>
      </c>
      <c r="G133" s="148" t="n"/>
      <c r="H133" s="148" t="n"/>
      <c r="I133" s="148" t="n"/>
      <c r="J133" s="146" t="n"/>
      <c r="K133" s="146" t="n"/>
      <c r="L133" s="146" t="n"/>
      <c r="M133" s="146" t="n"/>
      <c r="N133" s="146" t="n"/>
    </row>
    <row r="134" ht="19.35" customHeight="1">
      <c r="A134" s="146" t="inlineStr">
        <is>
          <t>Проверил: ______________________________________ /  Черкасов А. В. /</t>
        </is>
      </c>
    </row>
    <row r="135" ht="19.35" customHeight="1">
      <c r="A135" s="4" t="n"/>
      <c r="B135" s="4" t="n"/>
      <c r="C135" s="147" t="inlineStr">
        <is>
          <t>должность, подпись (инициалы, фамилия)</t>
        </is>
      </c>
      <c r="G135" s="148" t="n"/>
      <c r="H135" s="148" t="n"/>
      <c r="I135" s="148" t="n"/>
      <c r="J135" s="4" t="n"/>
      <c r="K135" s="4" t="n"/>
      <c r="L135" s="4" t="n"/>
      <c r="M135" s="4" t="n"/>
      <c r="N135" s="4" t="n"/>
    </row>
  </sheetData>
  <mergeCells count="145">
    <mergeCell ref="C103:H103"/>
    <mergeCell ref="C44:E44"/>
    <mergeCell ref="C121:K121"/>
    <mergeCell ref="A17:G17"/>
    <mergeCell ref="H13:N13"/>
    <mergeCell ref="C93:K93"/>
    <mergeCell ref="C80:E80"/>
    <mergeCell ref="A30:N30"/>
    <mergeCell ref="A19:G19"/>
    <mergeCell ref="H15:N15"/>
    <mergeCell ref="C51:E51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6.7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21 ВЛ 220 кВ Шимановск-Ледяная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02-21-09</t>
        </is>
      </c>
    </row>
    <row r="25" ht="19.35" customHeight="1">
      <c r="A25" s="56" t="inlineStr">
        <is>
          <t>21 ВЛ 220 кВ Шимановск-Ледяная с отпайкой на ПС Ледяная-т. Шимановское уч.л-во Шимановского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2053.88</v>
      </c>
      <c r="M31" s="65" t="n">
        <v>28.82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5642.66</v>
      </c>
      <c r="E32" s="72" t="inlineStr">
        <is>
          <t>(</t>
        </is>
      </c>
      <c r="F32" s="71" t="n">
        <v>96.64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3409.17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320.34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5642.66</v>
      </c>
      <c r="E34" s="72" t="inlineStr">
        <is>
          <t>(</t>
        </is>
      </c>
      <c r="F34" s="78" t="n">
        <v>96.64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65" t="n"/>
      <c r="E44" s="266" t="n"/>
      <c r="F44" s="93" t="inlineStr">
        <is>
          <t>100 м2</t>
        </is>
      </c>
      <c r="G44" s="94" t="n">
        <v>504</v>
      </c>
      <c r="H44" s="95" t="n">
        <v>1</v>
      </c>
      <c r="I44" s="95" t="n">
        <v>504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65" t="n"/>
      <c r="E45" s="266" t="n"/>
      <c r="F45" s="99" t="n"/>
      <c r="G45" s="99" t="n"/>
      <c r="H45" s="99" t="n"/>
      <c r="I45" s="100" t="n"/>
      <c r="J45" s="101" t="n">
        <v>37.79</v>
      </c>
      <c r="K45" s="267" t="n">
        <v>1.2</v>
      </c>
      <c r="L45" s="103" t="n">
        <v>22855.39</v>
      </c>
      <c r="M45" s="101" t="n">
        <v>71.26000000000001</v>
      </c>
      <c r="N45" s="103" t="n">
        <v>1628675.09</v>
      </c>
    </row>
    <row r="46" ht="19.35" customHeight="1">
      <c r="A46" s="96" t="n"/>
      <c r="B46" s="104" t="n"/>
      <c r="C46" s="98" t="inlineStr">
        <is>
          <t>ЗТ</t>
        </is>
      </c>
      <c r="D46" s="265" t="n"/>
      <c r="E46" s="266" t="n"/>
      <c r="F46" s="105" t="inlineStr">
        <is>
          <t>чел.-ч</t>
        </is>
      </c>
      <c r="G46" s="101" t="n">
        <v>4.43</v>
      </c>
      <c r="H46" s="267" t="n">
        <v>1.2</v>
      </c>
      <c r="I46" s="272" t="n">
        <v>2679.264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65" t="n"/>
      <c r="E47" s="266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22855.39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65" t="n"/>
      <c r="E48" s="266" t="n"/>
      <c r="F48" s="99" t="n"/>
      <c r="G48" s="107" t="n"/>
      <c r="H48" s="107" t="n"/>
      <c r="I48" s="100" t="n"/>
      <c r="J48" s="100" t="n"/>
      <c r="K48" s="100" t="n"/>
      <c r="L48" s="103" t="n">
        <v>22855.39</v>
      </c>
      <c r="M48" s="100" t="n"/>
      <c r="N48" s="103" t="n">
        <v>1628675.09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65" t="n"/>
      <c r="E49" s="266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20341.3</v>
      </c>
      <c r="M49" s="100" t="n"/>
      <c r="N49" s="113" t="n">
        <v>1449520.83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9370.709999999999</v>
      </c>
      <c r="M50" s="100" t="n"/>
      <c r="N50" s="103" t="n">
        <v>667756.79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65" t="n"/>
      <c r="E51" s="266" t="n"/>
      <c r="F51" s="100" t="n"/>
      <c r="G51" s="107" t="n"/>
      <c r="H51" s="107" t="n"/>
      <c r="I51" s="114" t="n"/>
      <c r="J51" s="114" t="n"/>
      <c r="K51" s="114" t="n"/>
      <c r="L51" s="115" t="n">
        <v>52567.4</v>
      </c>
      <c r="M51" s="114" t="n"/>
      <c r="N51" s="94" t="n"/>
    </row>
    <row r="52" ht="19.35" customHeight="1">
      <c r="A52" s="90" t="inlineStr">
        <is>
          <t>Пролет 71-89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65" t="n"/>
      <c r="E53" s="266" t="n"/>
      <c r="F53" s="93" t="inlineStr">
        <is>
          <t>100 шт</t>
        </is>
      </c>
      <c r="G53" s="94" t="n">
        <v>9.94</v>
      </c>
      <c r="H53" s="95" t="n">
        <v>1</v>
      </c>
      <c r="I53" s="116" t="n">
        <v>9.94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65" t="n"/>
      <c r="E54" s="266" t="n"/>
      <c r="F54" s="99" t="n"/>
      <c r="G54" s="99" t="n"/>
      <c r="H54" s="99" t="n"/>
      <c r="I54" s="100" t="n"/>
      <c r="J54" s="101" t="n">
        <v>48.97</v>
      </c>
      <c r="K54" s="267" t="n">
        <v>1.2</v>
      </c>
      <c r="L54" s="101" t="n">
        <v>584.11</v>
      </c>
      <c r="M54" s="101" t="n">
        <v>71.26000000000001</v>
      </c>
      <c r="N54" s="103" t="n">
        <v>41623.68</v>
      </c>
    </row>
    <row r="55" ht="19.35" customHeight="1">
      <c r="A55" s="96" t="n"/>
      <c r="B55" s="104" t="n"/>
      <c r="C55" s="98" t="inlineStr">
        <is>
          <t>ЗТ</t>
        </is>
      </c>
      <c r="D55" s="265" t="n"/>
      <c r="E55" s="266" t="n"/>
      <c r="F55" s="105" t="inlineStr">
        <is>
          <t>чел.-ч</t>
        </is>
      </c>
      <c r="G55" s="101" t="n">
        <v>5.21</v>
      </c>
      <c r="H55" s="267" t="n">
        <v>1.2</v>
      </c>
      <c r="I55" s="269" t="n">
        <v>62.14488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65" t="n"/>
      <c r="E56" s="266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584.11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65" t="n"/>
      <c r="E57" s="266" t="n"/>
      <c r="F57" s="99" t="n"/>
      <c r="G57" s="107" t="n"/>
      <c r="H57" s="107" t="n"/>
      <c r="I57" s="100" t="n"/>
      <c r="J57" s="100" t="n"/>
      <c r="K57" s="100" t="n"/>
      <c r="L57" s="101" t="n">
        <v>584.11</v>
      </c>
      <c r="M57" s="100" t="n"/>
      <c r="N57" s="103" t="n">
        <v>41623.68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65" t="n"/>
      <c r="E58" s="266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519.86</v>
      </c>
      <c r="M58" s="100" t="n"/>
      <c r="N58" s="113" t="n">
        <v>37045.08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239.49</v>
      </c>
      <c r="M59" s="100" t="n"/>
      <c r="N59" s="103" t="n">
        <v>17065.71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65" t="n"/>
      <c r="E60" s="266" t="n"/>
      <c r="F60" s="100" t="n"/>
      <c r="G60" s="107" t="n"/>
      <c r="H60" s="107" t="n"/>
      <c r="I60" s="114" t="n"/>
      <c r="J60" s="114" t="n"/>
      <c r="K60" s="114" t="n"/>
      <c r="L60" s="115" t="n">
        <v>1343.46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65" t="n"/>
      <c r="E61" s="266" t="n"/>
      <c r="F61" s="93" t="inlineStr">
        <is>
          <t>100 шт</t>
        </is>
      </c>
      <c r="G61" s="94" t="n">
        <v>4.5</v>
      </c>
      <c r="H61" s="95" t="n">
        <v>1</v>
      </c>
      <c r="I61" s="273" t="n">
        <v>4.5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65" t="n"/>
      <c r="E62" s="266" t="n"/>
      <c r="F62" s="99" t="n"/>
      <c r="G62" s="99" t="n"/>
      <c r="H62" s="99" t="n"/>
      <c r="I62" s="100" t="n"/>
      <c r="J62" s="101" t="n">
        <v>94.94</v>
      </c>
      <c r="K62" s="267" t="n">
        <v>1.2</v>
      </c>
      <c r="L62" s="101" t="n">
        <v>512.6799999999999</v>
      </c>
      <c r="M62" s="101" t="n">
        <v>71.26000000000001</v>
      </c>
      <c r="N62" s="103" t="n">
        <v>36533.58</v>
      </c>
    </row>
    <row r="63" ht="19.35" customHeight="1">
      <c r="A63" s="96" t="n"/>
      <c r="B63" s="104" t="n"/>
      <c r="C63" s="98" t="inlineStr">
        <is>
          <t>ЗТ</t>
        </is>
      </c>
      <c r="D63" s="265" t="n"/>
      <c r="E63" s="266" t="n"/>
      <c r="F63" s="105" t="inlineStr">
        <is>
          <t>чел.-ч</t>
        </is>
      </c>
      <c r="G63" s="270" t="n">
        <v>10.1</v>
      </c>
      <c r="H63" s="267" t="n">
        <v>1.2</v>
      </c>
      <c r="I63" s="101" t="n">
        <v>54.54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65" t="n"/>
      <c r="E64" s="266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512.6799999999999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65" t="n"/>
      <c r="E65" s="266" t="n"/>
      <c r="F65" s="99" t="n"/>
      <c r="G65" s="107" t="n"/>
      <c r="H65" s="107" t="n"/>
      <c r="I65" s="100" t="n"/>
      <c r="J65" s="100" t="n"/>
      <c r="K65" s="100" t="n"/>
      <c r="L65" s="101" t="n">
        <v>512.6799999999999</v>
      </c>
      <c r="M65" s="100" t="n"/>
      <c r="N65" s="103" t="n">
        <v>36533.58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65" t="n"/>
      <c r="E66" s="266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456.29</v>
      </c>
      <c r="M66" s="100" t="n"/>
      <c r="N66" s="113" t="n">
        <v>32514.89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65" t="n"/>
      <c r="E67" s="266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210.2</v>
      </c>
      <c r="M67" s="100" t="n"/>
      <c r="N67" s="103" t="n">
        <v>14978.77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65" t="n"/>
      <c r="E68" s="266" t="n"/>
      <c r="F68" s="100" t="n"/>
      <c r="G68" s="107" t="n"/>
      <c r="H68" s="107" t="n"/>
      <c r="I68" s="114" t="n"/>
      <c r="J68" s="114" t="n"/>
      <c r="K68" s="114" t="n"/>
      <c r="L68" s="115" t="n">
        <v>1179.17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65" t="n"/>
      <c r="E69" s="266" t="n"/>
      <c r="F69" s="93" t="inlineStr">
        <is>
          <t>100 шт</t>
        </is>
      </c>
      <c r="G69" s="94" t="n">
        <v>0.22</v>
      </c>
      <c r="H69" s="95" t="n">
        <v>1</v>
      </c>
      <c r="I69" s="116" t="n">
        <v>0.22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65" t="n"/>
      <c r="E70" s="266" t="n"/>
      <c r="F70" s="99" t="n"/>
      <c r="G70" s="99" t="n"/>
      <c r="H70" s="99" t="n"/>
      <c r="I70" s="100" t="n"/>
      <c r="J70" s="101" t="n">
        <v>125.96</v>
      </c>
      <c r="K70" s="267" t="n">
        <v>1.2</v>
      </c>
      <c r="L70" s="101" t="n">
        <v>33.25</v>
      </c>
      <c r="M70" s="101" t="n">
        <v>71.26000000000001</v>
      </c>
      <c r="N70" s="103" t="n">
        <v>2369.4</v>
      </c>
    </row>
    <row r="71" ht="19.35" customHeight="1">
      <c r="A71" s="96" t="n"/>
      <c r="B71" s="104" t="n"/>
      <c r="C71" s="98" t="inlineStr">
        <is>
          <t>ЗТ</t>
        </is>
      </c>
      <c r="D71" s="265" t="n"/>
      <c r="E71" s="266" t="n"/>
      <c r="F71" s="105" t="inlineStr">
        <is>
          <t>чел.-ч</t>
        </is>
      </c>
      <c r="G71" s="270" t="n">
        <v>13.4</v>
      </c>
      <c r="H71" s="267" t="n">
        <v>1.2</v>
      </c>
      <c r="I71" s="271" t="n">
        <v>3.5376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65" t="n"/>
      <c r="E72" s="266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33.25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65" t="n"/>
      <c r="E73" s="266" t="n"/>
      <c r="F73" s="99" t="n"/>
      <c r="G73" s="107" t="n"/>
      <c r="H73" s="107" t="n"/>
      <c r="I73" s="100" t="n"/>
      <c r="J73" s="100" t="n"/>
      <c r="K73" s="100" t="n"/>
      <c r="L73" s="101" t="n">
        <v>33.25</v>
      </c>
      <c r="M73" s="100" t="n"/>
      <c r="N73" s="103" t="n">
        <v>2369.4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65" t="n"/>
      <c r="E74" s="266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29.59</v>
      </c>
      <c r="M74" s="100" t="n"/>
      <c r="N74" s="113" t="n">
        <v>2108.77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65" t="n"/>
      <c r="E75" s="266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13.63</v>
      </c>
      <c r="M75" s="100" t="n"/>
      <c r="N75" s="101" t="n">
        <v>971.45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65" t="n"/>
      <c r="E76" s="266" t="n"/>
      <c r="F76" s="100" t="n"/>
      <c r="G76" s="107" t="n"/>
      <c r="H76" s="107" t="n"/>
      <c r="I76" s="114" t="n"/>
      <c r="J76" s="114" t="n"/>
      <c r="K76" s="114" t="n"/>
      <c r="L76" s="116" t="n">
        <v>76.47</v>
      </c>
      <c r="M76" s="114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65" t="n"/>
      <c r="E77" s="266" t="n"/>
      <c r="F77" s="93" t="inlineStr">
        <is>
          <t>100 шт</t>
        </is>
      </c>
      <c r="G77" s="94" t="n">
        <v>3.18</v>
      </c>
      <c r="H77" s="95" t="n">
        <v>1</v>
      </c>
      <c r="I77" s="116" t="n">
        <v>3.18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65" t="n"/>
      <c r="E78" s="266" t="n"/>
      <c r="F78" s="99" t="n"/>
      <c r="G78" s="99" t="n"/>
      <c r="H78" s="99" t="n"/>
      <c r="I78" s="100" t="n"/>
      <c r="J78" s="101" t="n">
        <v>59.22</v>
      </c>
      <c r="K78" s="267" t="n">
        <v>1.2</v>
      </c>
      <c r="L78" s="101" t="n">
        <v>225.98</v>
      </c>
      <c r="M78" s="101" t="n">
        <v>71.26000000000001</v>
      </c>
      <c r="N78" s="103" t="n">
        <v>16103.33</v>
      </c>
    </row>
    <row r="79" ht="19.35" customHeight="1">
      <c r="A79" s="96" t="n"/>
      <c r="B79" s="104" t="n"/>
      <c r="C79" s="98" t="inlineStr">
        <is>
          <t>ЗТ</t>
        </is>
      </c>
      <c r="D79" s="265" t="n"/>
      <c r="E79" s="266" t="n"/>
      <c r="F79" s="105" t="inlineStr">
        <is>
          <t>чел.-ч</t>
        </is>
      </c>
      <c r="G79" s="270" t="n">
        <v>6.3</v>
      </c>
      <c r="H79" s="267" t="n">
        <v>1.2</v>
      </c>
      <c r="I79" s="271" t="n">
        <v>24.0408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65" t="n"/>
      <c r="E80" s="266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225.98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65" t="n"/>
      <c r="E81" s="266" t="n"/>
      <c r="F81" s="99" t="n"/>
      <c r="G81" s="107" t="n"/>
      <c r="H81" s="107" t="n"/>
      <c r="I81" s="100" t="n"/>
      <c r="J81" s="100" t="n"/>
      <c r="K81" s="100" t="n"/>
      <c r="L81" s="101" t="n">
        <v>225.98</v>
      </c>
      <c r="M81" s="100" t="n"/>
      <c r="N81" s="103" t="n">
        <v>16103.33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65" t="n"/>
      <c r="E82" s="266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201.12</v>
      </c>
      <c r="M82" s="100" t="n"/>
      <c r="N82" s="113" t="n">
        <v>14331.96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65" t="n"/>
      <c r="E83" s="266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92.65000000000001</v>
      </c>
      <c r="M83" s="100" t="n"/>
      <c r="N83" s="103" t="n">
        <v>6602.37</v>
      </c>
    </row>
    <row r="84" ht="19.35" customHeight="1">
      <c r="A84" s="96" t="n"/>
      <c r="B84" s="109" t="n"/>
      <c r="C84" s="88" t="inlineStr">
        <is>
          <t>Всего по позиции</t>
        </is>
      </c>
      <c r="D84" s="265" t="n"/>
      <c r="E84" s="266" t="n"/>
      <c r="F84" s="100" t="n"/>
      <c r="G84" s="107" t="n"/>
      <c r="H84" s="107" t="n"/>
      <c r="I84" s="114" t="n"/>
      <c r="J84" s="114" t="n"/>
      <c r="K84" s="114" t="n"/>
      <c r="L84" s="116" t="n">
        <v>519.75</v>
      </c>
      <c r="M84" s="114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65" t="n"/>
      <c r="E85" s="266" t="n"/>
      <c r="F85" s="93" t="inlineStr">
        <is>
          <t>100 шт</t>
        </is>
      </c>
      <c r="G85" s="94" t="n">
        <v>1.71</v>
      </c>
      <c r="H85" s="95" t="n">
        <v>1</v>
      </c>
      <c r="I85" s="116" t="n">
        <v>1.71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65" t="n"/>
      <c r="E86" s="266" t="n"/>
      <c r="F86" s="99" t="n"/>
      <c r="G86" s="99" t="n"/>
      <c r="H86" s="99" t="n"/>
      <c r="I86" s="100" t="n"/>
      <c r="J86" s="101" t="n">
        <v>115.62</v>
      </c>
      <c r="K86" s="267" t="n">
        <v>1.2</v>
      </c>
      <c r="L86" s="101" t="n">
        <v>237.25</v>
      </c>
      <c r="M86" s="101" t="n">
        <v>71.26000000000001</v>
      </c>
      <c r="N86" s="103" t="n">
        <v>16906.44</v>
      </c>
    </row>
    <row r="87" ht="19.35" customHeight="1">
      <c r="A87" s="96" t="n"/>
      <c r="B87" s="104" t="n"/>
      <c r="C87" s="98" t="inlineStr">
        <is>
          <t>ЗТ</t>
        </is>
      </c>
      <c r="D87" s="265" t="n"/>
      <c r="E87" s="266" t="n"/>
      <c r="F87" s="105" t="inlineStr">
        <is>
          <t>чел.-ч</t>
        </is>
      </c>
      <c r="G87" s="270" t="n">
        <v>12.3</v>
      </c>
      <c r="H87" s="267" t="n">
        <v>1.2</v>
      </c>
      <c r="I87" s="271" t="n">
        <v>25.2396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65" t="n"/>
      <c r="E88" s="266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237.25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65" t="n"/>
      <c r="E89" s="266" t="n"/>
      <c r="F89" s="99" t="n"/>
      <c r="G89" s="107" t="n"/>
      <c r="H89" s="107" t="n"/>
      <c r="I89" s="100" t="n"/>
      <c r="J89" s="100" t="n"/>
      <c r="K89" s="100" t="n"/>
      <c r="L89" s="101" t="n">
        <v>237.25</v>
      </c>
      <c r="M89" s="100" t="n"/>
      <c r="N89" s="103" t="n">
        <v>16906.44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65" t="n"/>
      <c r="E90" s="266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211.15</v>
      </c>
      <c r="M90" s="100" t="n"/>
      <c r="N90" s="113" t="n">
        <v>15046.73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65" t="n"/>
      <c r="E91" s="266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97.27</v>
      </c>
      <c r="M91" s="100" t="n"/>
      <c r="N91" s="103" t="n">
        <v>6931.64</v>
      </c>
    </row>
    <row r="92" ht="19.35" customHeight="1">
      <c r="A92" s="96" t="n"/>
      <c r="B92" s="109" t="n"/>
      <c r="C92" s="88" t="inlineStr">
        <is>
          <t>Всего по позиции</t>
        </is>
      </c>
      <c r="D92" s="265" t="n"/>
      <c r="E92" s="266" t="n"/>
      <c r="F92" s="100" t="n"/>
      <c r="G92" s="107" t="n"/>
      <c r="H92" s="107" t="n"/>
      <c r="I92" s="114" t="n"/>
      <c r="J92" s="114" t="n"/>
      <c r="K92" s="114" t="n"/>
      <c r="L92" s="116" t="n">
        <v>545.67</v>
      </c>
      <c r="M92" s="114" t="n"/>
      <c r="N92" s="94" t="n"/>
    </row>
    <row r="93" ht="55.35" customHeight="1">
      <c r="A93" s="88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265" t="n"/>
      <c r="E93" s="266" t="n"/>
      <c r="F93" s="93" t="inlineStr">
        <is>
          <t>100 шт</t>
        </is>
      </c>
      <c r="G93" s="94" t="n">
        <v>0.08</v>
      </c>
      <c r="H93" s="95" t="n">
        <v>1</v>
      </c>
      <c r="I93" s="116" t="n">
        <v>0.08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65" t="n"/>
      <c r="E94" s="266" t="n"/>
      <c r="F94" s="99" t="n"/>
      <c r="G94" s="99" t="n"/>
      <c r="H94" s="99" t="n"/>
      <c r="I94" s="100" t="n"/>
      <c r="J94" s="101" t="n">
        <v>154.16</v>
      </c>
      <c r="K94" s="267" t="n">
        <v>1.2</v>
      </c>
      <c r="L94" s="101" t="n">
        <v>14.8</v>
      </c>
      <c r="M94" s="101" t="n">
        <v>71.26000000000001</v>
      </c>
      <c r="N94" s="103" t="n">
        <v>1054.65</v>
      </c>
    </row>
    <row r="95" ht="19.35" customHeight="1">
      <c r="A95" s="96" t="n"/>
      <c r="B95" s="104" t="n"/>
      <c r="C95" s="98" t="inlineStr">
        <is>
          <t>ЗТ</t>
        </is>
      </c>
      <c r="D95" s="265" t="n"/>
      <c r="E95" s="266" t="n"/>
      <c r="F95" s="105" t="inlineStr">
        <is>
          <t>чел.-ч</t>
        </is>
      </c>
      <c r="G95" s="270" t="n">
        <v>16.4</v>
      </c>
      <c r="H95" s="267" t="n">
        <v>1.2</v>
      </c>
      <c r="I95" s="271" t="n">
        <v>1.5744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65" t="n"/>
      <c r="E96" s="266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14.8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65" t="n"/>
      <c r="E97" s="266" t="n"/>
      <c r="F97" s="99" t="n"/>
      <c r="G97" s="107" t="n"/>
      <c r="H97" s="107" t="n"/>
      <c r="I97" s="100" t="n"/>
      <c r="J97" s="100" t="n"/>
      <c r="K97" s="100" t="n"/>
      <c r="L97" s="101" t="n">
        <v>14.8</v>
      </c>
      <c r="M97" s="100" t="n"/>
      <c r="N97" s="103" t="n">
        <v>1054.65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65" t="n"/>
      <c r="E98" s="266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13.17</v>
      </c>
      <c r="M98" s="100" t="n"/>
      <c r="N98" s="120" t="n">
        <v>938.64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65" t="n"/>
      <c r="E99" s="266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6.07</v>
      </c>
      <c r="M99" s="100" t="n"/>
      <c r="N99" s="101" t="n">
        <v>432.41</v>
      </c>
    </row>
    <row r="100" ht="19.35" customHeight="1">
      <c r="A100" s="96" t="n"/>
      <c r="B100" s="109" t="n"/>
      <c r="C100" s="88" t="inlineStr">
        <is>
          <t>Всего по позиции</t>
        </is>
      </c>
      <c r="D100" s="265" t="n"/>
      <c r="E100" s="266" t="n"/>
      <c r="F100" s="100" t="n"/>
      <c r="G100" s="107" t="n"/>
      <c r="H100" s="107" t="n"/>
      <c r="I100" s="114" t="n"/>
      <c r="J100" s="114" t="n"/>
      <c r="K100" s="114" t="n"/>
      <c r="L100" s="116" t="n">
        <v>34.04</v>
      </c>
      <c r="M100" s="114" t="n"/>
      <c r="N100" s="94" t="n"/>
    </row>
    <row r="101" ht="68.65000000000001" customHeight="1">
      <c r="A101" s="88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65" t="n"/>
      <c r="E101" s="266" t="n"/>
      <c r="F101" s="93" t="inlineStr">
        <is>
          <t>100 шт</t>
        </is>
      </c>
      <c r="G101" s="94" t="n">
        <v>13.12</v>
      </c>
      <c r="H101" s="95" t="n">
        <v>1</v>
      </c>
      <c r="I101" s="116" t="n">
        <v>13.12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65" t="n"/>
      <c r="E102" s="266" t="n"/>
      <c r="F102" s="99" t="n"/>
      <c r="G102" s="99" t="n"/>
      <c r="H102" s="99" t="n"/>
      <c r="I102" s="100" t="n"/>
      <c r="J102" s="101" t="n">
        <v>115.44</v>
      </c>
      <c r="K102" s="267" t="n">
        <v>1.2</v>
      </c>
      <c r="L102" s="103" t="n">
        <v>1817.49</v>
      </c>
      <c r="M102" s="101" t="n">
        <v>71.26000000000001</v>
      </c>
      <c r="N102" s="103" t="n">
        <v>129514.34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65" t="n"/>
      <c r="E103" s="266" t="n"/>
      <c r="F103" s="99" t="n"/>
      <c r="G103" s="99" t="n"/>
      <c r="H103" s="99" t="n"/>
      <c r="I103" s="100" t="n"/>
      <c r="J103" s="101" t="n">
        <v>655.4299999999999</v>
      </c>
      <c r="K103" s="267" t="n">
        <v>1.2</v>
      </c>
      <c r="L103" s="103" t="n">
        <v>10319.09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65" t="n"/>
      <c r="E104" s="266" t="n"/>
      <c r="F104" s="99" t="n"/>
      <c r="G104" s="99" t="n"/>
      <c r="H104" s="99" t="n"/>
      <c r="I104" s="100" t="n"/>
      <c r="J104" s="101" t="n">
        <v>114.62</v>
      </c>
      <c r="K104" s="267" t="n">
        <v>1.2</v>
      </c>
      <c r="L104" s="103" t="n">
        <v>1804.58</v>
      </c>
      <c r="M104" s="101" t="n">
        <v>71.26000000000001</v>
      </c>
      <c r="N104" s="103" t="n">
        <v>128594.37</v>
      </c>
    </row>
    <row r="105" ht="19.35" customHeight="1">
      <c r="A105" s="96" t="n"/>
      <c r="B105" s="104" t="n"/>
      <c r="C105" s="98" t="inlineStr">
        <is>
          <t>ЗТ</t>
        </is>
      </c>
      <c r="D105" s="265" t="n"/>
      <c r="E105" s="266" t="n"/>
      <c r="F105" s="105" t="inlineStr">
        <is>
          <t>чел.-ч</t>
        </is>
      </c>
      <c r="G105" s="270" t="n">
        <v>14.8</v>
      </c>
      <c r="H105" s="267" t="n">
        <v>1.2</v>
      </c>
      <c r="I105" s="271" t="n">
        <v>233.0112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65" t="n"/>
      <c r="E106" s="266" t="n"/>
      <c r="F106" s="105" t="inlineStr">
        <is>
          <t>чел.-ч</t>
        </is>
      </c>
      <c r="G106" s="101" t="n">
        <v>8.49</v>
      </c>
      <c r="H106" s="267" t="n">
        <v>1.2</v>
      </c>
      <c r="I106" s="269" t="n">
        <v>133.66656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65" t="n"/>
      <c r="E107" s="266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12136.58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65" t="n"/>
      <c r="E108" s="266" t="n"/>
      <c r="F108" s="99" t="n"/>
      <c r="G108" s="107" t="n"/>
      <c r="H108" s="107" t="n"/>
      <c r="I108" s="100" t="n"/>
      <c r="J108" s="100" t="n"/>
      <c r="K108" s="100" t="n"/>
      <c r="L108" s="103" t="n">
        <v>3622.07</v>
      </c>
      <c r="M108" s="100" t="n"/>
      <c r="N108" s="103" t="n">
        <v>258108.71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65" t="n"/>
      <c r="E109" s="266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3" t="n">
        <v>3223.64</v>
      </c>
      <c r="M109" s="100" t="n"/>
      <c r="N109" s="113" t="n">
        <v>229716.75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65" t="n"/>
      <c r="E110" s="266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3" t="n">
        <v>1485.05</v>
      </c>
      <c r="M110" s="100" t="n"/>
      <c r="N110" s="103" t="n">
        <v>105824.57</v>
      </c>
    </row>
    <row r="111" ht="19.35" customHeight="1">
      <c r="A111" s="96" t="n"/>
      <c r="B111" s="109" t="n"/>
      <c r="C111" s="88" t="inlineStr">
        <is>
          <t>Всего по позиции</t>
        </is>
      </c>
      <c r="D111" s="265" t="n"/>
      <c r="E111" s="266" t="n"/>
      <c r="F111" s="100" t="n"/>
      <c r="G111" s="107" t="n"/>
      <c r="H111" s="107" t="n"/>
      <c r="I111" s="114" t="n"/>
      <c r="J111" s="114" t="n"/>
      <c r="K111" s="114" t="n"/>
      <c r="L111" s="115" t="n">
        <v>16845.27</v>
      </c>
      <c r="M111" s="114" t="n"/>
      <c r="N111" s="94" t="n"/>
    </row>
    <row r="112" ht="55.35" customHeight="1">
      <c r="A112" s="88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265" t="n"/>
      <c r="E112" s="266" t="n"/>
      <c r="F112" s="93" t="inlineStr">
        <is>
          <t>100 шт</t>
        </is>
      </c>
      <c r="G112" s="94" t="n">
        <v>13.12</v>
      </c>
      <c r="H112" s="95" t="n">
        <v>1</v>
      </c>
      <c r="I112" s="116" t="n">
        <v>13.12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65" t="n"/>
      <c r="E113" s="266" t="n"/>
      <c r="F113" s="99" t="n"/>
      <c r="G113" s="99" t="n"/>
      <c r="H113" s="99" t="n"/>
      <c r="I113" s="100" t="n"/>
      <c r="J113" s="101" t="n">
        <v>28.94</v>
      </c>
      <c r="K113" s="267" t="n">
        <v>1.2</v>
      </c>
      <c r="L113" s="101" t="n">
        <v>455.63</v>
      </c>
      <c r="M113" s="101" t="n">
        <v>71.26000000000001</v>
      </c>
      <c r="N113" s="103" t="n">
        <v>32468.19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65" t="n"/>
      <c r="E114" s="266" t="n"/>
      <c r="F114" s="99" t="n"/>
      <c r="G114" s="99" t="n"/>
      <c r="H114" s="99" t="n"/>
      <c r="I114" s="100" t="n"/>
      <c r="J114" s="101" t="n">
        <v>163.66</v>
      </c>
      <c r="K114" s="267" t="n">
        <v>1.2</v>
      </c>
      <c r="L114" s="103" t="n">
        <v>2576.66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65" t="n"/>
      <c r="E115" s="266" t="n"/>
      <c r="F115" s="99" t="n"/>
      <c r="G115" s="99" t="n"/>
      <c r="H115" s="99" t="n"/>
      <c r="I115" s="100" t="n"/>
      <c r="J115" s="101" t="n">
        <v>28.62</v>
      </c>
      <c r="K115" s="267" t="n">
        <v>1.2</v>
      </c>
      <c r="L115" s="101" t="n">
        <v>450.59</v>
      </c>
      <c r="M115" s="101" t="n">
        <v>71.26000000000001</v>
      </c>
      <c r="N115" s="103" t="n">
        <v>32109.04</v>
      </c>
    </row>
    <row r="116" ht="19.35" customHeight="1">
      <c r="A116" s="96" t="n"/>
      <c r="B116" s="104" t="n"/>
      <c r="C116" s="98" t="inlineStr">
        <is>
          <t>ЗТ</t>
        </is>
      </c>
      <c r="D116" s="265" t="n"/>
      <c r="E116" s="266" t="n"/>
      <c r="F116" s="105" t="inlineStr">
        <is>
          <t>чел.-ч</t>
        </is>
      </c>
      <c r="G116" s="101" t="n">
        <v>3.71</v>
      </c>
      <c r="H116" s="267" t="n">
        <v>1.2</v>
      </c>
      <c r="I116" s="269" t="n">
        <v>58.41024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65" t="n"/>
      <c r="E117" s="266" t="n"/>
      <c r="F117" s="105" t="inlineStr">
        <is>
          <t>чел.-ч</t>
        </is>
      </c>
      <c r="G117" s="101" t="n">
        <v>2.12</v>
      </c>
      <c r="H117" s="267" t="n">
        <v>1.2</v>
      </c>
      <c r="I117" s="269" t="n">
        <v>33.37728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65" t="n"/>
      <c r="E118" s="266" t="n"/>
      <c r="F118" s="99" t="n"/>
      <c r="G118" s="107" t="n"/>
      <c r="H118" s="107" t="n"/>
      <c r="I118" s="100" t="n"/>
      <c r="J118" s="101" t="n">
        <v>192.6</v>
      </c>
      <c r="K118" s="100" t="n"/>
      <c r="L118" s="103" t="n">
        <v>3032.29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65" t="n"/>
      <c r="E119" s="266" t="n"/>
      <c r="F119" s="99" t="n"/>
      <c r="G119" s="107" t="n"/>
      <c r="H119" s="107" t="n"/>
      <c r="I119" s="100" t="n"/>
      <c r="J119" s="100" t="n"/>
      <c r="K119" s="100" t="n"/>
      <c r="L119" s="101" t="n">
        <v>906.22</v>
      </c>
      <c r="M119" s="100" t="n"/>
      <c r="N119" s="103" t="n">
        <v>64577.23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65" t="n"/>
      <c r="E120" s="266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806.54</v>
      </c>
      <c r="M120" s="100" t="n"/>
      <c r="N120" s="113" t="n">
        <v>57473.73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65" t="n"/>
      <c r="E121" s="266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371.55</v>
      </c>
      <c r="M121" s="100" t="n"/>
      <c r="N121" s="103" t="n">
        <v>26476.66</v>
      </c>
    </row>
    <row r="122" ht="19.35" customHeight="1">
      <c r="A122" s="96" t="n"/>
      <c r="B122" s="109" t="n"/>
      <c r="C122" s="88" t="inlineStr">
        <is>
          <t>Всего по позиции</t>
        </is>
      </c>
      <c r="D122" s="265" t="n"/>
      <c r="E122" s="266" t="n"/>
      <c r="F122" s="100" t="n"/>
      <c r="G122" s="107" t="n"/>
      <c r="H122" s="107" t="n"/>
      <c r="I122" s="114" t="n"/>
      <c r="J122" s="114" t="n"/>
      <c r="K122" s="114" t="n"/>
      <c r="L122" s="115" t="n">
        <v>4210.38</v>
      </c>
      <c r="M122" s="114" t="n"/>
      <c r="N122" s="94" t="n"/>
    </row>
    <row r="123" ht="68.65000000000001" customHeight="1">
      <c r="A123" s="88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65" t="n"/>
      <c r="E123" s="266" t="n"/>
      <c r="F123" s="93" t="inlineStr">
        <is>
          <t>100 шт</t>
        </is>
      </c>
      <c r="G123" s="94" t="n">
        <v>6.21</v>
      </c>
      <c r="H123" s="95" t="n">
        <v>1</v>
      </c>
      <c r="I123" s="116" t="n">
        <v>6.21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65" t="n"/>
      <c r="E124" s="266" t="n"/>
      <c r="F124" s="99" t="n"/>
      <c r="G124" s="99" t="n"/>
      <c r="H124" s="99" t="n"/>
      <c r="I124" s="100" t="n"/>
      <c r="J124" s="101" t="n">
        <v>201.24</v>
      </c>
      <c r="K124" s="267" t="n">
        <v>1.2</v>
      </c>
      <c r="L124" s="103" t="n">
        <v>1499.64</v>
      </c>
      <c r="M124" s="101" t="n">
        <v>71.26000000000001</v>
      </c>
      <c r="N124" s="103" t="n">
        <v>106864.35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65" t="n"/>
      <c r="E125" s="266" t="n"/>
      <c r="F125" s="99" t="n"/>
      <c r="G125" s="99" t="n"/>
      <c r="H125" s="99" t="n"/>
      <c r="I125" s="100" t="n"/>
      <c r="J125" s="103" t="n">
        <v>1142.56</v>
      </c>
      <c r="K125" s="267" t="n">
        <v>1.2</v>
      </c>
      <c r="L125" s="103" t="n">
        <v>8514.360000000001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65" t="n"/>
      <c r="E126" s="266" t="n"/>
      <c r="F126" s="99" t="n"/>
      <c r="G126" s="99" t="n"/>
      <c r="H126" s="99" t="n"/>
      <c r="I126" s="100" t="n"/>
      <c r="J126" s="101" t="n">
        <v>199.8</v>
      </c>
      <c r="K126" s="267" t="n">
        <v>1.2</v>
      </c>
      <c r="L126" s="103" t="n">
        <v>1488.91</v>
      </c>
      <c r="M126" s="101" t="n">
        <v>71.26000000000001</v>
      </c>
      <c r="N126" s="103" t="n">
        <v>106099.73</v>
      </c>
    </row>
    <row r="127" ht="19.35" customHeight="1">
      <c r="A127" s="96" t="n"/>
      <c r="B127" s="104" t="n"/>
      <c r="C127" s="98" t="inlineStr">
        <is>
          <t>ЗТ</t>
        </is>
      </c>
      <c r="D127" s="265" t="n"/>
      <c r="E127" s="266" t="n"/>
      <c r="F127" s="105" t="inlineStr">
        <is>
          <t>чел.-ч</t>
        </is>
      </c>
      <c r="G127" s="270" t="n">
        <v>25.8</v>
      </c>
      <c r="H127" s="267" t="n">
        <v>1.2</v>
      </c>
      <c r="I127" s="271" t="n">
        <v>192.2616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65" t="n"/>
      <c r="E128" s="266" t="n"/>
      <c r="F128" s="105" t="inlineStr">
        <is>
          <t>чел.-ч</t>
        </is>
      </c>
      <c r="G128" s="270" t="n">
        <v>14.8</v>
      </c>
      <c r="H128" s="267" t="n">
        <v>1.2</v>
      </c>
      <c r="I128" s="271" t="n">
        <v>110.2896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65" t="n"/>
      <c r="E129" s="266" t="n"/>
      <c r="F129" s="99" t="n"/>
      <c r="G129" s="107" t="n"/>
      <c r="H129" s="107" t="n"/>
      <c r="I129" s="100" t="n"/>
      <c r="J129" s="103" t="n">
        <v>1343.8</v>
      </c>
      <c r="K129" s="100" t="n"/>
      <c r="L129" s="103" t="n">
        <v>10014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65" t="n"/>
      <c r="E130" s="266" t="n"/>
      <c r="F130" s="99" t="n"/>
      <c r="G130" s="107" t="n"/>
      <c r="H130" s="107" t="n"/>
      <c r="I130" s="100" t="n"/>
      <c r="J130" s="100" t="n"/>
      <c r="K130" s="100" t="n"/>
      <c r="L130" s="103" t="n">
        <v>2988.55</v>
      </c>
      <c r="M130" s="100" t="n"/>
      <c r="N130" s="103" t="n">
        <v>212964.08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65" t="n"/>
      <c r="E131" s="266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3" t="n">
        <v>2659.81</v>
      </c>
      <c r="M131" s="100" t="n"/>
      <c r="N131" s="113" t="n">
        <v>189538.03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65" t="n"/>
      <c r="E132" s="266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3" t="n">
        <v>1225.31</v>
      </c>
      <c r="M132" s="100" t="n"/>
      <c r="N132" s="103" t="n">
        <v>87315.27</v>
      </c>
    </row>
    <row r="133" ht="19.35" customHeight="1">
      <c r="A133" s="96" t="n"/>
      <c r="B133" s="109" t="n"/>
      <c r="C133" s="88" t="inlineStr">
        <is>
          <t>Всего по позиции</t>
        </is>
      </c>
      <c r="D133" s="265" t="n"/>
      <c r="E133" s="266" t="n"/>
      <c r="F133" s="100" t="n"/>
      <c r="G133" s="107" t="n"/>
      <c r="H133" s="107" t="n"/>
      <c r="I133" s="114" t="n"/>
      <c r="J133" s="114" t="n"/>
      <c r="K133" s="114" t="n"/>
      <c r="L133" s="115" t="n">
        <v>13899.12</v>
      </c>
      <c r="M133" s="114" t="n"/>
      <c r="N133" s="94" t="n"/>
    </row>
    <row r="134" ht="55.35" customHeight="1">
      <c r="A134" s="88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265" t="n"/>
      <c r="E134" s="266" t="n"/>
      <c r="F134" s="93" t="inlineStr">
        <is>
          <t>100 шт</t>
        </is>
      </c>
      <c r="G134" s="94" t="n">
        <v>6.21</v>
      </c>
      <c r="H134" s="95" t="n">
        <v>1</v>
      </c>
      <c r="I134" s="116" t="n">
        <v>6.21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65" t="n"/>
      <c r="E135" s="266" t="n"/>
      <c r="F135" s="99" t="n"/>
      <c r="G135" s="99" t="n"/>
      <c r="H135" s="99" t="n"/>
      <c r="I135" s="100" t="n"/>
      <c r="J135" s="101" t="n">
        <v>58.34</v>
      </c>
      <c r="K135" s="267" t="n">
        <v>1.2</v>
      </c>
      <c r="L135" s="101" t="n">
        <v>434.75</v>
      </c>
      <c r="M135" s="101" t="n">
        <v>71.26000000000001</v>
      </c>
      <c r="N135" s="103" t="n">
        <v>30980.29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65" t="n"/>
      <c r="E136" s="266" t="n"/>
      <c r="F136" s="99" t="n"/>
      <c r="G136" s="99" t="n"/>
      <c r="H136" s="99" t="n"/>
      <c r="I136" s="100" t="n"/>
      <c r="J136" s="101" t="n">
        <v>330.42</v>
      </c>
      <c r="K136" s="267" t="n">
        <v>1.2</v>
      </c>
      <c r="L136" s="103" t="n">
        <v>2462.29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65" t="n"/>
      <c r="E137" s="266" t="n"/>
      <c r="F137" s="99" t="n"/>
      <c r="G137" s="99" t="n"/>
      <c r="H137" s="99" t="n"/>
      <c r="I137" s="100" t="n"/>
      <c r="J137" s="101" t="n">
        <v>57.78</v>
      </c>
      <c r="K137" s="267" t="n">
        <v>1.2</v>
      </c>
      <c r="L137" s="101" t="n">
        <v>430.58</v>
      </c>
      <c r="M137" s="101" t="n">
        <v>71.26000000000001</v>
      </c>
      <c r="N137" s="103" t="n">
        <v>30683.13</v>
      </c>
    </row>
    <row r="138" ht="19.35" customHeight="1">
      <c r="A138" s="96" t="n"/>
      <c r="B138" s="104" t="n"/>
      <c r="C138" s="98" t="inlineStr">
        <is>
          <t>ЗТ</t>
        </is>
      </c>
      <c r="D138" s="265" t="n"/>
      <c r="E138" s="266" t="n"/>
      <c r="F138" s="105" t="inlineStr">
        <is>
          <t>чел.-ч</t>
        </is>
      </c>
      <c r="G138" s="101" t="n">
        <v>7.48</v>
      </c>
      <c r="H138" s="267" t="n">
        <v>1.2</v>
      </c>
      <c r="I138" s="269" t="n">
        <v>55.74096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65" t="n"/>
      <c r="E139" s="266" t="n"/>
      <c r="F139" s="105" t="inlineStr">
        <is>
          <t>чел.-ч</t>
        </is>
      </c>
      <c r="G139" s="101" t="n">
        <v>4.28</v>
      </c>
      <c r="H139" s="267" t="n">
        <v>1.2</v>
      </c>
      <c r="I139" s="269" t="n">
        <v>31.89456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65" t="n"/>
      <c r="E140" s="266" t="n"/>
      <c r="F140" s="99" t="n"/>
      <c r="G140" s="107" t="n"/>
      <c r="H140" s="107" t="n"/>
      <c r="I140" s="100" t="n"/>
      <c r="J140" s="101" t="n">
        <v>388.76</v>
      </c>
      <c r="K140" s="100" t="n"/>
      <c r="L140" s="103" t="n">
        <v>2897.04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65" t="n"/>
      <c r="E141" s="266" t="n"/>
      <c r="F141" s="99" t="n"/>
      <c r="G141" s="107" t="n"/>
      <c r="H141" s="107" t="n"/>
      <c r="I141" s="100" t="n"/>
      <c r="J141" s="100" t="n"/>
      <c r="K141" s="100" t="n"/>
      <c r="L141" s="101" t="n">
        <v>865.33</v>
      </c>
      <c r="M141" s="100" t="n"/>
      <c r="N141" s="103" t="n">
        <v>61663.42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65" t="n"/>
      <c r="E142" s="266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770.14</v>
      </c>
      <c r="M142" s="100" t="n"/>
      <c r="N142" s="113" t="n">
        <v>54880.44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65" t="n"/>
      <c r="E143" s="266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354.79</v>
      </c>
      <c r="M143" s="100" t="n"/>
      <c r="N143" s="103" t="n">
        <v>25282</v>
      </c>
    </row>
    <row r="144" ht="19.35" customHeight="1">
      <c r="A144" s="96" t="n"/>
      <c r="B144" s="109" t="n"/>
      <c r="C144" s="88" t="inlineStr">
        <is>
          <t>Всего по позиции</t>
        </is>
      </c>
      <c r="D144" s="265" t="n"/>
      <c r="E144" s="266" t="n"/>
      <c r="F144" s="100" t="n"/>
      <c r="G144" s="107" t="n"/>
      <c r="H144" s="107" t="n"/>
      <c r="I144" s="114" t="n"/>
      <c r="J144" s="114" t="n"/>
      <c r="K144" s="114" t="n"/>
      <c r="L144" s="115" t="n">
        <v>4021.97</v>
      </c>
      <c r="M144" s="114" t="n"/>
      <c r="N144" s="94" t="n"/>
    </row>
    <row r="145" ht="68.65000000000001" customHeight="1">
      <c r="A145" s="88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65" t="n"/>
      <c r="E145" s="266" t="n"/>
      <c r="F145" s="93" t="inlineStr">
        <is>
          <t>100 шт</t>
        </is>
      </c>
      <c r="G145" s="94" t="n">
        <v>0.3</v>
      </c>
      <c r="H145" s="95" t="n">
        <v>1</v>
      </c>
      <c r="I145" s="273" t="n">
        <v>0.3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65" t="n"/>
      <c r="E146" s="266" t="n"/>
      <c r="F146" s="99" t="n"/>
      <c r="G146" s="99" t="n"/>
      <c r="H146" s="99" t="n"/>
      <c r="I146" s="100" t="n"/>
      <c r="J146" s="101" t="n">
        <v>326.82</v>
      </c>
      <c r="K146" s="267" t="n">
        <v>1.2</v>
      </c>
      <c r="L146" s="101" t="n">
        <v>117.66</v>
      </c>
      <c r="M146" s="101" t="n">
        <v>71.26000000000001</v>
      </c>
      <c r="N146" s="103" t="n">
        <v>8384.450000000001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65" t="n"/>
      <c r="E147" s="266" t="n"/>
      <c r="F147" s="99" t="n"/>
      <c r="G147" s="99" t="n"/>
      <c r="H147" s="99" t="n"/>
      <c r="I147" s="100" t="n"/>
      <c r="J147" s="103" t="n">
        <v>1852.8</v>
      </c>
      <c r="K147" s="267" t="n">
        <v>1.2</v>
      </c>
      <c r="L147" s="101" t="n">
        <v>667.01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65" t="n"/>
      <c r="E148" s="266" t="n"/>
      <c r="F148" s="99" t="n"/>
      <c r="G148" s="99" t="n"/>
      <c r="H148" s="99" t="n"/>
      <c r="I148" s="100" t="n"/>
      <c r="J148" s="101" t="n">
        <v>324</v>
      </c>
      <c r="K148" s="267" t="n">
        <v>1.2</v>
      </c>
      <c r="L148" s="101" t="n">
        <v>116.64</v>
      </c>
      <c r="M148" s="101" t="n">
        <v>71.26000000000001</v>
      </c>
      <c r="N148" s="103" t="n">
        <v>8311.77</v>
      </c>
    </row>
    <row r="149" ht="19.35" customHeight="1">
      <c r="A149" s="96" t="n"/>
      <c r="B149" s="104" t="n"/>
      <c r="C149" s="98" t="inlineStr">
        <is>
          <t>ЗТ</t>
        </is>
      </c>
      <c r="D149" s="265" t="n"/>
      <c r="E149" s="266" t="n"/>
      <c r="F149" s="105" t="inlineStr">
        <is>
          <t>чел.-ч</t>
        </is>
      </c>
      <c r="G149" s="270" t="n">
        <v>41.9</v>
      </c>
      <c r="H149" s="267" t="n">
        <v>1.2</v>
      </c>
      <c r="I149" s="268" t="n">
        <v>15.084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65" t="n"/>
      <c r="E150" s="266" t="n"/>
      <c r="F150" s="105" t="inlineStr">
        <is>
          <t>чел.-ч</t>
        </is>
      </c>
      <c r="G150" s="121" t="n">
        <v>24</v>
      </c>
      <c r="H150" s="267" t="n">
        <v>1.2</v>
      </c>
      <c r="I150" s="101" t="n">
        <v>8.640000000000001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65" t="n"/>
      <c r="E151" s="266" t="n"/>
      <c r="F151" s="99" t="n"/>
      <c r="G151" s="107" t="n"/>
      <c r="H151" s="107" t="n"/>
      <c r="I151" s="100" t="n"/>
      <c r="J151" s="103" t="n">
        <v>2179.62</v>
      </c>
      <c r="K151" s="100" t="n"/>
      <c r="L151" s="101" t="n">
        <v>784.67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65" t="n"/>
      <c r="E152" s="266" t="n"/>
      <c r="F152" s="99" t="n"/>
      <c r="G152" s="107" t="n"/>
      <c r="H152" s="107" t="n"/>
      <c r="I152" s="100" t="n"/>
      <c r="J152" s="100" t="n"/>
      <c r="K152" s="100" t="n"/>
      <c r="L152" s="101" t="n">
        <v>234.3</v>
      </c>
      <c r="M152" s="100" t="n"/>
      <c r="N152" s="103" t="n">
        <v>16696.22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65" t="n"/>
      <c r="E153" s="266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208.53</v>
      </c>
      <c r="M153" s="100" t="n"/>
      <c r="N153" s="113" t="n">
        <v>14859.64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65" t="n"/>
      <c r="E154" s="266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96.06</v>
      </c>
      <c r="M154" s="100" t="n"/>
      <c r="N154" s="103" t="n">
        <v>6845.45</v>
      </c>
    </row>
    <row r="155" ht="19.35" customHeight="1">
      <c r="A155" s="96" t="n"/>
      <c r="B155" s="109" t="n"/>
      <c r="C155" s="88" t="inlineStr">
        <is>
          <t>Всего по позиции</t>
        </is>
      </c>
      <c r="D155" s="265" t="n"/>
      <c r="E155" s="266" t="n"/>
      <c r="F155" s="100" t="n"/>
      <c r="G155" s="107" t="n"/>
      <c r="H155" s="107" t="n"/>
      <c r="I155" s="114" t="n"/>
      <c r="J155" s="114" t="n"/>
      <c r="K155" s="114" t="n"/>
      <c r="L155" s="115" t="n">
        <v>1089.26</v>
      </c>
      <c r="M155" s="114" t="n"/>
      <c r="N155" s="94" t="n"/>
    </row>
    <row r="156" ht="55.35" customHeight="1">
      <c r="A156" s="88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265" t="n"/>
      <c r="E156" s="266" t="n"/>
      <c r="F156" s="93" t="inlineStr">
        <is>
          <t>100 шт</t>
        </is>
      </c>
      <c r="G156" s="94" t="n">
        <v>0.3</v>
      </c>
      <c r="H156" s="95" t="n">
        <v>1</v>
      </c>
      <c r="I156" s="273" t="n">
        <v>0.3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65" t="n"/>
      <c r="E157" s="266" t="n"/>
      <c r="F157" s="99" t="n"/>
      <c r="G157" s="99" t="n"/>
      <c r="H157" s="99" t="n"/>
      <c r="I157" s="100" t="n"/>
      <c r="J157" s="101" t="n">
        <v>93.59999999999999</v>
      </c>
      <c r="K157" s="267" t="n">
        <v>1.2</v>
      </c>
      <c r="L157" s="101" t="n">
        <v>33.7</v>
      </c>
      <c r="M157" s="101" t="n">
        <v>71.26000000000001</v>
      </c>
      <c r="N157" s="103" t="n">
        <v>2401.46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65" t="n"/>
      <c r="E158" s="266" t="n"/>
      <c r="F158" s="99" t="n"/>
      <c r="G158" s="99" t="n"/>
      <c r="H158" s="99" t="n"/>
      <c r="I158" s="100" t="n"/>
      <c r="J158" s="101" t="n">
        <v>531.14</v>
      </c>
      <c r="K158" s="267" t="n">
        <v>1.2</v>
      </c>
      <c r="L158" s="101" t="n">
        <v>191.21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65" t="n"/>
      <c r="E159" s="266" t="n"/>
      <c r="F159" s="99" t="n"/>
      <c r="G159" s="99" t="n"/>
      <c r="H159" s="99" t="n"/>
      <c r="I159" s="100" t="n"/>
      <c r="J159" s="101" t="n">
        <v>92.88</v>
      </c>
      <c r="K159" s="267" t="n">
        <v>1.2</v>
      </c>
      <c r="L159" s="101" t="n">
        <v>33.44</v>
      </c>
      <c r="M159" s="101" t="n">
        <v>71.26000000000001</v>
      </c>
      <c r="N159" s="103" t="n">
        <v>2382.93</v>
      </c>
    </row>
    <row r="160" ht="19.35" customHeight="1">
      <c r="A160" s="96" t="n"/>
      <c r="B160" s="104" t="n"/>
      <c r="C160" s="98" t="inlineStr">
        <is>
          <t>ЗТ</t>
        </is>
      </c>
      <c r="D160" s="265" t="n"/>
      <c r="E160" s="266" t="n"/>
      <c r="F160" s="105" t="inlineStr">
        <is>
          <t>чел.-ч</t>
        </is>
      </c>
      <c r="G160" s="121" t="n">
        <v>12</v>
      </c>
      <c r="H160" s="267" t="n">
        <v>1.2</v>
      </c>
      <c r="I160" s="101" t="n">
        <v>4.32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65" t="n"/>
      <c r="E161" s="266" t="n"/>
      <c r="F161" s="105" t="inlineStr">
        <is>
          <t>чел.-ч</t>
        </is>
      </c>
      <c r="G161" s="101" t="n">
        <v>6.88</v>
      </c>
      <c r="H161" s="267" t="n">
        <v>1.2</v>
      </c>
      <c r="I161" s="271" t="n">
        <v>2.4768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65" t="n"/>
      <c r="E162" s="266" t="n"/>
      <c r="F162" s="99" t="n"/>
      <c r="G162" s="107" t="n"/>
      <c r="H162" s="107" t="n"/>
      <c r="I162" s="100" t="n"/>
      <c r="J162" s="101" t="n">
        <v>624.74</v>
      </c>
      <c r="K162" s="100" t="n"/>
      <c r="L162" s="101" t="n">
        <v>224.91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65" t="n"/>
      <c r="E163" s="266" t="n"/>
      <c r="F163" s="99" t="n"/>
      <c r="G163" s="107" t="n"/>
      <c r="H163" s="107" t="n"/>
      <c r="I163" s="100" t="n"/>
      <c r="J163" s="100" t="n"/>
      <c r="K163" s="100" t="n"/>
      <c r="L163" s="101" t="n">
        <v>67.14</v>
      </c>
      <c r="M163" s="100" t="n"/>
      <c r="N163" s="103" t="n">
        <v>4784.39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65" t="n"/>
      <c r="E164" s="266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59.75</v>
      </c>
      <c r="M164" s="100" t="n"/>
      <c r="N164" s="113" t="n">
        <v>4258.11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65" t="n"/>
      <c r="E165" s="266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27.53</v>
      </c>
      <c r="M165" s="100" t="n"/>
      <c r="N165" s="103" t="n">
        <v>1961.6</v>
      </c>
    </row>
    <row r="166" ht="19.35" customHeight="1">
      <c r="A166" s="96" t="n"/>
      <c r="B166" s="109" t="n"/>
      <c r="C166" s="88" t="inlineStr">
        <is>
          <t>Всего по позиции</t>
        </is>
      </c>
      <c r="D166" s="265" t="n"/>
      <c r="E166" s="266" t="n"/>
      <c r="F166" s="100" t="n"/>
      <c r="G166" s="107" t="n"/>
      <c r="H166" s="107" t="n"/>
      <c r="I166" s="114" t="n"/>
      <c r="J166" s="114" t="n"/>
      <c r="K166" s="114" t="n"/>
      <c r="L166" s="116" t="n">
        <v>312.19</v>
      </c>
      <c r="M166" s="114" t="n"/>
      <c r="N166" s="94" t="n"/>
    </row>
    <row r="167" ht="19.35" customHeight="1">
      <c r="A167" s="122" t="n"/>
      <c r="B167" s="122" t="n"/>
      <c r="C167" s="123" t="inlineStr">
        <is>
          <t>Итого по разделу 1. Вырубка просеки</t>
        </is>
      </c>
      <c r="L167" s="124" t="n">
        <v>96644.14999999999</v>
      </c>
      <c r="M167" s="122" t="n"/>
      <c r="N167" s="125" t="n"/>
    </row>
    <row r="168" ht="19.35" customHeight="1">
      <c r="A168" s="126" t="n"/>
      <c r="B168" s="127" t="n"/>
      <c r="C168" s="128" t="inlineStr">
        <is>
          <t>Итого прямые затраты по разделу</t>
        </is>
      </c>
      <c r="L168" s="129" t="n">
        <v>53552.95</v>
      </c>
      <c r="M168" s="130" t="n"/>
      <c r="N168" s="129" t="n">
        <v>2571985.74</v>
      </c>
    </row>
    <row r="169" ht="19.35" customHeight="1">
      <c r="A169" s="126" t="n"/>
      <c r="B169" s="127" t="n"/>
      <c r="C169" s="128" t="inlineStr">
        <is>
          <t>в том числе</t>
        </is>
      </c>
      <c r="L169" s="129" t="n"/>
      <c r="M169" s="130" t="n"/>
      <c r="N169" s="129" t="n"/>
    </row>
    <row r="170" ht="19.35" customHeight="1">
      <c r="A170" s="126" t="n"/>
      <c r="B170" s="127" t="n"/>
      <c r="C170" s="128" t="inlineStr">
        <is>
          <t>- оплата труда (ОТ)</t>
        </is>
      </c>
      <c r="L170" s="129" t="n">
        <v>28822.33</v>
      </c>
      <c r="M170" s="130" t="n"/>
      <c r="N170" s="129" t="n">
        <v>2053879.25</v>
      </c>
    </row>
    <row r="171" ht="19.35" customHeight="1">
      <c r="A171" s="126" t="n"/>
      <c r="B171" s="127" t="n"/>
      <c r="C171" s="128" t="inlineStr">
        <is>
          <t>- эксплуатация машин и механизмов</t>
        </is>
      </c>
      <c r="L171" s="129" t="n">
        <v>24730.62</v>
      </c>
      <c r="M171" s="130" t="n"/>
      <c r="N171" s="129" t="n">
        <v>518106.49</v>
      </c>
    </row>
    <row r="172" ht="19.35" customHeight="1">
      <c r="A172" s="126" t="n"/>
      <c r="B172" s="131" t="n"/>
      <c r="C172" s="132" t="inlineStr">
        <is>
          <t>в том числе</t>
        </is>
      </c>
      <c r="L172" s="129" t="n"/>
      <c r="M172" s="130" t="n"/>
      <c r="N172" s="129" t="n"/>
    </row>
    <row r="173" ht="19.35" customHeight="1">
      <c r="A173" s="126" t="n"/>
      <c r="B173" s="131" t="n"/>
      <c r="C173" s="132" t="inlineStr">
        <is>
          <t>эксплуатация машин и механизмов без учета доплат к оплате труда машинистов</t>
        </is>
      </c>
      <c r="L173" s="129" t="n">
        <v>24730.62</v>
      </c>
      <c r="M173" s="130" t="n"/>
      <c r="N173" s="129" t="n">
        <v>518106.49</v>
      </c>
    </row>
    <row r="174" ht="19.35" customHeight="1">
      <c r="A174" s="126" t="n"/>
      <c r="B174" s="131" t="n"/>
      <c r="C174" s="132" t="inlineStr">
        <is>
          <t>в том числе</t>
        </is>
      </c>
      <c r="L174" s="129" t="n"/>
      <c r="M174" s="130" t="n"/>
      <c r="N174" s="129" t="n"/>
    </row>
    <row r="175" ht="19.35" customHeight="1">
      <c r="A175" s="126" t="n"/>
      <c r="B175" s="131" t="n"/>
      <c r="C175" s="132" t="inlineStr">
        <is>
          <t>оплата труда машинистов (ОТм)</t>
        </is>
      </c>
      <c r="L175" s="129" t="n">
        <v>4324.74</v>
      </c>
      <c r="M175" s="130" t="n"/>
      <c r="N175" s="129" t="n">
        <v>308180.97</v>
      </c>
    </row>
    <row r="176" ht="19.35" customHeight="1">
      <c r="A176" s="126" t="n"/>
      <c r="B176" s="127" t="n"/>
      <c r="C176" s="128" t="inlineStr">
        <is>
          <t>Итого ФОТ (справочно)</t>
        </is>
      </c>
      <c r="L176" s="129" t="n">
        <v>33147.07</v>
      </c>
      <c r="M176" s="130" t="n"/>
      <c r="N176" s="129" t="n">
        <v>2362060.22</v>
      </c>
    </row>
    <row r="177" ht="19.35" customHeight="1">
      <c r="A177" s="126" t="n"/>
      <c r="B177" s="127" t="n"/>
      <c r="C177" s="128" t="inlineStr">
        <is>
          <t>Итого накладные расходы</t>
        </is>
      </c>
      <c r="L177" s="129" t="n">
        <v>29500.89</v>
      </c>
      <c r="M177" s="130" t="n"/>
      <c r="N177" s="129" t="n">
        <v>2102233.6</v>
      </c>
    </row>
    <row r="178" ht="19.35" customHeight="1">
      <c r="A178" s="126" t="n"/>
      <c r="B178" s="127" t="n"/>
      <c r="C178" s="128" t="inlineStr">
        <is>
          <t>Итого сметная прибыль</t>
        </is>
      </c>
      <c r="L178" s="129" t="n">
        <v>13590.31</v>
      </c>
      <c r="M178" s="130" t="n"/>
      <c r="N178" s="129" t="n">
        <v>968444.6899999999</v>
      </c>
    </row>
    <row r="179" ht="19.35" customHeight="1">
      <c r="A179" s="126" t="n"/>
      <c r="B179" s="133" t="n"/>
      <c r="C179" s="134" t="inlineStr">
        <is>
          <t>Итого по разделу</t>
        </is>
      </c>
      <c r="L179" s="124" t="n">
        <v>96644.14999999999</v>
      </c>
      <c r="M179" s="135" t="n"/>
      <c r="N179" s="124" t="n">
        <v>5642664.03</v>
      </c>
    </row>
    <row r="180" ht="19.35" customHeight="1">
      <c r="A180" s="126" t="n"/>
      <c r="B180" s="131" t="n"/>
      <c r="C180" s="132" t="inlineStr">
        <is>
          <t>Справочно</t>
        </is>
      </c>
      <c r="L180" s="129" t="n"/>
      <c r="M180" s="130" t="n"/>
      <c r="N180" s="129" t="n"/>
    </row>
    <row r="181" ht="19.35" customHeight="1">
      <c r="A181" s="126" t="n"/>
      <c r="B181" s="127" t="n"/>
      <c r="C181" s="132" t="inlineStr">
        <is>
          <t>затраты труда рабочих</t>
        </is>
      </c>
      <c r="I181" s="136" t="n">
        <v>3409.16928</v>
      </c>
      <c r="J181" s="137" t="n"/>
      <c r="K181" s="137" t="n"/>
      <c r="L181" s="130" t="n"/>
      <c r="M181" s="130" t="n"/>
      <c r="N181" s="130" t="n"/>
    </row>
    <row r="182" ht="19.35" customHeight="1">
      <c r="A182" s="126" t="n"/>
      <c r="B182" s="127" t="n"/>
      <c r="C182" s="132" t="inlineStr">
        <is>
          <t>затраты труда машинистов</t>
        </is>
      </c>
      <c r="I182" s="136" t="n">
        <v>320.3448</v>
      </c>
      <c r="J182" s="137" t="n"/>
      <c r="K182" s="137" t="n"/>
      <c r="L182" s="130" t="n"/>
      <c r="M182" s="130" t="n"/>
      <c r="N182" s="130" t="n"/>
    </row>
    <row r="183" ht="19.35" customHeight="1">
      <c r="A183" s="138" t="n"/>
      <c r="B183" s="139" t="n"/>
      <c r="C183" s="140" t="inlineStr">
        <is>
          <t>ВСЕГО по смете</t>
        </is>
      </c>
      <c r="D183" s="141" t="n"/>
      <c r="E183" s="141" t="n"/>
      <c r="F183" s="142" t="n"/>
      <c r="G183" s="142" t="n"/>
      <c r="H183" s="142" t="n"/>
      <c r="I183" s="142" t="n"/>
      <c r="J183" s="142" t="n"/>
      <c r="K183" s="142" t="n"/>
      <c r="L183" s="143" t="n"/>
      <c r="M183" s="142" t="n"/>
      <c r="N183" s="144" t="n"/>
    </row>
    <row r="184" ht="19.35" customHeight="1">
      <c r="A184" s="126" t="n"/>
      <c r="B184" s="133" t="n"/>
      <c r="C184" s="134" t="inlineStr">
        <is>
          <t>Итого по всем разделам</t>
        </is>
      </c>
      <c r="L184" s="124" t="n">
        <v>96644.14999999999</v>
      </c>
      <c r="M184" s="125" t="n"/>
      <c r="N184" s="124" t="n"/>
    </row>
    <row r="185" ht="19.35" customHeight="1">
      <c r="A185" s="126" t="n"/>
      <c r="B185" s="127" t="n"/>
      <c r="C185" s="128" t="inlineStr">
        <is>
          <t>ВСЕГО строительные работы</t>
        </is>
      </c>
      <c r="L185" s="129" t="n">
        <v>96644.14999999999</v>
      </c>
      <c r="M185" s="130" t="n"/>
      <c r="N185" s="129" t="n">
        <v>5642664.03</v>
      </c>
    </row>
    <row r="186" ht="19.35" customHeight="1">
      <c r="A186" s="126" t="n"/>
      <c r="B186" s="131" t="n"/>
      <c r="C186" s="132" t="inlineStr">
        <is>
          <t>в том числе</t>
        </is>
      </c>
      <c r="L186" s="129" t="n"/>
      <c r="M186" s="130" t="n"/>
      <c r="N186" s="129" t="n"/>
    </row>
    <row r="187" ht="19.35" customHeight="1">
      <c r="A187" s="126" t="n"/>
      <c r="B187" s="131" t="n"/>
      <c r="C187" s="132" t="inlineStr">
        <is>
          <t>всего прямые затраты</t>
        </is>
      </c>
      <c r="L187" s="129" t="n">
        <v>53552.95</v>
      </c>
      <c r="M187" s="130" t="n"/>
      <c r="N187" s="129" t="n">
        <v>2571985.74</v>
      </c>
    </row>
    <row r="188" ht="19.35" customHeight="1">
      <c r="A188" s="126" t="n"/>
      <c r="B188" s="131" t="n"/>
      <c r="C188" s="132" t="inlineStr">
        <is>
          <t>в том числе</t>
        </is>
      </c>
      <c r="L188" s="129" t="n"/>
      <c r="M188" s="130" t="n"/>
      <c r="N188" s="129" t="n"/>
    </row>
    <row r="189" ht="19.35" customHeight="1">
      <c r="A189" s="126" t="n"/>
      <c r="B189" s="131" t="n"/>
      <c r="C189" s="132" t="inlineStr">
        <is>
          <t>- оплата труда (ОТ)</t>
        </is>
      </c>
      <c r="L189" s="129" t="n">
        <v>28822.33</v>
      </c>
      <c r="M189" s="130" t="n"/>
      <c r="N189" s="129" t="n">
        <v>2053879.25</v>
      </c>
    </row>
    <row r="190" ht="19.35" customHeight="1">
      <c r="A190" s="126" t="n"/>
      <c r="B190" s="131" t="n"/>
      <c r="C190" s="132" t="inlineStr">
        <is>
          <t>- эксплуатация машин и механизмов</t>
        </is>
      </c>
      <c r="L190" s="129" t="n">
        <v>24730.62</v>
      </c>
      <c r="M190" s="130" t="n"/>
      <c r="N190" s="129" t="n">
        <v>518106.49</v>
      </c>
    </row>
    <row r="191" ht="19.35" customHeight="1">
      <c r="A191" s="126" t="n"/>
      <c r="B191" s="131" t="n"/>
      <c r="C191" s="132" t="inlineStr">
        <is>
          <t>в т.ч. эксплуатация машин и механизмов без учета доплат к оплате труда машинистов</t>
        </is>
      </c>
      <c r="L191" s="129" t="n">
        <v>24730.62</v>
      </c>
      <c r="M191" s="130" t="n"/>
      <c r="N191" s="129" t="n">
        <v>518106.49</v>
      </c>
    </row>
    <row r="192" ht="19.35" customHeight="1">
      <c r="A192" s="126" t="n"/>
      <c r="B192" s="131" t="n"/>
      <c r="C192" s="132" t="inlineStr">
        <is>
          <t>- в т.ч. оплата труда машинистов (ОТм)</t>
        </is>
      </c>
      <c r="L192" s="129" t="n">
        <v>4324.74</v>
      </c>
      <c r="M192" s="130" t="n"/>
      <c r="N192" s="129" t="n">
        <v>308180.97</v>
      </c>
    </row>
    <row r="193" ht="19.35" customHeight="1">
      <c r="A193" s="126" t="n"/>
      <c r="B193" s="131" t="n"/>
      <c r="C193" s="132" t="inlineStr">
        <is>
          <t>всего ФОТ (справочно)</t>
        </is>
      </c>
      <c r="L193" s="129" t="n">
        <v>33147.07</v>
      </c>
      <c r="M193" s="130" t="n"/>
      <c r="N193" s="129" t="n">
        <v>2362060.22</v>
      </c>
    </row>
    <row r="194" ht="19.35" customHeight="1">
      <c r="A194" s="126" t="n"/>
      <c r="B194" s="131" t="n"/>
      <c r="C194" s="132" t="inlineStr">
        <is>
          <t>всего накладные расходы</t>
        </is>
      </c>
      <c r="L194" s="129" t="n">
        <v>29500.89</v>
      </c>
      <c r="M194" s="130" t="n"/>
      <c r="N194" s="129" t="n">
        <v>2102233.6</v>
      </c>
    </row>
    <row r="195" ht="19.35" customHeight="1">
      <c r="A195" s="126" t="n"/>
      <c r="B195" s="131" t="n"/>
      <c r="C195" s="132" t="inlineStr">
        <is>
          <t>всего сметная прибыль</t>
        </is>
      </c>
      <c r="L195" s="129" t="n">
        <v>13590.31</v>
      </c>
      <c r="M195" s="130" t="n"/>
      <c r="N195" s="129" t="n">
        <v>968444.6899999999</v>
      </c>
    </row>
    <row r="196" ht="19.35" customHeight="1">
      <c r="A196" s="126" t="n"/>
      <c r="B196" s="133" t="n"/>
      <c r="C196" s="134" t="inlineStr">
        <is>
          <t>ВСЕГО по смете</t>
        </is>
      </c>
      <c r="L196" s="124" t="n">
        <v>96644.14999999999</v>
      </c>
      <c r="M196" s="125" t="n"/>
      <c r="N196" s="124" t="n">
        <v>5642664.03</v>
      </c>
    </row>
    <row r="197" ht="19.35" customHeight="1">
      <c r="A197" s="126" t="n"/>
      <c r="B197" s="131" t="n"/>
      <c r="C197" s="132" t="inlineStr">
        <is>
          <t>Всего прямые затраты</t>
        </is>
      </c>
      <c r="L197" s="129" t="n">
        <v>53552.95</v>
      </c>
      <c r="M197" s="130" t="n"/>
      <c r="N197" s="129" t="n">
        <v>2571985.74</v>
      </c>
    </row>
    <row r="198" ht="19.35" customHeight="1">
      <c r="A198" s="126" t="n"/>
      <c r="B198" s="131" t="n"/>
      <c r="C198" s="132" t="inlineStr">
        <is>
          <t>в том числе</t>
        </is>
      </c>
      <c r="L198" s="129" t="n"/>
      <c r="M198" s="130" t="n"/>
      <c r="N198" s="129" t="n"/>
    </row>
    <row r="199" ht="19.35" customHeight="1">
      <c r="A199" s="126" t="n"/>
      <c r="B199" s="131" t="n"/>
      <c r="C199" s="132" t="inlineStr">
        <is>
          <t>- оплата труда рабочих (ОТ)</t>
        </is>
      </c>
      <c r="L199" s="129" t="n">
        <v>28822.33</v>
      </c>
      <c r="M199" s="130" t="n"/>
      <c r="N199" s="129" t="n">
        <v>2053879.25</v>
      </c>
    </row>
    <row r="200" ht="19.35" customHeight="1">
      <c r="A200" s="126" t="n"/>
      <c r="B200" s="131" t="n"/>
      <c r="C200" s="132" t="inlineStr">
        <is>
          <t>- эксплуатация машин и механизмов</t>
        </is>
      </c>
      <c r="L200" s="129" t="n">
        <v>24730.62</v>
      </c>
      <c r="M200" s="130" t="n"/>
      <c r="N200" s="129" t="n">
        <v>518106.49</v>
      </c>
    </row>
    <row r="201" ht="19.35" customHeight="1">
      <c r="A201" s="126" t="n"/>
      <c r="B201" s="131" t="n"/>
      <c r="C201" s="132" t="inlineStr">
        <is>
          <t>в т.ч. эксплуатация машин и механизмов без учета доплат к оплате труда машинистов</t>
        </is>
      </c>
      <c r="L201" s="129" t="n">
        <v>24730.62</v>
      </c>
      <c r="M201" s="130" t="n"/>
      <c r="N201" s="129" t="n">
        <v>518106.49</v>
      </c>
    </row>
    <row r="202" ht="19.35" customHeight="1">
      <c r="A202" s="126" t="n"/>
      <c r="B202" s="131" t="n"/>
      <c r="C202" s="132" t="inlineStr">
        <is>
          <t>- в т.ч. оплата труда машинистов (ОТм)</t>
        </is>
      </c>
      <c r="L202" s="129" t="n">
        <v>4324.74</v>
      </c>
      <c r="M202" s="130" t="n"/>
      <c r="N202" s="129" t="n">
        <v>308180.97</v>
      </c>
    </row>
    <row r="203" ht="19.35" customHeight="1">
      <c r="A203" s="126" t="n"/>
      <c r="B203" s="131" t="n"/>
      <c r="C203" s="132" t="inlineStr">
        <is>
          <t>Всего ФОТ (справочно)</t>
        </is>
      </c>
      <c r="L203" s="129" t="n">
        <v>33147.07</v>
      </c>
      <c r="M203" s="130" t="n"/>
      <c r="N203" s="129" t="n">
        <v>2362060.22</v>
      </c>
    </row>
    <row r="204" ht="19.35" customHeight="1">
      <c r="A204" s="126" t="n"/>
      <c r="B204" s="131" t="n"/>
      <c r="C204" s="132" t="inlineStr">
        <is>
          <t>Всего накладные расходы</t>
        </is>
      </c>
      <c r="L204" s="129" t="n">
        <v>29500.89</v>
      </c>
      <c r="M204" s="130" t="n"/>
      <c r="N204" s="129" t="n">
        <v>2102233.6</v>
      </c>
    </row>
    <row r="205" ht="19.35" customHeight="1">
      <c r="A205" s="126" t="n"/>
      <c r="B205" s="131" t="n"/>
      <c r="C205" s="132" t="inlineStr">
        <is>
          <t>Всего сметная прибыль</t>
        </is>
      </c>
      <c r="L205" s="129" t="n">
        <v>13590.31</v>
      </c>
      <c r="M205" s="130" t="n"/>
      <c r="N205" s="129" t="n">
        <v>968444.6899999999</v>
      </c>
    </row>
    <row r="206" ht="19.35" customHeight="1">
      <c r="A206" s="126" t="n"/>
      <c r="B206" s="131" t="n"/>
      <c r="C206" s="132" t="inlineStr">
        <is>
          <t>Справочно</t>
        </is>
      </c>
      <c r="L206" s="129" t="n"/>
      <c r="M206" s="130" t="n"/>
      <c r="N206" s="129" t="n"/>
    </row>
    <row r="207" ht="19.35" customHeight="1">
      <c r="A207" s="126" t="n"/>
      <c r="B207" s="127" t="n"/>
      <c r="C207" s="132" t="inlineStr">
        <is>
          <t>затраты труда рабочих</t>
        </is>
      </c>
      <c r="I207" s="136" t="n">
        <v>3409.16928</v>
      </c>
      <c r="J207" s="137" t="n"/>
      <c r="K207" s="137" t="n"/>
      <c r="L207" s="130" t="n"/>
      <c r="M207" s="130" t="n"/>
      <c r="N207" s="130" t="n"/>
    </row>
    <row r="208" ht="19.35" customHeight="1">
      <c r="A208" s="126" t="n"/>
      <c r="B208" s="127" t="n"/>
      <c r="C208" s="132" t="inlineStr">
        <is>
          <t>затраты труда машинистов</t>
        </is>
      </c>
      <c r="I208" s="136" t="n">
        <v>320.3448</v>
      </c>
      <c r="J208" s="137" t="n"/>
      <c r="K208" s="137" t="n"/>
      <c r="L208" s="130" t="n"/>
      <c r="M208" s="130" t="n"/>
      <c r="N208" s="130" t="n"/>
    </row>
    <row r="209" ht="19.35" customHeight="1">
      <c r="A209" s="126" t="n"/>
      <c r="B209" s="145" t="n"/>
      <c r="C209" s="145" t="n"/>
      <c r="D209" s="123" t="n"/>
      <c r="E209" s="123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6" t="inlineStr">
        <is>
          <t>Составил: ______________________________________/  Григорова И. А. /</t>
        </is>
      </c>
    </row>
    <row r="211" ht="19.35" customHeight="1">
      <c r="A211" s="146" t="n"/>
      <c r="B211" s="146" t="n"/>
      <c r="C211" s="147" t="inlineStr">
        <is>
          <t>должность, подпись (инициалы, фамилия)</t>
        </is>
      </c>
      <c r="G211" s="148" t="n"/>
      <c r="H211" s="148" t="n"/>
      <c r="I211" s="148" t="n"/>
      <c r="J211" s="146" t="n"/>
      <c r="K211" s="146" t="n"/>
      <c r="L211" s="146" t="n"/>
      <c r="M211" s="146" t="n"/>
      <c r="N211" s="146" t="n"/>
    </row>
    <row r="212" ht="19.35" customHeight="1">
      <c r="A212" s="146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7" t="inlineStr">
        <is>
          <t>должность, подпись (инициалы, фамилия)</t>
        </is>
      </c>
      <c r="G213" s="148" t="n"/>
      <c r="H213" s="148" t="n"/>
      <c r="I213" s="148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2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6.7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21 ВЛ 220 кВ Шимановск-Ледяная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02-21-10</t>
        </is>
      </c>
    </row>
    <row r="25" ht="19.35" customHeight="1">
      <c r="A25" s="56" t="inlineStr">
        <is>
          <t>21 ВЛ 220 кВ Шимановск-Ледяная с отпайкой на ПС Ледяная-т. Шимановское уч.л-во Шимановского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258.38</v>
      </c>
      <c r="M31" s="65" t="n">
        <v>3.63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594.26</v>
      </c>
      <c r="E32" s="72" t="inlineStr">
        <is>
          <t>(</t>
        </is>
      </c>
      <c r="F32" s="71" t="n">
        <v>8.34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432.67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594.26</v>
      </c>
      <c r="E34" s="72" t="inlineStr">
        <is>
          <t>(</t>
        </is>
      </c>
      <c r="F34" s="78" t="n">
        <v>8.34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Пролет 71-89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65" t="n"/>
      <c r="E44" s="266" t="n"/>
      <c r="F44" s="93" t="inlineStr">
        <is>
          <t>100 деревьев</t>
        </is>
      </c>
      <c r="G44" s="94" t="n">
        <v>9.94</v>
      </c>
      <c r="H44" s="95" t="n">
        <v>1</v>
      </c>
      <c r="I44" s="116" t="n">
        <v>9.94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65" t="n"/>
      <c r="E45" s="265" t="n"/>
      <c r="F45" s="265" t="n"/>
      <c r="G45" s="265" t="n"/>
      <c r="H45" s="265" t="n"/>
      <c r="I45" s="265" t="n"/>
      <c r="J45" s="265" t="n"/>
      <c r="K45" s="265" t="n"/>
      <c r="L45" s="265" t="n"/>
      <c r="M45" s="265" t="n"/>
      <c r="N45" s="266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65" t="n"/>
      <c r="E46" s="266" t="n"/>
      <c r="F46" s="99" t="n"/>
      <c r="G46" s="99" t="n"/>
      <c r="H46" s="99" t="n"/>
      <c r="I46" s="100" t="n"/>
      <c r="J46" s="101" t="n">
        <v>112.29</v>
      </c>
      <c r="K46" s="149" t="n">
        <v>0.96</v>
      </c>
      <c r="L46" s="103" t="n">
        <v>1071.52</v>
      </c>
      <c r="M46" s="101" t="n">
        <v>71.26000000000001</v>
      </c>
      <c r="N46" s="103" t="n">
        <v>76356.52</v>
      </c>
    </row>
    <row r="47" ht="19.35" customHeight="1">
      <c r="A47" s="96" t="n"/>
      <c r="B47" s="104" t="n"/>
      <c r="C47" s="98" t="inlineStr">
        <is>
          <t>ЗТ</t>
        </is>
      </c>
      <c r="D47" s="265" t="n"/>
      <c r="E47" s="266" t="n"/>
      <c r="F47" s="105" t="inlineStr">
        <is>
          <t>чел.-ч</t>
        </is>
      </c>
      <c r="G47" s="270" t="n">
        <v>13.4</v>
      </c>
      <c r="H47" s="149" t="n">
        <v>0.96</v>
      </c>
      <c r="I47" s="269" t="n">
        <v>127.86816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65" t="n"/>
      <c r="E48" s="266" t="n"/>
      <c r="F48" s="99" t="n"/>
      <c r="G48" s="107" t="n"/>
      <c r="H48" s="107" t="n"/>
      <c r="I48" s="100" t="n"/>
      <c r="J48" s="101" t="n">
        <v>112.29</v>
      </c>
      <c r="K48" s="100" t="n"/>
      <c r="L48" s="103" t="n">
        <v>1071.52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65" t="n"/>
      <c r="E49" s="266" t="n"/>
      <c r="F49" s="99" t="n"/>
      <c r="G49" s="107" t="n"/>
      <c r="H49" s="107" t="n"/>
      <c r="I49" s="100" t="n"/>
      <c r="J49" s="100" t="n"/>
      <c r="K49" s="100" t="n"/>
      <c r="L49" s="103" t="n">
        <v>1071.52</v>
      </c>
      <c r="M49" s="100" t="n"/>
      <c r="N49" s="103" t="n">
        <v>76356.52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953.65</v>
      </c>
      <c r="M50" s="100" t="n"/>
      <c r="N50" s="113" t="n">
        <v>67957.3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65" t="n"/>
      <c r="E51" s="266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439.32</v>
      </c>
      <c r="M51" s="100" t="n"/>
      <c r="N51" s="103" t="n">
        <v>31306.17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65" t="n"/>
      <c r="E52" s="266" t="n"/>
      <c r="F52" s="100" t="n"/>
      <c r="G52" s="107" t="n"/>
      <c r="H52" s="107" t="n"/>
      <c r="I52" s="114" t="n"/>
      <c r="J52" s="114" t="n"/>
      <c r="K52" s="114" t="n"/>
      <c r="L52" s="115" t="n">
        <v>2464.49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65" t="n"/>
      <c r="E53" s="266" t="n"/>
      <c r="F53" s="93" t="inlineStr">
        <is>
          <t>100 деревьев</t>
        </is>
      </c>
      <c r="G53" s="94" t="n">
        <v>4.5</v>
      </c>
      <c r="H53" s="95" t="n">
        <v>1</v>
      </c>
      <c r="I53" s="273" t="n">
        <v>4.5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65" t="n"/>
      <c r="E54" s="265" t="n"/>
      <c r="F54" s="265" t="n"/>
      <c r="G54" s="265" t="n"/>
      <c r="H54" s="265" t="n"/>
      <c r="I54" s="265" t="n"/>
      <c r="J54" s="265" t="n"/>
      <c r="K54" s="265" t="n"/>
      <c r="L54" s="265" t="n"/>
      <c r="M54" s="265" t="n"/>
      <c r="N54" s="266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65" t="n"/>
      <c r="E55" s="266" t="n"/>
      <c r="F55" s="99" t="n"/>
      <c r="G55" s="99" t="n"/>
      <c r="H55" s="99" t="n"/>
      <c r="I55" s="100" t="n"/>
      <c r="J55" s="101" t="n">
        <v>323.47</v>
      </c>
      <c r="K55" s="149" t="n">
        <v>0.96</v>
      </c>
      <c r="L55" s="103" t="n">
        <v>1397.39</v>
      </c>
      <c r="M55" s="101" t="n">
        <v>71.26000000000001</v>
      </c>
      <c r="N55" s="103" t="n">
        <v>99578.00999999999</v>
      </c>
    </row>
    <row r="56" ht="19.35" customHeight="1">
      <c r="A56" s="96" t="n"/>
      <c r="B56" s="104" t="n"/>
      <c r="C56" s="98" t="inlineStr">
        <is>
          <t>ЗТ</t>
        </is>
      </c>
      <c r="D56" s="265" t="n"/>
      <c r="E56" s="266" t="n"/>
      <c r="F56" s="105" t="inlineStr">
        <is>
          <t>чел.-ч</t>
        </is>
      </c>
      <c r="G56" s="270" t="n">
        <v>38.6</v>
      </c>
      <c r="H56" s="149" t="n">
        <v>0.96</v>
      </c>
      <c r="I56" s="268" t="n">
        <v>166.752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65" t="n"/>
      <c r="E57" s="266" t="n"/>
      <c r="F57" s="99" t="n"/>
      <c r="G57" s="107" t="n"/>
      <c r="H57" s="107" t="n"/>
      <c r="I57" s="100" t="n"/>
      <c r="J57" s="101" t="n">
        <v>323.47</v>
      </c>
      <c r="K57" s="100" t="n"/>
      <c r="L57" s="103" t="n">
        <v>1397.39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65" t="n"/>
      <c r="E58" s="266" t="n"/>
      <c r="F58" s="99" t="n"/>
      <c r="G58" s="107" t="n"/>
      <c r="H58" s="107" t="n"/>
      <c r="I58" s="100" t="n"/>
      <c r="J58" s="100" t="n"/>
      <c r="K58" s="100" t="n"/>
      <c r="L58" s="103" t="n">
        <v>1397.39</v>
      </c>
      <c r="M58" s="100" t="n"/>
      <c r="N58" s="103" t="n">
        <v>99578.00999999999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3" t="n">
        <v>1243.68</v>
      </c>
      <c r="M59" s="100" t="n"/>
      <c r="N59" s="113" t="n">
        <v>88624.42999999999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65" t="n"/>
      <c r="E60" s="266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572.9299999999999</v>
      </c>
      <c r="M60" s="100" t="n"/>
      <c r="N60" s="103" t="n">
        <v>40826.98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65" t="n"/>
      <c r="E61" s="266" t="n"/>
      <c r="F61" s="100" t="n"/>
      <c r="G61" s="107" t="n"/>
      <c r="H61" s="107" t="n"/>
      <c r="I61" s="114" t="n"/>
      <c r="J61" s="114" t="n"/>
      <c r="K61" s="114" t="n"/>
      <c r="L61" s="115" t="n">
        <v>3214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65" t="n"/>
      <c r="E62" s="266" t="n"/>
      <c r="F62" s="93" t="inlineStr">
        <is>
          <t>100 деревьев</t>
        </is>
      </c>
      <c r="G62" s="94" t="n">
        <v>0.22</v>
      </c>
      <c r="H62" s="95" t="n">
        <v>1</v>
      </c>
      <c r="I62" s="116" t="n">
        <v>0.22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65" t="n"/>
      <c r="E63" s="265" t="n"/>
      <c r="F63" s="265" t="n"/>
      <c r="G63" s="265" t="n"/>
      <c r="H63" s="265" t="n"/>
      <c r="I63" s="265" t="n"/>
      <c r="J63" s="265" t="n"/>
      <c r="K63" s="265" t="n"/>
      <c r="L63" s="265" t="n"/>
      <c r="M63" s="265" t="n"/>
      <c r="N63" s="266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65" t="n"/>
      <c r="E64" s="266" t="n"/>
      <c r="F64" s="99" t="n"/>
      <c r="G64" s="99" t="n"/>
      <c r="H64" s="99" t="n"/>
      <c r="I64" s="100" t="n"/>
      <c r="J64" s="101" t="n">
        <v>406.43</v>
      </c>
      <c r="K64" s="149" t="n">
        <v>0.96</v>
      </c>
      <c r="L64" s="101" t="n">
        <v>85.84</v>
      </c>
      <c r="M64" s="101" t="n">
        <v>71.26000000000001</v>
      </c>
      <c r="N64" s="103" t="n">
        <v>6116.96</v>
      </c>
    </row>
    <row r="65" ht="19.35" customHeight="1">
      <c r="A65" s="96" t="n"/>
      <c r="B65" s="104" t="n"/>
      <c r="C65" s="98" t="inlineStr">
        <is>
          <t>ЗТ</t>
        </is>
      </c>
      <c r="D65" s="265" t="n"/>
      <c r="E65" s="266" t="n"/>
      <c r="F65" s="105" t="inlineStr">
        <is>
          <t>чел.-ч</t>
        </is>
      </c>
      <c r="G65" s="270" t="n">
        <v>48.5</v>
      </c>
      <c r="H65" s="149" t="n">
        <v>0.96</v>
      </c>
      <c r="I65" s="271" t="n">
        <v>10.2432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65" t="n"/>
      <c r="E66" s="266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85.84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65" t="n"/>
      <c r="E67" s="266" t="n"/>
      <c r="F67" s="99" t="n"/>
      <c r="G67" s="107" t="n"/>
      <c r="H67" s="107" t="n"/>
      <c r="I67" s="100" t="n"/>
      <c r="J67" s="100" t="n"/>
      <c r="K67" s="100" t="n"/>
      <c r="L67" s="101" t="n">
        <v>85.84</v>
      </c>
      <c r="M67" s="100" t="n"/>
      <c r="N67" s="103" t="n">
        <v>6116.96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65" t="n"/>
      <c r="E68" s="266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76.40000000000001</v>
      </c>
      <c r="M68" s="100" t="n"/>
      <c r="N68" s="113" t="n">
        <v>5444.09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65" t="n"/>
      <c r="E69" s="266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35.19</v>
      </c>
      <c r="M69" s="100" t="n"/>
      <c r="N69" s="103" t="n">
        <v>2507.95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65" t="n"/>
      <c r="E70" s="266" t="n"/>
      <c r="F70" s="100" t="n"/>
      <c r="G70" s="107" t="n"/>
      <c r="H70" s="107" t="n"/>
      <c r="I70" s="114" t="n"/>
      <c r="J70" s="114" t="n"/>
      <c r="K70" s="114" t="n"/>
      <c r="L70" s="116" t="n">
        <v>197.43</v>
      </c>
      <c r="M70" s="114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65" t="n"/>
      <c r="E71" s="266" t="n"/>
      <c r="F71" s="93" t="inlineStr">
        <is>
          <t>100 деревьев</t>
        </is>
      </c>
      <c r="G71" s="94" t="n">
        <v>3.18</v>
      </c>
      <c r="H71" s="95" t="n">
        <v>1</v>
      </c>
      <c r="I71" s="116" t="n">
        <v>3.18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65" t="n"/>
      <c r="E72" s="265" t="n"/>
      <c r="F72" s="265" t="n"/>
      <c r="G72" s="265" t="n"/>
      <c r="H72" s="265" t="n"/>
      <c r="I72" s="265" t="n"/>
      <c r="J72" s="265" t="n"/>
      <c r="K72" s="265" t="n"/>
      <c r="L72" s="265" t="n"/>
      <c r="M72" s="265" t="n"/>
      <c r="N72" s="266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65" t="n"/>
      <c r="E73" s="266" t="n"/>
      <c r="F73" s="99" t="n"/>
      <c r="G73" s="99" t="n"/>
      <c r="H73" s="99" t="n"/>
      <c r="I73" s="100" t="n"/>
      <c r="J73" s="101" t="n">
        <v>131.57</v>
      </c>
      <c r="K73" s="149" t="n">
        <v>0.96</v>
      </c>
      <c r="L73" s="101" t="n">
        <v>401.66</v>
      </c>
      <c r="M73" s="101" t="n">
        <v>71.26000000000001</v>
      </c>
      <c r="N73" s="103" t="n">
        <v>28622.29</v>
      </c>
    </row>
    <row r="74" ht="19.35" customHeight="1">
      <c r="A74" s="96" t="n"/>
      <c r="B74" s="104" t="n"/>
      <c r="C74" s="98" t="inlineStr">
        <is>
          <t>ЗТ</t>
        </is>
      </c>
      <c r="D74" s="265" t="n"/>
      <c r="E74" s="266" t="n"/>
      <c r="F74" s="105" t="inlineStr">
        <is>
          <t>чел.-ч</t>
        </is>
      </c>
      <c r="G74" s="270" t="n">
        <v>15.7</v>
      </c>
      <c r="H74" s="149" t="n">
        <v>0.96</v>
      </c>
      <c r="I74" s="269" t="n">
        <v>47.92896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65" t="n"/>
      <c r="E75" s="266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401.66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65" t="n"/>
      <c r="E76" s="266" t="n"/>
      <c r="F76" s="99" t="n"/>
      <c r="G76" s="107" t="n"/>
      <c r="H76" s="107" t="n"/>
      <c r="I76" s="100" t="n"/>
      <c r="J76" s="100" t="n"/>
      <c r="K76" s="100" t="n"/>
      <c r="L76" s="101" t="n">
        <v>401.66</v>
      </c>
      <c r="M76" s="100" t="n"/>
      <c r="N76" s="103" t="n">
        <v>28622.29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65" t="n"/>
      <c r="E77" s="266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357.48</v>
      </c>
      <c r="M77" s="100" t="n"/>
      <c r="N77" s="113" t="n">
        <v>25473.84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65" t="n"/>
      <c r="E78" s="266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164.68</v>
      </c>
      <c r="M78" s="100" t="n"/>
      <c r="N78" s="103" t="n">
        <v>11735.14</v>
      </c>
    </row>
    <row r="79" ht="19.35" customHeight="1">
      <c r="A79" s="96" t="n"/>
      <c r="B79" s="109" t="n"/>
      <c r="C79" s="88" t="inlineStr">
        <is>
          <t>Всего по позиции</t>
        </is>
      </c>
      <c r="D79" s="265" t="n"/>
      <c r="E79" s="266" t="n"/>
      <c r="F79" s="100" t="n"/>
      <c r="G79" s="107" t="n"/>
      <c r="H79" s="107" t="n"/>
      <c r="I79" s="114" t="n"/>
      <c r="J79" s="114" t="n"/>
      <c r="K79" s="114" t="n"/>
      <c r="L79" s="116" t="n">
        <v>923.8200000000001</v>
      </c>
      <c r="M79" s="114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65" t="n"/>
      <c r="E80" s="266" t="n"/>
      <c r="F80" s="93" t="inlineStr">
        <is>
          <t>100 деревьев</t>
        </is>
      </c>
      <c r="G80" s="94" t="n">
        <v>1.71</v>
      </c>
      <c r="H80" s="95" t="n">
        <v>1</v>
      </c>
      <c r="I80" s="116" t="n">
        <v>1.71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65" t="n"/>
      <c r="E81" s="265" t="n"/>
      <c r="F81" s="265" t="n"/>
      <c r="G81" s="265" t="n"/>
      <c r="H81" s="265" t="n"/>
      <c r="I81" s="265" t="n"/>
      <c r="J81" s="265" t="n"/>
      <c r="K81" s="265" t="n"/>
      <c r="L81" s="265" t="n"/>
      <c r="M81" s="265" t="n"/>
      <c r="N81" s="266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65" t="n"/>
      <c r="E82" s="266" t="n"/>
      <c r="F82" s="99" t="n"/>
      <c r="G82" s="99" t="n"/>
      <c r="H82" s="99" t="n"/>
      <c r="I82" s="100" t="n"/>
      <c r="J82" s="101" t="n">
        <v>384.64</v>
      </c>
      <c r="K82" s="149" t="n">
        <v>0.96</v>
      </c>
      <c r="L82" s="101" t="n">
        <v>631.4299999999999</v>
      </c>
      <c r="M82" s="101" t="n">
        <v>71.26000000000001</v>
      </c>
      <c r="N82" s="103" t="n">
        <v>44995.7</v>
      </c>
    </row>
    <row r="83" ht="19.35" customHeight="1">
      <c r="A83" s="96" t="n"/>
      <c r="B83" s="104" t="n"/>
      <c r="C83" s="98" t="inlineStr">
        <is>
          <t>ЗТ</t>
        </is>
      </c>
      <c r="D83" s="265" t="n"/>
      <c r="E83" s="266" t="n"/>
      <c r="F83" s="105" t="inlineStr">
        <is>
          <t>чел.-ч</t>
        </is>
      </c>
      <c r="G83" s="270" t="n">
        <v>45.9</v>
      </c>
      <c r="H83" s="149" t="n">
        <v>0.96</v>
      </c>
      <c r="I83" s="269" t="n">
        <v>75.34944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65" t="n"/>
      <c r="E84" s="266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631.4299999999999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65" t="n"/>
      <c r="E85" s="266" t="n"/>
      <c r="F85" s="99" t="n"/>
      <c r="G85" s="107" t="n"/>
      <c r="H85" s="107" t="n"/>
      <c r="I85" s="100" t="n"/>
      <c r="J85" s="100" t="n"/>
      <c r="K85" s="100" t="n"/>
      <c r="L85" s="101" t="n">
        <v>631.4299999999999</v>
      </c>
      <c r="M85" s="100" t="n"/>
      <c r="N85" s="103" t="n">
        <v>44995.7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65" t="n"/>
      <c r="E86" s="266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561.97</v>
      </c>
      <c r="M86" s="100" t="n"/>
      <c r="N86" s="113" t="n">
        <v>40046.17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65" t="n"/>
      <c r="E87" s="266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258.89</v>
      </c>
      <c r="M87" s="100" t="n"/>
      <c r="N87" s="103" t="n">
        <v>18448.24</v>
      </c>
    </row>
    <row r="88" ht="19.35" customHeight="1">
      <c r="A88" s="96" t="n"/>
      <c r="B88" s="109" t="n"/>
      <c r="C88" s="88" t="inlineStr">
        <is>
          <t>Всего по позиции</t>
        </is>
      </c>
      <c r="D88" s="265" t="n"/>
      <c r="E88" s="266" t="n"/>
      <c r="F88" s="100" t="n"/>
      <c r="G88" s="107" t="n"/>
      <c r="H88" s="107" t="n"/>
      <c r="I88" s="114" t="n"/>
      <c r="J88" s="114" t="n"/>
      <c r="K88" s="114" t="n"/>
      <c r="L88" s="115" t="n">
        <v>1452.29</v>
      </c>
      <c r="M88" s="114" t="n"/>
      <c r="N88" s="94" t="n"/>
    </row>
    <row r="89" ht="55.35" customHeight="1">
      <c r="A89" s="88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265" t="n"/>
      <c r="E89" s="266" t="n"/>
      <c r="F89" s="93" t="inlineStr">
        <is>
          <t>100 деревьев</t>
        </is>
      </c>
      <c r="G89" s="94" t="n">
        <v>0.08</v>
      </c>
      <c r="H89" s="95" t="n">
        <v>1</v>
      </c>
      <c r="I89" s="116" t="n">
        <v>0.08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65" t="n"/>
      <c r="E90" s="265" t="n"/>
      <c r="F90" s="265" t="n"/>
      <c r="G90" s="265" t="n"/>
      <c r="H90" s="265" t="n"/>
      <c r="I90" s="265" t="n"/>
      <c r="J90" s="265" t="n"/>
      <c r="K90" s="265" t="n"/>
      <c r="L90" s="265" t="n"/>
      <c r="M90" s="265" t="n"/>
      <c r="N90" s="266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65" t="n"/>
      <c r="E91" s="266" t="n"/>
      <c r="F91" s="99" t="n"/>
      <c r="G91" s="99" t="n"/>
      <c r="H91" s="99" t="n"/>
      <c r="I91" s="100" t="n"/>
      <c r="J91" s="101" t="n">
        <v>494.42</v>
      </c>
      <c r="K91" s="149" t="n">
        <v>0.96</v>
      </c>
      <c r="L91" s="101" t="n">
        <v>37.97</v>
      </c>
      <c r="M91" s="101" t="n">
        <v>71.26000000000001</v>
      </c>
      <c r="N91" s="103" t="n">
        <v>2705.74</v>
      </c>
    </row>
    <row r="92" ht="19.35" customHeight="1">
      <c r="A92" s="96" t="n"/>
      <c r="B92" s="104" t="n"/>
      <c r="C92" s="98" t="inlineStr">
        <is>
          <t>ЗТ</t>
        </is>
      </c>
      <c r="D92" s="265" t="n"/>
      <c r="E92" s="266" t="n"/>
      <c r="F92" s="105" t="inlineStr">
        <is>
          <t>чел.-ч</t>
        </is>
      </c>
      <c r="G92" s="121" t="n">
        <v>59</v>
      </c>
      <c r="H92" s="149" t="n">
        <v>0.96</v>
      </c>
      <c r="I92" s="271" t="n">
        <v>4.5312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65" t="n"/>
      <c r="E93" s="266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37.97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65" t="n"/>
      <c r="E94" s="266" t="n"/>
      <c r="F94" s="99" t="n"/>
      <c r="G94" s="107" t="n"/>
      <c r="H94" s="107" t="n"/>
      <c r="I94" s="100" t="n"/>
      <c r="J94" s="100" t="n"/>
      <c r="K94" s="100" t="n"/>
      <c r="L94" s="101" t="n">
        <v>37.97</v>
      </c>
      <c r="M94" s="100" t="n"/>
      <c r="N94" s="103" t="n">
        <v>2705.74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65" t="n"/>
      <c r="E95" s="266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33.79</v>
      </c>
      <c r="M95" s="100" t="n"/>
      <c r="N95" s="113" t="n">
        <v>2408.11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65" t="n"/>
      <c r="E96" s="266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15.57</v>
      </c>
      <c r="M96" s="100" t="n"/>
      <c r="N96" s="103" t="n">
        <v>1109.35</v>
      </c>
    </row>
    <row r="97" ht="19.35" customHeight="1">
      <c r="A97" s="96" t="n"/>
      <c r="B97" s="109" t="n"/>
      <c r="C97" s="88" t="inlineStr">
        <is>
          <t>Всего по позиции</t>
        </is>
      </c>
      <c r="D97" s="265" t="n"/>
      <c r="E97" s="266" t="n"/>
      <c r="F97" s="100" t="n"/>
      <c r="G97" s="107" t="n"/>
      <c r="H97" s="107" t="n"/>
      <c r="I97" s="114" t="n"/>
      <c r="J97" s="114" t="n"/>
      <c r="K97" s="114" t="n"/>
      <c r="L97" s="116" t="n">
        <v>87.33</v>
      </c>
      <c r="M97" s="114" t="n"/>
      <c r="N97" s="94" t="n"/>
    </row>
    <row r="98" ht="19.35" customHeight="1">
      <c r="A98" s="122" t="n"/>
      <c r="B98" s="122" t="n"/>
      <c r="C98" s="123" t="inlineStr">
        <is>
          <t>Итого по разделу 1. Вырубка просеки</t>
        </is>
      </c>
      <c r="L98" s="124" t="n">
        <v>8339.360000000001</v>
      </c>
      <c r="M98" s="122" t="n"/>
      <c r="N98" s="125" t="n"/>
    </row>
    <row r="99" ht="19.35" customHeight="1">
      <c r="A99" s="126" t="n"/>
      <c r="B99" s="127" t="n"/>
      <c r="C99" s="128" t="inlineStr">
        <is>
          <t>Итого прямые затраты по разделу</t>
        </is>
      </c>
      <c r="L99" s="129" t="n">
        <v>3625.81</v>
      </c>
      <c r="M99" s="130" t="n"/>
      <c r="N99" s="129" t="n">
        <v>258375.22</v>
      </c>
    </row>
    <row r="100" ht="19.35" customHeight="1">
      <c r="A100" s="126" t="n"/>
      <c r="B100" s="127" t="n"/>
      <c r="C100" s="128" t="inlineStr">
        <is>
          <t>в том числе</t>
        </is>
      </c>
      <c r="L100" s="129" t="n"/>
      <c r="M100" s="130" t="n"/>
      <c r="N100" s="129" t="n"/>
    </row>
    <row r="101" ht="19.35" customHeight="1">
      <c r="A101" s="126" t="n"/>
      <c r="B101" s="127" t="n"/>
      <c r="C101" s="128" t="inlineStr">
        <is>
          <t>- оплата труда (ОТ)</t>
        </is>
      </c>
      <c r="L101" s="129" t="n">
        <v>3625.81</v>
      </c>
      <c r="M101" s="130" t="n"/>
      <c r="N101" s="129" t="n">
        <v>258375.22</v>
      </c>
    </row>
    <row r="102" ht="19.35" customHeight="1">
      <c r="A102" s="126" t="n"/>
      <c r="B102" s="127" t="n"/>
      <c r="C102" s="128" t="inlineStr">
        <is>
          <t>- эксплуатация машин и механизмов</t>
        </is>
      </c>
      <c r="L102" s="129" t="n">
        <v>0</v>
      </c>
      <c r="M102" s="130" t="n"/>
      <c r="N102" s="129" t="n">
        <v>0</v>
      </c>
    </row>
    <row r="103" ht="19.35" customHeight="1">
      <c r="A103" s="126" t="n"/>
      <c r="B103" s="131" t="n"/>
      <c r="C103" s="132" t="inlineStr">
        <is>
          <t>в том числе</t>
        </is>
      </c>
      <c r="L103" s="129" t="n"/>
      <c r="M103" s="130" t="n"/>
      <c r="N103" s="129" t="n"/>
    </row>
    <row r="104" ht="19.35" customHeight="1">
      <c r="A104" s="126" t="n"/>
      <c r="B104" s="131" t="n"/>
      <c r="C104" s="132" t="inlineStr">
        <is>
          <t>эксплуатация машин и механизмов без учета доплат к оплате труда машинистов</t>
        </is>
      </c>
      <c r="L104" s="129" t="n">
        <v>0</v>
      </c>
      <c r="M104" s="130" t="n"/>
      <c r="N104" s="129" t="n">
        <v>0</v>
      </c>
    </row>
    <row r="105" ht="19.35" customHeight="1">
      <c r="A105" s="126" t="n"/>
      <c r="B105" s="131" t="n"/>
      <c r="C105" s="132" t="inlineStr">
        <is>
          <t>в том числе</t>
        </is>
      </c>
      <c r="L105" s="129" t="n"/>
      <c r="M105" s="130" t="n"/>
      <c r="N105" s="129" t="n"/>
    </row>
    <row r="106" ht="19.35" customHeight="1">
      <c r="A106" s="126" t="n"/>
      <c r="B106" s="131" t="n"/>
      <c r="C106" s="132" t="inlineStr">
        <is>
          <t>оплата труда машинистов (ОТм)</t>
        </is>
      </c>
      <c r="L106" s="129" t="n">
        <v>0</v>
      </c>
      <c r="M106" s="130" t="n"/>
      <c r="N106" s="129" t="n">
        <v>0</v>
      </c>
    </row>
    <row r="107" ht="19.35" customHeight="1">
      <c r="A107" s="126" t="n"/>
      <c r="B107" s="127" t="n"/>
      <c r="C107" s="128" t="inlineStr">
        <is>
          <t>Итого ФОТ (справочно)</t>
        </is>
      </c>
      <c r="L107" s="129" t="n">
        <v>3625.81</v>
      </c>
      <c r="M107" s="130" t="n"/>
      <c r="N107" s="129" t="n">
        <v>258375.22</v>
      </c>
    </row>
    <row r="108" ht="19.35" customHeight="1">
      <c r="A108" s="126" t="n"/>
      <c r="B108" s="127" t="n"/>
      <c r="C108" s="128" t="inlineStr">
        <is>
          <t>Итого накладные расходы</t>
        </is>
      </c>
      <c r="L108" s="129" t="n">
        <v>3226.97</v>
      </c>
      <c r="M108" s="130" t="n"/>
      <c r="N108" s="129" t="n">
        <v>229953.94</v>
      </c>
    </row>
    <row r="109" ht="19.35" customHeight="1">
      <c r="A109" s="126" t="n"/>
      <c r="B109" s="127" t="n"/>
      <c r="C109" s="128" t="inlineStr">
        <is>
          <t>Итого сметная прибыль</t>
        </is>
      </c>
      <c r="L109" s="129" t="n">
        <v>1486.58</v>
      </c>
      <c r="M109" s="130" t="n"/>
      <c r="N109" s="129" t="n">
        <v>105933.83</v>
      </c>
    </row>
    <row r="110" ht="19.35" customHeight="1">
      <c r="A110" s="126" t="n"/>
      <c r="B110" s="133" t="n"/>
      <c r="C110" s="134" t="inlineStr">
        <is>
          <t>Итого по разделу</t>
        </is>
      </c>
      <c r="L110" s="124" t="n">
        <v>8339.360000000001</v>
      </c>
      <c r="M110" s="135" t="n"/>
      <c r="N110" s="124" t="n">
        <v>594262.99</v>
      </c>
    </row>
    <row r="111" ht="19.35" customHeight="1">
      <c r="A111" s="126" t="n"/>
      <c r="B111" s="131" t="n"/>
      <c r="C111" s="132" t="inlineStr">
        <is>
          <t>Справочно</t>
        </is>
      </c>
      <c r="L111" s="129" t="n"/>
      <c r="M111" s="130" t="n"/>
      <c r="N111" s="129" t="n"/>
    </row>
    <row r="112" ht="19.35" customHeight="1">
      <c r="A112" s="126" t="n"/>
      <c r="B112" s="127" t="n"/>
      <c r="C112" s="132" t="inlineStr">
        <is>
          <t>затраты труда рабочих</t>
        </is>
      </c>
      <c r="I112" s="136" t="n">
        <v>432.67296</v>
      </c>
      <c r="J112" s="137" t="n"/>
      <c r="K112" s="137" t="n"/>
      <c r="L112" s="130" t="n"/>
      <c r="M112" s="130" t="n"/>
      <c r="N112" s="130" t="n"/>
    </row>
    <row r="113" ht="19.35" customHeight="1">
      <c r="A113" s="126" t="n"/>
      <c r="B113" s="127" t="n"/>
      <c r="C113" s="132" t="inlineStr">
        <is>
          <t>затраты труда машинистов</t>
        </is>
      </c>
      <c r="I113" s="136" t="n">
        <v>0</v>
      </c>
      <c r="J113" s="137" t="n"/>
      <c r="K113" s="137" t="n"/>
      <c r="L113" s="130" t="n"/>
      <c r="M113" s="130" t="n"/>
      <c r="N113" s="130" t="n"/>
    </row>
    <row r="114" ht="19.35" customHeight="1">
      <c r="A114" s="138" t="n"/>
      <c r="B114" s="139" t="n"/>
      <c r="C114" s="140" t="inlineStr">
        <is>
          <t>ВСЕГО по смете</t>
        </is>
      </c>
      <c r="D114" s="141" t="n"/>
      <c r="E114" s="141" t="n"/>
      <c r="F114" s="142" t="n"/>
      <c r="G114" s="142" t="n"/>
      <c r="H114" s="142" t="n"/>
      <c r="I114" s="142" t="n"/>
      <c r="J114" s="142" t="n"/>
      <c r="K114" s="142" t="n"/>
      <c r="L114" s="143" t="n"/>
      <c r="M114" s="142" t="n"/>
      <c r="N114" s="144" t="n"/>
    </row>
    <row r="115" ht="19.35" customHeight="1">
      <c r="A115" s="126" t="n"/>
      <c r="B115" s="133" t="n"/>
      <c r="C115" s="134" t="inlineStr">
        <is>
          <t>Итого по всем разделам</t>
        </is>
      </c>
      <c r="L115" s="124" t="n">
        <v>8339.360000000001</v>
      </c>
      <c r="M115" s="125" t="n"/>
      <c r="N115" s="124" t="n"/>
    </row>
    <row r="116" ht="19.35" customHeight="1">
      <c r="A116" s="126" t="n"/>
      <c r="B116" s="127" t="n"/>
      <c r="C116" s="128" t="inlineStr">
        <is>
          <t>ВСЕГО строительные работы</t>
        </is>
      </c>
      <c r="L116" s="129" t="n">
        <v>8339.360000000001</v>
      </c>
      <c r="M116" s="130" t="n"/>
      <c r="N116" s="129" t="n">
        <v>594262.99</v>
      </c>
    </row>
    <row r="117" ht="19.35" customHeight="1">
      <c r="A117" s="126" t="n"/>
      <c r="B117" s="131" t="n"/>
      <c r="C117" s="132" t="inlineStr">
        <is>
          <t>в том числе</t>
        </is>
      </c>
      <c r="L117" s="129" t="n"/>
      <c r="M117" s="130" t="n"/>
      <c r="N117" s="129" t="n"/>
    </row>
    <row r="118" ht="19.35" customHeight="1">
      <c r="A118" s="126" t="n"/>
      <c r="B118" s="131" t="n"/>
      <c r="C118" s="132" t="inlineStr">
        <is>
          <t>всего прямые затраты</t>
        </is>
      </c>
      <c r="L118" s="129" t="n">
        <v>3625.81</v>
      </c>
      <c r="M118" s="130" t="n"/>
      <c r="N118" s="129" t="n">
        <v>258375.22</v>
      </c>
    </row>
    <row r="119" ht="19.35" customHeight="1">
      <c r="A119" s="126" t="n"/>
      <c r="B119" s="131" t="n"/>
      <c r="C119" s="132" t="inlineStr">
        <is>
          <t>в том числе</t>
        </is>
      </c>
      <c r="L119" s="129" t="n"/>
      <c r="M119" s="130" t="n"/>
      <c r="N119" s="129" t="n"/>
    </row>
    <row r="120" ht="19.35" customHeight="1">
      <c r="A120" s="126" t="n"/>
      <c r="B120" s="131" t="n"/>
      <c r="C120" s="132" t="inlineStr">
        <is>
          <t>- оплата труда (ОТ)</t>
        </is>
      </c>
      <c r="L120" s="129" t="n">
        <v>3625.81</v>
      </c>
      <c r="M120" s="130" t="n"/>
      <c r="N120" s="129" t="n">
        <v>258375.22</v>
      </c>
    </row>
    <row r="121" ht="19.35" customHeight="1">
      <c r="A121" s="126" t="n"/>
      <c r="B121" s="131" t="n"/>
      <c r="C121" s="132" t="inlineStr">
        <is>
          <t>- эксплуатация машин и механизмов</t>
        </is>
      </c>
      <c r="L121" s="129" t="n">
        <v>0</v>
      </c>
      <c r="M121" s="130" t="n"/>
      <c r="N121" s="129" t="n">
        <v>0</v>
      </c>
    </row>
    <row r="122" ht="19.35" customHeight="1">
      <c r="A122" s="126" t="n"/>
      <c r="B122" s="131" t="n"/>
      <c r="C122" s="132" t="inlineStr">
        <is>
          <t>в т.ч. эксплуатация машин и механизмов без учета доплат к оплате труда машинистов</t>
        </is>
      </c>
      <c r="L122" s="129" t="n">
        <v>0</v>
      </c>
      <c r="M122" s="130" t="n"/>
      <c r="N122" s="129" t="n">
        <v>0</v>
      </c>
    </row>
    <row r="123" ht="19.35" customHeight="1">
      <c r="A123" s="126" t="n"/>
      <c r="B123" s="131" t="n"/>
      <c r="C123" s="132" t="inlineStr">
        <is>
          <t>- в т.ч. оплата труда машинистов (ОТм)</t>
        </is>
      </c>
      <c r="L123" s="129" t="n">
        <v>0</v>
      </c>
      <c r="M123" s="130" t="n"/>
      <c r="N123" s="129" t="n">
        <v>0</v>
      </c>
    </row>
    <row r="124" ht="19.35" customHeight="1">
      <c r="A124" s="126" t="n"/>
      <c r="B124" s="131" t="n"/>
      <c r="C124" s="132" t="inlineStr">
        <is>
          <t>всего ФОТ (справочно)</t>
        </is>
      </c>
      <c r="L124" s="129" t="n">
        <v>3625.81</v>
      </c>
      <c r="M124" s="130" t="n"/>
      <c r="N124" s="129" t="n">
        <v>258375.22</v>
      </c>
    </row>
    <row r="125" ht="19.35" customHeight="1">
      <c r="A125" s="126" t="n"/>
      <c r="B125" s="131" t="n"/>
      <c r="C125" s="132" t="inlineStr">
        <is>
          <t>всего накладные расходы</t>
        </is>
      </c>
      <c r="L125" s="129" t="n">
        <v>3226.97</v>
      </c>
      <c r="M125" s="130" t="n"/>
      <c r="N125" s="129" t="n">
        <v>229953.94</v>
      </c>
    </row>
    <row r="126" ht="19.35" customHeight="1">
      <c r="A126" s="126" t="n"/>
      <c r="B126" s="131" t="n"/>
      <c r="C126" s="132" t="inlineStr">
        <is>
          <t>всего сметная прибыль</t>
        </is>
      </c>
      <c r="L126" s="129" t="n">
        <v>1486.58</v>
      </c>
      <c r="M126" s="130" t="n"/>
      <c r="N126" s="129" t="n">
        <v>105933.83</v>
      </c>
    </row>
    <row r="127" ht="19.35" customHeight="1">
      <c r="A127" s="126" t="n"/>
      <c r="B127" s="133" t="n"/>
      <c r="C127" s="134" t="inlineStr">
        <is>
          <t>ВСЕГО по смете</t>
        </is>
      </c>
      <c r="L127" s="124" t="n">
        <v>8339.360000000001</v>
      </c>
      <c r="M127" s="125" t="n"/>
      <c r="N127" s="124" t="n">
        <v>594262.99</v>
      </c>
    </row>
    <row r="128" ht="19.35" customHeight="1">
      <c r="A128" s="126" t="n"/>
      <c r="B128" s="131" t="n"/>
      <c r="C128" s="132" t="inlineStr">
        <is>
          <t>Всего прямые затраты</t>
        </is>
      </c>
      <c r="L128" s="129" t="n">
        <v>3625.81</v>
      </c>
      <c r="M128" s="130" t="n"/>
      <c r="N128" s="129" t="n">
        <v>258375.22</v>
      </c>
    </row>
    <row r="129" ht="19.35" customHeight="1">
      <c r="A129" s="126" t="n"/>
      <c r="B129" s="131" t="n"/>
      <c r="C129" s="132" t="inlineStr">
        <is>
          <t>в том числе</t>
        </is>
      </c>
      <c r="L129" s="129" t="n"/>
      <c r="M129" s="130" t="n"/>
      <c r="N129" s="129" t="n"/>
    </row>
    <row r="130" ht="19.35" customHeight="1">
      <c r="A130" s="126" t="n"/>
      <c r="B130" s="131" t="n"/>
      <c r="C130" s="132" t="inlineStr">
        <is>
          <t>- оплата труда рабочих (ОТ)</t>
        </is>
      </c>
      <c r="L130" s="129" t="n">
        <v>3625.81</v>
      </c>
      <c r="M130" s="130" t="n"/>
      <c r="N130" s="129" t="n">
        <v>258375.22</v>
      </c>
    </row>
    <row r="131" ht="19.35" customHeight="1">
      <c r="A131" s="126" t="n"/>
      <c r="B131" s="131" t="n"/>
      <c r="C131" s="132" t="inlineStr">
        <is>
          <t>- эксплуатация машин и механизмов</t>
        </is>
      </c>
      <c r="L131" s="129" t="n">
        <v>0</v>
      </c>
      <c r="M131" s="130" t="n"/>
      <c r="N131" s="129" t="n">
        <v>0</v>
      </c>
    </row>
    <row r="132" ht="19.35" customHeight="1">
      <c r="A132" s="126" t="n"/>
      <c r="B132" s="131" t="n"/>
      <c r="C132" s="132" t="inlineStr">
        <is>
          <t>в т.ч. эксплуатация машин и механизмов без учета доплат к оплате труда машинистов</t>
        </is>
      </c>
      <c r="L132" s="129" t="n">
        <v>0</v>
      </c>
      <c r="M132" s="130" t="n"/>
      <c r="N132" s="129" t="n">
        <v>0</v>
      </c>
    </row>
    <row r="133" ht="19.35" customHeight="1">
      <c r="A133" s="126" t="n"/>
      <c r="B133" s="131" t="n"/>
      <c r="C133" s="132" t="inlineStr">
        <is>
          <t>- в т.ч. оплата труда машинистов (ОТм)</t>
        </is>
      </c>
      <c r="L133" s="129" t="n">
        <v>0</v>
      </c>
      <c r="M133" s="130" t="n"/>
      <c r="N133" s="129" t="n">
        <v>0</v>
      </c>
    </row>
    <row r="134" ht="19.35" customHeight="1">
      <c r="A134" s="126" t="n"/>
      <c r="B134" s="131" t="n"/>
      <c r="C134" s="132" t="inlineStr">
        <is>
          <t>Всего ФОТ (справочно)</t>
        </is>
      </c>
      <c r="L134" s="129" t="n">
        <v>3625.81</v>
      </c>
      <c r="M134" s="130" t="n"/>
      <c r="N134" s="129" t="n">
        <v>258375.22</v>
      </c>
    </row>
    <row r="135" ht="19.35" customHeight="1">
      <c r="A135" s="126" t="n"/>
      <c r="B135" s="131" t="n"/>
      <c r="C135" s="132" t="inlineStr">
        <is>
          <t>Всего накладные расходы</t>
        </is>
      </c>
      <c r="L135" s="129" t="n">
        <v>3226.97</v>
      </c>
      <c r="M135" s="130" t="n"/>
      <c r="N135" s="129" t="n">
        <v>229953.94</v>
      </c>
    </row>
    <row r="136" ht="19.35" customHeight="1">
      <c r="A136" s="126" t="n"/>
      <c r="B136" s="131" t="n"/>
      <c r="C136" s="132" t="inlineStr">
        <is>
          <t>Всего сметная прибыль</t>
        </is>
      </c>
      <c r="L136" s="129" t="n">
        <v>1486.58</v>
      </c>
      <c r="M136" s="130" t="n"/>
      <c r="N136" s="129" t="n">
        <v>105933.83</v>
      </c>
    </row>
    <row r="137" ht="19.35" customHeight="1">
      <c r="A137" s="126" t="n"/>
      <c r="B137" s="131" t="n"/>
      <c r="C137" s="132" t="inlineStr">
        <is>
          <t>Справочно</t>
        </is>
      </c>
      <c r="L137" s="129" t="n"/>
      <c r="M137" s="130" t="n"/>
      <c r="N137" s="129" t="n"/>
    </row>
    <row r="138" ht="19.35" customHeight="1">
      <c r="A138" s="126" t="n"/>
      <c r="B138" s="127" t="n"/>
      <c r="C138" s="132" t="inlineStr">
        <is>
          <t>затраты труда рабочих</t>
        </is>
      </c>
      <c r="I138" s="136" t="n">
        <v>432.67296</v>
      </c>
      <c r="J138" s="137" t="n"/>
      <c r="K138" s="137" t="n"/>
      <c r="L138" s="130" t="n"/>
      <c r="M138" s="130" t="n"/>
      <c r="N138" s="130" t="n"/>
    </row>
    <row r="139" ht="19.35" customHeight="1">
      <c r="A139" s="126" t="n"/>
      <c r="B139" s="127" t="n"/>
      <c r="C139" s="132" t="inlineStr">
        <is>
          <t>затраты труда машинистов</t>
        </is>
      </c>
      <c r="I139" s="136" t="n">
        <v>0</v>
      </c>
      <c r="J139" s="137" t="n"/>
      <c r="K139" s="137" t="n"/>
      <c r="L139" s="130" t="n"/>
      <c r="M139" s="130" t="n"/>
      <c r="N139" s="130" t="n"/>
    </row>
    <row r="140" ht="19.35" customHeight="1">
      <c r="A140" s="126" t="n"/>
      <c r="B140" s="145" t="n"/>
      <c r="C140" s="145" t="n"/>
      <c r="D140" s="123" t="n"/>
      <c r="E140" s="123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6" t="inlineStr">
        <is>
          <t>Составил: ______________________________________/  Григорова И. А. /</t>
        </is>
      </c>
    </row>
    <row r="142" ht="19.35" customHeight="1">
      <c r="A142" s="146" t="n"/>
      <c r="B142" s="146" t="n"/>
      <c r="C142" s="147" t="inlineStr">
        <is>
          <t>должность, подпись (инициалы, фамилия)</t>
        </is>
      </c>
      <c r="G142" s="148" t="n"/>
      <c r="H142" s="148" t="n"/>
      <c r="I142" s="148" t="n"/>
      <c r="J142" s="146" t="n"/>
      <c r="K142" s="146" t="n"/>
      <c r="L142" s="146" t="n"/>
      <c r="M142" s="146" t="n"/>
      <c r="N142" s="146" t="n"/>
    </row>
    <row r="143" ht="19.35" customHeight="1">
      <c r="A143" s="146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7" t="inlineStr">
        <is>
          <t>должность, подпись (инициалы, фамилия)</t>
        </is>
      </c>
      <c r="G144" s="148" t="n"/>
      <c r="H144" s="148" t="n"/>
      <c r="I144" s="148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3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6.7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21 ВЛ 220 кВ Шимановск-Ледяная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02-21-11</t>
        </is>
      </c>
    </row>
    <row r="25" ht="19.35" customHeight="1">
      <c r="A25" s="56" t="inlineStr">
        <is>
          <t>21 ВЛ 220 кВ Шимановск-Ледяная с отпайкой на ПС Ледяная-т. гор. округ Шимановск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191.99</v>
      </c>
      <c r="M31" s="65" t="n">
        <v>2.69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528.09</v>
      </c>
      <c r="E32" s="72" t="inlineStr">
        <is>
          <t>(</t>
        </is>
      </c>
      <c r="F32" s="71" t="n">
        <v>9.050000000000001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318.69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30.16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528.09</v>
      </c>
      <c r="E34" s="72" t="inlineStr">
        <is>
          <t>(</t>
        </is>
      </c>
      <c r="F34" s="78" t="n">
        <v>9.050000000000001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65" t="n"/>
      <c r="E44" s="266" t="n"/>
      <c r="F44" s="93" t="inlineStr">
        <is>
          <t>100 м2</t>
        </is>
      </c>
      <c r="G44" s="94" t="n">
        <v>47</v>
      </c>
      <c r="H44" s="95" t="n">
        <v>1</v>
      </c>
      <c r="I44" s="95" t="n">
        <v>47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65" t="n"/>
      <c r="E45" s="266" t="n"/>
      <c r="F45" s="99" t="n"/>
      <c r="G45" s="99" t="n"/>
      <c r="H45" s="99" t="n"/>
      <c r="I45" s="100" t="n"/>
      <c r="J45" s="101" t="n">
        <v>37.79</v>
      </c>
      <c r="K45" s="267" t="n">
        <v>1.2</v>
      </c>
      <c r="L45" s="103" t="n">
        <v>2131.36</v>
      </c>
      <c r="M45" s="101" t="n">
        <v>71.26000000000001</v>
      </c>
      <c r="N45" s="103" t="n">
        <v>151880.71</v>
      </c>
    </row>
    <row r="46" ht="19.35" customHeight="1">
      <c r="A46" s="96" t="n"/>
      <c r="B46" s="104" t="n"/>
      <c r="C46" s="98" t="inlineStr">
        <is>
          <t>ЗТ</t>
        </is>
      </c>
      <c r="D46" s="265" t="n"/>
      <c r="E46" s="266" t="n"/>
      <c r="F46" s="105" t="inlineStr">
        <is>
          <t>чел.-ч</t>
        </is>
      </c>
      <c r="G46" s="101" t="n">
        <v>4.43</v>
      </c>
      <c r="H46" s="267" t="n">
        <v>1.2</v>
      </c>
      <c r="I46" s="268" t="n">
        <v>249.852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65" t="n"/>
      <c r="E47" s="266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2131.36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65" t="n"/>
      <c r="E48" s="266" t="n"/>
      <c r="F48" s="99" t="n"/>
      <c r="G48" s="107" t="n"/>
      <c r="H48" s="107" t="n"/>
      <c r="I48" s="100" t="n"/>
      <c r="J48" s="100" t="n"/>
      <c r="K48" s="100" t="n"/>
      <c r="L48" s="103" t="n">
        <v>2131.36</v>
      </c>
      <c r="M48" s="100" t="n"/>
      <c r="N48" s="103" t="n">
        <v>151880.71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65" t="n"/>
      <c r="E49" s="266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1896.91</v>
      </c>
      <c r="M49" s="100" t="n"/>
      <c r="N49" s="113" t="n">
        <v>135173.83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1" t="n">
        <v>873.86</v>
      </c>
      <c r="M50" s="100" t="n"/>
      <c r="N50" s="103" t="n">
        <v>62271.09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65" t="n"/>
      <c r="E51" s="266" t="n"/>
      <c r="F51" s="100" t="n"/>
      <c r="G51" s="107" t="n"/>
      <c r="H51" s="107" t="n"/>
      <c r="I51" s="114" t="n"/>
      <c r="J51" s="114" t="n"/>
      <c r="K51" s="114" t="n"/>
      <c r="L51" s="115" t="n">
        <v>4902.13</v>
      </c>
      <c r="M51" s="114" t="n"/>
      <c r="N51" s="94" t="n"/>
    </row>
    <row r="52" ht="19.35" customHeight="1">
      <c r="A52" s="90" t="inlineStr">
        <is>
          <t>Пролет 85-89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65" t="n"/>
      <c r="E53" s="266" t="n"/>
      <c r="F53" s="93" t="inlineStr">
        <is>
          <t>100 шт</t>
        </is>
      </c>
      <c r="G53" s="94" t="n">
        <v>0.93</v>
      </c>
      <c r="H53" s="95" t="n">
        <v>1</v>
      </c>
      <c r="I53" s="116" t="n">
        <v>0.93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65" t="n"/>
      <c r="E54" s="266" t="n"/>
      <c r="F54" s="99" t="n"/>
      <c r="G54" s="99" t="n"/>
      <c r="H54" s="99" t="n"/>
      <c r="I54" s="100" t="n"/>
      <c r="J54" s="101" t="n">
        <v>48.97</v>
      </c>
      <c r="K54" s="267" t="n">
        <v>1.2</v>
      </c>
      <c r="L54" s="101" t="n">
        <v>54.65</v>
      </c>
      <c r="M54" s="101" t="n">
        <v>71.26000000000001</v>
      </c>
      <c r="N54" s="103" t="n">
        <v>3894.36</v>
      </c>
    </row>
    <row r="55" ht="19.35" customHeight="1">
      <c r="A55" s="96" t="n"/>
      <c r="B55" s="104" t="n"/>
      <c r="C55" s="98" t="inlineStr">
        <is>
          <t>ЗТ</t>
        </is>
      </c>
      <c r="D55" s="265" t="n"/>
      <c r="E55" s="266" t="n"/>
      <c r="F55" s="105" t="inlineStr">
        <is>
          <t>чел.-ч</t>
        </is>
      </c>
      <c r="G55" s="101" t="n">
        <v>5.21</v>
      </c>
      <c r="H55" s="267" t="n">
        <v>1.2</v>
      </c>
      <c r="I55" s="269" t="n">
        <v>5.81436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65" t="n"/>
      <c r="E56" s="266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54.65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65" t="n"/>
      <c r="E57" s="266" t="n"/>
      <c r="F57" s="99" t="n"/>
      <c r="G57" s="107" t="n"/>
      <c r="H57" s="107" t="n"/>
      <c r="I57" s="100" t="n"/>
      <c r="J57" s="100" t="n"/>
      <c r="K57" s="100" t="n"/>
      <c r="L57" s="101" t="n">
        <v>54.65</v>
      </c>
      <c r="M57" s="100" t="n"/>
      <c r="N57" s="103" t="n">
        <v>3894.36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65" t="n"/>
      <c r="E58" s="266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48.64</v>
      </c>
      <c r="M58" s="100" t="n"/>
      <c r="N58" s="113" t="n">
        <v>3465.98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22.41</v>
      </c>
      <c r="M59" s="100" t="n"/>
      <c r="N59" s="103" t="n">
        <v>1596.69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65" t="n"/>
      <c r="E60" s="266" t="n"/>
      <c r="F60" s="100" t="n"/>
      <c r="G60" s="107" t="n"/>
      <c r="H60" s="107" t="n"/>
      <c r="I60" s="114" t="n"/>
      <c r="J60" s="114" t="n"/>
      <c r="K60" s="114" t="n"/>
      <c r="L60" s="116" t="n">
        <v>125.7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65" t="n"/>
      <c r="E61" s="266" t="n"/>
      <c r="F61" s="93" t="inlineStr">
        <is>
          <t>100 шт</t>
        </is>
      </c>
      <c r="G61" s="94" t="n">
        <v>0.41</v>
      </c>
      <c r="H61" s="95" t="n">
        <v>1</v>
      </c>
      <c r="I61" s="116" t="n">
        <v>0.41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65" t="n"/>
      <c r="E62" s="266" t="n"/>
      <c r="F62" s="99" t="n"/>
      <c r="G62" s="99" t="n"/>
      <c r="H62" s="99" t="n"/>
      <c r="I62" s="100" t="n"/>
      <c r="J62" s="101" t="n">
        <v>94.94</v>
      </c>
      <c r="K62" s="267" t="n">
        <v>1.2</v>
      </c>
      <c r="L62" s="101" t="n">
        <v>46.71</v>
      </c>
      <c r="M62" s="101" t="n">
        <v>71.26000000000001</v>
      </c>
      <c r="N62" s="103" t="n">
        <v>3328.55</v>
      </c>
    </row>
    <row r="63" ht="19.35" customHeight="1">
      <c r="A63" s="96" t="n"/>
      <c r="B63" s="104" t="n"/>
      <c r="C63" s="98" t="inlineStr">
        <is>
          <t>ЗТ</t>
        </is>
      </c>
      <c r="D63" s="265" t="n"/>
      <c r="E63" s="266" t="n"/>
      <c r="F63" s="105" t="inlineStr">
        <is>
          <t>чел.-ч</t>
        </is>
      </c>
      <c r="G63" s="270" t="n">
        <v>10.1</v>
      </c>
      <c r="H63" s="267" t="n">
        <v>1.2</v>
      </c>
      <c r="I63" s="271" t="n">
        <v>4.9692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65" t="n"/>
      <c r="E64" s="266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46.71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65" t="n"/>
      <c r="E65" s="266" t="n"/>
      <c r="F65" s="99" t="n"/>
      <c r="G65" s="107" t="n"/>
      <c r="H65" s="107" t="n"/>
      <c r="I65" s="100" t="n"/>
      <c r="J65" s="100" t="n"/>
      <c r="K65" s="100" t="n"/>
      <c r="L65" s="101" t="n">
        <v>46.71</v>
      </c>
      <c r="M65" s="100" t="n"/>
      <c r="N65" s="103" t="n">
        <v>3328.55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65" t="n"/>
      <c r="E66" s="266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41.57</v>
      </c>
      <c r="M66" s="100" t="n"/>
      <c r="N66" s="113" t="n">
        <v>2962.41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65" t="n"/>
      <c r="E67" s="266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19.15</v>
      </c>
      <c r="M67" s="100" t="n"/>
      <c r="N67" s="103" t="n">
        <v>1364.71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65" t="n"/>
      <c r="E68" s="266" t="n"/>
      <c r="F68" s="100" t="n"/>
      <c r="G68" s="107" t="n"/>
      <c r="H68" s="107" t="n"/>
      <c r="I68" s="114" t="n"/>
      <c r="J68" s="114" t="n"/>
      <c r="K68" s="114" t="n"/>
      <c r="L68" s="116" t="n">
        <v>107.43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65" t="n"/>
      <c r="E69" s="266" t="n"/>
      <c r="F69" s="93" t="inlineStr">
        <is>
          <t>100 шт</t>
        </is>
      </c>
      <c r="G69" s="94" t="n">
        <v>0.01</v>
      </c>
      <c r="H69" s="95" t="n">
        <v>1</v>
      </c>
      <c r="I69" s="116" t="n">
        <v>0.01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65" t="n"/>
      <c r="E70" s="266" t="n"/>
      <c r="F70" s="99" t="n"/>
      <c r="G70" s="99" t="n"/>
      <c r="H70" s="99" t="n"/>
      <c r="I70" s="100" t="n"/>
      <c r="J70" s="101" t="n">
        <v>125.96</v>
      </c>
      <c r="K70" s="267" t="n">
        <v>1.2</v>
      </c>
      <c r="L70" s="101" t="n">
        <v>1.51</v>
      </c>
      <c r="M70" s="101" t="n">
        <v>71.26000000000001</v>
      </c>
      <c r="N70" s="101" t="n">
        <v>107.6</v>
      </c>
    </row>
    <row r="71" ht="19.35" customHeight="1">
      <c r="A71" s="96" t="n"/>
      <c r="B71" s="104" t="n"/>
      <c r="C71" s="98" t="inlineStr">
        <is>
          <t>ЗТ</t>
        </is>
      </c>
      <c r="D71" s="265" t="n"/>
      <c r="E71" s="266" t="n"/>
      <c r="F71" s="105" t="inlineStr">
        <is>
          <t>чел.-ч</t>
        </is>
      </c>
      <c r="G71" s="270" t="n">
        <v>13.4</v>
      </c>
      <c r="H71" s="267" t="n">
        <v>1.2</v>
      </c>
      <c r="I71" s="271" t="n">
        <v>0.1608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65" t="n"/>
      <c r="E72" s="266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1.51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65" t="n"/>
      <c r="E73" s="266" t="n"/>
      <c r="F73" s="99" t="n"/>
      <c r="G73" s="107" t="n"/>
      <c r="H73" s="107" t="n"/>
      <c r="I73" s="100" t="n"/>
      <c r="J73" s="100" t="n"/>
      <c r="K73" s="100" t="n"/>
      <c r="L73" s="101" t="n">
        <v>1.51</v>
      </c>
      <c r="M73" s="100" t="n"/>
      <c r="N73" s="101" t="n">
        <v>107.6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65" t="n"/>
      <c r="E74" s="266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1.34</v>
      </c>
      <c r="M74" s="100" t="n"/>
      <c r="N74" s="120" t="n">
        <v>95.76000000000001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65" t="n"/>
      <c r="E75" s="266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0.62</v>
      </c>
      <c r="M75" s="100" t="n"/>
      <c r="N75" s="101" t="n">
        <v>44.12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65" t="n"/>
      <c r="E76" s="266" t="n"/>
      <c r="F76" s="100" t="n"/>
      <c r="G76" s="107" t="n"/>
      <c r="H76" s="107" t="n"/>
      <c r="I76" s="114" t="n"/>
      <c r="J76" s="114" t="n"/>
      <c r="K76" s="114" t="n"/>
      <c r="L76" s="116" t="n">
        <v>3.47</v>
      </c>
      <c r="M76" s="114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65" t="n"/>
      <c r="E77" s="266" t="n"/>
      <c r="F77" s="93" t="inlineStr">
        <is>
          <t>100 шт</t>
        </is>
      </c>
      <c r="G77" s="94" t="n">
        <v>0.32</v>
      </c>
      <c r="H77" s="95" t="n">
        <v>1</v>
      </c>
      <c r="I77" s="116" t="n">
        <v>0.32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65" t="n"/>
      <c r="E78" s="266" t="n"/>
      <c r="F78" s="99" t="n"/>
      <c r="G78" s="99" t="n"/>
      <c r="H78" s="99" t="n"/>
      <c r="I78" s="100" t="n"/>
      <c r="J78" s="101" t="n">
        <v>59.22</v>
      </c>
      <c r="K78" s="267" t="n">
        <v>1.2</v>
      </c>
      <c r="L78" s="101" t="n">
        <v>22.74</v>
      </c>
      <c r="M78" s="101" t="n">
        <v>71.26000000000001</v>
      </c>
      <c r="N78" s="103" t="n">
        <v>1620.45</v>
      </c>
    </row>
    <row r="79" ht="19.35" customHeight="1">
      <c r="A79" s="96" t="n"/>
      <c r="B79" s="104" t="n"/>
      <c r="C79" s="98" t="inlineStr">
        <is>
          <t>ЗТ</t>
        </is>
      </c>
      <c r="D79" s="265" t="n"/>
      <c r="E79" s="266" t="n"/>
      <c r="F79" s="105" t="inlineStr">
        <is>
          <t>чел.-ч</t>
        </is>
      </c>
      <c r="G79" s="270" t="n">
        <v>6.3</v>
      </c>
      <c r="H79" s="267" t="n">
        <v>1.2</v>
      </c>
      <c r="I79" s="271" t="n">
        <v>2.4192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65" t="n"/>
      <c r="E80" s="266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22.74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65" t="n"/>
      <c r="E81" s="266" t="n"/>
      <c r="F81" s="99" t="n"/>
      <c r="G81" s="107" t="n"/>
      <c r="H81" s="107" t="n"/>
      <c r="I81" s="100" t="n"/>
      <c r="J81" s="100" t="n"/>
      <c r="K81" s="100" t="n"/>
      <c r="L81" s="101" t="n">
        <v>22.74</v>
      </c>
      <c r="M81" s="100" t="n"/>
      <c r="N81" s="103" t="n">
        <v>1620.45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65" t="n"/>
      <c r="E82" s="266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20.24</v>
      </c>
      <c r="M82" s="100" t="n"/>
      <c r="N82" s="113" t="n">
        <v>1442.2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65" t="n"/>
      <c r="E83" s="266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9.32</v>
      </c>
      <c r="M83" s="100" t="n"/>
      <c r="N83" s="101" t="n">
        <v>664.38</v>
      </c>
    </row>
    <row r="84" ht="19.35" customHeight="1">
      <c r="A84" s="96" t="n"/>
      <c r="B84" s="109" t="n"/>
      <c r="C84" s="88" t="inlineStr">
        <is>
          <t>Всего по позиции</t>
        </is>
      </c>
      <c r="D84" s="265" t="n"/>
      <c r="E84" s="266" t="n"/>
      <c r="F84" s="100" t="n"/>
      <c r="G84" s="107" t="n"/>
      <c r="H84" s="107" t="n"/>
      <c r="I84" s="114" t="n"/>
      <c r="J84" s="114" t="n"/>
      <c r="K84" s="114" t="n"/>
      <c r="L84" s="116" t="n">
        <v>52.3</v>
      </c>
      <c r="M84" s="114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65" t="n"/>
      <c r="E85" s="266" t="n"/>
      <c r="F85" s="93" t="inlineStr">
        <is>
          <t>100 шт</t>
        </is>
      </c>
      <c r="G85" s="94" t="n">
        <v>0.18</v>
      </c>
      <c r="H85" s="95" t="n">
        <v>1</v>
      </c>
      <c r="I85" s="116" t="n">
        <v>0.18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65" t="n"/>
      <c r="E86" s="266" t="n"/>
      <c r="F86" s="99" t="n"/>
      <c r="G86" s="99" t="n"/>
      <c r="H86" s="99" t="n"/>
      <c r="I86" s="100" t="n"/>
      <c r="J86" s="101" t="n">
        <v>115.62</v>
      </c>
      <c r="K86" s="267" t="n">
        <v>1.2</v>
      </c>
      <c r="L86" s="101" t="n">
        <v>24.97</v>
      </c>
      <c r="M86" s="101" t="n">
        <v>71.26000000000001</v>
      </c>
      <c r="N86" s="103" t="n">
        <v>1779.36</v>
      </c>
    </row>
    <row r="87" ht="19.35" customHeight="1">
      <c r="A87" s="96" t="n"/>
      <c r="B87" s="104" t="n"/>
      <c r="C87" s="98" t="inlineStr">
        <is>
          <t>ЗТ</t>
        </is>
      </c>
      <c r="D87" s="265" t="n"/>
      <c r="E87" s="266" t="n"/>
      <c r="F87" s="105" t="inlineStr">
        <is>
          <t>чел.-ч</t>
        </is>
      </c>
      <c r="G87" s="270" t="n">
        <v>12.3</v>
      </c>
      <c r="H87" s="267" t="n">
        <v>1.2</v>
      </c>
      <c r="I87" s="271" t="n">
        <v>2.6568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65" t="n"/>
      <c r="E88" s="266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24.97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65" t="n"/>
      <c r="E89" s="266" t="n"/>
      <c r="F89" s="99" t="n"/>
      <c r="G89" s="107" t="n"/>
      <c r="H89" s="107" t="n"/>
      <c r="I89" s="100" t="n"/>
      <c r="J89" s="100" t="n"/>
      <c r="K89" s="100" t="n"/>
      <c r="L89" s="101" t="n">
        <v>24.97</v>
      </c>
      <c r="M89" s="100" t="n"/>
      <c r="N89" s="103" t="n">
        <v>1779.36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65" t="n"/>
      <c r="E90" s="266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22.22</v>
      </c>
      <c r="M90" s="100" t="n"/>
      <c r="N90" s="113" t="n">
        <v>1583.63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65" t="n"/>
      <c r="E91" s="266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10.24</v>
      </c>
      <c r="M91" s="100" t="n"/>
      <c r="N91" s="101" t="n">
        <v>729.54</v>
      </c>
    </row>
    <row r="92" ht="19.35" customHeight="1">
      <c r="A92" s="96" t="n"/>
      <c r="B92" s="109" t="n"/>
      <c r="C92" s="88" t="inlineStr">
        <is>
          <t>Всего по позиции</t>
        </is>
      </c>
      <c r="D92" s="265" t="n"/>
      <c r="E92" s="266" t="n"/>
      <c r="F92" s="100" t="n"/>
      <c r="G92" s="107" t="n"/>
      <c r="H92" s="107" t="n"/>
      <c r="I92" s="114" t="n"/>
      <c r="J92" s="114" t="n"/>
      <c r="K92" s="114" t="n"/>
      <c r="L92" s="116" t="n">
        <v>57.43</v>
      </c>
      <c r="M92" s="114" t="n"/>
      <c r="N92" s="94" t="n"/>
    </row>
    <row r="93" ht="55.35" customHeight="1">
      <c r="A93" s="88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265" t="n"/>
      <c r="E93" s="266" t="n"/>
      <c r="F93" s="93" t="inlineStr">
        <is>
          <t>100 шт</t>
        </is>
      </c>
      <c r="G93" s="94" t="n">
        <v>0.01</v>
      </c>
      <c r="H93" s="95" t="n">
        <v>1</v>
      </c>
      <c r="I93" s="116" t="n">
        <v>0.01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65" t="n"/>
      <c r="E94" s="266" t="n"/>
      <c r="F94" s="99" t="n"/>
      <c r="G94" s="99" t="n"/>
      <c r="H94" s="99" t="n"/>
      <c r="I94" s="100" t="n"/>
      <c r="J94" s="101" t="n">
        <v>154.16</v>
      </c>
      <c r="K94" s="267" t="n">
        <v>1.2</v>
      </c>
      <c r="L94" s="101" t="n">
        <v>1.85</v>
      </c>
      <c r="M94" s="101" t="n">
        <v>71.26000000000001</v>
      </c>
      <c r="N94" s="101" t="n">
        <v>131.83</v>
      </c>
    </row>
    <row r="95" ht="19.35" customHeight="1">
      <c r="A95" s="96" t="n"/>
      <c r="B95" s="104" t="n"/>
      <c r="C95" s="98" t="inlineStr">
        <is>
          <t>ЗТ</t>
        </is>
      </c>
      <c r="D95" s="265" t="n"/>
      <c r="E95" s="266" t="n"/>
      <c r="F95" s="105" t="inlineStr">
        <is>
          <t>чел.-ч</t>
        </is>
      </c>
      <c r="G95" s="270" t="n">
        <v>16.4</v>
      </c>
      <c r="H95" s="267" t="n">
        <v>1.2</v>
      </c>
      <c r="I95" s="271" t="n">
        <v>0.1968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65" t="n"/>
      <c r="E96" s="266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1.85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65" t="n"/>
      <c r="E97" s="266" t="n"/>
      <c r="F97" s="99" t="n"/>
      <c r="G97" s="107" t="n"/>
      <c r="H97" s="107" t="n"/>
      <c r="I97" s="100" t="n"/>
      <c r="J97" s="100" t="n"/>
      <c r="K97" s="100" t="n"/>
      <c r="L97" s="101" t="n">
        <v>1.85</v>
      </c>
      <c r="M97" s="100" t="n"/>
      <c r="N97" s="101" t="n">
        <v>131.83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65" t="n"/>
      <c r="E98" s="266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1.65</v>
      </c>
      <c r="M98" s="100" t="n"/>
      <c r="N98" s="120" t="n">
        <v>117.33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65" t="n"/>
      <c r="E99" s="266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0.76</v>
      </c>
      <c r="M99" s="100" t="n"/>
      <c r="N99" s="101" t="n">
        <v>54.05</v>
      </c>
    </row>
    <row r="100" ht="19.35" customHeight="1">
      <c r="A100" s="96" t="n"/>
      <c r="B100" s="109" t="n"/>
      <c r="C100" s="88" t="inlineStr">
        <is>
          <t>Всего по позиции</t>
        </is>
      </c>
      <c r="D100" s="265" t="n"/>
      <c r="E100" s="266" t="n"/>
      <c r="F100" s="100" t="n"/>
      <c r="G100" s="107" t="n"/>
      <c r="H100" s="107" t="n"/>
      <c r="I100" s="114" t="n"/>
      <c r="J100" s="114" t="n"/>
      <c r="K100" s="114" t="n"/>
      <c r="L100" s="116" t="n">
        <v>4.26</v>
      </c>
      <c r="M100" s="114" t="n"/>
      <c r="N100" s="94" t="n"/>
    </row>
    <row r="101" ht="68.65000000000001" customHeight="1">
      <c r="A101" s="88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65" t="n"/>
      <c r="E101" s="266" t="n"/>
      <c r="F101" s="93" t="inlineStr">
        <is>
          <t>100 шт</t>
        </is>
      </c>
      <c r="G101" s="94" t="n">
        <v>1.25</v>
      </c>
      <c r="H101" s="95" t="n">
        <v>1</v>
      </c>
      <c r="I101" s="116" t="n">
        <v>1.25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65" t="n"/>
      <c r="E102" s="266" t="n"/>
      <c r="F102" s="99" t="n"/>
      <c r="G102" s="99" t="n"/>
      <c r="H102" s="99" t="n"/>
      <c r="I102" s="100" t="n"/>
      <c r="J102" s="101" t="n">
        <v>115.44</v>
      </c>
      <c r="K102" s="267" t="n">
        <v>1.2</v>
      </c>
      <c r="L102" s="101" t="n">
        <v>173.16</v>
      </c>
      <c r="M102" s="101" t="n">
        <v>71.26000000000001</v>
      </c>
      <c r="N102" s="103" t="n">
        <v>12339.38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65" t="n"/>
      <c r="E103" s="266" t="n"/>
      <c r="F103" s="99" t="n"/>
      <c r="G103" s="99" t="n"/>
      <c r="H103" s="99" t="n"/>
      <c r="I103" s="100" t="n"/>
      <c r="J103" s="101" t="n">
        <v>655.4299999999999</v>
      </c>
      <c r="K103" s="267" t="n">
        <v>1.2</v>
      </c>
      <c r="L103" s="101" t="n">
        <v>983.15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65" t="n"/>
      <c r="E104" s="266" t="n"/>
      <c r="F104" s="99" t="n"/>
      <c r="G104" s="99" t="n"/>
      <c r="H104" s="99" t="n"/>
      <c r="I104" s="100" t="n"/>
      <c r="J104" s="101" t="n">
        <v>114.62</v>
      </c>
      <c r="K104" s="267" t="n">
        <v>1.2</v>
      </c>
      <c r="L104" s="101" t="n">
        <v>171.93</v>
      </c>
      <c r="M104" s="101" t="n">
        <v>71.26000000000001</v>
      </c>
      <c r="N104" s="103" t="n">
        <v>12251.73</v>
      </c>
    </row>
    <row r="105" ht="19.35" customHeight="1">
      <c r="A105" s="96" t="n"/>
      <c r="B105" s="104" t="n"/>
      <c r="C105" s="98" t="inlineStr">
        <is>
          <t>ЗТ</t>
        </is>
      </c>
      <c r="D105" s="265" t="n"/>
      <c r="E105" s="266" t="n"/>
      <c r="F105" s="105" t="inlineStr">
        <is>
          <t>чел.-ч</t>
        </is>
      </c>
      <c r="G105" s="270" t="n">
        <v>14.8</v>
      </c>
      <c r="H105" s="267" t="n">
        <v>1.2</v>
      </c>
      <c r="I105" s="270" t="n">
        <v>22.2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65" t="n"/>
      <c r="E106" s="266" t="n"/>
      <c r="F106" s="105" t="inlineStr">
        <is>
          <t>чел.-ч</t>
        </is>
      </c>
      <c r="G106" s="101" t="n">
        <v>8.49</v>
      </c>
      <c r="H106" s="267" t="n">
        <v>1.2</v>
      </c>
      <c r="I106" s="268" t="n">
        <v>12.735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65" t="n"/>
      <c r="E107" s="266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1156.31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65" t="n"/>
      <c r="E108" s="266" t="n"/>
      <c r="F108" s="99" t="n"/>
      <c r="G108" s="107" t="n"/>
      <c r="H108" s="107" t="n"/>
      <c r="I108" s="100" t="n"/>
      <c r="J108" s="100" t="n"/>
      <c r="K108" s="100" t="n"/>
      <c r="L108" s="101" t="n">
        <v>345.09</v>
      </c>
      <c r="M108" s="100" t="n"/>
      <c r="N108" s="103" t="n">
        <v>24591.11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65" t="n"/>
      <c r="E109" s="266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1" t="n">
        <v>307.13</v>
      </c>
      <c r="M109" s="100" t="n"/>
      <c r="N109" s="113" t="n">
        <v>21886.09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65" t="n"/>
      <c r="E110" s="266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1" t="n">
        <v>141.49</v>
      </c>
      <c r="M110" s="100" t="n"/>
      <c r="N110" s="103" t="n">
        <v>10082.36</v>
      </c>
    </row>
    <row r="111" ht="19.35" customHeight="1">
      <c r="A111" s="96" t="n"/>
      <c r="B111" s="109" t="n"/>
      <c r="C111" s="88" t="inlineStr">
        <is>
          <t>Всего по позиции</t>
        </is>
      </c>
      <c r="D111" s="265" t="n"/>
      <c r="E111" s="266" t="n"/>
      <c r="F111" s="100" t="n"/>
      <c r="G111" s="107" t="n"/>
      <c r="H111" s="107" t="n"/>
      <c r="I111" s="114" t="n"/>
      <c r="J111" s="114" t="n"/>
      <c r="K111" s="114" t="n"/>
      <c r="L111" s="115" t="n">
        <v>1604.93</v>
      </c>
      <c r="M111" s="114" t="n"/>
      <c r="N111" s="94" t="n"/>
    </row>
    <row r="112" ht="55.35" customHeight="1">
      <c r="A112" s="88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265" t="n"/>
      <c r="E112" s="266" t="n"/>
      <c r="F112" s="93" t="inlineStr">
        <is>
          <t>100 шт</t>
        </is>
      </c>
      <c r="G112" s="94" t="n">
        <v>1.25</v>
      </c>
      <c r="H112" s="95" t="n">
        <v>1</v>
      </c>
      <c r="I112" s="116" t="n">
        <v>1.25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65" t="n"/>
      <c r="E113" s="266" t="n"/>
      <c r="F113" s="99" t="n"/>
      <c r="G113" s="99" t="n"/>
      <c r="H113" s="99" t="n"/>
      <c r="I113" s="100" t="n"/>
      <c r="J113" s="101" t="n">
        <v>28.94</v>
      </c>
      <c r="K113" s="267" t="n">
        <v>1.2</v>
      </c>
      <c r="L113" s="101" t="n">
        <v>43.41</v>
      </c>
      <c r="M113" s="101" t="n">
        <v>71.26000000000001</v>
      </c>
      <c r="N113" s="103" t="n">
        <v>3093.4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65" t="n"/>
      <c r="E114" s="266" t="n"/>
      <c r="F114" s="99" t="n"/>
      <c r="G114" s="99" t="n"/>
      <c r="H114" s="99" t="n"/>
      <c r="I114" s="100" t="n"/>
      <c r="J114" s="101" t="n">
        <v>163.66</v>
      </c>
      <c r="K114" s="267" t="n">
        <v>1.2</v>
      </c>
      <c r="L114" s="101" t="n">
        <v>245.49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65" t="n"/>
      <c r="E115" s="266" t="n"/>
      <c r="F115" s="99" t="n"/>
      <c r="G115" s="99" t="n"/>
      <c r="H115" s="99" t="n"/>
      <c r="I115" s="100" t="n"/>
      <c r="J115" s="101" t="n">
        <v>28.62</v>
      </c>
      <c r="K115" s="267" t="n">
        <v>1.2</v>
      </c>
      <c r="L115" s="101" t="n">
        <v>42.93</v>
      </c>
      <c r="M115" s="101" t="n">
        <v>71.26000000000001</v>
      </c>
      <c r="N115" s="103" t="n">
        <v>3059.19</v>
      </c>
    </row>
    <row r="116" ht="19.35" customHeight="1">
      <c r="A116" s="96" t="n"/>
      <c r="B116" s="104" t="n"/>
      <c r="C116" s="98" t="inlineStr">
        <is>
          <t>ЗТ</t>
        </is>
      </c>
      <c r="D116" s="265" t="n"/>
      <c r="E116" s="266" t="n"/>
      <c r="F116" s="105" t="inlineStr">
        <is>
          <t>чел.-ч</t>
        </is>
      </c>
      <c r="G116" s="101" t="n">
        <v>3.71</v>
      </c>
      <c r="H116" s="267" t="n">
        <v>1.2</v>
      </c>
      <c r="I116" s="268" t="n">
        <v>5.565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65" t="n"/>
      <c r="E117" s="266" t="n"/>
      <c r="F117" s="105" t="inlineStr">
        <is>
          <t>чел.-ч</t>
        </is>
      </c>
      <c r="G117" s="101" t="n">
        <v>2.12</v>
      </c>
      <c r="H117" s="267" t="n">
        <v>1.2</v>
      </c>
      <c r="I117" s="101" t="n">
        <v>3.18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65" t="n"/>
      <c r="E118" s="266" t="n"/>
      <c r="F118" s="99" t="n"/>
      <c r="G118" s="107" t="n"/>
      <c r="H118" s="107" t="n"/>
      <c r="I118" s="100" t="n"/>
      <c r="J118" s="101" t="n">
        <v>192.6</v>
      </c>
      <c r="K118" s="100" t="n"/>
      <c r="L118" s="101" t="n">
        <v>288.9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65" t="n"/>
      <c r="E119" s="266" t="n"/>
      <c r="F119" s="99" t="n"/>
      <c r="G119" s="107" t="n"/>
      <c r="H119" s="107" t="n"/>
      <c r="I119" s="100" t="n"/>
      <c r="J119" s="100" t="n"/>
      <c r="K119" s="100" t="n"/>
      <c r="L119" s="101" t="n">
        <v>86.34</v>
      </c>
      <c r="M119" s="100" t="n"/>
      <c r="N119" s="103" t="n">
        <v>6152.59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65" t="n"/>
      <c r="E120" s="266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76.84</v>
      </c>
      <c r="M120" s="100" t="n"/>
      <c r="N120" s="113" t="n">
        <v>5475.81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65" t="n"/>
      <c r="E121" s="266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35.4</v>
      </c>
      <c r="M121" s="100" t="n"/>
      <c r="N121" s="103" t="n">
        <v>2522.56</v>
      </c>
    </row>
    <row r="122" ht="19.35" customHeight="1">
      <c r="A122" s="96" t="n"/>
      <c r="B122" s="109" t="n"/>
      <c r="C122" s="88" t="inlineStr">
        <is>
          <t>Всего по позиции</t>
        </is>
      </c>
      <c r="D122" s="265" t="n"/>
      <c r="E122" s="266" t="n"/>
      <c r="F122" s="100" t="n"/>
      <c r="G122" s="107" t="n"/>
      <c r="H122" s="107" t="n"/>
      <c r="I122" s="114" t="n"/>
      <c r="J122" s="114" t="n"/>
      <c r="K122" s="114" t="n"/>
      <c r="L122" s="116" t="n">
        <v>401.14</v>
      </c>
      <c r="M122" s="114" t="n"/>
      <c r="N122" s="94" t="n"/>
    </row>
    <row r="123" ht="68.65000000000001" customHeight="1">
      <c r="A123" s="88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65" t="n"/>
      <c r="E123" s="266" t="n"/>
      <c r="F123" s="93" t="inlineStr">
        <is>
          <t>100 шт</t>
        </is>
      </c>
      <c r="G123" s="94" t="n">
        <v>0.59</v>
      </c>
      <c r="H123" s="95" t="n">
        <v>1</v>
      </c>
      <c r="I123" s="116" t="n">
        <v>0.59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65" t="n"/>
      <c r="E124" s="266" t="n"/>
      <c r="F124" s="99" t="n"/>
      <c r="G124" s="99" t="n"/>
      <c r="H124" s="99" t="n"/>
      <c r="I124" s="100" t="n"/>
      <c r="J124" s="101" t="n">
        <v>201.24</v>
      </c>
      <c r="K124" s="267" t="n">
        <v>1.2</v>
      </c>
      <c r="L124" s="101" t="n">
        <v>142.48</v>
      </c>
      <c r="M124" s="101" t="n">
        <v>71.26000000000001</v>
      </c>
      <c r="N124" s="103" t="n">
        <v>10153.12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65" t="n"/>
      <c r="E125" s="266" t="n"/>
      <c r="F125" s="99" t="n"/>
      <c r="G125" s="99" t="n"/>
      <c r="H125" s="99" t="n"/>
      <c r="I125" s="100" t="n"/>
      <c r="J125" s="103" t="n">
        <v>1142.56</v>
      </c>
      <c r="K125" s="267" t="n">
        <v>1.2</v>
      </c>
      <c r="L125" s="101" t="n">
        <v>808.9299999999999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65" t="n"/>
      <c r="E126" s="266" t="n"/>
      <c r="F126" s="99" t="n"/>
      <c r="G126" s="99" t="n"/>
      <c r="H126" s="99" t="n"/>
      <c r="I126" s="100" t="n"/>
      <c r="J126" s="101" t="n">
        <v>199.8</v>
      </c>
      <c r="K126" s="267" t="n">
        <v>1.2</v>
      </c>
      <c r="L126" s="101" t="n">
        <v>141.46</v>
      </c>
      <c r="M126" s="101" t="n">
        <v>71.26000000000001</v>
      </c>
      <c r="N126" s="103" t="n">
        <v>10080.44</v>
      </c>
    </row>
    <row r="127" ht="19.35" customHeight="1">
      <c r="A127" s="96" t="n"/>
      <c r="B127" s="104" t="n"/>
      <c r="C127" s="98" t="inlineStr">
        <is>
          <t>ЗТ</t>
        </is>
      </c>
      <c r="D127" s="265" t="n"/>
      <c r="E127" s="266" t="n"/>
      <c r="F127" s="105" t="inlineStr">
        <is>
          <t>чел.-ч</t>
        </is>
      </c>
      <c r="G127" s="270" t="n">
        <v>25.8</v>
      </c>
      <c r="H127" s="267" t="n">
        <v>1.2</v>
      </c>
      <c r="I127" s="271" t="n">
        <v>18.2664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65" t="n"/>
      <c r="E128" s="266" t="n"/>
      <c r="F128" s="105" t="inlineStr">
        <is>
          <t>чел.-ч</t>
        </is>
      </c>
      <c r="G128" s="270" t="n">
        <v>14.8</v>
      </c>
      <c r="H128" s="267" t="n">
        <v>1.2</v>
      </c>
      <c r="I128" s="271" t="n">
        <v>10.4784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65" t="n"/>
      <c r="E129" s="266" t="n"/>
      <c r="F129" s="99" t="n"/>
      <c r="G129" s="107" t="n"/>
      <c r="H129" s="107" t="n"/>
      <c r="I129" s="100" t="n"/>
      <c r="J129" s="103" t="n">
        <v>1343.8</v>
      </c>
      <c r="K129" s="100" t="n"/>
      <c r="L129" s="101" t="n">
        <v>951.41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65" t="n"/>
      <c r="E130" s="266" t="n"/>
      <c r="F130" s="99" t="n"/>
      <c r="G130" s="107" t="n"/>
      <c r="H130" s="107" t="n"/>
      <c r="I130" s="100" t="n"/>
      <c r="J130" s="100" t="n"/>
      <c r="K130" s="100" t="n"/>
      <c r="L130" s="101" t="n">
        <v>283.94</v>
      </c>
      <c r="M130" s="100" t="n"/>
      <c r="N130" s="103" t="n">
        <v>20233.56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65" t="n"/>
      <c r="E131" s="266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1" t="n">
        <v>252.71</v>
      </c>
      <c r="M131" s="100" t="n"/>
      <c r="N131" s="113" t="n">
        <v>18007.87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65" t="n"/>
      <c r="E132" s="266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1" t="n">
        <v>116.42</v>
      </c>
      <c r="M132" s="100" t="n"/>
      <c r="N132" s="103" t="n">
        <v>8295.76</v>
      </c>
    </row>
    <row r="133" ht="19.35" customHeight="1">
      <c r="A133" s="96" t="n"/>
      <c r="B133" s="109" t="n"/>
      <c r="C133" s="88" t="inlineStr">
        <is>
          <t>Всего по позиции</t>
        </is>
      </c>
      <c r="D133" s="265" t="n"/>
      <c r="E133" s="266" t="n"/>
      <c r="F133" s="100" t="n"/>
      <c r="G133" s="107" t="n"/>
      <c r="H133" s="107" t="n"/>
      <c r="I133" s="114" t="n"/>
      <c r="J133" s="114" t="n"/>
      <c r="K133" s="114" t="n"/>
      <c r="L133" s="115" t="n">
        <v>1320.54</v>
      </c>
      <c r="M133" s="114" t="n"/>
      <c r="N133" s="94" t="n"/>
    </row>
    <row r="134" ht="55.35" customHeight="1">
      <c r="A134" s="88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265" t="n"/>
      <c r="E134" s="266" t="n"/>
      <c r="F134" s="93" t="inlineStr">
        <is>
          <t>100 шт</t>
        </is>
      </c>
      <c r="G134" s="94" t="n">
        <v>0.59</v>
      </c>
      <c r="H134" s="95" t="n">
        <v>1</v>
      </c>
      <c r="I134" s="116" t="n">
        <v>0.59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65" t="n"/>
      <c r="E135" s="266" t="n"/>
      <c r="F135" s="99" t="n"/>
      <c r="G135" s="99" t="n"/>
      <c r="H135" s="99" t="n"/>
      <c r="I135" s="100" t="n"/>
      <c r="J135" s="101" t="n">
        <v>58.34</v>
      </c>
      <c r="K135" s="267" t="n">
        <v>1.2</v>
      </c>
      <c r="L135" s="101" t="n">
        <v>41.3</v>
      </c>
      <c r="M135" s="101" t="n">
        <v>71.26000000000001</v>
      </c>
      <c r="N135" s="103" t="n">
        <v>2943.04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65" t="n"/>
      <c r="E136" s="266" t="n"/>
      <c r="F136" s="99" t="n"/>
      <c r="G136" s="99" t="n"/>
      <c r="H136" s="99" t="n"/>
      <c r="I136" s="100" t="n"/>
      <c r="J136" s="101" t="n">
        <v>330.42</v>
      </c>
      <c r="K136" s="267" t="n">
        <v>1.2</v>
      </c>
      <c r="L136" s="101" t="n">
        <v>233.94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65" t="n"/>
      <c r="E137" s="266" t="n"/>
      <c r="F137" s="99" t="n"/>
      <c r="G137" s="99" t="n"/>
      <c r="H137" s="99" t="n"/>
      <c r="I137" s="100" t="n"/>
      <c r="J137" s="101" t="n">
        <v>57.78</v>
      </c>
      <c r="K137" s="267" t="n">
        <v>1.2</v>
      </c>
      <c r="L137" s="101" t="n">
        <v>40.91</v>
      </c>
      <c r="M137" s="101" t="n">
        <v>71.26000000000001</v>
      </c>
      <c r="N137" s="103" t="n">
        <v>2915.25</v>
      </c>
    </row>
    <row r="138" ht="19.35" customHeight="1">
      <c r="A138" s="96" t="n"/>
      <c r="B138" s="104" t="n"/>
      <c r="C138" s="98" t="inlineStr">
        <is>
          <t>ЗТ</t>
        </is>
      </c>
      <c r="D138" s="265" t="n"/>
      <c r="E138" s="266" t="n"/>
      <c r="F138" s="105" t="inlineStr">
        <is>
          <t>чел.-ч</t>
        </is>
      </c>
      <c r="G138" s="101" t="n">
        <v>7.48</v>
      </c>
      <c r="H138" s="267" t="n">
        <v>1.2</v>
      </c>
      <c r="I138" s="269" t="n">
        <v>5.29584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65" t="n"/>
      <c r="E139" s="266" t="n"/>
      <c r="F139" s="105" t="inlineStr">
        <is>
          <t>чел.-ч</t>
        </is>
      </c>
      <c r="G139" s="101" t="n">
        <v>4.28</v>
      </c>
      <c r="H139" s="267" t="n">
        <v>1.2</v>
      </c>
      <c r="I139" s="269" t="n">
        <v>3.03024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65" t="n"/>
      <c r="E140" s="266" t="n"/>
      <c r="F140" s="99" t="n"/>
      <c r="G140" s="107" t="n"/>
      <c r="H140" s="107" t="n"/>
      <c r="I140" s="100" t="n"/>
      <c r="J140" s="101" t="n">
        <v>388.76</v>
      </c>
      <c r="K140" s="100" t="n"/>
      <c r="L140" s="101" t="n">
        <v>275.24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65" t="n"/>
      <c r="E141" s="266" t="n"/>
      <c r="F141" s="99" t="n"/>
      <c r="G141" s="107" t="n"/>
      <c r="H141" s="107" t="n"/>
      <c r="I141" s="100" t="n"/>
      <c r="J141" s="100" t="n"/>
      <c r="K141" s="100" t="n"/>
      <c r="L141" s="101" t="n">
        <v>82.20999999999999</v>
      </c>
      <c r="M141" s="100" t="n"/>
      <c r="N141" s="103" t="n">
        <v>5858.29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65" t="n"/>
      <c r="E142" s="266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73.17</v>
      </c>
      <c r="M142" s="100" t="n"/>
      <c r="N142" s="113" t="n">
        <v>5213.88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65" t="n"/>
      <c r="E143" s="266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33.71</v>
      </c>
      <c r="M143" s="100" t="n"/>
      <c r="N143" s="103" t="n">
        <v>2401.9</v>
      </c>
    </row>
    <row r="144" ht="19.35" customHeight="1">
      <c r="A144" s="96" t="n"/>
      <c r="B144" s="109" t="n"/>
      <c r="C144" s="88" t="inlineStr">
        <is>
          <t>Всего по позиции</t>
        </is>
      </c>
      <c r="D144" s="265" t="n"/>
      <c r="E144" s="266" t="n"/>
      <c r="F144" s="100" t="n"/>
      <c r="G144" s="107" t="n"/>
      <c r="H144" s="107" t="n"/>
      <c r="I144" s="114" t="n"/>
      <c r="J144" s="114" t="n"/>
      <c r="K144" s="114" t="n"/>
      <c r="L144" s="116" t="n">
        <v>382.12</v>
      </c>
      <c r="M144" s="114" t="n"/>
      <c r="N144" s="94" t="n"/>
    </row>
    <row r="145" ht="68.65000000000001" customHeight="1">
      <c r="A145" s="88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65" t="n"/>
      <c r="E145" s="266" t="n"/>
      <c r="F145" s="93" t="inlineStr">
        <is>
          <t>100 шт</t>
        </is>
      </c>
      <c r="G145" s="94" t="n">
        <v>0.02</v>
      </c>
      <c r="H145" s="95" t="n">
        <v>1</v>
      </c>
      <c r="I145" s="116" t="n">
        <v>0.02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65" t="n"/>
      <c r="E146" s="266" t="n"/>
      <c r="F146" s="99" t="n"/>
      <c r="G146" s="99" t="n"/>
      <c r="H146" s="99" t="n"/>
      <c r="I146" s="100" t="n"/>
      <c r="J146" s="101" t="n">
        <v>326.82</v>
      </c>
      <c r="K146" s="267" t="n">
        <v>1.2</v>
      </c>
      <c r="L146" s="101" t="n">
        <v>7.84</v>
      </c>
      <c r="M146" s="101" t="n">
        <v>71.26000000000001</v>
      </c>
      <c r="N146" s="101" t="n">
        <v>558.6799999999999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65" t="n"/>
      <c r="E147" s="266" t="n"/>
      <c r="F147" s="99" t="n"/>
      <c r="G147" s="99" t="n"/>
      <c r="H147" s="99" t="n"/>
      <c r="I147" s="100" t="n"/>
      <c r="J147" s="103" t="n">
        <v>1852.8</v>
      </c>
      <c r="K147" s="267" t="n">
        <v>1.2</v>
      </c>
      <c r="L147" s="101" t="n">
        <v>44.47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65" t="n"/>
      <c r="E148" s="266" t="n"/>
      <c r="F148" s="99" t="n"/>
      <c r="G148" s="99" t="n"/>
      <c r="H148" s="99" t="n"/>
      <c r="I148" s="100" t="n"/>
      <c r="J148" s="101" t="n">
        <v>324</v>
      </c>
      <c r="K148" s="267" t="n">
        <v>1.2</v>
      </c>
      <c r="L148" s="101" t="n">
        <v>7.78</v>
      </c>
      <c r="M148" s="101" t="n">
        <v>71.26000000000001</v>
      </c>
      <c r="N148" s="101" t="n">
        <v>554.4</v>
      </c>
    </row>
    <row r="149" ht="19.35" customHeight="1">
      <c r="A149" s="96" t="n"/>
      <c r="B149" s="104" t="n"/>
      <c r="C149" s="98" t="inlineStr">
        <is>
          <t>ЗТ</t>
        </is>
      </c>
      <c r="D149" s="265" t="n"/>
      <c r="E149" s="266" t="n"/>
      <c r="F149" s="105" t="inlineStr">
        <is>
          <t>чел.-ч</t>
        </is>
      </c>
      <c r="G149" s="270" t="n">
        <v>41.9</v>
      </c>
      <c r="H149" s="267" t="n">
        <v>1.2</v>
      </c>
      <c r="I149" s="271" t="n">
        <v>1.0056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65" t="n"/>
      <c r="E150" s="266" t="n"/>
      <c r="F150" s="105" t="inlineStr">
        <is>
          <t>чел.-ч</t>
        </is>
      </c>
      <c r="G150" s="121" t="n">
        <v>24</v>
      </c>
      <c r="H150" s="267" t="n">
        <v>1.2</v>
      </c>
      <c r="I150" s="268" t="n">
        <v>0.576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65" t="n"/>
      <c r="E151" s="266" t="n"/>
      <c r="F151" s="99" t="n"/>
      <c r="G151" s="107" t="n"/>
      <c r="H151" s="107" t="n"/>
      <c r="I151" s="100" t="n"/>
      <c r="J151" s="103" t="n">
        <v>2179.62</v>
      </c>
      <c r="K151" s="100" t="n"/>
      <c r="L151" s="101" t="n">
        <v>52.31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65" t="n"/>
      <c r="E152" s="266" t="n"/>
      <c r="F152" s="99" t="n"/>
      <c r="G152" s="107" t="n"/>
      <c r="H152" s="107" t="n"/>
      <c r="I152" s="100" t="n"/>
      <c r="J152" s="100" t="n"/>
      <c r="K152" s="100" t="n"/>
      <c r="L152" s="101" t="n">
        <v>15.62</v>
      </c>
      <c r="M152" s="100" t="n"/>
      <c r="N152" s="103" t="n">
        <v>1113.08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65" t="n"/>
      <c r="E153" s="266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13.9</v>
      </c>
      <c r="M153" s="100" t="n"/>
      <c r="N153" s="120" t="n">
        <v>990.64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65" t="n"/>
      <c r="E154" s="266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6.4</v>
      </c>
      <c r="M154" s="100" t="n"/>
      <c r="N154" s="101" t="n">
        <v>456.36</v>
      </c>
    </row>
    <row r="155" ht="19.35" customHeight="1">
      <c r="A155" s="96" t="n"/>
      <c r="B155" s="109" t="n"/>
      <c r="C155" s="88" t="inlineStr">
        <is>
          <t>Всего по позиции</t>
        </is>
      </c>
      <c r="D155" s="265" t="n"/>
      <c r="E155" s="266" t="n"/>
      <c r="F155" s="100" t="n"/>
      <c r="G155" s="107" t="n"/>
      <c r="H155" s="107" t="n"/>
      <c r="I155" s="114" t="n"/>
      <c r="J155" s="114" t="n"/>
      <c r="K155" s="114" t="n"/>
      <c r="L155" s="116" t="n">
        <v>72.61</v>
      </c>
      <c r="M155" s="114" t="n"/>
      <c r="N155" s="94" t="n"/>
    </row>
    <row r="156" ht="55.35" customHeight="1">
      <c r="A156" s="88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265" t="n"/>
      <c r="E156" s="266" t="n"/>
      <c r="F156" s="93" t="inlineStr">
        <is>
          <t>100 шт</t>
        </is>
      </c>
      <c r="G156" s="94" t="n">
        <v>0.02</v>
      </c>
      <c r="H156" s="95" t="n">
        <v>1</v>
      </c>
      <c r="I156" s="116" t="n">
        <v>0.02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65" t="n"/>
      <c r="E157" s="266" t="n"/>
      <c r="F157" s="99" t="n"/>
      <c r="G157" s="99" t="n"/>
      <c r="H157" s="99" t="n"/>
      <c r="I157" s="100" t="n"/>
      <c r="J157" s="101" t="n">
        <v>93.59999999999999</v>
      </c>
      <c r="K157" s="267" t="n">
        <v>1.2</v>
      </c>
      <c r="L157" s="101" t="n">
        <v>2.25</v>
      </c>
      <c r="M157" s="101" t="n">
        <v>71.26000000000001</v>
      </c>
      <c r="N157" s="101" t="n">
        <v>160.34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65" t="n"/>
      <c r="E158" s="266" t="n"/>
      <c r="F158" s="99" t="n"/>
      <c r="G158" s="99" t="n"/>
      <c r="H158" s="99" t="n"/>
      <c r="I158" s="100" t="n"/>
      <c r="J158" s="101" t="n">
        <v>531.14</v>
      </c>
      <c r="K158" s="267" t="n">
        <v>1.2</v>
      </c>
      <c r="L158" s="101" t="n">
        <v>12.75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65" t="n"/>
      <c r="E159" s="266" t="n"/>
      <c r="F159" s="99" t="n"/>
      <c r="G159" s="99" t="n"/>
      <c r="H159" s="99" t="n"/>
      <c r="I159" s="100" t="n"/>
      <c r="J159" s="101" t="n">
        <v>92.88</v>
      </c>
      <c r="K159" s="267" t="n">
        <v>1.2</v>
      </c>
      <c r="L159" s="101" t="n">
        <v>2.23</v>
      </c>
      <c r="M159" s="101" t="n">
        <v>71.26000000000001</v>
      </c>
      <c r="N159" s="101" t="n">
        <v>158.91</v>
      </c>
    </row>
    <row r="160" ht="19.35" customHeight="1">
      <c r="A160" s="96" t="n"/>
      <c r="B160" s="104" t="n"/>
      <c r="C160" s="98" t="inlineStr">
        <is>
          <t>ЗТ</t>
        </is>
      </c>
      <c r="D160" s="265" t="n"/>
      <c r="E160" s="266" t="n"/>
      <c r="F160" s="105" t="inlineStr">
        <is>
          <t>чел.-ч</t>
        </is>
      </c>
      <c r="G160" s="121" t="n">
        <v>12</v>
      </c>
      <c r="H160" s="267" t="n">
        <v>1.2</v>
      </c>
      <c r="I160" s="268" t="n">
        <v>0.288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65" t="n"/>
      <c r="E161" s="266" t="n"/>
      <c r="F161" s="105" t="inlineStr">
        <is>
          <t>чел.-ч</t>
        </is>
      </c>
      <c r="G161" s="101" t="n">
        <v>6.88</v>
      </c>
      <c r="H161" s="267" t="n">
        <v>1.2</v>
      </c>
      <c r="I161" s="269" t="n">
        <v>0.16512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65" t="n"/>
      <c r="E162" s="266" t="n"/>
      <c r="F162" s="99" t="n"/>
      <c r="G162" s="107" t="n"/>
      <c r="H162" s="107" t="n"/>
      <c r="I162" s="100" t="n"/>
      <c r="J162" s="101" t="n">
        <v>624.74</v>
      </c>
      <c r="K162" s="100" t="n"/>
      <c r="L162" s="101" t="n">
        <v>15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65" t="n"/>
      <c r="E163" s="266" t="n"/>
      <c r="F163" s="99" t="n"/>
      <c r="G163" s="107" t="n"/>
      <c r="H163" s="107" t="n"/>
      <c r="I163" s="100" t="n"/>
      <c r="J163" s="100" t="n"/>
      <c r="K163" s="100" t="n"/>
      <c r="L163" s="101" t="n">
        <v>4.48</v>
      </c>
      <c r="M163" s="100" t="n"/>
      <c r="N163" s="101" t="n">
        <v>319.25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65" t="n"/>
      <c r="E164" s="266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3.99</v>
      </c>
      <c r="M164" s="100" t="n"/>
      <c r="N164" s="120" t="n">
        <v>284.13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65" t="n"/>
      <c r="E165" s="266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1.84</v>
      </c>
      <c r="M165" s="100" t="n"/>
      <c r="N165" s="101" t="n">
        <v>130.89</v>
      </c>
    </row>
    <row r="166" ht="19.35" customHeight="1">
      <c r="A166" s="96" t="n"/>
      <c r="B166" s="109" t="n"/>
      <c r="C166" s="88" t="inlineStr">
        <is>
          <t>Всего по позиции</t>
        </is>
      </c>
      <c r="D166" s="265" t="n"/>
      <c r="E166" s="266" t="n"/>
      <c r="F166" s="100" t="n"/>
      <c r="G166" s="107" t="n"/>
      <c r="H166" s="107" t="n"/>
      <c r="I166" s="114" t="n"/>
      <c r="J166" s="114" t="n"/>
      <c r="K166" s="114" t="n"/>
      <c r="L166" s="116" t="n">
        <v>20.83</v>
      </c>
      <c r="M166" s="114" t="n"/>
      <c r="N166" s="94" t="n"/>
    </row>
    <row r="167" ht="19.35" customHeight="1">
      <c r="A167" s="122" t="n"/>
      <c r="B167" s="122" t="n"/>
      <c r="C167" s="123" t="inlineStr">
        <is>
          <t>Итого по разделу 1. Вырубка просеки</t>
        </is>
      </c>
      <c r="L167" s="124" t="n">
        <v>9054.889999999999</v>
      </c>
      <c r="M167" s="122" t="n"/>
      <c r="N167" s="125" t="n"/>
    </row>
    <row r="168" ht="19.35" customHeight="1">
      <c r="A168" s="126" t="n"/>
      <c r="B168" s="127" t="n"/>
      <c r="C168" s="128" t="inlineStr">
        <is>
          <t>Итого прямые затраты по разделу</t>
        </is>
      </c>
      <c r="L168" s="129" t="n">
        <v>5022.96</v>
      </c>
      <c r="M168" s="130" t="n"/>
      <c r="N168" s="129" t="n">
        <v>240777.71</v>
      </c>
    </row>
    <row r="169" ht="19.35" customHeight="1">
      <c r="A169" s="126" t="n"/>
      <c r="B169" s="127" t="n"/>
      <c r="C169" s="128" t="inlineStr">
        <is>
          <t>в том числе</t>
        </is>
      </c>
      <c r="L169" s="129" t="n"/>
      <c r="M169" s="130" t="n"/>
      <c r="N169" s="129" t="n"/>
    </row>
    <row r="170" ht="19.35" customHeight="1">
      <c r="A170" s="126" t="n"/>
      <c r="B170" s="127" t="n"/>
      <c r="C170" s="128" t="inlineStr">
        <is>
          <t>- оплата труда (ОТ)</t>
        </is>
      </c>
      <c r="L170" s="129" t="n">
        <v>2694.23</v>
      </c>
      <c r="M170" s="130" t="n"/>
      <c r="N170" s="129" t="n">
        <v>191990.82</v>
      </c>
    </row>
    <row r="171" ht="19.35" customHeight="1">
      <c r="A171" s="126" t="n"/>
      <c r="B171" s="127" t="n"/>
      <c r="C171" s="128" t="inlineStr">
        <is>
          <t>- эксплуатация машин и механизмов</t>
        </is>
      </c>
      <c r="L171" s="129" t="n">
        <v>2328.73</v>
      </c>
      <c r="M171" s="130" t="n"/>
      <c r="N171" s="129" t="n">
        <v>48786.89</v>
      </c>
    </row>
    <row r="172" ht="19.35" customHeight="1">
      <c r="A172" s="126" t="n"/>
      <c r="B172" s="131" t="n"/>
      <c r="C172" s="132" t="inlineStr">
        <is>
          <t>в том числе</t>
        </is>
      </c>
      <c r="L172" s="129" t="n"/>
      <c r="M172" s="130" t="n"/>
      <c r="N172" s="129" t="n"/>
    </row>
    <row r="173" ht="19.35" customHeight="1">
      <c r="A173" s="126" t="n"/>
      <c r="B173" s="131" t="n"/>
      <c r="C173" s="132" t="inlineStr">
        <is>
          <t>эксплуатация машин и механизмов без учета доплат к оплате труда машинистов</t>
        </is>
      </c>
      <c r="L173" s="129" t="n">
        <v>2328.73</v>
      </c>
      <c r="M173" s="130" t="n"/>
      <c r="N173" s="129" t="n">
        <v>48786.89</v>
      </c>
    </row>
    <row r="174" ht="19.35" customHeight="1">
      <c r="A174" s="126" t="n"/>
      <c r="B174" s="131" t="n"/>
      <c r="C174" s="132" t="inlineStr">
        <is>
          <t>в том числе</t>
        </is>
      </c>
      <c r="L174" s="129" t="n"/>
      <c r="M174" s="130" t="n"/>
      <c r="N174" s="129" t="n"/>
    </row>
    <row r="175" ht="19.35" customHeight="1">
      <c r="A175" s="126" t="n"/>
      <c r="B175" s="131" t="n"/>
      <c r="C175" s="132" t="inlineStr">
        <is>
          <t>оплата труда машинистов (ОТм)</t>
        </is>
      </c>
      <c r="L175" s="129" t="n">
        <v>407.24</v>
      </c>
      <c r="M175" s="130" t="n"/>
      <c r="N175" s="129" t="n">
        <v>29019.92</v>
      </c>
    </row>
    <row r="176" ht="19.35" customHeight="1">
      <c r="A176" s="126" t="n"/>
      <c r="B176" s="127" t="n"/>
      <c r="C176" s="128" t="inlineStr">
        <is>
          <t>Итого ФОТ (справочно)</t>
        </is>
      </c>
      <c r="L176" s="129" t="n">
        <v>3101.47</v>
      </c>
      <c r="M176" s="130" t="n"/>
      <c r="N176" s="129" t="n">
        <v>221010.74</v>
      </c>
    </row>
    <row r="177" ht="19.35" customHeight="1">
      <c r="A177" s="126" t="n"/>
      <c r="B177" s="127" t="n"/>
      <c r="C177" s="128" t="inlineStr">
        <is>
          <t>Итого накладные расходы</t>
        </is>
      </c>
      <c r="L177" s="129" t="n">
        <v>2760.31</v>
      </c>
      <c r="M177" s="130" t="n"/>
      <c r="N177" s="129" t="n">
        <v>196699.56</v>
      </c>
    </row>
    <row r="178" ht="19.35" customHeight="1">
      <c r="A178" s="126" t="n"/>
      <c r="B178" s="127" t="n"/>
      <c r="C178" s="128" t="inlineStr">
        <is>
          <t>Итого сметная прибыль</t>
        </is>
      </c>
      <c r="L178" s="129" t="n">
        <v>1271.62</v>
      </c>
      <c r="M178" s="130" t="n"/>
      <c r="N178" s="129" t="n">
        <v>90614.41</v>
      </c>
    </row>
    <row r="179" ht="19.35" customHeight="1">
      <c r="A179" s="126" t="n"/>
      <c r="B179" s="133" t="n"/>
      <c r="C179" s="134" t="inlineStr">
        <is>
          <t>Итого по разделу</t>
        </is>
      </c>
      <c r="L179" s="124" t="n">
        <v>9054.889999999999</v>
      </c>
      <c r="M179" s="135" t="n"/>
      <c r="N179" s="124" t="n">
        <v>528091.6800000001</v>
      </c>
    </row>
    <row r="180" ht="19.35" customHeight="1">
      <c r="A180" s="126" t="n"/>
      <c r="B180" s="131" t="n"/>
      <c r="C180" s="132" t="inlineStr">
        <is>
          <t>Справочно</t>
        </is>
      </c>
      <c r="L180" s="129" t="n"/>
      <c r="M180" s="130" t="n"/>
      <c r="N180" s="129" t="n"/>
    </row>
    <row r="181" ht="19.35" customHeight="1">
      <c r="A181" s="126" t="n"/>
      <c r="B181" s="127" t="n"/>
      <c r="C181" s="132" t="inlineStr">
        <is>
          <t>затраты труда рабочих</t>
        </is>
      </c>
      <c r="I181" s="136" t="n">
        <v>318.69</v>
      </c>
      <c r="J181" s="137" t="n"/>
      <c r="K181" s="137" t="n"/>
      <c r="L181" s="130" t="n"/>
      <c r="M181" s="130" t="n"/>
      <c r="N181" s="130" t="n"/>
    </row>
    <row r="182" ht="19.35" customHeight="1">
      <c r="A182" s="126" t="n"/>
      <c r="B182" s="127" t="n"/>
      <c r="C182" s="132" t="inlineStr">
        <is>
          <t>затраты труда машинистов</t>
        </is>
      </c>
      <c r="I182" s="136" t="n">
        <v>30.16476</v>
      </c>
      <c r="J182" s="137" t="n"/>
      <c r="K182" s="137" t="n"/>
      <c r="L182" s="130" t="n"/>
      <c r="M182" s="130" t="n"/>
      <c r="N182" s="130" t="n"/>
    </row>
    <row r="183" ht="19.35" customHeight="1">
      <c r="A183" s="138" t="n"/>
      <c r="B183" s="139" t="n"/>
      <c r="C183" s="140" t="inlineStr">
        <is>
          <t>ВСЕГО по смете</t>
        </is>
      </c>
      <c r="D183" s="141" t="n"/>
      <c r="E183" s="141" t="n"/>
      <c r="F183" s="142" t="n"/>
      <c r="G183" s="142" t="n"/>
      <c r="H183" s="142" t="n"/>
      <c r="I183" s="142" t="n"/>
      <c r="J183" s="142" t="n"/>
      <c r="K183" s="142" t="n"/>
      <c r="L183" s="143" t="n"/>
      <c r="M183" s="142" t="n"/>
      <c r="N183" s="144" t="n"/>
    </row>
    <row r="184" ht="19.35" customHeight="1">
      <c r="A184" s="126" t="n"/>
      <c r="B184" s="133" t="n"/>
      <c r="C184" s="134" t="inlineStr">
        <is>
          <t>Итого по всем разделам</t>
        </is>
      </c>
      <c r="L184" s="124" t="n">
        <v>9054.889999999999</v>
      </c>
      <c r="M184" s="125" t="n"/>
      <c r="N184" s="124" t="n"/>
    </row>
    <row r="185" ht="19.35" customHeight="1">
      <c r="A185" s="126" t="n"/>
      <c r="B185" s="127" t="n"/>
      <c r="C185" s="128" t="inlineStr">
        <is>
          <t>ВСЕГО строительные работы</t>
        </is>
      </c>
      <c r="L185" s="129" t="n">
        <v>9054.889999999999</v>
      </c>
      <c r="M185" s="130" t="n"/>
      <c r="N185" s="129" t="n">
        <v>528091.6800000001</v>
      </c>
    </row>
    <row r="186" ht="19.35" customHeight="1">
      <c r="A186" s="126" t="n"/>
      <c r="B186" s="131" t="n"/>
      <c r="C186" s="132" t="inlineStr">
        <is>
          <t>в том числе</t>
        </is>
      </c>
      <c r="L186" s="129" t="n"/>
      <c r="M186" s="130" t="n"/>
      <c r="N186" s="129" t="n"/>
    </row>
    <row r="187" ht="19.35" customHeight="1">
      <c r="A187" s="126" t="n"/>
      <c r="B187" s="131" t="n"/>
      <c r="C187" s="132" t="inlineStr">
        <is>
          <t>всего прямые затраты</t>
        </is>
      </c>
      <c r="L187" s="129" t="n">
        <v>5022.96</v>
      </c>
      <c r="M187" s="130" t="n"/>
      <c r="N187" s="129" t="n">
        <v>240777.71</v>
      </c>
    </row>
    <row r="188" ht="19.35" customHeight="1">
      <c r="A188" s="126" t="n"/>
      <c r="B188" s="131" t="n"/>
      <c r="C188" s="132" t="inlineStr">
        <is>
          <t>в том числе</t>
        </is>
      </c>
      <c r="L188" s="129" t="n"/>
      <c r="M188" s="130" t="n"/>
      <c r="N188" s="129" t="n"/>
    </row>
    <row r="189" ht="19.35" customHeight="1">
      <c r="A189" s="126" t="n"/>
      <c r="B189" s="131" t="n"/>
      <c r="C189" s="132" t="inlineStr">
        <is>
          <t>- оплата труда (ОТ)</t>
        </is>
      </c>
      <c r="L189" s="129" t="n">
        <v>2694.23</v>
      </c>
      <c r="M189" s="130" t="n"/>
      <c r="N189" s="129" t="n">
        <v>191990.82</v>
      </c>
    </row>
    <row r="190" ht="19.35" customHeight="1">
      <c r="A190" s="126" t="n"/>
      <c r="B190" s="131" t="n"/>
      <c r="C190" s="132" t="inlineStr">
        <is>
          <t>- эксплуатация машин и механизмов</t>
        </is>
      </c>
      <c r="L190" s="129" t="n">
        <v>2328.73</v>
      </c>
      <c r="M190" s="130" t="n"/>
      <c r="N190" s="129" t="n">
        <v>48786.89</v>
      </c>
    </row>
    <row r="191" ht="19.35" customHeight="1">
      <c r="A191" s="126" t="n"/>
      <c r="B191" s="131" t="n"/>
      <c r="C191" s="132" t="inlineStr">
        <is>
          <t>в т.ч. эксплуатация машин и механизмов без учета доплат к оплате труда машинистов</t>
        </is>
      </c>
      <c r="L191" s="129" t="n">
        <v>2328.73</v>
      </c>
      <c r="M191" s="130" t="n"/>
      <c r="N191" s="129" t="n">
        <v>48786.89</v>
      </c>
    </row>
    <row r="192" ht="19.35" customHeight="1">
      <c r="A192" s="126" t="n"/>
      <c r="B192" s="131" t="n"/>
      <c r="C192" s="132" t="inlineStr">
        <is>
          <t>- в т.ч. оплата труда машинистов (ОТм)</t>
        </is>
      </c>
      <c r="L192" s="129" t="n">
        <v>407.24</v>
      </c>
      <c r="M192" s="130" t="n"/>
      <c r="N192" s="129" t="n">
        <v>29019.92</v>
      </c>
    </row>
    <row r="193" ht="19.35" customHeight="1">
      <c r="A193" s="126" t="n"/>
      <c r="B193" s="131" t="n"/>
      <c r="C193" s="132" t="inlineStr">
        <is>
          <t>всего ФОТ (справочно)</t>
        </is>
      </c>
      <c r="L193" s="129" t="n">
        <v>3101.47</v>
      </c>
      <c r="M193" s="130" t="n"/>
      <c r="N193" s="129" t="n">
        <v>221010.74</v>
      </c>
    </row>
    <row r="194" ht="19.35" customHeight="1">
      <c r="A194" s="126" t="n"/>
      <c r="B194" s="131" t="n"/>
      <c r="C194" s="132" t="inlineStr">
        <is>
          <t>всего накладные расходы</t>
        </is>
      </c>
      <c r="L194" s="129" t="n">
        <v>2760.31</v>
      </c>
      <c r="M194" s="130" t="n"/>
      <c r="N194" s="129" t="n">
        <v>196699.56</v>
      </c>
    </row>
    <row r="195" ht="19.35" customHeight="1">
      <c r="A195" s="126" t="n"/>
      <c r="B195" s="131" t="n"/>
      <c r="C195" s="132" t="inlineStr">
        <is>
          <t>всего сметная прибыль</t>
        </is>
      </c>
      <c r="L195" s="129" t="n">
        <v>1271.62</v>
      </c>
      <c r="M195" s="130" t="n"/>
      <c r="N195" s="129" t="n">
        <v>90614.41</v>
      </c>
    </row>
    <row r="196" ht="19.35" customHeight="1">
      <c r="A196" s="126" t="n"/>
      <c r="B196" s="133" t="n"/>
      <c r="C196" s="134" t="inlineStr">
        <is>
          <t>ВСЕГО по смете</t>
        </is>
      </c>
      <c r="L196" s="124" t="n">
        <v>9054.889999999999</v>
      </c>
      <c r="M196" s="125" t="n"/>
      <c r="N196" s="124" t="n">
        <v>528091.6800000001</v>
      </c>
    </row>
    <row r="197" ht="19.35" customHeight="1">
      <c r="A197" s="126" t="n"/>
      <c r="B197" s="131" t="n"/>
      <c r="C197" s="132" t="inlineStr">
        <is>
          <t>Всего прямые затраты</t>
        </is>
      </c>
      <c r="L197" s="129" t="n">
        <v>5022.96</v>
      </c>
      <c r="M197" s="130" t="n"/>
      <c r="N197" s="129" t="n">
        <v>240777.71</v>
      </c>
    </row>
    <row r="198" ht="19.35" customHeight="1">
      <c r="A198" s="126" t="n"/>
      <c r="B198" s="131" t="n"/>
      <c r="C198" s="132" t="inlineStr">
        <is>
          <t>в том числе</t>
        </is>
      </c>
      <c r="L198" s="129" t="n"/>
      <c r="M198" s="130" t="n"/>
      <c r="N198" s="129" t="n"/>
    </row>
    <row r="199" ht="19.35" customHeight="1">
      <c r="A199" s="126" t="n"/>
      <c r="B199" s="131" t="n"/>
      <c r="C199" s="132" t="inlineStr">
        <is>
          <t>- оплата труда рабочих (ОТ)</t>
        </is>
      </c>
      <c r="L199" s="129" t="n">
        <v>2694.23</v>
      </c>
      <c r="M199" s="130" t="n"/>
      <c r="N199" s="129" t="n">
        <v>191990.82</v>
      </c>
    </row>
    <row r="200" ht="19.35" customHeight="1">
      <c r="A200" s="126" t="n"/>
      <c r="B200" s="131" t="n"/>
      <c r="C200" s="132" t="inlineStr">
        <is>
          <t>- эксплуатация машин и механизмов</t>
        </is>
      </c>
      <c r="L200" s="129" t="n">
        <v>2328.73</v>
      </c>
      <c r="M200" s="130" t="n"/>
      <c r="N200" s="129" t="n">
        <v>48786.89</v>
      </c>
    </row>
    <row r="201" ht="19.35" customHeight="1">
      <c r="A201" s="126" t="n"/>
      <c r="B201" s="131" t="n"/>
      <c r="C201" s="132" t="inlineStr">
        <is>
          <t>в т.ч. эксплуатация машин и механизмов без учета доплат к оплате труда машинистов</t>
        </is>
      </c>
      <c r="L201" s="129" t="n">
        <v>2328.73</v>
      </c>
      <c r="M201" s="130" t="n"/>
      <c r="N201" s="129" t="n">
        <v>48786.89</v>
      </c>
    </row>
    <row r="202" ht="19.35" customHeight="1">
      <c r="A202" s="126" t="n"/>
      <c r="B202" s="131" t="n"/>
      <c r="C202" s="132" t="inlineStr">
        <is>
          <t>- в т.ч. оплата труда машинистов (ОТм)</t>
        </is>
      </c>
      <c r="L202" s="129" t="n">
        <v>407.24</v>
      </c>
      <c r="M202" s="130" t="n"/>
      <c r="N202" s="129" t="n">
        <v>29019.92</v>
      </c>
    </row>
    <row r="203" ht="19.35" customHeight="1">
      <c r="A203" s="126" t="n"/>
      <c r="B203" s="131" t="n"/>
      <c r="C203" s="132" t="inlineStr">
        <is>
          <t>Всего ФОТ (справочно)</t>
        </is>
      </c>
      <c r="L203" s="129" t="n">
        <v>3101.47</v>
      </c>
      <c r="M203" s="130" t="n"/>
      <c r="N203" s="129" t="n">
        <v>221010.74</v>
      </c>
    </row>
    <row r="204" ht="19.35" customHeight="1">
      <c r="A204" s="126" t="n"/>
      <c r="B204" s="131" t="n"/>
      <c r="C204" s="132" t="inlineStr">
        <is>
          <t>Всего накладные расходы</t>
        </is>
      </c>
      <c r="L204" s="129" t="n">
        <v>2760.31</v>
      </c>
      <c r="M204" s="130" t="n"/>
      <c r="N204" s="129" t="n">
        <v>196699.56</v>
      </c>
    </row>
    <row r="205" ht="19.35" customHeight="1">
      <c r="A205" s="126" t="n"/>
      <c r="B205" s="131" t="n"/>
      <c r="C205" s="132" t="inlineStr">
        <is>
          <t>Всего сметная прибыль</t>
        </is>
      </c>
      <c r="L205" s="129" t="n">
        <v>1271.62</v>
      </c>
      <c r="M205" s="130" t="n"/>
      <c r="N205" s="129" t="n">
        <v>90614.41</v>
      </c>
    </row>
    <row r="206" ht="19.35" customHeight="1">
      <c r="A206" s="126" t="n"/>
      <c r="B206" s="131" t="n"/>
      <c r="C206" s="132" t="inlineStr">
        <is>
          <t>Справочно</t>
        </is>
      </c>
      <c r="L206" s="129" t="n"/>
      <c r="M206" s="130" t="n"/>
      <c r="N206" s="129" t="n"/>
    </row>
    <row r="207" ht="19.35" customHeight="1">
      <c r="A207" s="126" t="n"/>
      <c r="B207" s="127" t="n"/>
      <c r="C207" s="132" t="inlineStr">
        <is>
          <t>затраты труда рабочих</t>
        </is>
      </c>
      <c r="I207" s="136" t="n">
        <v>318.69</v>
      </c>
      <c r="J207" s="137" t="n"/>
      <c r="K207" s="137" t="n"/>
      <c r="L207" s="130" t="n"/>
      <c r="M207" s="130" t="n"/>
      <c r="N207" s="130" t="n"/>
    </row>
    <row r="208" ht="19.35" customHeight="1">
      <c r="A208" s="126" t="n"/>
      <c r="B208" s="127" t="n"/>
      <c r="C208" s="132" t="inlineStr">
        <is>
          <t>затраты труда машинистов</t>
        </is>
      </c>
      <c r="I208" s="136" t="n">
        <v>30.16476</v>
      </c>
      <c r="J208" s="137" t="n"/>
      <c r="K208" s="137" t="n"/>
      <c r="L208" s="130" t="n"/>
      <c r="M208" s="130" t="n"/>
      <c r="N208" s="130" t="n"/>
    </row>
    <row r="209" ht="19.35" customHeight="1">
      <c r="A209" s="126" t="n"/>
      <c r="B209" s="145" t="n"/>
      <c r="C209" s="145" t="n"/>
      <c r="D209" s="123" t="n"/>
      <c r="E209" s="123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6" t="inlineStr">
        <is>
          <t>Составил: ______________________________________/  Григорова И. А. /</t>
        </is>
      </c>
    </row>
    <row r="211" ht="19.35" customHeight="1">
      <c r="A211" s="146" t="n"/>
      <c r="B211" s="146" t="n"/>
      <c r="C211" s="147" t="inlineStr">
        <is>
          <t>должность, подпись (инициалы, фамилия)</t>
        </is>
      </c>
      <c r="G211" s="148" t="n"/>
      <c r="H211" s="148" t="n"/>
      <c r="I211" s="148" t="n"/>
      <c r="J211" s="146" t="n"/>
      <c r="K211" s="146" t="n"/>
      <c r="L211" s="146" t="n"/>
      <c r="M211" s="146" t="n"/>
      <c r="N211" s="146" t="n"/>
    </row>
    <row r="212" ht="19.35" customHeight="1">
      <c r="A212" s="146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7" t="inlineStr">
        <is>
          <t>должность, подпись (инициалы, фамилия)</t>
        </is>
      </c>
      <c r="G213" s="148" t="n"/>
      <c r="H213" s="148" t="n"/>
      <c r="I213" s="148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4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36.75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21 ВЛ 220 кВ Шимановск-Ледяная с отпайкой на ПС Ледяная-т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02-21-12</t>
        </is>
      </c>
    </row>
    <row r="25" ht="19.35" customHeight="1">
      <c r="A25" s="56" t="inlineStr">
        <is>
          <t>21 ВЛ 220 кВ Шимановск-Ледяная с отпайкой на ПС Ледяная-т. гор. округ Шимановск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Ф.579959-19.21-РД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24.45</v>
      </c>
      <c r="M31" s="65" t="n">
        <v>0.34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56.24</v>
      </c>
      <c r="E32" s="72" t="inlineStr">
        <is>
          <t>(</t>
        </is>
      </c>
      <c r="F32" s="71" t="n">
        <v>0.79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40.94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56.24</v>
      </c>
      <c r="E34" s="72" t="inlineStr">
        <is>
          <t>(</t>
        </is>
      </c>
      <c r="F34" s="78" t="n">
        <v>0.79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6" t="n"/>
    </row>
    <row r="43" ht="19.35" customHeight="1">
      <c r="A43" s="90" t="inlineStr">
        <is>
          <t>Пролет 85-89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65" t="n"/>
      <c r="E44" s="266" t="n"/>
      <c r="F44" s="93" t="inlineStr">
        <is>
          <t>100 деревьев</t>
        </is>
      </c>
      <c r="G44" s="94" t="n">
        <v>0.93</v>
      </c>
      <c r="H44" s="95" t="n">
        <v>1</v>
      </c>
      <c r="I44" s="116" t="n">
        <v>0.93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65" t="n"/>
      <c r="E45" s="265" t="n"/>
      <c r="F45" s="265" t="n"/>
      <c r="G45" s="265" t="n"/>
      <c r="H45" s="265" t="n"/>
      <c r="I45" s="265" t="n"/>
      <c r="J45" s="265" t="n"/>
      <c r="K45" s="265" t="n"/>
      <c r="L45" s="265" t="n"/>
      <c r="M45" s="265" t="n"/>
      <c r="N45" s="266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65" t="n"/>
      <c r="E46" s="266" t="n"/>
      <c r="F46" s="99" t="n"/>
      <c r="G46" s="99" t="n"/>
      <c r="H46" s="99" t="n"/>
      <c r="I46" s="100" t="n"/>
      <c r="J46" s="101" t="n">
        <v>112.29</v>
      </c>
      <c r="K46" s="149" t="n">
        <v>0.96</v>
      </c>
      <c r="L46" s="101" t="n">
        <v>100.25</v>
      </c>
      <c r="M46" s="101" t="n">
        <v>71.26000000000001</v>
      </c>
      <c r="N46" s="103" t="n">
        <v>7143.82</v>
      </c>
    </row>
    <row r="47" ht="19.35" customHeight="1">
      <c r="A47" s="96" t="n"/>
      <c r="B47" s="104" t="n"/>
      <c r="C47" s="98" t="inlineStr">
        <is>
          <t>ЗТ</t>
        </is>
      </c>
      <c r="D47" s="265" t="n"/>
      <c r="E47" s="266" t="n"/>
      <c r="F47" s="105" t="inlineStr">
        <is>
          <t>чел.-ч</t>
        </is>
      </c>
      <c r="G47" s="270" t="n">
        <v>13.4</v>
      </c>
      <c r="H47" s="149" t="n">
        <v>0.96</v>
      </c>
      <c r="I47" s="269" t="n">
        <v>11.96352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65" t="n"/>
      <c r="E48" s="266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100.25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65" t="n"/>
      <c r="E49" s="266" t="n"/>
      <c r="F49" s="99" t="n"/>
      <c r="G49" s="107" t="n"/>
      <c r="H49" s="107" t="n"/>
      <c r="I49" s="100" t="n"/>
      <c r="J49" s="100" t="n"/>
      <c r="K49" s="100" t="n"/>
      <c r="L49" s="101" t="n">
        <v>100.25</v>
      </c>
      <c r="M49" s="100" t="n"/>
      <c r="N49" s="103" t="n">
        <v>7143.82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65" t="n"/>
      <c r="E50" s="266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89.22</v>
      </c>
      <c r="M50" s="100" t="n"/>
      <c r="N50" s="113" t="n">
        <v>6358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65" t="n"/>
      <c r="E51" s="266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41.1</v>
      </c>
      <c r="M51" s="100" t="n"/>
      <c r="N51" s="103" t="n">
        <v>2928.97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65" t="n"/>
      <c r="E52" s="266" t="n"/>
      <c r="F52" s="100" t="n"/>
      <c r="G52" s="107" t="n"/>
      <c r="H52" s="107" t="n"/>
      <c r="I52" s="114" t="n"/>
      <c r="J52" s="114" t="n"/>
      <c r="K52" s="114" t="n"/>
      <c r="L52" s="116" t="n">
        <v>230.57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65" t="n"/>
      <c r="E53" s="266" t="n"/>
      <c r="F53" s="93" t="inlineStr">
        <is>
          <t>100 деревьев</t>
        </is>
      </c>
      <c r="G53" s="94" t="n">
        <v>0.41</v>
      </c>
      <c r="H53" s="95" t="n">
        <v>1</v>
      </c>
      <c r="I53" s="116" t="n">
        <v>0.41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65" t="n"/>
      <c r="E54" s="265" t="n"/>
      <c r="F54" s="265" t="n"/>
      <c r="G54" s="265" t="n"/>
      <c r="H54" s="265" t="n"/>
      <c r="I54" s="265" t="n"/>
      <c r="J54" s="265" t="n"/>
      <c r="K54" s="265" t="n"/>
      <c r="L54" s="265" t="n"/>
      <c r="M54" s="265" t="n"/>
      <c r="N54" s="266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65" t="n"/>
      <c r="E55" s="266" t="n"/>
      <c r="F55" s="99" t="n"/>
      <c r="G55" s="99" t="n"/>
      <c r="H55" s="99" t="n"/>
      <c r="I55" s="100" t="n"/>
      <c r="J55" s="101" t="n">
        <v>323.47</v>
      </c>
      <c r="K55" s="149" t="n">
        <v>0.96</v>
      </c>
      <c r="L55" s="101" t="n">
        <v>127.32</v>
      </c>
      <c r="M55" s="101" t="n">
        <v>71.26000000000001</v>
      </c>
      <c r="N55" s="103" t="n">
        <v>9072.82</v>
      </c>
    </row>
    <row r="56" ht="19.35" customHeight="1">
      <c r="A56" s="96" t="n"/>
      <c r="B56" s="104" t="n"/>
      <c r="C56" s="98" t="inlineStr">
        <is>
          <t>ЗТ</t>
        </is>
      </c>
      <c r="D56" s="265" t="n"/>
      <c r="E56" s="266" t="n"/>
      <c r="F56" s="105" t="inlineStr">
        <is>
          <t>чел.-ч</t>
        </is>
      </c>
      <c r="G56" s="270" t="n">
        <v>38.6</v>
      </c>
      <c r="H56" s="149" t="n">
        <v>0.96</v>
      </c>
      <c r="I56" s="269" t="n">
        <v>15.19296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65" t="n"/>
      <c r="E57" s="266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127.32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65" t="n"/>
      <c r="E58" s="266" t="n"/>
      <c r="F58" s="99" t="n"/>
      <c r="G58" s="107" t="n"/>
      <c r="H58" s="107" t="n"/>
      <c r="I58" s="100" t="n"/>
      <c r="J58" s="100" t="n"/>
      <c r="K58" s="100" t="n"/>
      <c r="L58" s="101" t="n">
        <v>127.32</v>
      </c>
      <c r="M58" s="100" t="n"/>
      <c r="N58" s="103" t="n">
        <v>9072.82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65" t="n"/>
      <c r="E59" s="266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113.31</v>
      </c>
      <c r="M59" s="100" t="n"/>
      <c r="N59" s="113" t="n">
        <v>8074.81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65" t="n"/>
      <c r="E60" s="266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52.2</v>
      </c>
      <c r="M60" s="100" t="n"/>
      <c r="N60" s="103" t="n">
        <v>3719.86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65" t="n"/>
      <c r="E61" s="266" t="n"/>
      <c r="F61" s="100" t="n"/>
      <c r="G61" s="107" t="n"/>
      <c r="H61" s="107" t="n"/>
      <c r="I61" s="114" t="n"/>
      <c r="J61" s="114" t="n"/>
      <c r="K61" s="114" t="n"/>
      <c r="L61" s="116" t="n">
        <v>292.83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65" t="n"/>
      <c r="E62" s="266" t="n"/>
      <c r="F62" s="93" t="inlineStr">
        <is>
          <t>100 деревьев</t>
        </is>
      </c>
      <c r="G62" s="94" t="n">
        <v>0.01</v>
      </c>
      <c r="H62" s="95" t="n">
        <v>1</v>
      </c>
      <c r="I62" s="116" t="n">
        <v>0.01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65" t="n"/>
      <c r="E63" s="265" t="n"/>
      <c r="F63" s="265" t="n"/>
      <c r="G63" s="265" t="n"/>
      <c r="H63" s="265" t="n"/>
      <c r="I63" s="265" t="n"/>
      <c r="J63" s="265" t="n"/>
      <c r="K63" s="265" t="n"/>
      <c r="L63" s="265" t="n"/>
      <c r="M63" s="265" t="n"/>
      <c r="N63" s="266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65" t="n"/>
      <c r="E64" s="266" t="n"/>
      <c r="F64" s="99" t="n"/>
      <c r="G64" s="99" t="n"/>
      <c r="H64" s="99" t="n"/>
      <c r="I64" s="100" t="n"/>
      <c r="J64" s="101" t="n">
        <v>406.43</v>
      </c>
      <c r="K64" s="149" t="n">
        <v>0.96</v>
      </c>
      <c r="L64" s="101" t="n">
        <v>3.9</v>
      </c>
      <c r="M64" s="101" t="n">
        <v>71.26000000000001</v>
      </c>
      <c r="N64" s="101" t="n">
        <v>277.91</v>
      </c>
    </row>
    <row r="65" ht="19.35" customHeight="1">
      <c r="A65" s="96" t="n"/>
      <c r="B65" s="104" t="n"/>
      <c r="C65" s="98" t="inlineStr">
        <is>
          <t>ЗТ</t>
        </is>
      </c>
      <c r="D65" s="265" t="n"/>
      <c r="E65" s="266" t="n"/>
      <c r="F65" s="105" t="inlineStr">
        <is>
          <t>чел.-ч</t>
        </is>
      </c>
      <c r="G65" s="270" t="n">
        <v>48.5</v>
      </c>
      <c r="H65" s="149" t="n">
        <v>0.96</v>
      </c>
      <c r="I65" s="271" t="n">
        <v>0.4656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65" t="n"/>
      <c r="E66" s="266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3.9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65" t="n"/>
      <c r="E67" s="266" t="n"/>
      <c r="F67" s="99" t="n"/>
      <c r="G67" s="107" t="n"/>
      <c r="H67" s="107" t="n"/>
      <c r="I67" s="100" t="n"/>
      <c r="J67" s="100" t="n"/>
      <c r="K67" s="100" t="n"/>
      <c r="L67" s="101" t="n">
        <v>3.9</v>
      </c>
      <c r="M67" s="100" t="n"/>
      <c r="N67" s="101" t="n">
        <v>277.91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65" t="n"/>
      <c r="E68" s="266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3.47</v>
      </c>
      <c r="M68" s="100" t="n"/>
      <c r="N68" s="120" t="n">
        <v>247.34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65" t="n"/>
      <c r="E69" s="266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1.6</v>
      </c>
      <c r="M69" s="100" t="n"/>
      <c r="N69" s="101" t="n">
        <v>113.94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65" t="n"/>
      <c r="E70" s="266" t="n"/>
      <c r="F70" s="100" t="n"/>
      <c r="G70" s="107" t="n"/>
      <c r="H70" s="107" t="n"/>
      <c r="I70" s="114" t="n"/>
      <c r="J70" s="114" t="n"/>
      <c r="K70" s="114" t="n"/>
      <c r="L70" s="116" t="n">
        <v>8.970000000000001</v>
      </c>
      <c r="M70" s="114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65" t="n"/>
      <c r="E71" s="266" t="n"/>
      <c r="F71" s="93" t="inlineStr">
        <is>
          <t>100 деревьев</t>
        </is>
      </c>
      <c r="G71" s="94" t="n">
        <v>0.32</v>
      </c>
      <c r="H71" s="95" t="n">
        <v>1</v>
      </c>
      <c r="I71" s="116" t="n">
        <v>0.32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65" t="n"/>
      <c r="E72" s="265" t="n"/>
      <c r="F72" s="265" t="n"/>
      <c r="G72" s="265" t="n"/>
      <c r="H72" s="265" t="n"/>
      <c r="I72" s="265" t="n"/>
      <c r="J72" s="265" t="n"/>
      <c r="K72" s="265" t="n"/>
      <c r="L72" s="265" t="n"/>
      <c r="M72" s="265" t="n"/>
      <c r="N72" s="266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65" t="n"/>
      <c r="E73" s="266" t="n"/>
      <c r="F73" s="99" t="n"/>
      <c r="G73" s="99" t="n"/>
      <c r="H73" s="99" t="n"/>
      <c r="I73" s="100" t="n"/>
      <c r="J73" s="101" t="n">
        <v>131.57</v>
      </c>
      <c r="K73" s="149" t="n">
        <v>0.96</v>
      </c>
      <c r="L73" s="101" t="n">
        <v>40.42</v>
      </c>
      <c r="M73" s="101" t="n">
        <v>71.26000000000001</v>
      </c>
      <c r="N73" s="103" t="n">
        <v>2880.33</v>
      </c>
    </row>
    <row r="74" ht="19.35" customHeight="1">
      <c r="A74" s="96" t="n"/>
      <c r="B74" s="104" t="n"/>
      <c r="C74" s="98" t="inlineStr">
        <is>
          <t>ЗТ</t>
        </is>
      </c>
      <c r="D74" s="265" t="n"/>
      <c r="E74" s="266" t="n"/>
      <c r="F74" s="105" t="inlineStr">
        <is>
          <t>чел.-ч</t>
        </is>
      </c>
      <c r="G74" s="270" t="n">
        <v>15.7</v>
      </c>
      <c r="H74" s="149" t="n">
        <v>0.96</v>
      </c>
      <c r="I74" s="269" t="n">
        <v>4.82304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65" t="n"/>
      <c r="E75" s="266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40.42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65" t="n"/>
      <c r="E76" s="266" t="n"/>
      <c r="F76" s="99" t="n"/>
      <c r="G76" s="107" t="n"/>
      <c r="H76" s="107" t="n"/>
      <c r="I76" s="100" t="n"/>
      <c r="J76" s="100" t="n"/>
      <c r="K76" s="100" t="n"/>
      <c r="L76" s="101" t="n">
        <v>40.42</v>
      </c>
      <c r="M76" s="100" t="n"/>
      <c r="N76" s="103" t="n">
        <v>2880.33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65" t="n"/>
      <c r="E77" s="266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35.97</v>
      </c>
      <c r="M77" s="100" t="n"/>
      <c r="N77" s="113" t="n">
        <v>2563.49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65" t="n"/>
      <c r="E78" s="266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16.57</v>
      </c>
      <c r="M78" s="100" t="n"/>
      <c r="N78" s="103" t="n">
        <v>1180.94</v>
      </c>
    </row>
    <row r="79" ht="19.35" customHeight="1">
      <c r="A79" s="96" t="n"/>
      <c r="B79" s="109" t="n"/>
      <c r="C79" s="88" t="inlineStr">
        <is>
          <t>Всего по позиции</t>
        </is>
      </c>
      <c r="D79" s="265" t="n"/>
      <c r="E79" s="266" t="n"/>
      <c r="F79" s="100" t="n"/>
      <c r="G79" s="107" t="n"/>
      <c r="H79" s="107" t="n"/>
      <c r="I79" s="114" t="n"/>
      <c r="J79" s="114" t="n"/>
      <c r="K79" s="114" t="n"/>
      <c r="L79" s="116" t="n">
        <v>92.95999999999999</v>
      </c>
      <c r="M79" s="114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65" t="n"/>
      <c r="E80" s="266" t="n"/>
      <c r="F80" s="93" t="inlineStr">
        <is>
          <t>100 деревьев</t>
        </is>
      </c>
      <c r="G80" s="94" t="n">
        <v>0.18</v>
      </c>
      <c r="H80" s="95" t="n">
        <v>1</v>
      </c>
      <c r="I80" s="116" t="n">
        <v>0.18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65" t="n"/>
      <c r="E81" s="265" t="n"/>
      <c r="F81" s="265" t="n"/>
      <c r="G81" s="265" t="n"/>
      <c r="H81" s="265" t="n"/>
      <c r="I81" s="265" t="n"/>
      <c r="J81" s="265" t="n"/>
      <c r="K81" s="265" t="n"/>
      <c r="L81" s="265" t="n"/>
      <c r="M81" s="265" t="n"/>
      <c r="N81" s="266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65" t="n"/>
      <c r="E82" s="266" t="n"/>
      <c r="F82" s="99" t="n"/>
      <c r="G82" s="99" t="n"/>
      <c r="H82" s="99" t="n"/>
      <c r="I82" s="100" t="n"/>
      <c r="J82" s="101" t="n">
        <v>384.64</v>
      </c>
      <c r="K82" s="149" t="n">
        <v>0.96</v>
      </c>
      <c r="L82" s="101" t="n">
        <v>66.47</v>
      </c>
      <c r="M82" s="101" t="n">
        <v>71.26000000000001</v>
      </c>
      <c r="N82" s="103" t="n">
        <v>4736.65</v>
      </c>
    </row>
    <row r="83" ht="19.35" customHeight="1">
      <c r="A83" s="96" t="n"/>
      <c r="B83" s="104" t="n"/>
      <c r="C83" s="98" t="inlineStr">
        <is>
          <t>ЗТ</t>
        </is>
      </c>
      <c r="D83" s="265" t="n"/>
      <c r="E83" s="266" t="n"/>
      <c r="F83" s="105" t="inlineStr">
        <is>
          <t>чел.-ч</t>
        </is>
      </c>
      <c r="G83" s="270" t="n">
        <v>45.9</v>
      </c>
      <c r="H83" s="149" t="n">
        <v>0.96</v>
      </c>
      <c r="I83" s="269" t="n">
        <v>7.93152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65" t="n"/>
      <c r="E84" s="266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66.47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65" t="n"/>
      <c r="E85" s="266" t="n"/>
      <c r="F85" s="99" t="n"/>
      <c r="G85" s="107" t="n"/>
      <c r="H85" s="107" t="n"/>
      <c r="I85" s="100" t="n"/>
      <c r="J85" s="100" t="n"/>
      <c r="K85" s="100" t="n"/>
      <c r="L85" s="101" t="n">
        <v>66.47</v>
      </c>
      <c r="M85" s="100" t="n"/>
      <c r="N85" s="103" t="n">
        <v>4736.65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65" t="n"/>
      <c r="E86" s="266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59.16</v>
      </c>
      <c r="M86" s="100" t="n"/>
      <c r="N86" s="113" t="n">
        <v>4215.62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65" t="n"/>
      <c r="E87" s="266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27.25</v>
      </c>
      <c r="M87" s="100" t="n"/>
      <c r="N87" s="103" t="n">
        <v>1942.03</v>
      </c>
    </row>
    <row r="88" ht="19.35" customHeight="1">
      <c r="A88" s="96" t="n"/>
      <c r="B88" s="109" t="n"/>
      <c r="C88" s="88" t="inlineStr">
        <is>
          <t>Всего по позиции</t>
        </is>
      </c>
      <c r="D88" s="265" t="n"/>
      <c r="E88" s="266" t="n"/>
      <c r="F88" s="100" t="n"/>
      <c r="G88" s="107" t="n"/>
      <c r="H88" s="107" t="n"/>
      <c r="I88" s="114" t="n"/>
      <c r="J88" s="114" t="n"/>
      <c r="K88" s="114" t="n"/>
      <c r="L88" s="116" t="n">
        <v>152.88</v>
      </c>
      <c r="M88" s="114" t="n"/>
      <c r="N88" s="94" t="n"/>
    </row>
    <row r="89" ht="55.35" customHeight="1">
      <c r="A89" s="88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265" t="n"/>
      <c r="E89" s="266" t="n"/>
      <c r="F89" s="93" t="inlineStr">
        <is>
          <t>100 деревьев</t>
        </is>
      </c>
      <c r="G89" s="94" t="n">
        <v>0.01</v>
      </c>
      <c r="H89" s="95" t="n">
        <v>1</v>
      </c>
      <c r="I89" s="116" t="n">
        <v>0.01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65" t="n"/>
      <c r="E90" s="265" t="n"/>
      <c r="F90" s="265" t="n"/>
      <c r="G90" s="265" t="n"/>
      <c r="H90" s="265" t="n"/>
      <c r="I90" s="265" t="n"/>
      <c r="J90" s="265" t="n"/>
      <c r="K90" s="265" t="n"/>
      <c r="L90" s="265" t="n"/>
      <c r="M90" s="265" t="n"/>
      <c r="N90" s="266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65" t="n"/>
      <c r="E91" s="266" t="n"/>
      <c r="F91" s="99" t="n"/>
      <c r="G91" s="99" t="n"/>
      <c r="H91" s="99" t="n"/>
      <c r="I91" s="100" t="n"/>
      <c r="J91" s="101" t="n">
        <v>494.42</v>
      </c>
      <c r="K91" s="149" t="n">
        <v>0.96</v>
      </c>
      <c r="L91" s="101" t="n">
        <v>4.75</v>
      </c>
      <c r="M91" s="101" t="n">
        <v>71.26000000000001</v>
      </c>
      <c r="N91" s="101" t="n">
        <v>338.49</v>
      </c>
    </row>
    <row r="92" ht="19.35" customHeight="1">
      <c r="A92" s="96" t="n"/>
      <c r="B92" s="104" t="n"/>
      <c r="C92" s="98" t="inlineStr">
        <is>
          <t>ЗТ</t>
        </is>
      </c>
      <c r="D92" s="265" t="n"/>
      <c r="E92" s="266" t="n"/>
      <c r="F92" s="105" t="inlineStr">
        <is>
          <t>чел.-ч</t>
        </is>
      </c>
      <c r="G92" s="121" t="n">
        <v>59</v>
      </c>
      <c r="H92" s="149" t="n">
        <v>0.96</v>
      </c>
      <c r="I92" s="271" t="n">
        <v>0.5664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65" t="n"/>
      <c r="E93" s="266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4.75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65" t="n"/>
      <c r="E94" s="266" t="n"/>
      <c r="F94" s="99" t="n"/>
      <c r="G94" s="107" t="n"/>
      <c r="H94" s="107" t="n"/>
      <c r="I94" s="100" t="n"/>
      <c r="J94" s="100" t="n"/>
      <c r="K94" s="100" t="n"/>
      <c r="L94" s="101" t="n">
        <v>4.75</v>
      </c>
      <c r="M94" s="100" t="n"/>
      <c r="N94" s="101" t="n">
        <v>338.49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65" t="n"/>
      <c r="E95" s="266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4.23</v>
      </c>
      <c r="M95" s="100" t="n"/>
      <c r="N95" s="120" t="n">
        <v>301.26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65" t="n"/>
      <c r="E96" s="266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1.95</v>
      </c>
      <c r="M96" s="100" t="n"/>
      <c r="N96" s="101" t="n">
        <v>138.78</v>
      </c>
    </row>
    <row r="97" ht="19.35" customHeight="1">
      <c r="A97" s="96" t="n"/>
      <c r="B97" s="109" t="n"/>
      <c r="C97" s="88" t="inlineStr">
        <is>
          <t>Всего по позиции</t>
        </is>
      </c>
      <c r="D97" s="265" t="n"/>
      <c r="E97" s="266" t="n"/>
      <c r="F97" s="100" t="n"/>
      <c r="G97" s="107" t="n"/>
      <c r="H97" s="107" t="n"/>
      <c r="I97" s="114" t="n"/>
      <c r="J97" s="114" t="n"/>
      <c r="K97" s="114" t="n"/>
      <c r="L97" s="116" t="n">
        <v>10.93</v>
      </c>
      <c r="M97" s="114" t="n"/>
      <c r="N97" s="94" t="n"/>
    </row>
    <row r="98" ht="19.35" customHeight="1">
      <c r="A98" s="122" t="n"/>
      <c r="B98" s="122" t="n"/>
      <c r="C98" s="123" t="inlineStr">
        <is>
          <t>Итого по разделу 1. Вырубка просеки</t>
        </is>
      </c>
      <c r="L98" s="124" t="n">
        <v>789.14</v>
      </c>
      <c r="M98" s="122" t="n"/>
      <c r="N98" s="125" t="n"/>
    </row>
    <row r="99" ht="19.35" customHeight="1">
      <c r="A99" s="126" t="n"/>
      <c r="B99" s="127" t="n"/>
      <c r="C99" s="128" t="inlineStr">
        <is>
          <t>Итого прямые затраты по разделу</t>
        </is>
      </c>
      <c r="L99" s="129" t="n">
        <v>343.11</v>
      </c>
      <c r="M99" s="130" t="n"/>
      <c r="N99" s="129" t="n">
        <v>24450.02</v>
      </c>
    </row>
    <row r="100" ht="19.35" customHeight="1">
      <c r="A100" s="126" t="n"/>
      <c r="B100" s="127" t="n"/>
      <c r="C100" s="128" t="inlineStr">
        <is>
          <t>в том числе</t>
        </is>
      </c>
      <c r="L100" s="129" t="n"/>
      <c r="M100" s="130" t="n"/>
      <c r="N100" s="129" t="n"/>
    </row>
    <row r="101" ht="19.35" customHeight="1">
      <c r="A101" s="126" t="n"/>
      <c r="B101" s="127" t="n"/>
      <c r="C101" s="128" t="inlineStr">
        <is>
          <t>- оплата труда (ОТ)</t>
        </is>
      </c>
      <c r="L101" s="129" t="n">
        <v>343.11</v>
      </c>
      <c r="M101" s="130" t="n"/>
      <c r="N101" s="129" t="n">
        <v>24450.02</v>
      </c>
    </row>
    <row r="102" ht="19.35" customHeight="1">
      <c r="A102" s="126" t="n"/>
      <c r="B102" s="127" t="n"/>
      <c r="C102" s="128" t="inlineStr">
        <is>
          <t>- эксплуатация машин и механизмов</t>
        </is>
      </c>
      <c r="L102" s="129" t="n">
        <v>0</v>
      </c>
      <c r="M102" s="130" t="n"/>
      <c r="N102" s="129" t="n">
        <v>0</v>
      </c>
    </row>
    <row r="103" ht="19.35" customHeight="1">
      <c r="A103" s="126" t="n"/>
      <c r="B103" s="131" t="n"/>
      <c r="C103" s="132" t="inlineStr">
        <is>
          <t>в том числе</t>
        </is>
      </c>
      <c r="L103" s="129" t="n"/>
      <c r="M103" s="130" t="n"/>
      <c r="N103" s="129" t="n"/>
    </row>
    <row r="104" ht="19.35" customHeight="1">
      <c r="A104" s="126" t="n"/>
      <c r="B104" s="131" t="n"/>
      <c r="C104" s="132" t="inlineStr">
        <is>
          <t>эксплуатация машин и механизмов без учета доплат к оплате труда машинистов</t>
        </is>
      </c>
      <c r="L104" s="129" t="n">
        <v>0</v>
      </c>
      <c r="M104" s="130" t="n"/>
      <c r="N104" s="129" t="n">
        <v>0</v>
      </c>
    </row>
    <row r="105" ht="19.35" customHeight="1">
      <c r="A105" s="126" t="n"/>
      <c r="B105" s="131" t="n"/>
      <c r="C105" s="132" t="inlineStr">
        <is>
          <t>в том числе</t>
        </is>
      </c>
      <c r="L105" s="129" t="n"/>
      <c r="M105" s="130" t="n"/>
      <c r="N105" s="129" t="n"/>
    </row>
    <row r="106" ht="19.35" customHeight="1">
      <c r="A106" s="126" t="n"/>
      <c r="B106" s="131" t="n"/>
      <c r="C106" s="132" t="inlineStr">
        <is>
          <t>оплата труда машинистов (ОТм)</t>
        </is>
      </c>
      <c r="L106" s="129" t="n">
        <v>0</v>
      </c>
      <c r="M106" s="130" t="n"/>
      <c r="N106" s="129" t="n">
        <v>0</v>
      </c>
    </row>
    <row r="107" ht="19.35" customHeight="1">
      <c r="A107" s="126" t="n"/>
      <c r="B107" s="127" t="n"/>
      <c r="C107" s="128" t="inlineStr">
        <is>
          <t>Итого ФОТ (справочно)</t>
        </is>
      </c>
      <c r="L107" s="129" t="n">
        <v>343.11</v>
      </c>
      <c r="M107" s="130" t="n"/>
      <c r="N107" s="129" t="n">
        <v>24450.02</v>
      </c>
    </row>
    <row r="108" ht="19.35" customHeight="1">
      <c r="A108" s="126" t="n"/>
      <c r="B108" s="127" t="n"/>
      <c r="C108" s="128" t="inlineStr">
        <is>
          <t>Итого накладные расходы</t>
        </is>
      </c>
      <c r="L108" s="129" t="n">
        <v>305.36</v>
      </c>
      <c r="M108" s="130" t="n"/>
      <c r="N108" s="129" t="n">
        <v>21760.52</v>
      </c>
    </row>
    <row r="109" ht="19.35" customHeight="1">
      <c r="A109" s="126" t="n"/>
      <c r="B109" s="127" t="n"/>
      <c r="C109" s="128" t="inlineStr">
        <is>
          <t>Итого сметная прибыль</t>
        </is>
      </c>
      <c r="L109" s="129" t="n">
        <v>140.67</v>
      </c>
      <c r="M109" s="130" t="n"/>
      <c r="N109" s="129" t="n">
        <v>10024.52</v>
      </c>
    </row>
    <row r="110" ht="19.35" customHeight="1">
      <c r="A110" s="126" t="n"/>
      <c r="B110" s="133" t="n"/>
      <c r="C110" s="134" t="inlineStr">
        <is>
          <t>Итого по разделу</t>
        </is>
      </c>
      <c r="L110" s="124" t="n">
        <v>789.14</v>
      </c>
      <c r="M110" s="135" t="n"/>
      <c r="N110" s="124" t="n">
        <v>56235.06</v>
      </c>
    </row>
    <row r="111" ht="19.35" customHeight="1">
      <c r="A111" s="126" t="n"/>
      <c r="B111" s="131" t="n"/>
      <c r="C111" s="132" t="inlineStr">
        <is>
          <t>Справочно</t>
        </is>
      </c>
      <c r="L111" s="129" t="n"/>
      <c r="M111" s="130" t="n"/>
      <c r="N111" s="129" t="n"/>
    </row>
    <row r="112" ht="19.35" customHeight="1">
      <c r="A112" s="126" t="n"/>
      <c r="B112" s="127" t="n"/>
      <c r="C112" s="132" t="inlineStr">
        <is>
          <t>затраты труда рабочих</t>
        </is>
      </c>
      <c r="I112" s="136" t="n">
        <v>40.94304</v>
      </c>
      <c r="J112" s="137" t="n"/>
      <c r="K112" s="137" t="n"/>
      <c r="L112" s="130" t="n"/>
      <c r="M112" s="130" t="n"/>
      <c r="N112" s="130" t="n"/>
    </row>
    <row r="113" ht="19.35" customHeight="1">
      <c r="A113" s="126" t="n"/>
      <c r="B113" s="127" t="n"/>
      <c r="C113" s="132" t="inlineStr">
        <is>
          <t>затраты труда машинистов</t>
        </is>
      </c>
      <c r="I113" s="136" t="n">
        <v>0</v>
      </c>
      <c r="J113" s="137" t="n"/>
      <c r="K113" s="137" t="n"/>
      <c r="L113" s="130" t="n"/>
      <c r="M113" s="130" t="n"/>
      <c r="N113" s="130" t="n"/>
    </row>
    <row r="114" ht="19.35" customHeight="1">
      <c r="A114" s="138" t="n"/>
      <c r="B114" s="139" t="n"/>
      <c r="C114" s="140" t="inlineStr">
        <is>
          <t>ВСЕГО по смете</t>
        </is>
      </c>
      <c r="D114" s="141" t="n"/>
      <c r="E114" s="141" t="n"/>
      <c r="F114" s="142" t="n"/>
      <c r="G114" s="142" t="n"/>
      <c r="H114" s="142" t="n"/>
      <c r="I114" s="142" t="n"/>
      <c r="J114" s="142" t="n"/>
      <c r="K114" s="142" t="n"/>
      <c r="L114" s="143" t="n"/>
      <c r="M114" s="142" t="n"/>
      <c r="N114" s="144" t="n"/>
    </row>
    <row r="115" ht="19.35" customHeight="1">
      <c r="A115" s="126" t="n"/>
      <c r="B115" s="133" t="n"/>
      <c r="C115" s="134" t="inlineStr">
        <is>
          <t>Итого по всем разделам</t>
        </is>
      </c>
      <c r="L115" s="124" t="n">
        <v>789.14</v>
      </c>
      <c r="M115" s="125" t="n"/>
      <c r="N115" s="124" t="n"/>
    </row>
    <row r="116" ht="19.35" customHeight="1">
      <c r="A116" s="126" t="n"/>
      <c r="B116" s="127" t="n"/>
      <c r="C116" s="128" t="inlineStr">
        <is>
          <t>ВСЕГО строительные работы</t>
        </is>
      </c>
      <c r="L116" s="129" t="n">
        <v>789.14</v>
      </c>
      <c r="M116" s="130" t="n"/>
      <c r="N116" s="129" t="n">
        <v>56235.06</v>
      </c>
    </row>
    <row r="117" ht="19.35" customHeight="1">
      <c r="A117" s="126" t="n"/>
      <c r="B117" s="131" t="n"/>
      <c r="C117" s="132" t="inlineStr">
        <is>
          <t>в том числе</t>
        </is>
      </c>
      <c r="L117" s="129" t="n"/>
      <c r="M117" s="130" t="n"/>
      <c r="N117" s="129" t="n"/>
    </row>
    <row r="118" ht="19.35" customHeight="1">
      <c r="A118" s="126" t="n"/>
      <c r="B118" s="131" t="n"/>
      <c r="C118" s="132" t="inlineStr">
        <is>
          <t>всего прямые затраты</t>
        </is>
      </c>
      <c r="L118" s="129" t="n">
        <v>343.11</v>
      </c>
      <c r="M118" s="130" t="n"/>
      <c r="N118" s="129" t="n">
        <v>24450.02</v>
      </c>
    </row>
    <row r="119" ht="19.35" customHeight="1">
      <c r="A119" s="126" t="n"/>
      <c r="B119" s="131" t="n"/>
      <c r="C119" s="132" t="inlineStr">
        <is>
          <t>в том числе</t>
        </is>
      </c>
      <c r="L119" s="129" t="n"/>
      <c r="M119" s="130" t="n"/>
      <c r="N119" s="129" t="n"/>
    </row>
    <row r="120" ht="19.35" customHeight="1">
      <c r="A120" s="126" t="n"/>
      <c r="B120" s="131" t="n"/>
      <c r="C120" s="132" t="inlineStr">
        <is>
          <t>- оплата труда (ОТ)</t>
        </is>
      </c>
      <c r="L120" s="129" t="n">
        <v>343.11</v>
      </c>
      <c r="M120" s="130" t="n"/>
      <c r="N120" s="129" t="n">
        <v>24450.02</v>
      </c>
    </row>
    <row r="121" ht="19.35" customHeight="1">
      <c r="A121" s="126" t="n"/>
      <c r="B121" s="131" t="n"/>
      <c r="C121" s="132" t="inlineStr">
        <is>
          <t>- эксплуатация машин и механизмов</t>
        </is>
      </c>
      <c r="L121" s="129" t="n">
        <v>0</v>
      </c>
      <c r="M121" s="130" t="n"/>
      <c r="N121" s="129" t="n">
        <v>0</v>
      </c>
    </row>
    <row r="122" ht="19.35" customHeight="1">
      <c r="A122" s="126" t="n"/>
      <c r="B122" s="131" t="n"/>
      <c r="C122" s="132" t="inlineStr">
        <is>
          <t>в т.ч. эксплуатация машин и механизмов без учета доплат к оплате труда машинистов</t>
        </is>
      </c>
      <c r="L122" s="129" t="n">
        <v>0</v>
      </c>
      <c r="M122" s="130" t="n"/>
      <c r="N122" s="129" t="n">
        <v>0</v>
      </c>
    </row>
    <row r="123" ht="19.35" customHeight="1">
      <c r="A123" s="126" t="n"/>
      <c r="B123" s="131" t="n"/>
      <c r="C123" s="132" t="inlineStr">
        <is>
          <t>- в т.ч. оплата труда машинистов (ОТм)</t>
        </is>
      </c>
      <c r="L123" s="129" t="n">
        <v>0</v>
      </c>
      <c r="M123" s="130" t="n"/>
      <c r="N123" s="129" t="n">
        <v>0</v>
      </c>
    </row>
    <row r="124" ht="19.35" customHeight="1">
      <c r="A124" s="126" t="n"/>
      <c r="B124" s="131" t="n"/>
      <c r="C124" s="132" t="inlineStr">
        <is>
          <t>всего ФОТ (справочно)</t>
        </is>
      </c>
      <c r="L124" s="129" t="n">
        <v>343.11</v>
      </c>
      <c r="M124" s="130" t="n"/>
      <c r="N124" s="129" t="n">
        <v>24450.02</v>
      </c>
    </row>
    <row r="125" ht="19.35" customHeight="1">
      <c r="A125" s="126" t="n"/>
      <c r="B125" s="131" t="n"/>
      <c r="C125" s="132" t="inlineStr">
        <is>
          <t>всего накладные расходы</t>
        </is>
      </c>
      <c r="L125" s="129" t="n">
        <v>305.36</v>
      </c>
      <c r="M125" s="130" t="n"/>
      <c r="N125" s="129" t="n">
        <v>21760.52</v>
      </c>
    </row>
    <row r="126" ht="19.35" customHeight="1">
      <c r="A126" s="126" t="n"/>
      <c r="B126" s="131" t="n"/>
      <c r="C126" s="132" t="inlineStr">
        <is>
          <t>всего сметная прибыль</t>
        </is>
      </c>
      <c r="L126" s="129" t="n">
        <v>140.67</v>
      </c>
      <c r="M126" s="130" t="n"/>
      <c r="N126" s="129" t="n">
        <v>10024.52</v>
      </c>
    </row>
    <row r="127" ht="19.35" customHeight="1">
      <c r="A127" s="126" t="n"/>
      <c r="B127" s="133" t="n"/>
      <c r="C127" s="134" t="inlineStr">
        <is>
          <t>ВСЕГО по смете</t>
        </is>
      </c>
      <c r="L127" s="124" t="n">
        <v>789.14</v>
      </c>
      <c r="M127" s="125" t="n"/>
      <c r="N127" s="124" t="n">
        <v>56235.06</v>
      </c>
    </row>
    <row r="128" ht="19.35" customHeight="1">
      <c r="A128" s="126" t="n"/>
      <c r="B128" s="131" t="n"/>
      <c r="C128" s="132" t="inlineStr">
        <is>
          <t>Всего прямые затраты</t>
        </is>
      </c>
      <c r="L128" s="129" t="n">
        <v>343.11</v>
      </c>
      <c r="M128" s="130" t="n"/>
      <c r="N128" s="129" t="n">
        <v>24450.02</v>
      </c>
    </row>
    <row r="129" ht="19.35" customHeight="1">
      <c r="A129" s="126" t="n"/>
      <c r="B129" s="131" t="n"/>
      <c r="C129" s="132" t="inlineStr">
        <is>
          <t>в том числе</t>
        </is>
      </c>
      <c r="L129" s="129" t="n"/>
      <c r="M129" s="130" t="n"/>
      <c r="N129" s="129" t="n"/>
    </row>
    <row r="130" ht="19.35" customHeight="1">
      <c r="A130" s="126" t="n"/>
      <c r="B130" s="131" t="n"/>
      <c r="C130" s="132" t="inlineStr">
        <is>
          <t>- оплата труда рабочих (ОТ)</t>
        </is>
      </c>
      <c r="L130" s="129" t="n">
        <v>343.11</v>
      </c>
      <c r="M130" s="130" t="n"/>
      <c r="N130" s="129" t="n">
        <v>24450.02</v>
      </c>
    </row>
    <row r="131" ht="19.35" customHeight="1">
      <c r="A131" s="126" t="n"/>
      <c r="B131" s="131" t="n"/>
      <c r="C131" s="132" t="inlineStr">
        <is>
          <t>- эксплуатация машин и механизмов</t>
        </is>
      </c>
      <c r="L131" s="129" t="n">
        <v>0</v>
      </c>
      <c r="M131" s="130" t="n"/>
      <c r="N131" s="129" t="n">
        <v>0</v>
      </c>
    </row>
    <row r="132" ht="19.35" customHeight="1">
      <c r="A132" s="126" t="n"/>
      <c r="B132" s="131" t="n"/>
      <c r="C132" s="132" t="inlineStr">
        <is>
          <t>в т.ч. эксплуатация машин и механизмов без учета доплат к оплате труда машинистов</t>
        </is>
      </c>
      <c r="L132" s="129" t="n">
        <v>0</v>
      </c>
      <c r="M132" s="130" t="n"/>
      <c r="N132" s="129" t="n">
        <v>0</v>
      </c>
    </row>
    <row r="133" ht="19.35" customHeight="1">
      <c r="A133" s="126" t="n"/>
      <c r="B133" s="131" t="n"/>
      <c r="C133" s="132" t="inlineStr">
        <is>
          <t>- в т.ч. оплата труда машинистов (ОТм)</t>
        </is>
      </c>
      <c r="L133" s="129" t="n">
        <v>0</v>
      </c>
      <c r="M133" s="130" t="n"/>
      <c r="N133" s="129" t="n">
        <v>0</v>
      </c>
    </row>
    <row r="134" ht="19.35" customHeight="1">
      <c r="A134" s="126" t="n"/>
      <c r="B134" s="131" t="n"/>
      <c r="C134" s="132" t="inlineStr">
        <is>
          <t>Всего ФОТ (справочно)</t>
        </is>
      </c>
      <c r="L134" s="129" t="n">
        <v>343.11</v>
      </c>
      <c r="M134" s="130" t="n"/>
      <c r="N134" s="129" t="n">
        <v>24450.02</v>
      </c>
    </row>
    <row r="135" ht="19.35" customHeight="1">
      <c r="A135" s="126" t="n"/>
      <c r="B135" s="131" t="n"/>
      <c r="C135" s="132" t="inlineStr">
        <is>
          <t>Всего накладные расходы</t>
        </is>
      </c>
      <c r="L135" s="129" t="n">
        <v>305.36</v>
      </c>
      <c r="M135" s="130" t="n"/>
      <c r="N135" s="129" t="n">
        <v>21760.52</v>
      </c>
    </row>
    <row r="136" ht="19.35" customHeight="1">
      <c r="A136" s="126" t="n"/>
      <c r="B136" s="131" t="n"/>
      <c r="C136" s="132" t="inlineStr">
        <is>
          <t>Всего сметная прибыль</t>
        </is>
      </c>
      <c r="L136" s="129" t="n">
        <v>140.67</v>
      </c>
      <c r="M136" s="130" t="n"/>
      <c r="N136" s="129" t="n">
        <v>10024.52</v>
      </c>
    </row>
    <row r="137" ht="19.35" customHeight="1">
      <c r="A137" s="126" t="n"/>
      <c r="B137" s="131" t="n"/>
      <c r="C137" s="132" t="inlineStr">
        <is>
          <t>Справочно</t>
        </is>
      </c>
      <c r="L137" s="129" t="n"/>
      <c r="M137" s="130" t="n"/>
      <c r="N137" s="129" t="n"/>
    </row>
    <row r="138" ht="19.35" customHeight="1">
      <c r="A138" s="126" t="n"/>
      <c r="B138" s="127" t="n"/>
      <c r="C138" s="132" t="inlineStr">
        <is>
          <t>затраты труда рабочих</t>
        </is>
      </c>
      <c r="I138" s="136" t="n">
        <v>40.94304</v>
      </c>
      <c r="J138" s="137" t="n"/>
      <c r="K138" s="137" t="n"/>
      <c r="L138" s="130" t="n"/>
      <c r="M138" s="130" t="n"/>
      <c r="N138" s="130" t="n"/>
    </row>
    <row r="139" ht="19.35" customHeight="1">
      <c r="A139" s="126" t="n"/>
      <c r="B139" s="127" t="n"/>
      <c r="C139" s="132" t="inlineStr">
        <is>
          <t>затраты труда машинистов</t>
        </is>
      </c>
      <c r="I139" s="136" t="n">
        <v>0</v>
      </c>
      <c r="J139" s="137" t="n"/>
      <c r="K139" s="137" t="n"/>
      <c r="L139" s="130" t="n"/>
      <c r="M139" s="130" t="n"/>
      <c r="N139" s="130" t="n"/>
    </row>
    <row r="140" ht="19.35" customHeight="1">
      <c r="A140" s="126" t="n"/>
      <c r="B140" s="145" t="n"/>
      <c r="C140" s="145" t="n"/>
      <c r="D140" s="123" t="n"/>
      <c r="E140" s="123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6" t="inlineStr">
        <is>
          <t>Составил: ______________________________________/  Григорова И. А. /</t>
        </is>
      </c>
    </row>
    <row r="142" ht="19.35" customHeight="1">
      <c r="A142" s="146" t="n"/>
      <c r="B142" s="146" t="n"/>
      <c r="C142" s="147" t="inlineStr">
        <is>
          <t>должность, подпись (инициалы, фамилия)</t>
        </is>
      </c>
      <c r="G142" s="148" t="n"/>
      <c r="H142" s="148" t="n"/>
      <c r="I142" s="148" t="n"/>
      <c r="J142" s="146" t="n"/>
      <c r="K142" s="146" t="n"/>
      <c r="L142" s="146" t="n"/>
      <c r="M142" s="146" t="n"/>
      <c r="N142" s="146" t="n"/>
    </row>
    <row r="143" ht="19.35" customHeight="1">
      <c r="A143" s="146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7" t="inlineStr">
        <is>
          <t>должность, подпись (инициалы, фамилия)</t>
        </is>
      </c>
      <c r="G144" s="148" t="n"/>
      <c r="H144" s="148" t="n"/>
      <c r="I144" s="148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5.xml><?xml version="1.0" encoding="utf-8"?>
<worksheet xmlns="http://schemas.openxmlformats.org/spreadsheetml/2006/main">
  <sheetPr>
    <tabColor theme="7" tint="0.5999938962981048"/>
    <outlinePr summaryBelow="1" summaryRight="1"/>
    <pageSetUpPr fitToPage="1"/>
  </sheetPr>
  <dimension ref="A1:K40"/>
  <sheetViews>
    <sheetView showGridLines="0" workbookViewId="0">
      <selection activeCell="A1" sqref="A1"/>
    </sheetView>
  </sheetViews>
  <sheetFormatPr baseColWidth="8" defaultColWidth="11.5703125" defaultRowHeight="12"/>
  <cols>
    <col width="3.7109375" customWidth="1" min="1" max="1"/>
    <col width="24.7109375" customWidth="1" min="2" max="2"/>
    <col width="8.5703125" customWidth="1" min="3" max="3"/>
    <col width="5" customWidth="1" min="4" max="4"/>
    <col width="27.7109375" customWidth="1" min="5" max="5"/>
    <col width="14.42578125" customWidth="1" min="6" max="6"/>
    <col width="10.28515625" customWidth="1" min="7" max="7"/>
    <col width="11.5703125" customWidth="1" min="8" max="8"/>
    <col width="22.7109375" customWidth="1" min="9" max="9"/>
    <col width="11.5703125" customWidth="1" min="10" max="16384"/>
  </cols>
  <sheetData>
    <row r="1">
      <c r="B1" s="152" t="inlineStr">
        <is>
          <t>Сметный расчет № СР-1-21</t>
        </is>
      </c>
    </row>
    <row r="2">
      <c r="B2" s="47" t="n"/>
    </row>
    <row r="3">
      <c r="B3" s="47" t="n"/>
      <c r="C3" s="47" t="n"/>
      <c r="D3" s="47" t="n"/>
      <c r="E3" s="47" t="n"/>
      <c r="F3" s="47" t="n"/>
    </row>
    <row r="4" ht="22.5" customHeight="1">
      <c r="A4" s="153" t="inlineStr">
        <is>
          <t>по объекту:</t>
        </is>
      </c>
      <c r="D4" s="154" t="inlineStr">
        <is>
          <t>Расширение просеки ВЛ 220 кВ Шимановск-Ледяная с отпайкой на ПС Ледяная/т</t>
        </is>
      </c>
    </row>
    <row r="5">
      <c r="C5" s="155" t="n"/>
      <c r="D5" s="155" t="n"/>
      <c r="E5" s="155" t="n"/>
    </row>
    <row r="6" ht="12.75" customHeight="1">
      <c r="A6" s="153" t="inlineStr">
        <is>
          <t>Наименование объекта изысканий:</t>
        </is>
      </c>
      <c r="D6" s="123" t="inlineStr">
        <is>
          <t>Вынос в натуру границ вырубки</t>
        </is>
      </c>
    </row>
    <row r="7">
      <c r="A7" s="156" t="n"/>
      <c r="B7" s="156" t="n"/>
      <c r="C7" s="157" t="n"/>
      <c r="D7" s="158" t="n"/>
      <c r="E7" s="158" t="n"/>
      <c r="F7" s="158" t="n"/>
      <c r="G7" s="158" t="n"/>
    </row>
    <row r="8">
      <c r="A8" s="153" t="inlineStr">
        <is>
          <t>Заказчик:</t>
        </is>
      </c>
      <c r="D8" s="154" t="inlineStr">
        <is>
          <t xml:space="preserve"> ПАО «Россети»-«МЭС Востока»</t>
        </is>
      </c>
    </row>
    <row r="9"/>
    <row r="10" ht="13.5" customHeight="1">
      <c r="A10" s="153" t="inlineStr">
        <is>
          <t xml:space="preserve">Подрядчик: </t>
        </is>
      </c>
      <c r="D10" s="154" t="inlineStr">
        <is>
          <t>ООО «Петровский Парк»</t>
        </is>
      </c>
    </row>
    <row r="11" ht="12" customHeight="1">
      <c r="A11" s="157" t="n"/>
      <c r="B11" s="157" t="n"/>
    </row>
    <row r="12" ht="25.5" customHeight="1">
      <c r="A12" s="153" t="inlineStr">
        <is>
          <t>Сметный расчет составлен по следующим документам: Инженерно-геодезические изыскания при строительстве и эксплуатации зданий и сооружений. 2006 г.</t>
        </is>
      </c>
    </row>
    <row r="13" ht="18" customHeight="1">
      <c r="A13" s="159" t="inlineStr">
        <is>
          <t>Основание: Ф.579959-19.21-РД</t>
        </is>
      </c>
      <c r="B13" s="160" t="n"/>
      <c r="C13" s="160" t="n"/>
      <c r="D13" s="160" t="n"/>
      <c r="E13" s="160" t="n"/>
      <c r="F13" s="160" t="n"/>
      <c r="G13" s="160" t="n"/>
    </row>
    <row r="14" ht="32.25" customHeight="1">
      <c r="A14" s="161" t="inlineStr">
        <is>
          <t>№ пп</t>
        </is>
      </c>
      <c r="B14" s="161" t="inlineStr">
        <is>
          <t>Наименование работ и затрат</t>
        </is>
      </c>
      <c r="C14" s="161" t="inlineStr">
        <is>
          <t>Ед.
Изм</t>
        </is>
      </c>
      <c r="D14" s="161" t="inlineStr">
        <is>
          <t>Кол-
во.</t>
        </is>
      </c>
      <c r="E14" s="161" t="inlineStr">
        <is>
          <t>Обоснование стоимости</t>
        </is>
      </c>
      <c r="F14" s="161" t="inlineStr">
        <is>
          <t>Расчет стоимости</t>
        </is>
      </c>
      <c r="G14" s="161" t="inlineStr">
        <is>
          <t>Стоимость, руб.</t>
        </is>
      </c>
    </row>
    <row r="15">
      <c r="A15" s="162" t="n">
        <v>1</v>
      </c>
      <c r="B15" s="163" t="n">
        <v>2</v>
      </c>
      <c r="C15" s="163" t="n">
        <v>3</v>
      </c>
      <c r="D15" s="163" t="n">
        <v>4</v>
      </c>
      <c r="E15" s="163" t="n">
        <v>5</v>
      </c>
      <c r="F15" s="163" t="n">
        <v>6</v>
      </c>
      <c r="G15" s="163" t="n">
        <v>7</v>
      </c>
    </row>
    <row r="16" ht="12.75" customHeight="1">
      <c r="A16" s="164" t="inlineStr">
        <is>
          <t>1</t>
        </is>
      </c>
      <c r="B16" s="23" t="inlineStr">
        <is>
          <t>Раздел</t>
        </is>
      </c>
      <c r="C16" s="23" t="n"/>
      <c r="D16" s="23" t="n"/>
      <c r="E16" s="23" t="inlineStr">
        <is>
          <t>Полевые работы</t>
        </is>
      </c>
      <c r="F16" s="23" t="n"/>
      <c r="G16" s="28" t="n"/>
    </row>
    <row r="17" ht="182.25" customHeight="1">
      <c r="A17" s="165" t="inlineStr">
        <is>
          <t>1.1</t>
        </is>
      </c>
      <c r="B17" s="166" t="inlineStr">
        <is>
          <t>Вынос в натуру (или восстановлению утраченных) границ отвода земель строительных участков (площадок) с установкой граничных знаков при длине сторон границы, м: свыше 200. Категория сложности II, (ПОС, Раздел д), лист 11)</t>
        </is>
      </c>
      <c r="C17" s="167" t="inlineStr">
        <is>
          <t>знак (кол-во опор ВЛ, подлежащих вырубке)</t>
        </is>
      </c>
      <c r="D17" s="167" t="n">
        <v>70</v>
      </c>
      <c r="E17" s="167" t="inlineStr">
        <is>
          <t>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11. Вынос в натуру (или восстановлению утраченных) границ отвода земель строительных участков (площадок), месторождений строительных материалов и др. п.3</t>
        </is>
      </c>
      <c r="F17" s="167" t="inlineStr">
        <is>
          <t>921 руб. × 70 знаков × 1</t>
        </is>
      </c>
      <c r="G17" s="168" t="n">
        <f>ROUND(921*D17*1,2)</f>
        <v>64470</v>
      </c>
      <c r="I17" s="169" t="n"/>
    </row>
    <row r="18" ht="15.75" customHeight="1">
      <c r="A18" s="170" t="n"/>
      <c r="B18" s="171" t="inlineStr">
        <is>
          <t>Коэффициенты</t>
        </is>
      </c>
      <c r="C18" s="171" t="n"/>
      <c r="D18" s="171" t="n"/>
      <c r="E18" s="171" t="n"/>
      <c r="F18" s="171" t="n"/>
      <c r="G18" s="172" t="n"/>
    </row>
    <row r="19" ht="12.75" customHeight="1">
      <c r="A19" s="173" t="n"/>
      <c r="B19" s="174" t="inlineStr">
        <is>
          <t>Стадия: Изыскания</t>
        </is>
      </c>
      <c r="C19" s="175" t="n"/>
      <c r="D19" s="175" t="n"/>
      <c r="E19" s="175" t="n"/>
      <c r="F19" s="175" t="n"/>
      <c r="G19" s="176" t="n"/>
    </row>
    <row r="20" ht="15.75" customHeight="1">
      <c r="A20" s="173" t="n"/>
      <c r="B20" s="177" t="inlineStr">
        <is>
          <t>Разделы документации</t>
        </is>
      </c>
      <c r="C20" s="177" t="n"/>
      <c r="D20" s="177" t="n"/>
      <c r="E20" s="177" t="n"/>
      <c r="F20" s="177" t="n"/>
      <c r="G20" s="178" t="n"/>
    </row>
    <row r="21" ht="12.75" customHeight="1">
      <c r="A21" s="179" t="n"/>
      <c r="B21" s="180" t="inlineStr">
        <is>
          <t>1. Полный комплекс работ</t>
        </is>
      </c>
      <c r="C21" s="180" t="n"/>
      <c r="D21" s="180" t="n"/>
      <c r="E21" s="181" t="n">
        <v>1</v>
      </c>
      <c r="F21" s="180" t="n"/>
      <c r="G21" s="182" t="n"/>
    </row>
    <row r="22" ht="12.75" customHeight="1">
      <c r="A22" s="179" t="inlineStr">
        <is>
          <t>1.2</t>
        </is>
      </c>
      <c r="B22" s="183" t="inlineStr">
        <is>
          <t>Итого Полевые работы:</t>
        </is>
      </c>
      <c r="C22" s="183" t="n"/>
      <c r="D22" s="183" t="n"/>
      <c r="E22" s="183" t="n"/>
      <c r="F22" s="183" t="n"/>
      <c r="G22" s="184" t="n">
        <f>ROUND(($G$17),2)</f>
        <v>64470</v>
      </c>
    </row>
    <row r="23" ht="25.5" customHeight="1">
      <c r="A23" s="164" t="inlineStr">
        <is>
          <t>1.3</t>
        </is>
      </c>
      <c r="B23" s="23" t="inlineStr">
        <is>
          <t>Всего Полевые работы:</t>
        </is>
      </c>
      <c r="C23" s="23" t="n"/>
      <c r="D23" s="23" t="n"/>
      <c r="E23" s="23" t="n"/>
      <c r="F23" s="23" t="inlineStr">
        <is>
          <t>Сумма от п.1.2</t>
        </is>
      </c>
      <c r="G23" s="185" t="n">
        <f>ROUND((SUM($G$22:$G$22)),2)</f>
        <v>64470</v>
      </c>
      <c r="I23" s="169" t="n"/>
    </row>
    <row r="24" ht="12.75" customHeight="1">
      <c r="A24" s="164" t="inlineStr">
        <is>
          <t>2</t>
        </is>
      </c>
      <c r="B24" s="23" t="inlineStr">
        <is>
          <t>Раздел</t>
        </is>
      </c>
      <c r="C24" s="23" t="n"/>
      <c r="D24" s="23" t="n"/>
      <c r="E24" s="23" t="inlineStr">
        <is>
          <t>Прочие расходы</t>
        </is>
      </c>
      <c r="F24" s="23" t="n"/>
      <c r="G24" s="28" t="n"/>
      <c r="I24" s="169" t="n"/>
    </row>
    <row r="25" ht="123.75" customHeight="1">
      <c r="A25" s="164" t="inlineStr">
        <is>
          <t>2.1</t>
        </is>
      </c>
      <c r="B25" s="186" t="inlineStr">
        <is>
          <t>Внутренний транспорт. Исходное расстояние от базы до участка свыше 20 до 30 км; полевые работы до 75 тыс. руб. Коэффициент к трассе 1.</t>
        </is>
      </c>
      <c r="C25" s="186" t="n"/>
      <c r="D25" s="186" t="n"/>
      <c r="E25" s="186" t="inlineStr">
        <is>
          <t>О.у. п.9 табл 4 п.5</t>
        </is>
      </c>
      <c r="F25" s="186" t="inlineStr">
        <is>
          <t>18.7500% от п.1.3</t>
        </is>
      </c>
      <c r="G25" s="187" t="n">
        <f>ROUND(G23*0.1875,2)</f>
        <v>12088.13</v>
      </c>
      <c r="I25" s="169" t="n"/>
    </row>
    <row r="26" ht="38.25" customHeight="1">
      <c r="A26" s="164" t="inlineStr">
        <is>
          <t>2.2</t>
        </is>
      </c>
      <c r="B26" s="186" t="inlineStr">
        <is>
          <t xml:space="preserve">Расходы по организации и ликвидации работ </t>
        </is>
      </c>
      <c r="C26" s="186" t="n"/>
      <c r="D26" s="186" t="n"/>
      <c r="E26" s="186" t="inlineStr">
        <is>
          <t>О.у. п.13 6%
2 - для изысканий со сметной стоимостью от 30 до 75 тыс. руб.</t>
        </is>
      </c>
      <c r="F26" s="186" t="inlineStr">
        <is>
          <t>6% × 2 от п.1.3 и 2.1</t>
        </is>
      </c>
      <c r="G26" s="187" t="n">
        <f>ROUND((G23+G25)*0.06*2,2)</f>
        <v>9186.98</v>
      </c>
      <c r="I26" s="169" t="n"/>
    </row>
    <row r="27" ht="25.5" customHeight="1">
      <c r="A27" s="164" t="inlineStr">
        <is>
          <t>2.3</t>
        </is>
      </c>
      <c r="B27" s="23" t="inlineStr">
        <is>
          <t>Всего Прочие расходы:</t>
        </is>
      </c>
      <c r="C27" s="23" t="n"/>
      <c r="D27" s="23" t="n"/>
      <c r="E27" s="23" t="n"/>
      <c r="F27" s="23" t="inlineStr">
        <is>
          <t>Сумма от п.2.1-2.2</t>
        </is>
      </c>
      <c r="G27" s="185" t="n">
        <f>ROUND((SUM($G$25:$G$26)),2)</f>
        <v>21275.11</v>
      </c>
      <c r="I27" s="169" t="n"/>
    </row>
    <row r="28" ht="12.75" customHeight="1">
      <c r="A28" s="164" t="inlineStr">
        <is>
          <t>3</t>
        </is>
      </c>
      <c r="B28" s="23" t="inlineStr">
        <is>
          <t>Итого по смете:</t>
        </is>
      </c>
      <c r="C28" s="23" t="n"/>
      <c r="D28" s="23" t="n"/>
      <c r="E28" s="23" t="n"/>
      <c r="F28" s="23" t="n"/>
      <c r="G28" s="185" t="n">
        <f>ROUND(($G$23 + $G$27),2)</f>
        <v>85745.11</v>
      </c>
      <c r="I28" s="169" t="n"/>
    </row>
    <row r="29" ht="80.25" customHeight="1">
      <c r="A29" s="164" t="inlineStr">
        <is>
          <t>4</t>
        </is>
      </c>
      <c r="B29" s="186" t="inlineStr">
        <is>
          <t>Районная надбавка от полевых работ. Районный коэффициент к зар. плате 1.4. (Шимановский район) и Надбавка при базировании работников в Амурской обл.</t>
        </is>
      </c>
      <c r="C29" s="186" t="n"/>
      <c r="D29" s="186" t="n"/>
      <c r="E29" s="186" t="inlineStr">
        <is>
          <t xml:space="preserve">п.8д О.у. Табл.3, п. 8е
</t>
        </is>
      </c>
      <c r="F29" s="186" t="inlineStr">
        <is>
          <t>Коэф - т 1+(0,2+0,15) от п.3</t>
        </is>
      </c>
      <c r="G29" s="187" t="n">
        <f>ROUND(G28*1.35,2)</f>
        <v>115755.9</v>
      </c>
      <c r="I29" s="188" t="n"/>
      <c r="K29" s="189" t="n"/>
    </row>
    <row r="30" ht="41.25" customHeight="1">
      <c r="A30" s="164" t="inlineStr">
        <is>
          <t>5</t>
        </is>
      </c>
      <c r="B30" s="186" t="inlineStr">
        <is>
          <t>Индекс на I квартал 2026 года на изыскательские работы к уровню цен 01.01.2001</t>
        </is>
      </c>
      <c r="C30" s="186" t="n"/>
      <c r="D30" s="186" t="n"/>
      <c r="E30" s="186" t="inlineStr">
        <is>
          <t>Минстрой России от 26.01.2026 № 3017-ИФ/09, приложение 5.</t>
        </is>
      </c>
      <c r="F30" s="186" t="inlineStr">
        <is>
          <t>Коэффициент 6,97 к итогу п.4</t>
        </is>
      </c>
      <c r="G30" s="187" t="n">
        <f>ROUND(G29*6.97,2)</f>
        <v>806818.62</v>
      </c>
      <c r="I30" s="169" t="n"/>
    </row>
    <row r="31" ht="12.75" customHeight="1">
      <c r="A31" s="164" t="inlineStr">
        <is>
          <t>6</t>
        </is>
      </c>
      <c r="B31" s="23" t="inlineStr">
        <is>
          <t>Всего по смете:</t>
        </is>
      </c>
      <c r="C31" s="23" t="n"/>
      <c r="D31" s="23" t="n"/>
      <c r="E31" s="23" t="n"/>
      <c r="F31" s="23" t="inlineStr">
        <is>
          <t>Сумма от п.5</t>
        </is>
      </c>
      <c r="G31" s="185" t="n">
        <f>ROUND((G30),2)</f>
        <v>806818.62</v>
      </c>
    </row>
    <row r="32" ht="43.5" customHeight="1">
      <c r="A32" s="164" t="inlineStr">
        <is>
          <t>7</t>
        </is>
      </c>
      <c r="B32" s="23" t="inlineStr">
        <is>
          <t>Всего по смете в 2000 г.:</t>
        </is>
      </c>
      <c r="C32" s="23" t="n"/>
      <c r="D32" s="23" t="n"/>
      <c r="E32" s="23" t="inlineStr">
        <is>
          <t>Письма Госстроя России от 04.01.2001 № АШ- 9/10, и от 07.10.1999 № АШ-3412/10</t>
        </is>
      </c>
      <c r="F32" s="23" t="n">
        <v>1.266</v>
      </c>
      <c r="G32" s="185" t="n">
        <f>ROUND(G29/F32,2)</f>
        <v>91434.36</v>
      </c>
      <c r="H32" s="188" t="n"/>
    </row>
    <row r="33" ht="43.5" customHeight="1">
      <c r="A33" s="190" t="n"/>
      <c r="B33" s="123" t="n"/>
      <c r="C33" s="123" t="n"/>
      <c r="D33" s="123" t="n"/>
      <c r="E33" s="123" t="n"/>
      <c r="F33" s="123" t="n"/>
      <c r="G33" s="191" t="n"/>
      <c r="H33" s="188" t="n"/>
    </row>
    <row r="34">
      <c r="A34" s="192" t="inlineStr">
        <is>
          <t>Составил:                                                                                                        Григорова И. А.</t>
        </is>
      </c>
    </row>
    <row r="35">
      <c r="A35" s="192" t="n"/>
      <c r="B35" s="192" t="n"/>
      <c r="C35" s="192" t="n"/>
      <c r="D35" s="192" t="n"/>
      <c r="E35" s="192" t="n"/>
      <c r="F35" s="192" t="n"/>
      <c r="G35" s="192" t="n"/>
      <c r="I35" s="193" t="n"/>
    </row>
    <row r="36">
      <c r="A36" s="192" t="n"/>
      <c r="B36" s="192" t="n"/>
      <c r="C36" s="192" t="n"/>
      <c r="D36" s="192" t="n"/>
      <c r="E36" s="192" t="n"/>
      <c r="F36" s="192" t="n"/>
      <c r="G36" s="192" t="n"/>
    </row>
    <row r="37">
      <c r="A37" s="192" t="inlineStr">
        <is>
          <t>Проверил:                                                                                                      Черкасов А. В.</t>
        </is>
      </c>
    </row>
    <row r="38" ht="12.75" customHeight="1">
      <c r="A38" s="194" t="n"/>
      <c r="I38" s="195" t="n"/>
    </row>
    <row r="40" ht="75" customHeight="1">
      <c r="A40" s="196" t="n"/>
    </row>
  </sheetData>
  <mergeCells count="16">
    <mergeCell ref="A10:C10"/>
    <mergeCell ref="A13:G13"/>
    <mergeCell ref="D10:G11"/>
    <mergeCell ref="A40:G40"/>
    <mergeCell ref="B2:F2"/>
    <mergeCell ref="A8:C8"/>
    <mergeCell ref="A34:G34"/>
    <mergeCell ref="D8:G9"/>
    <mergeCell ref="A12:G12"/>
    <mergeCell ref="A6:C6"/>
    <mergeCell ref="D6:G6"/>
    <mergeCell ref="A38:G38"/>
    <mergeCell ref="D4:G4"/>
    <mergeCell ref="B1:F1"/>
    <mergeCell ref="A4:C4"/>
    <mergeCell ref="A37:G37"/>
  </mergeCells>
  <pageMargins left="0.7" right="0.7" top="0.75" bottom="0.75" header="0.15" footer="0.3"/>
  <pageSetup orientation="portrait" paperSize="9" scale="92" fitToHeight="0" fitToWidth="1"/>
  <headerFooter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rowBreaks count="1" manualBreakCount="1">
    <brk id="25" min="0" max="16383" man="1"/>
  </rowBreaks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Q27"/>
  <sheetViews>
    <sheetView showGridLines="0" workbookViewId="0">
      <selection activeCell="A1" sqref="A1"/>
    </sheetView>
  </sheetViews>
  <sheetFormatPr baseColWidth="8" defaultRowHeight="15"/>
  <cols>
    <col width="8.140625" customWidth="1" min="1" max="1"/>
    <col width="9.140625" customWidth="1" min="2" max="2"/>
    <col width="9.28515625" bestFit="1" customWidth="1" min="3" max="5"/>
    <col width="10.5703125" customWidth="1" min="6" max="6"/>
    <col width="9.140625" customWidth="1" min="7" max="7"/>
    <col width="3.7109375" customWidth="1" min="8" max="8"/>
    <col width="9.7109375" customWidth="1" min="9" max="9"/>
    <col width="9.140625" customWidth="1" min="10" max="10"/>
    <col width="11.140625" customWidth="1" min="11" max="11"/>
    <col width="9.140625" customWidth="1" min="12" max="256"/>
    <col width="9.28515625" bestFit="1" customWidth="1" min="257" max="257"/>
    <col width="9.140625" customWidth="1" min="258" max="258"/>
    <col width="9.28515625" bestFit="1" customWidth="1" min="259" max="261"/>
    <col width="7.85546875" customWidth="1" min="262" max="262"/>
    <col width="9.140625" customWidth="1" min="263" max="263"/>
    <col width="3.7109375" customWidth="1" min="264" max="264"/>
    <col width="9.7109375" customWidth="1" min="265" max="265"/>
    <col width="9.140625" customWidth="1" min="266" max="266"/>
    <col width="9.42578125" bestFit="1" customWidth="1" min="267" max="267"/>
    <col width="9.140625" customWidth="1" min="268" max="512"/>
    <col width="9.28515625" bestFit="1" customWidth="1" min="513" max="513"/>
    <col width="9.140625" customWidth="1" min="514" max="514"/>
    <col width="9.28515625" bestFit="1" customWidth="1" min="515" max="517"/>
    <col width="7.85546875" customWidth="1" min="518" max="518"/>
    <col width="9.140625" customWidth="1" min="519" max="519"/>
    <col width="3.7109375" customWidth="1" min="520" max="520"/>
    <col width="9.7109375" customWidth="1" min="521" max="521"/>
    <col width="9.140625" customWidth="1" min="522" max="522"/>
    <col width="9.42578125" bestFit="1" customWidth="1" min="523" max="523"/>
    <col width="9.140625" customWidth="1" min="524" max="768"/>
    <col width="9.28515625" bestFit="1" customWidth="1" min="769" max="769"/>
    <col width="9.140625" customWidth="1" min="770" max="770"/>
    <col width="9.28515625" bestFit="1" customWidth="1" min="771" max="773"/>
    <col width="7.85546875" customWidth="1" min="774" max="774"/>
    <col width="9.140625" customWidth="1" min="775" max="775"/>
    <col width="3.7109375" customWidth="1" min="776" max="776"/>
    <col width="9.7109375" customWidth="1" min="777" max="777"/>
    <col width="9.140625" customWidth="1" min="778" max="778"/>
    <col width="9.42578125" bestFit="1" customWidth="1" min="779" max="779"/>
    <col width="9.140625" customWidth="1" min="780" max="1024"/>
    <col width="9.28515625" bestFit="1" customWidth="1" min="1025" max="1025"/>
    <col width="9.140625" customWidth="1" min="1026" max="1026"/>
    <col width="9.28515625" bestFit="1" customWidth="1" min="1027" max="1029"/>
    <col width="7.85546875" customWidth="1" min="1030" max="1030"/>
    <col width="9.140625" customWidth="1" min="1031" max="1031"/>
    <col width="3.7109375" customWidth="1" min="1032" max="1032"/>
    <col width="9.7109375" customWidth="1" min="1033" max="1033"/>
    <col width="9.140625" customWidth="1" min="1034" max="1034"/>
    <col width="9.42578125" bestFit="1" customWidth="1" min="1035" max="1035"/>
    <col width="9.140625" customWidth="1" min="1036" max="1280"/>
    <col width="9.28515625" bestFit="1" customWidth="1" min="1281" max="1281"/>
    <col width="9.140625" customWidth="1" min="1282" max="1282"/>
    <col width="9.28515625" bestFit="1" customWidth="1" min="1283" max="1285"/>
    <col width="7.85546875" customWidth="1" min="1286" max="1286"/>
    <col width="9.140625" customWidth="1" min="1287" max="1287"/>
    <col width="3.7109375" customWidth="1" min="1288" max="1288"/>
    <col width="9.7109375" customWidth="1" min="1289" max="1289"/>
    <col width="9.140625" customWidth="1" min="1290" max="1290"/>
    <col width="9.42578125" bestFit="1" customWidth="1" min="1291" max="1291"/>
    <col width="9.140625" customWidth="1" min="1292" max="1536"/>
    <col width="9.28515625" bestFit="1" customWidth="1" min="1537" max="1537"/>
    <col width="9.140625" customWidth="1" min="1538" max="1538"/>
    <col width="9.28515625" bestFit="1" customWidth="1" min="1539" max="1541"/>
    <col width="7.85546875" customWidth="1" min="1542" max="1542"/>
    <col width="9.140625" customWidth="1" min="1543" max="1543"/>
    <col width="3.7109375" customWidth="1" min="1544" max="1544"/>
    <col width="9.7109375" customWidth="1" min="1545" max="1545"/>
    <col width="9.140625" customWidth="1" min="1546" max="1546"/>
    <col width="9.42578125" bestFit="1" customWidth="1" min="1547" max="1547"/>
    <col width="9.140625" customWidth="1" min="1548" max="1792"/>
    <col width="9.28515625" bestFit="1" customWidth="1" min="1793" max="1793"/>
    <col width="9.140625" customWidth="1" min="1794" max="1794"/>
    <col width="9.28515625" bestFit="1" customWidth="1" min="1795" max="1797"/>
    <col width="7.85546875" customWidth="1" min="1798" max="1798"/>
    <col width="9.140625" customWidth="1" min="1799" max="1799"/>
    <col width="3.7109375" customWidth="1" min="1800" max="1800"/>
    <col width="9.7109375" customWidth="1" min="1801" max="1801"/>
    <col width="9.140625" customWidth="1" min="1802" max="1802"/>
    <col width="9.42578125" bestFit="1" customWidth="1" min="1803" max="1803"/>
    <col width="9.140625" customWidth="1" min="1804" max="2048"/>
    <col width="9.28515625" bestFit="1" customWidth="1" min="2049" max="2049"/>
    <col width="9.140625" customWidth="1" min="2050" max="2050"/>
    <col width="9.28515625" bestFit="1" customWidth="1" min="2051" max="2053"/>
    <col width="7.85546875" customWidth="1" min="2054" max="2054"/>
    <col width="9.140625" customWidth="1" min="2055" max="2055"/>
    <col width="3.7109375" customWidth="1" min="2056" max="2056"/>
    <col width="9.7109375" customWidth="1" min="2057" max="2057"/>
    <col width="9.140625" customWidth="1" min="2058" max="2058"/>
    <col width="9.42578125" bestFit="1" customWidth="1" min="2059" max="2059"/>
    <col width="9.140625" customWidth="1" min="2060" max="2304"/>
    <col width="9.28515625" bestFit="1" customWidth="1" min="2305" max="2305"/>
    <col width="9.140625" customWidth="1" min="2306" max="2306"/>
    <col width="9.28515625" bestFit="1" customWidth="1" min="2307" max="2309"/>
    <col width="7.85546875" customWidth="1" min="2310" max="2310"/>
    <col width="9.140625" customWidth="1" min="2311" max="2311"/>
    <col width="3.7109375" customWidth="1" min="2312" max="2312"/>
    <col width="9.7109375" customWidth="1" min="2313" max="2313"/>
    <col width="9.140625" customWidth="1" min="2314" max="2314"/>
    <col width="9.42578125" bestFit="1" customWidth="1" min="2315" max="2315"/>
    <col width="9.140625" customWidth="1" min="2316" max="2560"/>
    <col width="9.28515625" bestFit="1" customWidth="1" min="2561" max="2561"/>
    <col width="9.140625" customWidth="1" min="2562" max="2562"/>
    <col width="9.28515625" bestFit="1" customWidth="1" min="2563" max="2565"/>
    <col width="7.85546875" customWidth="1" min="2566" max="2566"/>
    <col width="9.140625" customWidth="1" min="2567" max="2567"/>
    <col width="3.7109375" customWidth="1" min="2568" max="2568"/>
    <col width="9.7109375" customWidth="1" min="2569" max="2569"/>
    <col width="9.140625" customWidth="1" min="2570" max="2570"/>
    <col width="9.42578125" bestFit="1" customWidth="1" min="2571" max="2571"/>
    <col width="9.140625" customWidth="1" min="2572" max="2816"/>
    <col width="9.28515625" bestFit="1" customWidth="1" min="2817" max="2817"/>
    <col width="9.140625" customWidth="1" min="2818" max="2818"/>
    <col width="9.28515625" bestFit="1" customWidth="1" min="2819" max="2821"/>
    <col width="7.85546875" customWidth="1" min="2822" max="2822"/>
    <col width="9.140625" customWidth="1" min="2823" max="2823"/>
    <col width="3.7109375" customWidth="1" min="2824" max="2824"/>
    <col width="9.7109375" customWidth="1" min="2825" max="2825"/>
    <col width="9.140625" customWidth="1" min="2826" max="2826"/>
    <col width="9.42578125" bestFit="1" customWidth="1" min="2827" max="2827"/>
    <col width="9.140625" customWidth="1" min="2828" max="3072"/>
    <col width="9.28515625" bestFit="1" customWidth="1" min="3073" max="3073"/>
    <col width="9.140625" customWidth="1" min="3074" max="3074"/>
    <col width="9.28515625" bestFit="1" customWidth="1" min="3075" max="3077"/>
    <col width="7.85546875" customWidth="1" min="3078" max="3078"/>
    <col width="9.140625" customWidth="1" min="3079" max="3079"/>
    <col width="3.7109375" customWidth="1" min="3080" max="3080"/>
    <col width="9.7109375" customWidth="1" min="3081" max="3081"/>
    <col width="9.140625" customWidth="1" min="3082" max="3082"/>
    <col width="9.42578125" bestFit="1" customWidth="1" min="3083" max="3083"/>
    <col width="9.140625" customWidth="1" min="3084" max="3328"/>
    <col width="9.28515625" bestFit="1" customWidth="1" min="3329" max="3329"/>
    <col width="9.140625" customWidth="1" min="3330" max="3330"/>
    <col width="9.28515625" bestFit="1" customWidth="1" min="3331" max="3333"/>
    <col width="7.85546875" customWidth="1" min="3334" max="3334"/>
    <col width="9.140625" customWidth="1" min="3335" max="3335"/>
    <col width="3.7109375" customWidth="1" min="3336" max="3336"/>
    <col width="9.7109375" customWidth="1" min="3337" max="3337"/>
    <col width="9.140625" customWidth="1" min="3338" max="3338"/>
    <col width="9.42578125" bestFit="1" customWidth="1" min="3339" max="3339"/>
    <col width="9.140625" customWidth="1" min="3340" max="3584"/>
    <col width="9.28515625" bestFit="1" customWidth="1" min="3585" max="3585"/>
    <col width="9.140625" customWidth="1" min="3586" max="3586"/>
    <col width="9.28515625" bestFit="1" customWidth="1" min="3587" max="3589"/>
    <col width="7.85546875" customWidth="1" min="3590" max="3590"/>
    <col width="9.140625" customWidth="1" min="3591" max="3591"/>
    <col width="3.7109375" customWidth="1" min="3592" max="3592"/>
    <col width="9.7109375" customWidth="1" min="3593" max="3593"/>
    <col width="9.140625" customWidth="1" min="3594" max="3594"/>
    <col width="9.42578125" bestFit="1" customWidth="1" min="3595" max="3595"/>
    <col width="9.140625" customWidth="1" min="3596" max="3840"/>
    <col width="9.28515625" bestFit="1" customWidth="1" min="3841" max="3841"/>
    <col width="9.140625" customWidth="1" min="3842" max="3842"/>
    <col width="9.28515625" bestFit="1" customWidth="1" min="3843" max="3845"/>
    <col width="7.85546875" customWidth="1" min="3846" max="3846"/>
    <col width="9.140625" customWidth="1" min="3847" max="3847"/>
    <col width="3.7109375" customWidth="1" min="3848" max="3848"/>
    <col width="9.7109375" customWidth="1" min="3849" max="3849"/>
    <col width="9.140625" customWidth="1" min="3850" max="3850"/>
    <col width="9.42578125" bestFit="1" customWidth="1" min="3851" max="3851"/>
    <col width="9.140625" customWidth="1" min="3852" max="4096"/>
    <col width="9.28515625" bestFit="1" customWidth="1" min="4097" max="4097"/>
    <col width="9.140625" customWidth="1" min="4098" max="4098"/>
    <col width="9.28515625" bestFit="1" customWidth="1" min="4099" max="4101"/>
    <col width="7.85546875" customWidth="1" min="4102" max="4102"/>
    <col width="9.140625" customWidth="1" min="4103" max="4103"/>
    <col width="3.7109375" customWidth="1" min="4104" max="4104"/>
    <col width="9.7109375" customWidth="1" min="4105" max="4105"/>
    <col width="9.140625" customWidth="1" min="4106" max="4106"/>
    <col width="9.42578125" bestFit="1" customWidth="1" min="4107" max="4107"/>
    <col width="9.140625" customWidth="1" min="4108" max="4352"/>
    <col width="9.28515625" bestFit="1" customWidth="1" min="4353" max="4353"/>
    <col width="9.140625" customWidth="1" min="4354" max="4354"/>
    <col width="9.28515625" bestFit="1" customWidth="1" min="4355" max="4357"/>
    <col width="7.85546875" customWidth="1" min="4358" max="4358"/>
    <col width="9.140625" customWidth="1" min="4359" max="4359"/>
    <col width="3.7109375" customWidth="1" min="4360" max="4360"/>
    <col width="9.7109375" customWidth="1" min="4361" max="4361"/>
    <col width="9.140625" customWidth="1" min="4362" max="4362"/>
    <col width="9.42578125" bestFit="1" customWidth="1" min="4363" max="4363"/>
    <col width="9.140625" customWidth="1" min="4364" max="4608"/>
    <col width="9.28515625" bestFit="1" customWidth="1" min="4609" max="4609"/>
    <col width="9.140625" customWidth="1" min="4610" max="4610"/>
    <col width="9.28515625" bestFit="1" customWidth="1" min="4611" max="4613"/>
    <col width="7.85546875" customWidth="1" min="4614" max="4614"/>
    <col width="9.140625" customWidth="1" min="4615" max="4615"/>
    <col width="3.7109375" customWidth="1" min="4616" max="4616"/>
    <col width="9.7109375" customWidth="1" min="4617" max="4617"/>
    <col width="9.140625" customWidth="1" min="4618" max="4618"/>
    <col width="9.42578125" bestFit="1" customWidth="1" min="4619" max="4619"/>
    <col width="9.140625" customWidth="1" min="4620" max="4864"/>
    <col width="9.28515625" bestFit="1" customWidth="1" min="4865" max="4865"/>
    <col width="9.140625" customWidth="1" min="4866" max="4866"/>
    <col width="9.28515625" bestFit="1" customWidth="1" min="4867" max="4869"/>
    <col width="7.85546875" customWidth="1" min="4870" max="4870"/>
    <col width="9.140625" customWidth="1" min="4871" max="4871"/>
    <col width="3.7109375" customWidth="1" min="4872" max="4872"/>
    <col width="9.7109375" customWidth="1" min="4873" max="4873"/>
    <col width="9.140625" customWidth="1" min="4874" max="4874"/>
    <col width="9.42578125" bestFit="1" customWidth="1" min="4875" max="4875"/>
    <col width="9.140625" customWidth="1" min="4876" max="5120"/>
    <col width="9.28515625" bestFit="1" customWidth="1" min="5121" max="5121"/>
    <col width="9.140625" customWidth="1" min="5122" max="5122"/>
    <col width="9.28515625" bestFit="1" customWidth="1" min="5123" max="5125"/>
    <col width="7.85546875" customWidth="1" min="5126" max="5126"/>
    <col width="9.140625" customWidth="1" min="5127" max="5127"/>
    <col width="3.7109375" customWidth="1" min="5128" max="5128"/>
    <col width="9.7109375" customWidth="1" min="5129" max="5129"/>
    <col width="9.140625" customWidth="1" min="5130" max="5130"/>
    <col width="9.42578125" bestFit="1" customWidth="1" min="5131" max="5131"/>
    <col width="9.140625" customWidth="1" min="5132" max="5376"/>
    <col width="9.28515625" bestFit="1" customWidth="1" min="5377" max="5377"/>
    <col width="9.140625" customWidth="1" min="5378" max="5378"/>
    <col width="9.28515625" bestFit="1" customWidth="1" min="5379" max="5381"/>
    <col width="7.85546875" customWidth="1" min="5382" max="5382"/>
    <col width="9.140625" customWidth="1" min="5383" max="5383"/>
    <col width="3.7109375" customWidth="1" min="5384" max="5384"/>
    <col width="9.7109375" customWidth="1" min="5385" max="5385"/>
    <col width="9.140625" customWidth="1" min="5386" max="5386"/>
    <col width="9.42578125" bestFit="1" customWidth="1" min="5387" max="5387"/>
    <col width="9.140625" customWidth="1" min="5388" max="5632"/>
    <col width="9.28515625" bestFit="1" customWidth="1" min="5633" max="5633"/>
    <col width="9.140625" customWidth="1" min="5634" max="5634"/>
    <col width="9.28515625" bestFit="1" customWidth="1" min="5635" max="5637"/>
    <col width="7.85546875" customWidth="1" min="5638" max="5638"/>
    <col width="9.140625" customWidth="1" min="5639" max="5639"/>
    <col width="3.7109375" customWidth="1" min="5640" max="5640"/>
    <col width="9.7109375" customWidth="1" min="5641" max="5641"/>
    <col width="9.140625" customWidth="1" min="5642" max="5642"/>
    <col width="9.42578125" bestFit="1" customWidth="1" min="5643" max="5643"/>
    <col width="9.140625" customWidth="1" min="5644" max="5888"/>
    <col width="9.28515625" bestFit="1" customWidth="1" min="5889" max="5889"/>
    <col width="9.140625" customWidth="1" min="5890" max="5890"/>
    <col width="9.28515625" bestFit="1" customWidth="1" min="5891" max="5893"/>
    <col width="7.85546875" customWidth="1" min="5894" max="5894"/>
    <col width="9.140625" customWidth="1" min="5895" max="5895"/>
    <col width="3.7109375" customWidth="1" min="5896" max="5896"/>
    <col width="9.7109375" customWidth="1" min="5897" max="5897"/>
    <col width="9.140625" customWidth="1" min="5898" max="5898"/>
    <col width="9.42578125" bestFit="1" customWidth="1" min="5899" max="5899"/>
    <col width="9.140625" customWidth="1" min="5900" max="6144"/>
    <col width="9.28515625" bestFit="1" customWidth="1" min="6145" max="6145"/>
    <col width="9.140625" customWidth="1" min="6146" max="6146"/>
    <col width="9.28515625" bestFit="1" customWidth="1" min="6147" max="6149"/>
    <col width="7.85546875" customWidth="1" min="6150" max="6150"/>
    <col width="9.140625" customWidth="1" min="6151" max="6151"/>
    <col width="3.7109375" customWidth="1" min="6152" max="6152"/>
    <col width="9.7109375" customWidth="1" min="6153" max="6153"/>
    <col width="9.140625" customWidth="1" min="6154" max="6154"/>
    <col width="9.42578125" bestFit="1" customWidth="1" min="6155" max="6155"/>
    <col width="9.140625" customWidth="1" min="6156" max="6400"/>
    <col width="9.28515625" bestFit="1" customWidth="1" min="6401" max="6401"/>
    <col width="9.140625" customWidth="1" min="6402" max="6402"/>
    <col width="9.28515625" bestFit="1" customWidth="1" min="6403" max="6405"/>
    <col width="7.85546875" customWidth="1" min="6406" max="6406"/>
    <col width="9.140625" customWidth="1" min="6407" max="6407"/>
    <col width="3.7109375" customWidth="1" min="6408" max="6408"/>
    <col width="9.7109375" customWidth="1" min="6409" max="6409"/>
    <col width="9.140625" customWidth="1" min="6410" max="6410"/>
    <col width="9.42578125" bestFit="1" customWidth="1" min="6411" max="6411"/>
    <col width="9.140625" customWidth="1" min="6412" max="6656"/>
    <col width="9.28515625" bestFit="1" customWidth="1" min="6657" max="6657"/>
    <col width="9.140625" customWidth="1" min="6658" max="6658"/>
    <col width="9.28515625" bestFit="1" customWidth="1" min="6659" max="6661"/>
    <col width="7.85546875" customWidth="1" min="6662" max="6662"/>
    <col width="9.140625" customWidth="1" min="6663" max="6663"/>
    <col width="3.7109375" customWidth="1" min="6664" max="6664"/>
    <col width="9.7109375" customWidth="1" min="6665" max="6665"/>
    <col width="9.140625" customWidth="1" min="6666" max="6666"/>
    <col width="9.42578125" bestFit="1" customWidth="1" min="6667" max="6667"/>
    <col width="9.140625" customWidth="1" min="6668" max="6912"/>
    <col width="9.28515625" bestFit="1" customWidth="1" min="6913" max="6913"/>
    <col width="9.140625" customWidth="1" min="6914" max="6914"/>
    <col width="9.28515625" bestFit="1" customWidth="1" min="6915" max="6917"/>
    <col width="7.85546875" customWidth="1" min="6918" max="6918"/>
    <col width="9.140625" customWidth="1" min="6919" max="6919"/>
    <col width="3.7109375" customWidth="1" min="6920" max="6920"/>
    <col width="9.7109375" customWidth="1" min="6921" max="6921"/>
    <col width="9.140625" customWidth="1" min="6922" max="6922"/>
    <col width="9.42578125" bestFit="1" customWidth="1" min="6923" max="6923"/>
    <col width="9.140625" customWidth="1" min="6924" max="7168"/>
    <col width="9.28515625" bestFit="1" customWidth="1" min="7169" max="7169"/>
    <col width="9.140625" customWidth="1" min="7170" max="7170"/>
    <col width="9.28515625" bestFit="1" customWidth="1" min="7171" max="7173"/>
    <col width="7.85546875" customWidth="1" min="7174" max="7174"/>
    <col width="9.140625" customWidth="1" min="7175" max="7175"/>
    <col width="3.7109375" customWidth="1" min="7176" max="7176"/>
    <col width="9.7109375" customWidth="1" min="7177" max="7177"/>
    <col width="9.140625" customWidth="1" min="7178" max="7178"/>
    <col width="9.42578125" bestFit="1" customWidth="1" min="7179" max="7179"/>
    <col width="9.140625" customWidth="1" min="7180" max="7424"/>
    <col width="9.28515625" bestFit="1" customWidth="1" min="7425" max="7425"/>
    <col width="9.140625" customWidth="1" min="7426" max="7426"/>
    <col width="9.28515625" bestFit="1" customWidth="1" min="7427" max="7429"/>
    <col width="7.85546875" customWidth="1" min="7430" max="7430"/>
    <col width="9.140625" customWidth="1" min="7431" max="7431"/>
    <col width="3.7109375" customWidth="1" min="7432" max="7432"/>
    <col width="9.7109375" customWidth="1" min="7433" max="7433"/>
    <col width="9.140625" customWidth="1" min="7434" max="7434"/>
    <col width="9.42578125" bestFit="1" customWidth="1" min="7435" max="7435"/>
    <col width="9.140625" customWidth="1" min="7436" max="7680"/>
    <col width="9.28515625" bestFit="1" customWidth="1" min="7681" max="7681"/>
    <col width="9.140625" customWidth="1" min="7682" max="7682"/>
    <col width="9.28515625" bestFit="1" customWidth="1" min="7683" max="7685"/>
    <col width="7.85546875" customWidth="1" min="7686" max="7686"/>
    <col width="9.140625" customWidth="1" min="7687" max="7687"/>
    <col width="3.7109375" customWidth="1" min="7688" max="7688"/>
    <col width="9.7109375" customWidth="1" min="7689" max="7689"/>
    <col width="9.140625" customWidth="1" min="7690" max="7690"/>
    <col width="9.42578125" bestFit="1" customWidth="1" min="7691" max="7691"/>
    <col width="9.140625" customWidth="1" min="7692" max="7936"/>
    <col width="9.28515625" bestFit="1" customWidth="1" min="7937" max="7937"/>
    <col width="9.140625" customWidth="1" min="7938" max="7938"/>
    <col width="9.28515625" bestFit="1" customWidth="1" min="7939" max="7941"/>
    <col width="7.85546875" customWidth="1" min="7942" max="7942"/>
    <col width="9.140625" customWidth="1" min="7943" max="7943"/>
    <col width="3.7109375" customWidth="1" min="7944" max="7944"/>
    <col width="9.7109375" customWidth="1" min="7945" max="7945"/>
    <col width="9.140625" customWidth="1" min="7946" max="7946"/>
    <col width="9.42578125" bestFit="1" customWidth="1" min="7947" max="7947"/>
    <col width="9.140625" customWidth="1" min="7948" max="8192"/>
    <col width="9.28515625" bestFit="1" customWidth="1" min="8193" max="8193"/>
    <col width="9.140625" customWidth="1" min="8194" max="8194"/>
    <col width="9.28515625" bestFit="1" customWidth="1" min="8195" max="8197"/>
    <col width="7.85546875" customWidth="1" min="8198" max="8198"/>
    <col width="9.140625" customWidth="1" min="8199" max="8199"/>
    <col width="3.7109375" customWidth="1" min="8200" max="8200"/>
    <col width="9.7109375" customWidth="1" min="8201" max="8201"/>
    <col width="9.140625" customWidth="1" min="8202" max="8202"/>
    <col width="9.42578125" bestFit="1" customWidth="1" min="8203" max="8203"/>
    <col width="9.140625" customWidth="1" min="8204" max="8448"/>
    <col width="9.28515625" bestFit="1" customWidth="1" min="8449" max="8449"/>
    <col width="9.140625" customWidth="1" min="8450" max="8450"/>
    <col width="9.28515625" bestFit="1" customWidth="1" min="8451" max="8453"/>
    <col width="7.85546875" customWidth="1" min="8454" max="8454"/>
    <col width="9.140625" customWidth="1" min="8455" max="8455"/>
    <col width="3.7109375" customWidth="1" min="8456" max="8456"/>
    <col width="9.7109375" customWidth="1" min="8457" max="8457"/>
    <col width="9.140625" customWidth="1" min="8458" max="8458"/>
    <col width="9.42578125" bestFit="1" customWidth="1" min="8459" max="8459"/>
    <col width="9.140625" customWidth="1" min="8460" max="8704"/>
    <col width="9.28515625" bestFit="1" customWidth="1" min="8705" max="8705"/>
    <col width="9.140625" customWidth="1" min="8706" max="8706"/>
    <col width="9.28515625" bestFit="1" customWidth="1" min="8707" max="8709"/>
    <col width="7.85546875" customWidth="1" min="8710" max="8710"/>
    <col width="9.140625" customWidth="1" min="8711" max="8711"/>
    <col width="3.7109375" customWidth="1" min="8712" max="8712"/>
    <col width="9.7109375" customWidth="1" min="8713" max="8713"/>
    <col width="9.140625" customWidth="1" min="8714" max="8714"/>
    <col width="9.42578125" bestFit="1" customWidth="1" min="8715" max="8715"/>
    <col width="9.140625" customWidth="1" min="8716" max="8960"/>
    <col width="9.28515625" bestFit="1" customWidth="1" min="8961" max="8961"/>
    <col width="9.140625" customWidth="1" min="8962" max="8962"/>
    <col width="9.28515625" bestFit="1" customWidth="1" min="8963" max="8965"/>
    <col width="7.85546875" customWidth="1" min="8966" max="8966"/>
    <col width="9.140625" customWidth="1" min="8967" max="8967"/>
    <col width="3.7109375" customWidth="1" min="8968" max="8968"/>
    <col width="9.7109375" customWidth="1" min="8969" max="8969"/>
    <col width="9.140625" customWidth="1" min="8970" max="8970"/>
    <col width="9.42578125" bestFit="1" customWidth="1" min="8971" max="8971"/>
    <col width="9.140625" customWidth="1" min="8972" max="9216"/>
    <col width="9.28515625" bestFit="1" customWidth="1" min="9217" max="9217"/>
    <col width="9.140625" customWidth="1" min="9218" max="9218"/>
    <col width="9.28515625" bestFit="1" customWidth="1" min="9219" max="9221"/>
    <col width="7.85546875" customWidth="1" min="9222" max="9222"/>
    <col width="9.140625" customWidth="1" min="9223" max="9223"/>
    <col width="3.7109375" customWidth="1" min="9224" max="9224"/>
    <col width="9.7109375" customWidth="1" min="9225" max="9225"/>
    <col width="9.140625" customWidth="1" min="9226" max="9226"/>
    <col width="9.42578125" bestFit="1" customWidth="1" min="9227" max="9227"/>
    <col width="9.140625" customWidth="1" min="9228" max="9472"/>
    <col width="9.28515625" bestFit="1" customWidth="1" min="9473" max="9473"/>
    <col width="9.140625" customWidth="1" min="9474" max="9474"/>
    <col width="9.28515625" bestFit="1" customWidth="1" min="9475" max="9477"/>
    <col width="7.85546875" customWidth="1" min="9478" max="9478"/>
    <col width="9.140625" customWidth="1" min="9479" max="9479"/>
    <col width="3.7109375" customWidth="1" min="9480" max="9480"/>
    <col width="9.7109375" customWidth="1" min="9481" max="9481"/>
    <col width="9.140625" customWidth="1" min="9482" max="9482"/>
    <col width="9.42578125" bestFit="1" customWidth="1" min="9483" max="9483"/>
    <col width="9.140625" customWidth="1" min="9484" max="9728"/>
    <col width="9.28515625" bestFit="1" customWidth="1" min="9729" max="9729"/>
    <col width="9.140625" customWidth="1" min="9730" max="9730"/>
    <col width="9.28515625" bestFit="1" customWidth="1" min="9731" max="9733"/>
    <col width="7.85546875" customWidth="1" min="9734" max="9734"/>
    <col width="9.140625" customWidth="1" min="9735" max="9735"/>
    <col width="3.7109375" customWidth="1" min="9736" max="9736"/>
    <col width="9.7109375" customWidth="1" min="9737" max="9737"/>
    <col width="9.140625" customWidth="1" min="9738" max="9738"/>
    <col width="9.42578125" bestFit="1" customWidth="1" min="9739" max="9739"/>
    <col width="9.140625" customWidth="1" min="9740" max="9984"/>
    <col width="9.28515625" bestFit="1" customWidth="1" min="9985" max="9985"/>
    <col width="9.140625" customWidth="1" min="9986" max="9986"/>
    <col width="9.28515625" bestFit="1" customWidth="1" min="9987" max="9989"/>
    <col width="7.85546875" customWidth="1" min="9990" max="9990"/>
    <col width="9.140625" customWidth="1" min="9991" max="9991"/>
    <col width="3.7109375" customWidth="1" min="9992" max="9992"/>
    <col width="9.7109375" customWidth="1" min="9993" max="9993"/>
    <col width="9.140625" customWidth="1" min="9994" max="9994"/>
    <col width="9.42578125" bestFit="1" customWidth="1" min="9995" max="9995"/>
    <col width="9.140625" customWidth="1" min="9996" max="10240"/>
    <col width="9.28515625" bestFit="1" customWidth="1" min="10241" max="10241"/>
    <col width="9.140625" customWidth="1" min="10242" max="10242"/>
    <col width="9.28515625" bestFit="1" customWidth="1" min="10243" max="10245"/>
    <col width="7.85546875" customWidth="1" min="10246" max="10246"/>
    <col width="9.140625" customWidth="1" min="10247" max="10247"/>
    <col width="3.7109375" customWidth="1" min="10248" max="10248"/>
    <col width="9.7109375" customWidth="1" min="10249" max="10249"/>
    <col width="9.140625" customWidth="1" min="10250" max="10250"/>
    <col width="9.42578125" bestFit="1" customWidth="1" min="10251" max="10251"/>
    <col width="9.140625" customWidth="1" min="10252" max="10496"/>
    <col width="9.28515625" bestFit="1" customWidth="1" min="10497" max="10497"/>
    <col width="9.140625" customWidth="1" min="10498" max="10498"/>
    <col width="9.28515625" bestFit="1" customWidth="1" min="10499" max="10501"/>
    <col width="7.85546875" customWidth="1" min="10502" max="10502"/>
    <col width="9.140625" customWidth="1" min="10503" max="10503"/>
    <col width="3.7109375" customWidth="1" min="10504" max="10504"/>
    <col width="9.7109375" customWidth="1" min="10505" max="10505"/>
    <col width="9.140625" customWidth="1" min="10506" max="10506"/>
    <col width="9.42578125" bestFit="1" customWidth="1" min="10507" max="10507"/>
    <col width="9.140625" customWidth="1" min="10508" max="10752"/>
    <col width="9.28515625" bestFit="1" customWidth="1" min="10753" max="10753"/>
    <col width="9.140625" customWidth="1" min="10754" max="10754"/>
    <col width="9.28515625" bestFit="1" customWidth="1" min="10755" max="10757"/>
    <col width="7.85546875" customWidth="1" min="10758" max="10758"/>
    <col width="9.140625" customWidth="1" min="10759" max="10759"/>
    <col width="3.7109375" customWidth="1" min="10760" max="10760"/>
    <col width="9.7109375" customWidth="1" min="10761" max="10761"/>
    <col width="9.140625" customWidth="1" min="10762" max="10762"/>
    <col width="9.42578125" bestFit="1" customWidth="1" min="10763" max="10763"/>
    <col width="9.140625" customWidth="1" min="10764" max="11008"/>
    <col width="9.28515625" bestFit="1" customWidth="1" min="11009" max="11009"/>
    <col width="9.140625" customWidth="1" min="11010" max="11010"/>
    <col width="9.28515625" bestFit="1" customWidth="1" min="11011" max="11013"/>
    <col width="7.85546875" customWidth="1" min="11014" max="11014"/>
    <col width="9.140625" customWidth="1" min="11015" max="11015"/>
    <col width="3.7109375" customWidth="1" min="11016" max="11016"/>
    <col width="9.7109375" customWidth="1" min="11017" max="11017"/>
    <col width="9.140625" customWidth="1" min="11018" max="11018"/>
    <col width="9.42578125" bestFit="1" customWidth="1" min="11019" max="11019"/>
    <col width="9.140625" customWidth="1" min="11020" max="11264"/>
    <col width="9.28515625" bestFit="1" customWidth="1" min="11265" max="11265"/>
    <col width="9.140625" customWidth="1" min="11266" max="11266"/>
    <col width="9.28515625" bestFit="1" customWidth="1" min="11267" max="11269"/>
    <col width="7.85546875" customWidth="1" min="11270" max="11270"/>
    <col width="9.140625" customWidth="1" min="11271" max="11271"/>
    <col width="3.7109375" customWidth="1" min="11272" max="11272"/>
    <col width="9.7109375" customWidth="1" min="11273" max="11273"/>
    <col width="9.140625" customWidth="1" min="11274" max="11274"/>
    <col width="9.42578125" bestFit="1" customWidth="1" min="11275" max="11275"/>
    <col width="9.140625" customWidth="1" min="11276" max="11520"/>
    <col width="9.28515625" bestFit="1" customWidth="1" min="11521" max="11521"/>
    <col width="9.140625" customWidth="1" min="11522" max="11522"/>
    <col width="9.28515625" bestFit="1" customWidth="1" min="11523" max="11525"/>
    <col width="7.85546875" customWidth="1" min="11526" max="11526"/>
    <col width="9.140625" customWidth="1" min="11527" max="11527"/>
    <col width="3.7109375" customWidth="1" min="11528" max="11528"/>
    <col width="9.7109375" customWidth="1" min="11529" max="11529"/>
    <col width="9.140625" customWidth="1" min="11530" max="11530"/>
    <col width="9.42578125" bestFit="1" customWidth="1" min="11531" max="11531"/>
    <col width="9.140625" customWidth="1" min="11532" max="11776"/>
    <col width="9.28515625" bestFit="1" customWidth="1" min="11777" max="11777"/>
    <col width="9.140625" customWidth="1" min="11778" max="11778"/>
    <col width="9.28515625" bestFit="1" customWidth="1" min="11779" max="11781"/>
    <col width="7.85546875" customWidth="1" min="11782" max="11782"/>
    <col width="9.140625" customWidth="1" min="11783" max="11783"/>
    <col width="3.7109375" customWidth="1" min="11784" max="11784"/>
    <col width="9.7109375" customWidth="1" min="11785" max="11785"/>
    <col width="9.140625" customWidth="1" min="11786" max="11786"/>
    <col width="9.42578125" bestFit="1" customWidth="1" min="11787" max="11787"/>
    <col width="9.140625" customWidth="1" min="11788" max="12032"/>
    <col width="9.28515625" bestFit="1" customWidth="1" min="12033" max="12033"/>
    <col width="9.140625" customWidth="1" min="12034" max="12034"/>
    <col width="9.28515625" bestFit="1" customWidth="1" min="12035" max="12037"/>
    <col width="7.85546875" customWidth="1" min="12038" max="12038"/>
    <col width="9.140625" customWidth="1" min="12039" max="12039"/>
    <col width="3.7109375" customWidth="1" min="12040" max="12040"/>
    <col width="9.7109375" customWidth="1" min="12041" max="12041"/>
    <col width="9.140625" customWidth="1" min="12042" max="12042"/>
    <col width="9.42578125" bestFit="1" customWidth="1" min="12043" max="12043"/>
    <col width="9.140625" customWidth="1" min="12044" max="12288"/>
    <col width="9.28515625" bestFit="1" customWidth="1" min="12289" max="12289"/>
    <col width="9.140625" customWidth="1" min="12290" max="12290"/>
    <col width="9.28515625" bestFit="1" customWidth="1" min="12291" max="12293"/>
    <col width="7.85546875" customWidth="1" min="12294" max="12294"/>
    <col width="9.140625" customWidth="1" min="12295" max="12295"/>
    <col width="3.7109375" customWidth="1" min="12296" max="12296"/>
    <col width="9.7109375" customWidth="1" min="12297" max="12297"/>
    <col width="9.140625" customWidth="1" min="12298" max="12298"/>
    <col width="9.42578125" bestFit="1" customWidth="1" min="12299" max="12299"/>
    <col width="9.140625" customWidth="1" min="12300" max="12544"/>
    <col width="9.28515625" bestFit="1" customWidth="1" min="12545" max="12545"/>
    <col width="9.140625" customWidth="1" min="12546" max="12546"/>
    <col width="9.28515625" bestFit="1" customWidth="1" min="12547" max="12549"/>
    <col width="7.85546875" customWidth="1" min="12550" max="12550"/>
    <col width="9.140625" customWidth="1" min="12551" max="12551"/>
    <col width="3.7109375" customWidth="1" min="12552" max="12552"/>
    <col width="9.7109375" customWidth="1" min="12553" max="12553"/>
    <col width="9.140625" customWidth="1" min="12554" max="12554"/>
    <col width="9.42578125" bestFit="1" customWidth="1" min="12555" max="12555"/>
    <col width="9.140625" customWidth="1" min="12556" max="12800"/>
    <col width="9.28515625" bestFit="1" customWidth="1" min="12801" max="12801"/>
    <col width="9.140625" customWidth="1" min="12802" max="12802"/>
    <col width="9.28515625" bestFit="1" customWidth="1" min="12803" max="12805"/>
    <col width="7.85546875" customWidth="1" min="12806" max="12806"/>
    <col width="9.140625" customWidth="1" min="12807" max="12807"/>
    <col width="3.7109375" customWidth="1" min="12808" max="12808"/>
    <col width="9.7109375" customWidth="1" min="12809" max="12809"/>
    <col width="9.140625" customWidth="1" min="12810" max="12810"/>
    <col width="9.42578125" bestFit="1" customWidth="1" min="12811" max="12811"/>
    <col width="9.140625" customWidth="1" min="12812" max="13056"/>
    <col width="9.28515625" bestFit="1" customWidth="1" min="13057" max="13057"/>
    <col width="9.140625" customWidth="1" min="13058" max="13058"/>
    <col width="9.28515625" bestFit="1" customWidth="1" min="13059" max="13061"/>
    <col width="7.85546875" customWidth="1" min="13062" max="13062"/>
    <col width="9.140625" customWidth="1" min="13063" max="13063"/>
    <col width="3.7109375" customWidth="1" min="13064" max="13064"/>
    <col width="9.7109375" customWidth="1" min="13065" max="13065"/>
    <col width="9.140625" customWidth="1" min="13066" max="13066"/>
    <col width="9.42578125" bestFit="1" customWidth="1" min="13067" max="13067"/>
    <col width="9.140625" customWidth="1" min="13068" max="13312"/>
    <col width="9.28515625" bestFit="1" customWidth="1" min="13313" max="13313"/>
    <col width="9.140625" customWidth="1" min="13314" max="13314"/>
    <col width="9.28515625" bestFit="1" customWidth="1" min="13315" max="13317"/>
    <col width="7.85546875" customWidth="1" min="13318" max="13318"/>
    <col width="9.140625" customWidth="1" min="13319" max="13319"/>
    <col width="3.7109375" customWidth="1" min="13320" max="13320"/>
    <col width="9.7109375" customWidth="1" min="13321" max="13321"/>
    <col width="9.140625" customWidth="1" min="13322" max="13322"/>
    <col width="9.42578125" bestFit="1" customWidth="1" min="13323" max="13323"/>
    <col width="9.140625" customWidth="1" min="13324" max="13568"/>
    <col width="9.28515625" bestFit="1" customWidth="1" min="13569" max="13569"/>
    <col width="9.140625" customWidth="1" min="13570" max="13570"/>
    <col width="9.28515625" bestFit="1" customWidth="1" min="13571" max="13573"/>
    <col width="7.85546875" customWidth="1" min="13574" max="13574"/>
    <col width="9.140625" customWidth="1" min="13575" max="13575"/>
    <col width="3.7109375" customWidth="1" min="13576" max="13576"/>
    <col width="9.7109375" customWidth="1" min="13577" max="13577"/>
    <col width="9.140625" customWidth="1" min="13578" max="13578"/>
    <col width="9.42578125" bestFit="1" customWidth="1" min="13579" max="13579"/>
    <col width="9.140625" customWidth="1" min="13580" max="13824"/>
    <col width="9.28515625" bestFit="1" customWidth="1" min="13825" max="13825"/>
    <col width="9.140625" customWidth="1" min="13826" max="13826"/>
    <col width="9.28515625" bestFit="1" customWidth="1" min="13827" max="13829"/>
    <col width="7.85546875" customWidth="1" min="13830" max="13830"/>
    <col width="9.140625" customWidth="1" min="13831" max="13831"/>
    <col width="3.7109375" customWidth="1" min="13832" max="13832"/>
    <col width="9.7109375" customWidth="1" min="13833" max="13833"/>
    <col width="9.140625" customWidth="1" min="13834" max="13834"/>
    <col width="9.42578125" bestFit="1" customWidth="1" min="13835" max="13835"/>
    <col width="9.140625" customWidth="1" min="13836" max="14080"/>
    <col width="9.28515625" bestFit="1" customWidth="1" min="14081" max="14081"/>
    <col width="9.140625" customWidth="1" min="14082" max="14082"/>
    <col width="9.28515625" bestFit="1" customWidth="1" min="14083" max="14085"/>
    <col width="7.85546875" customWidth="1" min="14086" max="14086"/>
    <col width="9.140625" customWidth="1" min="14087" max="14087"/>
    <col width="3.7109375" customWidth="1" min="14088" max="14088"/>
    <col width="9.7109375" customWidth="1" min="14089" max="14089"/>
    <col width="9.140625" customWidth="1" min="14090" max="14090"/>
    <col width="9.42578125" bestFit="1" customWidth="1" min="14091" max="14091"/>
    <col width="9.140625" customWidth="1" min="14092" max="14336"/>
    <col width="9.28515625" bestFit="1" customWidth="1" min="14337" max="14337"/>
    <col width="9.140625" customWidth="1" min="14338" max="14338"/>
    <col width="9.28515625" bestFit="1" customWidth="1" min="14339" max="14341"/>
    <col width="7.85546875" customWidth="1" min="14342" max="14342"/>
    <col width="9.140625" customWidth="1" min="14343" max="14343"/>
    <col width="3.7109375" customWidth="1" min="14344" max="14344"/>
    <col width="9.7109375" customWidth="1" min="14345" max="14345"/>
    <col width="9.140625" customWidth="1" min="14346" max="14346"/>
    <col width="9.42578125" bestFit="1" customWidth="1" min="14347" max="14347"/>
    <col width="9.140625" customWidth="1" min="14348" max="14592"/>
    <col width="9.28515625" bestFit="1" customWidth="1" min="14593" max="14593"/>
    <col width="9.140625" customWidth="1" min="14594" max="14594"/>
    <col width="9.28515625" bestFit="1" customWidth="1" min="14595" max="14597"/>
    <col width="7.85546875" customWidth="1" min="14598" max="14598"/>
    <col width="9.140625" customWidth="1" min="14599" max="14599"/>
    <col width="3.7109375" customWidth="1" min="14600" max="14600"/>
    <col width="9.7109375" customWidth="1" min="14601" max="14601"/>
    <col width="9.140625" customWidth="1" min="14602" max="14602"/>
    <col width="9.42578125" bestFit="1" customWidth="1" min="14603" max="14603"/>
    <col width="9.140625" customWidth="1" min="14604" max="14848"/>
    <col width="9.28515625" bestFit="1" customWidth="1" min="14849" max="14849"/>
    <col width="9.140625" customWidth="1" min="14850" max="14850"/>
    <col width="9.28515625" bestFit="1" customWidth="1" min="14851" max="14853"/>
    <col width="7.85546875" customWidth="1" min="14854" max="14854"/>
    <col width="9.140625" customWidth="1" min="14855" max="14855"/>
    <col width="3.7109375" customWidth="1" min="14856" max="14856"/>
    <col width="9.7109375" customWidth="1" min="14857" max="14857"/>
    <col width="9.140625" customWidth="1" min="14858" max="14858"/>
    <col width="9.42578125" bestFit="1" customWidth="1" min="14859" max="14859"/>
    <col width="9.140625" customWidth="1" min="14860" max="15104"/>
    <col width="9.28515625" bestFit="1" customWidth="1" min="15105" max="15105"/>
    <col width="9.140625" customWidth="1" min="15106" max="15106"/>
    <col width="9.28515625" bestFit="1" customWidth="1" min="15107" max="15109"/>
    <col width="7.85546875" customWidth="1" min="15110" max="15110"/>
    <col width="9.140625" customWidth="1" min="15111" max="15111"/>
    <col width="3.7109375" customWidth="1" min="15112" max="15112"/>
    <col width="9.7109375" customWidth="1" min="15113" max="15113"/>
    <col width="9.140625" customWidth="1" min="15114" max="15114"/>
    <col width="9.42578125" bestFit="1" customWidth="1" min="15115" max="15115"/>
    <col width="9.140625" customWidth="1" min="15116" max="15360"/>
    <col width="9.28515625" bestFit="1" customWidth="1" min="15361" max="15361"/>
    <col width="9.140625" customWidth="1" min="15362" max="15362"/>
    <col width="9.28515625" bestFit="1" customWidth="1" min="15363" max="15365"/>
    <col width="7.85546875" customWidth="1" min="15366" max="15366"/>
    <col width="9.140625" customWidth="1" min="15367" max="15367"/>
    <col width="3.7109375" customWidth="1" min="15368" max="15368"/>
    <col width="9.7109375" customWidth="1" min="15369" max="15369"/>
    <col width="9.140625" customWidth="1" min="15370" max="15370"/>
    <col width="9.42578125" bestFit="1" customWidth="1" min="15371" max="15371"/>
    <col width="9.140625" customWidth="1" min="15372" max="15616"/>
    <col width="9.28515625" bestFit="1" customWidth="1" min="15617" max="15617"/>
    <col width="9.140625" customWidth="1" min="15618" max="15618"/>
    <col width="9.28515625" bestFit="1" customWidth="1" min="15619" max="15621"/>
    <col width="7.85546875" customWidth="1" min="15622" max="15622"/>
    <col width="9.140625" customWidth="1" min="15623" max="15623"/>
    <col width="3.7109375" customWidth="1" min="15624" max="15624"/>
    <col width="9.7109375" customWidth="1" min="15625" max="15625"/>
    <col width="9.140625" customWidth="1" min="15626" max="15626"/>
    <col width="9.42578125" bestFit="1" customWidth="1" min="15627" max="15627"/>
    <col width="9.140625" customWidth="1" min="15628" max="15872"/>
    <col width="9.28515625" bestFit="1" customWidth="1" min="15873" max="15873"/>
    <col width="9.140625" customWidth="1" min="15874" max="15874"/>
    <col width="9.28515625" bestFit="1" customWidth="1" min="15875" max="15877"/>
    <col width="7.85546875" customWidth="1" min="15878" max="15878"/>
    <col width="9.140625" customWidth="1" min="15879" max="15879"/>
    <col width="3.7109375" customWidth="1" min="15880" max="15880"/>
    <col width="9.7109375" customWidth="1" min="15881" max="15881"/>
    <col width="9.140625" customWidth="1" min="15882" max="15882"/>
    <col width="9.42578125" bestFit="1" customWidth="1" min="15883" max="15883"/>
    <col width="9.140625" customWidth="1" min="15884" max="16128"/>
    <col width="9.28515625" bestFit="1" customWidth="1" min="16129" max="16129"/>
    <col width="9.140625" customWidth="1" min="16130" max="16130"/>
    <col width="9.28515625" bestFit="1" customWidth="1" min="16131" max="16133"/>
    <col width="7.85546875" customWidth="1" min="16134" max="16134"/>
    <col width="9.140625" customWidth="1" min="16135" max="16135"/>
    <col width="3.7109375" customWidth="1" min="16136" max="16136"/>
    <col width="9.7109375" customWidth="1" min="16137" max="16137"/>
    <col width="9.140625" customWidth="1" min="16138" max="16138"/>
    <col width="9.42578125" bestFit="1" customWidth="1" min="16139" max="16139"/>
    <col width="9.140625" customWidth="1" min="16140" max="16384"/>
  </cols>
  <sheetData>
    <row r="1">
      <c r="A1" s="197" t="inlineStr">
        <is>
          <t>Сметный расчет № СР-2-21</t>
        </is>
      </c>
    </row>
    <row r="2">
      <c r="A2" s="197" t="inlineStr">
        <is>
          <t xml:space="preserve">Затраты на  перевозку рабочих к месту работы и обратно                                                                             </t>
        </is>
      </c>
    </row>
    <row r="3">
      <c r="A3" s="274" t="inlineStr">
        <is>
          <t>Объект: 21-ВЛ 220 кВ Шимановск-Ледяная с отпайкой на ПС Ледяная-т</t>
        </is>
      </c>
    </row>
    <row r="4">
      <c r="A4" s="198" t="inlineStr">
        <is>
          <t>Основание: Ф.579959-19.21-РД</t>
        </is>
      </c>
      <c r="B4" s="52" t="n"/>
      <c r="C4" s="52" t="n"/>
      <c r="D4" s="52" t="n"/>
      <c r="E4" s="52" t="n"/>
      <c r="F4" s="52" t="n"/>
      <c r="G4" s="52" t="n"/>
      <c r="H4" s="52" t="n"/>
      <c r="I4" s="52" t="n"/>
      <c r="J4" s="52" t="n"/>
      <c r="K4" s="52" t="n"/>
    </row>
    <row r="5" ht="25.5" customHeight="1">
      <c r="A5" s="199" t="inlineStr">
        <is>
          <t>№ п/п</t>
        </is>
      </c>
      <c r="B5" s="199" t="inlineStr">
        <is>
          <t>Наименование затрат</t>
        </is>
      </c>
      <c r="C5" s="55" t="n"/>
      <c r="D5" s="55" t="n"/>
      <c r="E5" s="55" t="n"/>
      <c r="F5" s="55" t="n"/>
      <c r="G5" s="55" t="n"/>
      <c r="H5" s="55" t="n"/>
      <c r="I5" s="87" t="n"/>
      <c r="J5" s="199" t="inlineStr">
        <is>
          <t>Ед. изм</t>
        </is>
      </c>
      <c r="K5" s="199" t="inlineStr">
        <is>
          <t>Затраты, руб.</t>
        </is>
      </c>
    </row>
    <row r="6" ht="15" customHeight="1">
      <c r="A6" s="200" t="inlineStr">
        <is>
          <t>Перевозка рабочих из г. Шимановск к месту проведения работ</t>
        </is>
      </c>
      <c r="B6" s="55" t="n"/>
      <c r="C6" s="55" t="n"/>
      <c r="D6" s="55" t="n"/>
      <c r="E6" s="55" t="n"/>
      <c r="F6" s="55" t="n"/>
      <c r="G6" s="55" t="n"/>
      <c r="H6" s="55" t="n"/>
      <c r="I6" s="87" t="n"/>
      <c r="J6" s="201" t="n"/>
      <c r="K6" s="202" t="n"/>
    </row>
    <row r="7" ht="26.25" customHeight="1">
      <c r="A7" s="199" t="n">
        <v>1</v>
      </c>
      <c r="B7" s="203" t="inlineStr">
        <is>
          <t>Расстояние перевозки 
- по вдольтрассовым проездам</t>
        </is>
      </c>
      <c r="C7" s="55" t="n"/>
      <c r="D7" s="55" t="n"/>
      <c r="E7" s="55" t="n"/>
      <c r="F7" s="55" t="n"/>
      <c r="G7" s="55" t="n"/>
      <c r="H7" s="55" t="n"/>
      <c r="I7" s="87" t="n"/>
      <c r="J7" s="204" t="inlineStr">
        <is>
          <t>км</t>
        </is>
      </c>
      <c r="K7" s="205" t="n">
        <v>21</v>
      </c>
    </row>
    <row r="8" ht="17.25" customHeight="1">
      <c r="A8" s="199" t="n">
        <v>2</v>
      </c>
      <c r="B8" s="203" t="inlineStr">
        <is>
          <t>Количество перевозимых людей</t>
        </is>
      </c>
      <c r="C8" s="55" t="n"/>
      <c r="D8" s="55" t="n"/>
      <c r="E8" s="55" t="n"/>
      <c r="F8" s="55" t="n"/>
      <c r="G8" s="55" t="n"/>
      <c r="H8" s="55" t="n"/>
      <c r="I8" s="87" t="n"/>
      <c r="J8" s="204" t="inlineStr">
        <is>
          <t>чел.</t>
        </is>
      </c>
      <c r="K8" s="206" t="n">
        <f>9*3</f>
        <v>27</v>
      </c>
    </row>
    <row r="9" ht="17.25" customHeight="1">
      <c r="A9" s="199" t="n">
        <v>3</v>
      </c>
      <c r="B9" s="207" t="inlineStr">
        <is>
          <t xml:space="preserve">Продолжительность строительства </t>
        </is>
      </c>
      <c r="C9" s="55" t="n"/>
      <c r="D9" s="55" t="n"/>
      <c r="E9" s="55" t="n"/>
      <c r="F9" s="55" t="n"/>
      <c r="G9" s="55" t="n"/>
      <c r="H9" s="55" t="n"/>
      <c r="I9" s="87" t="n"/>
      <c r="J9" s="204" t="inlineStr">
        <is>
          <t>дней</t>
        </is>
      </c>
      <c r="K9" s="206" t="n">
        <f>30*2.5</f>
        <v>75</v>
      </c>
    </row>
    <row r="10" ht="17.25" customHeight="1">
      <c r="A10" s="199" t="n">
        <v>4</v>
      </c>
      <c r="B10" s="203" t="inlineStr">
        <is>
          <t>Частота перевозки</t>
        </is>
      </c>
      <c r="C10" s="55" t="n"/>
      <c r="D10" s="55" t="n"/>
      <c r="E10" s="55" t="n"/>
      <c r="F10" s="55" t="n"/>
      <c r="G10" s="55" t="n"/>
      <c r="H10" s="55" t="n"/>
      <c r="I10" s="87" t="n"/>
      <c r="J10" s="204" t="inlineStr">
        <is>
          <t>раз/день</t>
        </is>
      </c>
      <c r="K10" s="206" t="n">
        <v>2</v>
      </c>
    </row>
    <row r="11" ht="17.25" customHeight="1">
      <c r="A11" s="199" t="n">
        <v>5</v>
      </c>
      <c r="B11" s="207" t="inlineStr">
        <is>
          <t xml:space="preserve">Пассажировместимость машины  </t>
        </is>
      </c>
      <c r="C11" s="55" t="n"/>
      <c r="D11" s="55" t="n"/>
      <c r="E11" s="55" t="n"/>
      <c r="F11" s="55" t="n"/>
      <c r="G11" s="55" t="n"/>
      <c r="H11" s="55" t="n"/>
      <c r="I11" s="87" t="n"/>
      <c r="J11" s="204" t="inlineStr">
        <is>
          <t>чел.</t>
        </is>
      </c>
      <c r="K11" s="208" t="n">
        <v>20</v>
      </c>
    </row>
    <row r="12" ht="17.25" customHeight="1">
      <c r="A12" s="199" t="n">
        <v>6</v>
      </c>
      <c r="B12" s="203" t="inlineStr">
        <is>
          <t>Скорость движения автомобиля (Раздел 4)</t>
        </is>
      </c>
      <c r="C12" s="55" t="n"/>
      <c r="D12" s="55" t="n"/>
      <c r="E12" s="55" t="n"/>
      <c r="F12" s="55" t="n"/>
      <c r="G12" s="55" t="n"/>
      <c r="H12" s="55" t="n"/>
      <c r="I12" s="87" t="n"/>
      <c r="J12" s="204" t="inlineStr">
        <is>
          <t>км/час</t>
        </is>
      </c>
      <c r="K12" s="206" t="n">
        <v>30</v>
      </c>
    </row>
    <row r="13" ht="17.25" customHeight="1">
      <c r="A13" s="199" t="n">
        <v>7</v>
      </c>
      <c r="B13" s="203" t="inlineStr">
        <is>
          <t xml:space="preserve">Количество необходимых машин </t>
        </is>
      </c>
      <c r="C13" s="55" t="n"/>
      <c r="D13" s="55" t="n"/>
      <c r="E13" s="55" t="n"/>
      <c r="F13" s="55" t="n"/>
      <c r="G13" s="55" t="n"/>
      <c r="H13" s="55" t="n"/>
      <c r="I13" s="87" t="n"/>
      <c r="J13" s="204" t="inlineStr">
        <is>
          <t>шт.</t>
        </is>
      </c>
      <c r="K13" s="206" t="n">
        <f>ROUNDUP(K8/K11,0)</f>
        <v>2</v>
      </c>
    </row>
    <row r="14" ht="46.5" customHeight="1">
      <c r="A14" s="199" t="n">
        <v>8</v>
      </c>
      <c r="B14" s="203" t="inlineStr">
        <is>
          <t>Вахтовый автобус Урал–32552–3013-59 (Вместимость - 20 чел.) (применительно Автомобили полупассажирские, гр. до 2 т, 91.13.03-508) стоимость маш./ч  в ценах 01.01.2000 г.</t>
        </is>
      </c>
      <c r="C14" s="55" t="n"/>
      <c r="D14" s="55" t="n"/>
      <c r="E14" s="55" t="n"/>
      <c r="F14" s="55" t="n"/>
      <c r="G14" s="55" t="n"/>
      <c r="H14" s="55" t="n"/>
      <c r="I14" s="87" t="n"/>
      <c r="J14" s="204" t="inlineStr">
        <is>
          <t>руб.</t>
        </is>
      </c>
      <c r="K14" s="209" t="n">
        <v>71.59999999999999</v>
      </c>
      <c r="Q14" s="210" t="inlineStr">
        <is>
          <t xml:space="preserve">  </t>
        </is>
      </c>
    </row>
    <row r="15" ht="32.25" customHeight="1">
      <c r="A15" s="199" t="n">
        <v>9</v>
      </c>
      <c r="B15" s="211" t="inlineStr">
        <is>
          <t>ИТОГО, Затраты на доставку рабочих на объект и обратно. В ценах 01.01.2000 г.</t>
        </is>
      </c>
      <c r="C15" s="55" t="n"/>
      <c r="D15" s="55" t="n"/>
      <c r="E15" s="55" t="n"/>
      <c r="F15" s="55" t="n"/>
      <c r="G15" s="55" t="n"/>
      <c r="H15" s="55" t="n"/>
      <c r="I15" s="87" t="n"/>
      <c r="J15" s="204" t="inlineStr">
        <is>
          <t>руб.</t>
        </is>
      </c>
      <c r="K15" s="212" t="n">
        <f>K18</f>
        <v>15036</v>
      </c>
    </row>
    <row r="16" ht="18.75" customHeight="1">
      <c r="A16" s="201" t="n">
        <v>10</v>
      </c>
      <c r="B16" s="213" t="inlineStr">
        <is>
          <t>ИТОГО, Затраты на доставку рабочих на объект и обратно. В ценах I кв. 2026 г.</t>
        </is>
      </c>
      <c r="C16" s="55" t="n"/>
      <c r="D16" s="55" t="n"/>
      <c r="E16" s="55" t="n"/>
      <c r="F16" s="55" t="n"/>
      <c r="G16" s="55" t="n"/>
      <c r="H16" s="55" t="n"/>
      <c r="I16" s="87" t="n"/>
      <c r="J16" s="204" t="inlineStr">
        <is>
          <t>руб.</t>
        </is>
      </c>
      <c r="K16" s="212" t="n">
        <f>F20</f>
        <v>211255.8</v>
      </c>
    </row>
    <row r="17" ht="22.5" customHeight="1">
      <c r="A17" s="214" t="inlineStr">
        <is>
          <t xml:space="preserve">1. Перевозка рабочих </t>
        </is>
      </c>
      <c r="B17" s="59" t="n"/>
      <c r="C17" s="59" t="n"/>
      <c r="D17" s="59" t="n"/>
      <c r="E17" s="59" t="n"/>
      <c r="F17" s="59" t="n"/>
      <c r="G17" s="59" t="n"/>
      <c r="H17" s="59" t="n"/>
      <c r="I17" s="59" t="n"/>
      <c r="J17" s="59" t="n"/>
      <c r="K17" s="59" t="n"/>
    </row>
    <row r="18">
      <c r="A18" s="215" t="n">
        <f>K7</f>
        <v>21</v>
      </c>
      <c r="B18" s="216" t="inlineStr">
        <is>
          <t>х</t>
        </is>
      </c>
      <c r="C18" s="217" t="n">
        <f>K9</f>
        <v>75</v>
      </c>
      <c r="D18" s="216" t="inlineStr">
        <is>
          <t>х</t>
        </is>
      </c>
      <c r="E18" s="217" t="n">
        <f>K10</f>
        <v>2</v>
      </c>
      <c r="F18" s="217" t="inlineStr">
        <is>
          <t>х</t>
        </is>
      </c>
      <c r="G18" s="217" t="n">
        <f>K13</f>
        <v>2</v>
      </c>
      <c r="H18" s="216" t="inlineStr">
        <is>
          <t>х</t>
        </is>
      </c>
      <c r="I18" s="215" t="n">
        <f>K14</f>
        <v>71.6</v>
      </c>
      <c r="J18" s="218" t="inlineStr">
        <is>
          <t>=</t>
        </is>
      </c>
      <c r="K18" s="219" t="n">
        <f>ROUND(A18*C18*E18*I18*G18/D19,2)</f>
        <v>15036</v>
      </c>
    </row>
    <row r="19">
      <c r="A19" s="220" t="n"/>
      <c r="B19" s="220" t="n"/>
      <c r="C19" s="220" t="n"/>
      <c r="D19" s="221" t="n">
        <f>K12</f>
        <v>30</v>
      </c>
      <c r="E19" s="220" t="n"/>
      <c r="F19" s="220" t="n"/>
      <c r="G19" s="220" t="n"/>
      <c r="H19" s="220" t="n"/>
      <c r="I19" s="220" t="n"/>
    </row>
    <row r="20" ht="16.5" customHeight="1">
      <c r="A20" s="222" t="n">
        <f>K18</f>
        <v>15036</v>
      </c>
      <c r="C20" s="218" t="inlineStr">
        <is>
          <t>х</t>
        </is>
      </c>
      <c r="D20" s="218" t="n">
        <f>K21</f>
        <v>14.05</v>
      </c>
      <c r="E20" s="218" t="inlineStr">
        <is>
          <t>=</t>
        </is>
      </c>
      <c r="F20" s="219" t="n">
        <f>ROUND(A20*D20,2)</f>
        <v>211255.8</v>
      </c>
      <c r="G20" s="223" t="inlineStr">
        <is>
          <t>руб. в текущих ценах</t>
        </is>
      </c>
      <c r="J20" s="224" t="n"/>
      <c r="K20" s="220" t="n"/>
    </row>
    <row r="21" ht="18.75" customHeight="1">
      <c r="A21" s="225" t="inlineStr">
        <is>
          <t>Минстрой России от 24.02.2026 № 9491-ИФ/09, приложение 4. Индекс 14,05.</t>
        </is>
      </c>
      <c r="J21" s="226" t="inlineStr">
        <is>
          <t>К=</t>
        </is>
      </c>
      <c r="K21" s="226" t="n">
        <v>14.05</v>
      </c>
    </row>
    <row r="22" ht="26.25" customHeight="1">
      <c r="A22" s="227" t="inlineStr">
        <is>
          <t>Составил:</t>
        </is>
      </c>
      <c r="B22" s="228" t="n"/>
      <c r="C22" s="52" t="n"/>
      <c r="D22" s="52" t="n"/>
      <c r="E22" s="227" t="inlineStr">
        <is>
          <t>Григорова И. А.</t>
        </is>
      </c>
      <c r="G22" s="229" t="n"/>
      <c r="H22" s="230" t="n"/>
      <c r="I22" s="230" t="n"/>
      <c r="J22" s="230" t="n"/>
      <c r="K22" s="230" t="n"/>
    </row>
    <row r="23">
      <c r="A23" s="227" t="n"/>
      <c r="E23" s="227" t="n"/>
    </row>
    <row r="24" ht="9.75" customHeight="1">
      <c r="A24" s="227" t="n"/>
      <c r="E24" s="227" t="n"/>
    </row>
    <row r="25" ht="18" customHeight="1">
      <c r="A25" s="227" t="inlineStr">
        <is>
          <t>Проверил:</t>
        </is>
      </c>
      <c r="B25" s="228" t="n"/>
      <c r="C25" s="52" t="n"/>
      <c r="D25" s="52" t="n"/>
      <c r="E25" s="227" t="inlineStr">
        <is>
          <t>Черкасов А. В.</t>
        </is>
      </c>
    </row>
    <row r="27" ht="75" customHeight="1">
      <c r="A27" s="196" t="n"/>
    </row>
  </sheetData>
  <mergeCells count="29">
    <mergeCell ref="B7:I7"/>
    <mergeCell ref="E24:F24"/>
    <mergeCell ref="B16:I16"/>
    <mergeCell ref="E23:F23"/>
    <mergeCell ref="A1:K1"/>
    <mergeCell ref="A21:I21"/>
    <mergeCell ref="B12:I12"/>
    <mergeCell ref="B11:I11"/>
    <mergeCell ref="B14:I14"/>
    <mergeCell ref="G20:I20"/>
    <mergeCell ref="B8:I8"/>
    <mergeCell ref="A27:K27"/>
    <mergeCell ref="B13:I13"/>
    <mergeCell ref="A3:K3"/>
    <mergeCell ref="J18:J19"/>
    <mergeCell ref="B10:I10"/>
    <mergeCell ref="A2:K2"/>
    <mergeCell ref="B25:D25"/>
    <mergeCell ref="A17:K17"/>
    <mergeCell ref="B9:I9"/>
    <mergeCell ref="A20:B20"/>
    <mergeCell ref="A4:K4"/>
    <mergeCell ref="B15:I15"/>
    <mergeCell ref="E25:F25"/>
    <mergeCell ref="B22:D22"/>
    <mergeCell ref="B5:I5"/>
    <mergeCell ref="E22:F22"/>
    <mergeCell ref="A6:I6"/>
    <mergeCell ref="K18:K19"/>
  </mergeCells>
  <pageMargins left="0.7" right="0.7" top="0.75" bottom="0.75" header="0.15" footer="0.3"/>
  <pageSetup orientation="portrait" paperSize="9" scale="89" fitToHeight="0" fitToWidth="1"/>
  <headerFooter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0"/>
  </sheetPr>
  <dimension ref="A1:G33"/>
  <sheetViews>
    <sheetView showGridLines="0" workbookViewId="0">
      <selection activeCell="A1" sqref="A1"/>
    </sheetView>
  </sheetViews>
  <sheetFormatPr baseColWidth="8" defaultRowHeight="15"/>
  <cols>
    <col width="6.7109375" customWidth="1" min="1" max="1"/>
    <col width="57.140625" customWidth="1" min="2" max="2"/>
    <col width="8.42578125" customWidth="1" min="3" max="3"/>
    <col width="15.7109375" customWidth="1" min="4" max="4"/>
    <col width="12.85546875" customWidth="1" min="5" max="5"/>
    <col width="9.140625" customWidth="1" min="6" max="256"/>
    <col width="6.7109375" customWidth="1" min="257" max="257"/>
    <col width="56.5703125" customWidth="1" min="258" max="258"/>
    <col width="8.42578125" customWidth="1" min="259" max="259"/>
    <col width="15.7109375" customWidth="1" min="260" max="260"/>
    <col width="12.85546875" customWidth="1" min="261" max="261"/>
    <col width="9.140625" customWidth="1" min="262" max="512"/>
    <col width="6.7109375" customWidth="1" min="513" max="513"/>
    <col width="56.5703125" customWidth="1" min="514" max="514"/>
    <col width="8.42578125" customWidth="1" min="515" max="515"/>
    <col width="15.7109375" customWidth="1" min="516" max="516"/>
    <col width="12.85546875" customWidth="1" min="517" max="517"/>
    <col width="9.140625" customWidth="1" min="518" max="768"/>
    <col width="6.7109375" customWidth="1" min="769" max="769"/>
    <col width="56.5703125" customWidth="1" min="770" max="770"/>
    <col width="8.42578125" customWidth="1" min="771" max="771"/>
    <col width="15.7109375" customWidth="1" min="772" max="772"/>
    <col width="12.85546875" customWidth="1" min="773" max="773"/>
    <col width="9.140625" customWidth="1" min="774" max="1024"/>
    <col width="6.7109375" customWidth="1" min="1025" max="1025"/>
    <col width="56.5703125" customWidth="1" min="1026" max="1026"/>
    <col width="8.42578125" customWidth="1" min="1027" max="1027"/>
    <col width="15.7109375" customWidth="1" min="1028" max="1028"/>
    <col width="12.85546875" customWidth="1" min="1029" max="1029"/>
    <col width="9.140625" customWidth="1" min="1030" max="1280"/>
    <col width="6.7109375" customWidth="1" min="1281" max="1281"/>
    <col width="56.5703125" customWidth="1" min="1282" max="1282"/>
    <col width="8.42578125" customWidth="1" min="1283" max="1283"/>
    <col width="15.7109375" customWidth="1" min="1284" max="1284"/>
    <col width="12.85546875" customWidth="1" min="1285" max="1285"/>
    <col width="9.140625" customWidth="1" min="1286" max="1536"/>
    <col width="6.7109375" customWidth="1" min="1537" max="1537"/>
    <col width="56.5703125" customWidth="1" min="1538" max="1538"/>
    <col width="8.42578125" customWidth="1" min="1539" max="1539"/>
    <col width="15.7109375" customWidth="1" min="1540" max="1540"/>
    <col width="12.85546875" customWidth="1" min="1541" max="1541"/>
    <col width="9.140625" customWidth="1" min="1542" max="1792"/>
    <col width="6.7109375" customWidth="1" min="1793" max="1793"/>
    <col width="56.5703125" customWidth="1" min="1794" max="1794"/>
    <col width="8.42578125" customWidth="1" min="1795" max="1795"/>
    <col width="15.7109375" customWidth="1" min="1796" max="1796"/>
    <col width="12.85546875" customWidth="1" min="1797" max="1797"/>
    <col width="9.140625" customWidth="1" min="1798" max="2048"/>
    <col width="6.7109375" customWidth="1" min="2049" max="2049"/>
    <col width="56.5703125" customWidth="1" min="2050" max="2050"/>
    <col width="8.42578125" customWidth="1" min="2051" max="2051"/>
    <col width="15.7109375" customWidth="1" min="2052" max="2052"/>
    <col width="12.85546875" customWidth="1" min="2053" max="2053"/>
    <col width="9.140625" customWidth="1" min="2054" max="2304"/>
    <col width="6.7109375" customWidth="1" min="2305" max="2305"/>
    <col width="56.5703125" customWidth="1" min="2306" max="2306"/>
    <col width="8.42578125" customWidth="1" min="2307" max="2307"/>
    <col width="15.7109375" customWidth="1" min="2308" max="2308"/>
    <col width="12.85546875" customWidth="1" min="2309" max="2309"/>
    <col width="9.140625" customWidth="1" min="2310" max="2560"/>
    <col width="6.7109375" customWidth="1" min="2561" max="2561"/>
    <col width="56.5703125" customWidth="1" min="2562" max="2562"/>
    <col width="8.42578125" customWidth="1" min="2563" max="2563"/>
    <col width="15.7109375" customWidth="1" min="2564" max="2564"/>
    <col width="12.85546875" customWidth="1" min="2565" max="2565"/>
    <col width="9.140625" customWidth="1" min="2566" max="2816"/>
    <col width="6.7109375" customWidth="1" min="2817" max="2817"/>
    <col width="56.5703125" customWidth="1" min="2818" max="2818"/>
    <col width="8.42578125" customWidth="1" min="2819" max="2819"/>
    <col width="15.7109375" customWidth="1" min="2820" max="2820"/>
    <col width="12.85546875" customWidth="1" min="2821" max="2821"/>
    <col width="9.140625" customWidth="1" min="2822" max="3072"/>
    <col width="6.7109375" customWidth="1" min="3073" max="3073"/>
    <col width="56.5703125" customWidth="1" min="3074" max="3074"/>
    <col width="8.42578125" customWidth="1" min="3075" max="3075"/>
    <col width="15.7109375" customWidth="1" min="3076" max="3076"/>
    <col width="12.85546875" customWidth="1" min="3077" max="3077"/>
    <col width="9.140625" customWidth="1" min="3078" max="3328"/>
    <col width="6.7109375" customWidth="1" min="3329" max="3329"/>
    <col width="56.5703125" customWidth="1" min="3330" max="3330"/>
    <col width="8.42578125" customWidth="1" min="3331" max="3331"/>
    <col width="15.7109375" customWidth="1" min="3332" max="3332"/>
    <col width="12.85546875" customWidth="1" min="3333" max="3333"/>
    <col width="9.140625" customWidth="1" min="3334" max="3584"/>
    <col width="6.7109375" customWidth="1" min="3585" max="3585"/>
    <col width="56.5703125" customWidth="1" min="3586" max="3586"/>
    <col width="8.42578125" customWidth="1" min="3587" max="3587"/>
    <col width="15.7109375" customWidth="1" min="3588" max="3588"/>
    <col width="12.85546875" customWidth="1" min="3589" max="3589"/>
    <col width="9.140625" customWidth="1" min="3590" max="3840"/>
    <col width="6.7109375" customWidth="1" min="3841" max="3841"/>
    <col width="56.5703125" customWidth="1" min="3842" max="3842"/>
    <col width="8.42578125" customWidth="1" min="3843" max="3843"/>
    <col width="15.7109375" customWidth="1" min="3844" max="3844"/>
    <col width="12.85546875" customWidth="1" min="3845" max="3845"/>
    <col width="9.140625" customWidth="1" min="3846" max="4096"/>
    <col width="6.7109375" customWidth="1" min="4097" max="4097"/>
    <col width="56.5703125" customWidth="1" min="4098" max="4098"/>
    <col width="8.42578125" customWidth="1" min="4099" max="4099"/>
    <col width="15.7109375" customWidth="1" min="4100" max="4100"/>
    <col width="12.85546875" customWidth="1" min="4101" max="4101"/>
    <col width="9.140625" customWidth="1" min="4102" max="4352"/>
    <col width="6.7109375" customWidth="1" min="4353" max="4353"/>
    <col width="56.5703125" customWidth="1" min="4354" max="4354"/>
    <col width="8.42578125" customWidth="1" min="4355" max="4355"/>
    <col width="15.7109375" customWidth="1" min="4356" max="4356"/>
    <col width="12.85546875" customWidth="1" min="4357" max="4357"/>
    <col width="9.140625" customWidth="1" min="4358" max="4608"/>
    <col width="6.7109375" customWidth="1" min="4609" max="4609"/>
    <col width="56.5703125" customWidth="1" min="4610" max="4610"/>
    <col width="8.42578125" customWidth="1" min="4611" max="4611"/>
    <col width="15.7109375" customWidth="1" min="4612" max="4612"/>
    <col width="12.85546875" customWidth="1" min="4613" max="4613"/>
    <col width="9.140625" customWidth="1" min="4614" max="4864"/>
    <col width="6.7109375" customWidth="1" min="4865" max="4865"/>
    <col width="56.5703125" customWidth="1" min="4866" max="4866"/>
    <col width="8.42578125" customWidth="1" min="4867" max="4867"/>
    <col width="15.7109375" customWidth="1" min="4868" max="4868"/>
    <col width="12.85546875" customWidth="1" min="4869" max="4869"/>
    <col width="9.140625" customWidth="1" min="4870" max="5120"/>
    <col width="6.7109375" customWidth="1" min="5121" max="5121"/>
    <col width="56.5703125" customWidth="1" min="5122" max="5122"/>
    <col width="8.42578125" customWidth="1" min="5123" max="5123"/>
    <col width="15.7109375" customWidth="1" min="5124" max="5124"/>
    <col width="12.85546875" customWidth="1" min="5125" max="5125"/>
    <col width="9.140625" customWidth="1" min="5126" max="5376"/>
    <col width="6.7109375" customWidth="1" min="5377" max="5377"/>
    <col width="56.5703125" customWidth="1" min="5378" max="5378"/>
    <col width="8.42578125" customWidth="1" min="5379" max="5379"/>
    <col width="15.7109375" customWidth="1" min="5380" max="5380"/>
    <col width="12.85546875" customWidth="1" min="5381" max="5381"/>
    <col width="9.140625" customWidth="1" min="5382" max="5632"/>
    <col width="6.7109375" customWidth="1" min="5633" max="5633"/>
    <col width="56.5703125" customWidth="1" min="5634" max="5634"/>
    <col width="8.42578125" customWidth="1" min="5635" max="5635"/>
    <col width="15.7109375" customWidth="1" min="5636" max="5636"/>
    <col width="12.85546875" customWidth="1" min="5637" max="5637"/>
    <col width="9.140625" customWidth="1" min="5638" max="5888"/>
    <col width="6.7109375" customWidth="1" min="5889" max="5889"/>
    <col width="56.5703125" customWidth="1" min="5890" max="5890"/>
    <col width="8.42578125" customWidth="1" min="5891" max="5891"/>
    <col width="15.7109375" customWidth="1" min="5892" max="5892"/>
    <col width="12.85546875" customWidth="1" min="5893" max="5893"/>
    <col width="9.140625" customWidth="1" min="5894" max="6144"/>
    <col width="6.7109375" customWidth="1" min="6145" max="6145"/>
    <col width="56.5703125" customWidth="1" min="6146" max="6146"/>
    <col width="8.42578125" customWidth="1" min="6147" max="6147"/>
    <col width="15.7109375" customWidth="1" min="6148" max="6148"/>
    <col width="12.85546875" customWidth="1" min="6149" max="6149"/>
    <col width="9.140625" customWidth="1" min="6150" max="6400"/>
    <col width="6.7109375" customWidth="1" min="6401" max="6401"/>
    <col width="56.5703125" customWidth="1" min="6402" max="6402"/>
    <col width="8.42578125" customWidth="1" min="6403" max="6403"/>
    <col width="15.7109375" customWidth="1" min="6404" max="6404"/>
    <col width="12.85546875" customWidth="1" min="6405" max="6405"/>
    <col width="9.140625" customWidth="1" min="6406" max="6656"/>
    <col width="6.7109375" customWidth="1" min="6657" max="6657"/>
    <col width="56.5703125" customWidth="1" min="6658" max="6658"/>
    <col width="8.42578125" customWidth="1" min="6659" max="6659"/>
    <col width="15.7109375" customWidth="1" min="6660" max="6660"/>
    <col width="12.85546875" customWidth="1" min="6661" max="6661"/>
    <col width="9.140625" customWidth="1" min="6662" max="6912"/>
    <col width="6.7109375" customWidth="1" min="6913" max="6913"/>
    <col width="56.5703125" customWidth="1" min="6914" max="6914"/>
    <col width="8.42578125" customWidth="1" min="6915" max="6915"/>
    <col width="15.7109375" customWidth="1" min="6916" max="6916"/>
    <col width="12.85546875" customWidth="1" min="6917" max="6917"/>
    <col width="9.140625" customWidth="1" min="6918" max="7168"/>
    <col width="6.7109375" customWidth="1" min="7169" max="7169"/>
    <col width="56.5703125" customWidth="1" min="7170" max="7170"/>
    <col width="8.42578125" customWidth="1" min="7171" max="7171"/>
    <col width="15.7109375" customWidth="1" min="7172" max="7172"/>
    <col width="12.85546875" customWidth="1" min="7173" max="7173"/>
    <col width="9.140625" customWidth="1" min="7174" max="7424"/>
    <col width="6.7109375" customWidth="1" min="7425" max="7425"/>
    <col width="56.5703125" customWidth="1" min="7426" max="7426"/>
    <col width="8.42578125" customWidth="1" min="7427" max="7427"/>
    <col width="15.7109375" customWidth="1" min="7428" max="7428"/>
    <col width="12.85546875" customWidth="1" min="7429" max="7429"/>
    <col width="9.140625" customWidth="1" min="7430" max="7680"/>
    <col width="6.7109375" customWidth="1" min="7681" max="7681"/>
    <col width="56.5703125" customWidth="1" min="7682" max="7682"/>
    <col width="8.42578125" customWidth="1" min="7683" max="7683"/>
    <col width="15.7109375" customWidth="1" min="7684" max="7684"/>
    <col width="12.85546875" customWidth="1" min="7685" max="7685"/>
    <col width="9.140625" customWidth="1" min="7686" max="7936"/>
    <col width="6.7109375" customWidth="1" min="7937" max="7937"/>
    <col width="56.5703125" customWidth="1" min="7938" max="7938"/>
    <col width="8.42578125" customWidth="1" min="7939" max="7939"/>
    <col width="15.7109375" customWidth="1" min="7940" max="7940"/>
    <col width="12.85546875" customWidth="1" min="7941" max="7941"/>
    <col width="9.140625" customWidth="1" min="7942" max="8192"/>
    <col width="6.7109375" customWidth="1" min="8193" max="8193"/>
    <col width="56.5703125" customWidth="1" min="8194" max="8194"/>
    <col width="8.42578125" customWidth="1" min="8195" max="8195"/>
    <col width="15.7109375" customWidth="1" min="8196" max="8196"/>
    <col width="12.85546875" customWidth="1" min="8197" max="8197"/>
    <col width="9.140625" customWidth="1" min="8198" max="8448"/>
    <col width="6.7109375" customWidth="1" min="8449" max="8449"/>
    <col width="56.5703125" customWidth="1" min="8450" max="8450"/>
    <col width="8.42578125" customWidth="1" min="8451" max="8451"/>
    <col width="15.7109375" customWidth="1" min="8452" max="8452"/>
    <col width="12.85546875" customWidth="1" min="8453" max="8453"/>
    <col width="9.140625" customWidth="1" min="8454" max="8704"/>
    <col width="6.7109375" customWidth="1" min="8705" max="8705"/>
    <col width="56.5703125" customWidth="1" min="8706" max="8706"/>
    <col width="8.42578125" customWidth="1" min="8707" max="8707"/>
    <col width="15.7109375" customWidth="1" min="8708" max="8708"/>
    <col width="12.85546875" customWidth="1" min="8709" max="8709"/>
    <col width="9.140625" customWidth="1" min="8710" max="8960"/>
    <col width="6.7109375" customWidth="1" min="8961" max="8961"/>
    <col width="56.5703125" customWidth="1" min="8962" max="8962"/>
    <col width="8.42578125" customWidth="1" min="8963" max="8963"/>
    <col width="15.7109375" customWidth="1" min="8964" max="8964"/>
    <col width="12.85546875" customWidth="1" min="8965" max="8965"/>
    <col width="9.140625" customWidth="1" min="8966" max="9216"/>
    <col width="6.7109375" customWidth="1" min="9217" max="9217"/>
    <col width="56.5703125" customWidth="1" min="9218" max="9218"/>
    <col width="8.42578125" customWidth="1" min="9219" max="9219"/>
    <col width="15.7109375" customWidth="1" min="9220" max="9220"/>
    <col width="12.85546875" customWidth="1" min="9221" max="9221"/>
    <col width="9.140625" customWidth="1" min="9222" max="9472"/>
    <col width="6.7109375" customWidth="1" min="9473" max="9473"/>
    <col width="56.5703125" customWidth="1" min="9474" max="9474"/>
    <col width="8.42578125" customWidth="1" min="9475" max="9475"/>
    <col width="15.7109375" customWidth="1" min="9476" max="9476"/>
    <col width="12.85546875" customWidth="1" min="9477" max="9477"/>
    <col width="9.140625" customWidth="1" min="9478" max="9728"/>
    <col width="6.7109375" customWidth="1" min="9729" max="9729"/>
    <col width="56.5703125" customWidth="1" min="9730" max="9730"/>
    <col width="8.42578125" customWidth="1" min="9731" max="9731"/>
    <col width="15.7109375" customWidth="1" min="9732" max="9732"/>
    <col width="12.85546875" customWidth="1" min="9733" max="9733"/>
    <col width="9.140625" customWidth="1" min="9734" max="9984"/>
    <col width="6.7109375" customWidth="1" min="9985" max="9985"/>
    <col width="56.5703125" customWidth="1" min="9986" max="9986"/>
    <col width="8.42578125" customWidth="1" min="9987" max="9987"/>
    <col width="15.7109375" customWidth="1" min="9988" max="9988"/>
    <col width="12.85546875" customWidth="1" min="9989" max="9989"/>
    <col width="9.140625" customWidth="1" min="9990" max="10240"/>
    <col width="6.7109375" customWidth="1" min="10241" max="10241"/>
    <col width="56.5703125" customWidth="1" min="10242" max="10242"/>
    <col width="8.42578125" customWidth="1" min="10243" max="10243"/>
    <col width="15.7109375" customWidth="1" min="10244" max="10244"/>
    <col width="12.85546875" customWidth="1" min="10245" max="10245"/>
    <col width="9.140625" customWidth="1" min="10246" max="10496"/>
    <col width="6.7109375" customWidth="1" min="10497" max="10497"/>
    <col width="56.5703125" customWidth="1" min="10498" max="10498"/>
    <col width="8.42578125" customWidth="1" min="10499" max="10499"/>
    <col width="15.7109375" customWidth="1" min="10500" max="10500"/>
    <col width="12.85546875" customWidth="1" min="10501" max="10501"/>
    <col width="9.140625" customWidth="1" min="10502" max="10752"/>
    <col width="6.7109375" customWidth="1" min="10753" max="10753"/>
    <col width="56.5703125" customWidth="1" min="10754" max="10754"/>
    <col width="8.42578125" customWidth="1" min="10755" max="10755"/>
    <col width="15.7109375" customWidth="1" min="10756" max="10756"/>
    <col width="12.85546875" customWidth="1" min="10757" max="10757"/>
    <col width="9.140625" customWidth="1" min="10758" max="11008"/>
    <col width="6.7109375" customWidth="1" min="11009" max="11009"/>
    <col width="56.5703125" customWidth="1" min="11010" max="11010"/>
    <col width="8.42578125" customWidth="1" min="11011" max="11011"/>
    <col width="15.7109375" customWidth="1" min="11012" max="11012"/>
    <col width="12.85546875" customWidth="1" min="11013" max="11013"/>
    <col width="9.140625" customWidth="1" min="11014" max="11264"/>
    <col width="6.7109375" customWidth="1" min="11265" max="11265"/>
    <col width="56.5703125" customWidth="1" min="11266" max="11266"/>
    <col width="8.42578125" customWidth="1" min="11267" max="11267"/>
    <col width="15.7109375" customWidth="1" min="11268" max="11268"/>
    <col width="12.85546875" customWidth="1" min="11269" max="11269"/>
    <col width="9.140625" customWidth="1" min="11270" max="11520"/>
    <col width="6.7109375" customWidth="1" min="11521" max="11521"/>
    <col width="56.5703125" customWidth="1" min="11522" max="11522"/>
    <col width="8.42578125" customWidth="1" min="11523" max="11523"/>
    <col width="15.7109375" customWidth="1" min="11524" max="11524"/>
    <col width="12.85546875" customWidth="1" min="11525" max="11525"/>
    <col width="9.140625" customWidth="1" min="11526" max="11776"/>
    <col width="6.7109375" customWidth="1" min="11777" max="11777"/>
    <col width="56.5703125" customWidth="1" min="11778" max="11778"/>
    <col width="8.42578125" customWidth="1" min="11779" max="11779"/>
    <col width="15.7109375" customWidth="1" min="11780" max="11780"/>
    <col width="12.85546875" customWidth="1" min="11781" max="11781"/>
    <col width="9.140625" customWidth="1" min="11782" max="12032"/>
    <col width="6.7109375" customWidth="1" min="12033" max="12033"/>
    <col width="56.5703125" customWidth="1" min="12034" max="12034"/>
    <col width="8.42578125" customWidth="1" min="12035" max="12035"/>
    <col width="15.7109375" customWidth="1" min="12036" max="12036"/>
    <col width="12.85546875" customWidth="1" min="12037" max="12037"/>
    <col width="9.140625" customWidth="1" min="12038" max="12288"/>
    <col width="6.7109375" customWidth="1" min="12289" max="12289"/>
    <col width="56.5703125" customWidth="1" min="12290" max="12290"/>
    <col width="8.42578125" customWidth="1" min="12291" max="12291"/>
    <col width="15.7109375" customWidth="1" min="12292" max="12292"/>
    <col width="12.85546875" customWidth="1" min="12293" max="12293"/>
    <col width="9.140625" customWidth="1" min="12294" max="12544"/>
    <col width="6.7109375" customWidth="1" min="12545" max="12545"/>
    <col width="56.5703125" customWidth="1" min="12546" max="12546"/>
    <col width="8.42578125" customWidth="1" min="12547" max="12547"/>
    <col width="15.7109375" customWidth="1" min="12548" max="12548"/>
    <col width="12.85546875" customWidth="1" min="12549" max="12549"/>
    <col width="9.140625" customWidth="1" min="12550" max="12800"/>
    <col width="6.7109375" customWidth="1" min="12801" max="12801"/>
    <col width="56.5703125" customWidth="1" min="12802" max="12802"/>
    <col width="8.42578125" customWidth="1" min="12803" max="12803"/>
    <col width="15.7109375" customWidth="1" min="12804" max="12804"/>
    <col width="12.85546875" customWidth="1" min="12805" max="12805"/>
    <col width="9.140625" customWidth="1" min="12806" max="13056"/>
    <col width="6.7109375" customWidth="1" min="13057" max="13057"/>
    <col width="56.5703125" customWidth="1" min="13058" max="13058"/>
    <col width="8.42578125" customWidth="1" min="13059" max="13059"/>
    <col width="15.7109375" customWidth="1" min="13060" max="13060"/>
    <col width="12.85546875" customWidth="1" min="13061" max="13061"/>
    <col width="9.140625" customWidth="1" min="13062" max="13312"/>
    <col width="6.7109375" customWidth="1" min="13313" max="13313"/>
    <col width="56.5703125" customWidth="1" min="13314" max="13314"/>
    <col width="8.42578125" customWidth="1" min="13315" max="13315"/>
    <col width="15.7109375" customWidth="1" min="13316" max="13316"/>
    <col width="12.85546875" customWidth="1" min="13317" max="13317"/>
    <col width="9.140625" customWidth="1" min="13318" max="13568"/>
    <col width="6.7109375" customWidth="1" min="13569" max="13569"/>
    <col width="56.5703125" customWidth="1" min="13570" max="13570"/>
    <col width="8.42578125" customWidth="1" min="13571" max="13571"/>
    <col width="15.7109375" customWidth="1" min="13572" max="13572"/>
    <col width="12.85546875" customWidth="1" min="13573" max="13573"/>
    <col width="9.140625" customWidth="1" min="13574" max="13824"/>
    <col width="6.7109375" customWidth="1" min="13825" max="13825"/>
    <col width="56.5703125" customWidth="1" min="13826" max="13826"/>
    <col width="8.42578125" customWidth="1" min="13827" max="13827"/>
    <col width="15.7109375" customWidth="1" min="13828" max="13828"/>
    <col width="12.85546875" customWidth="1" min="13829" max="13829"/>
    <col width="9.140625" customWidth="1" min="13830" max="14080"/>
    <col width="6.7109375" customWidth="1" min="14081" max="14081"/>
    <col width="56.5703125" customWidth="1" min="14082" max="14082"/>
    <col width="8.42578125" customWidth="1" min="14083" max="14083"/>
    <col width="15.7109375" customWidth="1" min="14084" max="14084"/>
    <col width="12.85546875" customWidth="1" min="14085" max="14085"/>
    <col width="9.140625" customWidth="1" min="14086" max="14336"/>
    <col width="6.7109375" customWidth="1" min="14337" max="14337"/>
    <col width="56.5703125" customWidth="1" min="14338" max="14338"/>
    <col width="8.42578125" customWidth="1" min="14339" max="14339"/>
    <col width="15.7109375" customWidth="1" min="14340" max="14340"/>
    <col width="12.85546875" customWidth="1" min="14341" max="14341"/>
    <col width="9.140625" customWidth="1" min="14342" max="14592"/>
    <col width="6.7109375" customWidth="1" min="14593" max="14593"/>
    <col width="56.5703125" customWidth="1" min="14594" max="14594"/>
    <col width="8.42578125" customWidth="1" min="14595" max="14595"/>
    <col width="15.7109375" customWidth="1" min="14596" max="14596"/>
    <col width="12.85546875" customWidth="1" min="14597" max="14597"/>
    <col width="9.140625" customWidth="1" min="14598" max="14848"/>
    <col width="6.7109375" customWidth="1" min="14849" max="14849"/>
    <col width="56.5703125" customWidth="1" min="14850" max="14850"/>
    <col width="8.42578125" customWidth="1" min="14851" max="14851"/>
    <col width="15.7109375" customWidth="1" min="14852" max="14852"/>
    <col width="12.85546875" customWidth="1" min="14853" max="14853"/>
    <col width="9.140625" customWidth="1" min="14854" max="15104"/>
    <col width="6.7109375" customWidth="1" min="15105" max="15105"/>
    <col width="56.5703125" customWidth="1" min="15106" max="15106"/>
    <col width="8.42578125" customWidth="1" min="15107" max="15107"/>
    <col width="15.7109375" customWidth="1" min="15108" max="15108"/>
    <col width="12.85546875" customWidth="1" min="15109" max="15109"/>
    <col width="9.140625" customWidth="1" min="15110" max="15360"/>
    <col width="6.7109375" customWidth="1" min="15361" max="15361"/>
    <col width="56.5703125" customWidth="1" min="15362" max="15362"/>
    <col width="8.42578125" customWidth="1" min="15363" max="15363"/>
    <col width="15.7109375" customWidth="1" min="15364" max="15364"/>
    <col width="12.85546875" customWidth="1" min="15365" max="15365"/>
    <col width="9.140625" customWidth="1" min="15366" max="15616"/>
    <col width="6.7109375" customWidth="1" min="15617" max="15617"/>
    <col width="56.5703125" customWidth="1" min="15618" max="15618"/>
    <col width="8.42578125" customWidth="1" min="15619" max="15619"/>
    <col width="15.7109375" customWidth="1" min="15620" max="15620"/>
    <col width="12.85546875" customWidth="1" min="15621" max="15621"/>
    <col width="9.140625" customWidth="1" min="15622" max="15872"/>
    <col width="6.7109375" customWidth="1" min="15873" max="15873"/>
    <col width="56.5703125" customWidth="1" min="15874" max="15874"/>
    <col width="8.42578125" customWidth="1" min="15875" max="15875"/>
    <col width="15.7109375" customWidth="1" min="15876" max="15876"/>
    <col width="12.85546875" customWidth="1" min="15877" max="15877"/>
    <col width="9.140625" customWidth="1" min="15878" max="16128"/>
    <col width="6.7109375" customWidth="1" min="16129" max="16129"/>
    <col width="56.5703125" customWidth="1" min="16130" max="16130"/>
    <col width="8.42578125" customWidth="1" min="16131" max="16131"/>
    <col width="15.7109375" customWidth="1" min="16132" max="16132"/>
    <col width="12.85546875" customWidth="1" min="16133" max="16133"/>
    <col width="9.140625" customWidth="1" min="16134" max="16384"/>
  </cols>
  <sheetData>
    <row r="1" ht="15.75" customHeight="1">
      <c r="B1" s="231" t="inlineStr">
        <is>
          <t>Сметный расчет № СР-3-21</t>
        </is>
      </c>
      <c r="E1" s="232" t="n"/>
    </row>
    <row r="2" ht="15.75" customHeight="1">
      <c r="B2" s="231" t="inlineStr">
        <is>
          <t xml:space="preserve">Затраты, связанные с командированием рабочих </t>
        </is>
      </c>
      <c r="E2" s="232" t="n"/>
    </row>
    <row r="3" ht="15.75" customHeight="1">
      <c r="A3" s="231" t="n"/>
      <c r="C3" s="233" t="n"/>
    </row>
    <row r="4" ht="15.75" customHeight="1">
      <c r="A4" s="231" t="inlineStr">
        <is>
          <t>Объект: 21-ВЛ 220 кВ Шимановск-Ледяная с отпайкой на ПС Ледяная-т</t>
        </is>
      </c>
    </row>
    <row r="5" ht="15.75" customHeight="1">
      <c r="A5" s="234" t="inlineStr">
        <is>
          <r>
            <t>Заказчик:</t>
          </r>
          <r>
            <rPr>
              <rFont val="Times New Roman"/>
              <charset val="204"/>
              <family val="1"/>
              <sz val="12"/>
            </rPr>
            <t xml:space="preserve"> ПАО «Россети» - «МЭС Востока»</t>
          </r>
        </is>
      </c>
    </row>
    <row r="6" ht="18.75" customHeight="1">
      <c r="A6" s="235" t="inlineStr">
        <is>
          <r>
            <t>Подрядчик:</t>
          </r>
          <r>
            <rPr>
              <rFont val="Times New Roman"/>
              <charset val="204"/>
              <family val="1"/>
              <sz val="12"/>
            </rPr>
            <t xml:space="preserve"> ООО «Петровский Парк»</t>
          </r>
        </is>
      </c>
      <c r="F6" s="236" t="n"/>
    </row>
    <row r="7">
      <c r="A7" s="237" t="n"/>
      <c r="B7" s="238" t="n"/>
      <c r="C7" s="239" t="n"/>
      <c r="D7" s="239" t="n"/>
    </row>
    <row r="8">
      <c r="A8" s="240" t="inlineStr">
        <is>
          <t>Основание: Ф.579959-19.21-РД</t>
        </is>
      </c>
    </row>
    <row r="9" ht="28.5" customHeight="1">
      <c r="A9" s="241" t="inlineStr">
        <is>
          <t>№ п/п</t>
        </is>
      </c>
      <c r="B9" s="242" t="inlineStr">
        <is>
          <t>Наименование затрат</t>
        </is>
      </c>
      <c r="C9" s="242" t="inlineStr">
        <is>
          <t>ед.изм.</t>
        </is>
      </c>
      <c r="D9" s="241" t="inlineStr">
        <is>
          <t>Кол-во / Стоимость</t>
        </is>
      </c>
    </row>
    <row r="10">
      <c r="A10" s="242" t="n">
        <v>1</v>
      </c>
      <c r="B10" s="243" t="inlineStr">
        <is>
          <t>Исходные данные:</t>
        </is>
      </c>
      <c r="C10" s="55" t="n"/>
      <c r="D10" s="87" t="n"/>
    </row>
    <row r="11" ht="30" customHeight="1">
      <c r="A11" s="244" t="inlineStr">
        <is>
          <t>1.1</t>
        </is>
      </c>
      <c r="B11" s="245" t="inlineStr">
        <is>
          <t>Продолжительность строительства</t>
        </is>
      </c>
      <c r="C11" s="246" t="inlineStr">
        <is>
          <t>сут.</t>
        </is>
      </c>
      <c r="D11" s="247" t="n">
        <f>30*2.5</f>
        <v>75</v>
      </c>
    </row>
    <row r="12" ht="30" customHeight="1">
      <c r="A12" s="244" t="inlineStr">
        <is>
          <t>1.2</t>
        </is>
      </c>
      <c r="B12" s="245" t="inlineStr">
        <is>
          <t>Численность рабочих</t>
        </is>
      </c>
      <c r="C12" s="246" t="inlineStr">
        <is>
          <t>чел.</t>
        </is>
      </c>
      <c r="D12" s="246" t="n">
        <f>9*3</f>
        <v>27</v>
      </c>
    </row>
    <row r="13" ht="30" customHeight="1">
      <c r="A13" s="244" t="inlineStr">
        <is>
          <t>1.3</t>
        </is>
      </c>
      <c r="B13" s="245" t="inlineStr">
        <is>
          <t>Пункт базировки п. Прогресс</t>
        </is>
      </c>
      <c r="C13" s="248" t="n"/>
      <c r="D13" s="248" t="n"/>
    </row>
    <row r="14">
      <c r="A14" s="244" t="inlineStr">
        <is>
          <t>1.4</t>
        </is>
      </c>
      <c r="B14" s="245" t="inlineStr">
        <is>
          <t>Автомобильная перевозки</t>
        </is>
      </c>
      <c r="C14" s="249" t="inlineStr">
        <is>
          <t>км.</t>
        </is>
      </c>
      <c r="D14" s="246" t="n">
        <v>820</v>
      </c>
    </row>
    <row r="15">
      <c r="A15" s="242" t="n">
        <v>2</v>
      </c>
      <c r="B15" s="243" t="inlineStr">
        <is>
          <t>Расчет суточных и проживания:</t>
        </is>
      </c>
      <c r="C15" s="55" t="n"/>
      <c r="D15" s="87" t="n"/>
    </row>
    <row r="16" ht="45" customHeight="1">
      <c r="A16" s="244" t="inlineStr">
        <is>
          <t>2.1</t>
        </is>
      </c>
      <c r="B16" s="250" t="inlineStr">
        <is>
          <t>Суточные по исходной ставке: 100 руб. × 75 суток × 27 чел.</t>
        </is>
      </c>
      <c r="C16" s="246" t="inlineStr">
        <is>
          <t>руб.</t>
        </is>
      </c>
      <c r="D16" s="251" t="n">
        <f>ROUND(D11*D12*100,2)</f>
        <v>202500</v>
      </c>
    </row>
    <row r="17" ht="60" customHeight="1">
      <c r="A17" s="244" t="inlineStr">
        <is>
          <t>2.2</t>
        </is>
      </c>
      <c r="B17" s="250" t="inlineStr">
        <is>
          <t>Проживание по исходной ставке: 550 руб. × 75 суток × 27 чел.</t>
        </is>
      </c>
      <c r="C17" s="246" t="inlineStr">
        <is>
          <t>руб.</t>
        </is>
      </c>
      <c r="D17" s="251" t="n">
        <f>ROUND(D11*D12*550,2)</f>
        <v>1113750</v>
      </c>
    </row>
    <row r="18">
      <c r="A18" s="252" t="inlineStr">
        <is>
          <t>3</t>
        </is>
      </c>
      <c r="B18" s="253" t="inlineStr">
        <is>
          <t>Расчет затрат на проезд работников до места расположения  г. Шимановск:</t>
        </is>
      </c>
      <c r="C18" s="55" t="n"/>
      <c r="D18" s="87" t="n"/>
    </row>
    <row r="19">
      <c r="A19" s="254" t="inlineStr">
        <is>
          <t xml:space="preserve">            Автомобильные перевозки от г. Хабаровск - г. Шимановск</t>
        </is>
      </c>
      <c r="B19" s="55" t="n"/>
      <c r="C19" s="55" t="n"/>
      <c r="D19" s="87" t="n"/>
    </row>
    <row r="20" ht="52.5" customHeight="1">
      <c r="A20" s="244" t="inlineStr">
        <is>
          <t>3.1</t>
        </is>
      </c>
      <c r="B20" s="245" t="inlineStr">
        <is>
          <t>Время в пути в одном направлении 820км/51 км/час (скорость  движения вахтового автобуса доставки, взята применительно по прил. № 6,  Методика 318/пр от 15.06.2020 г.)</t>
        </is>
      </c>
      <c r="C20" s="246" t="inlineStr">
        <is>
          <t>час</t>
        </is>
      </c>
      <c r="D20" s="251" t="n">
        <f>D14/51</f>
        <v>16.078431372549</v>
      </c>
    </row>
    <row r="21">
      <c r="A21" s="244" t="inlineStr">
        <is>
          <t>3.2</t>
        </is>
      </c>
      <c r="B21" s="245" t="inlineStr">
        <is>
          <t>Стоимость 1 маш.- часа автобуса (ФСЭМ-91.13.03-508)</t>
        </is>
      </c>
      <c r="C21" s="246" t="inlineStr">
        <is>
          <t>руб/час</t>
        </is>
      </c>
      <c r="D21" s="251" t="n">
        <v>71.59999999999999</v>
      </c>
    </row>
    <row r="22">
      <c r="A22" s="244" t="inlineStr">
        <is>
          <t>3.3</t>
        </is>
      </c>
      <c r="B22" s="245" t="inlineStr">
        <is>
          <t>Количество автобусов</t>
        </is>
      </c>
      <c r="C22" s="246" t="inlineStr">
        <is>
          <t>шт</t>
        </is>
      </c>
      <c r="D22" s="255" t="n">
        <f>ROUNDUP(D12/20,0)</f>
        <v>2</v>
      </c>
    </row>
    <row r="23" ht="90" customHeight="1">
      <c r="A23" s="244" t="inlineStr">
        <is>
          <t>3.4</t>
        </is>
      </c>
      <c r="B23" s="245" t="inlineStr">
        <is>
          <t>Коэффициент, учитывающий подготовительно-заключительное время для выполнения необходимых работ перед выездом на линию и по возвращении на автотранспортное предприятие, а так же на проведение предрейсового медицинского осмотра (Прил. №7, Методика 318/пр от 15.06.2020 г.)</t>
        </is>
      </c>
      <c r="C23" s="246" t="inlineStr">
        <is>
          <t>К</t>
        </is>
      </c>
      <c r="D23" s="275" t="n">
        <v>1.035</v>
      </c>
    </row>
    <row r="24" ht="45" customHeight="1">
      <c r="A24" s="244" t="n"/>
      <c r="B24" s="250" t="inlineStr">
        <is>
          <t>Проезд в базисных ценах 01.01.2000: (820 / 51) ч × 71.6 руб./ч × 2 авт. × 2 × 1.035.</t>
        </is>
      </c>
      <c r="C24" s="246" t="inlineStr">
        <is>
          <t>руб.</t>
        </is>
      </c>
      <c r="D24" s="251" t="n">
        <f>ROUND(D20*D21*D22*2*D23,2)</f>
        <v>4766.03</v>
      </c>
    </row>
    <row r="25" ht="42.75" customHeight="1">
      <c r="A25" s="244" t="n"/>
      <c r="B25" s="257" t="inlineStr">
        <is>
          <t>Проезд в текущих ценах I кв. 2026: индекс 14,05. Минстрой России от 24.02.2026 № 9491-ИФ/09.</t>
        </is>
      </c>
      <c r="C25" s="242" t="inlineStr">
        <is>
          <t>руб.</t>
        </is>
      </c>
      <c r="D25" s="258" t="n">
        <f>ROUND(D20*D21*D22*2*D23*E25,2)</f>
        <v>66962.76</v>
      </c>
      <c r="E25" s="210" t="n">
        <v>14.05</v>
      </c>
    </row>
    <row r="26">
      <c r="A26" s="246" t="n"/>
      <c r="B26" s="259" t="inlineStr">
        <is>
          <t>Итого в текущих ценах без НДС</t>
        </is>
      </c>
      <c r="C26" s="242" t="inlineStr">
        <is>
          <t>руб.</t>
        </is>
      </c>
      <c r="D26" s="258" t="n">
        <f>ROUND(D16+D17+D25,2)</f>
        <v>1383212.76</v>
      </c>
    </row>
    <row r="27" ht="45" customHeight="1">
      <c r="A27" s="246" t="n"/>
      <c r="B27" s="260" t="inlineStr">
        <is>
          <t>Справочный эквивалент в ценах 01.01.2000: итог / 14,05. Проживание и суточные — исходные фиксированные ставки.</t>
        </is>
      </c>
      <c r="C27" s="261" t="inlineStr">
        <is>
          <t>руб.</t>
        </is>
      </c>
      <c r="D27" s="262" t="n">
        <f>ROUND(D26/E25,2)</f>
        <v>98449.31</v>
      </c>
    </row>
    <row r="29" ht="15.75" customHeight="1">
      <c r="B29" s="263" t="inlineStr">
        <is>
          <t xml:space="preserve">Составил:                    </t>
        </is>
      </c>
      <c r="C29" s="263" t="inlineStr">
        <is>
          <t>Григорова И. А.</t>
        </is>
      </c>
      <c r="D29" s="263" t="n"/>
    </row>
    <row r="30" ht="15.75" customHeight="1">
      <c r="B30" s="264" t="n"/>
      <c r="C30" s="263" t="n"/>
      <c r="D30" s="263" t="n"/>
    </row>
    <row r="31" ht="15.75" customHeight="1">
      <c r="B31" s="263" t="inlineStr">
        <is>
          <t>Проверил:</t>
        </is>
      </c>
      <c r="C31" s="263" t="inlineStr">
        <is>
          <t>Черкасов А. В.</t>
        </is>
      </c>
      <c r="D31" s="263" t="n"/>
    </row>
    <row r="33" ht="75" customHeight="1">
      <c r="A33" s="196" t="n"/>
    </row>
  </sheetData>
  <mergeCells count="12">
    <mergeCell ref="B10:D10"/>
    <mergeCell ref="A5:D5"/>
    <mergeCell ref="A8:D8"/>
    <mergeCell ref="A6:D6"/>
    <mergeCell ref="B1:D1"/>
    <mergeCell ref="A4:D4"/>
    <mergeCell ref="B18:D18"/>
    <mergeCell ref="F6:G6"/>
    <mergeCell ref="A19:D19"/>
    <mergeCell ref="A33:D33"/>
    <mergeCell ref="B15:D15"/>
    <mergeCell ref="B2:D2"/>
  </mergeCells>
  <pageMargins left="0.9055118110236221" right="0.7086614173228347" top="0.7480314960629921" bottom="0.7480314960629921" header="0.15" footer="0.3149606299212598"/>
  <pageSetup orientation="portrait" paperSize="9" scale="97" fitToHeight="0" fitToWidth="1"/>
  <headerFooter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rowBreaks count="1" manualBreakCount="1">
    <brk id="22" min="0" max="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2026-09-17T21:40:11Z</dcterms:created>
  <dcterms:modified xmlns:dcterms="http://purl.org/dc/terms/" xmlns:xsi="http://www.w3.org/2001/XMLSchema-instance" xsi:type="dcterms:W3CDTF">2026-09-17T22:00:05Z</dcterms:modified>
</cp:coreProperties>
</file>