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Рб" sheetId="1" state="visible" r:id="rId1"/>
    <sheet xmlns:r="http://schemas.openxmlformats.org/officeDocument/2006/relationships" name="ОСРт" sheetId="2" state="visible" r:id="rId2"/>
    <sheet xmlns:r="http://schemas.openxmlformats.org/officeDocument/2006/relationships" name="02-22-01" sheetId="3" state="visible" r:id="rId3"/>
    <sheet xmlns:r="http://schemas.openxmlformats.org/officeDocument/2006/relationships" name="02-22-02" sheetId="4" state="visible" r:id="rId4"/>
    <sheet xmlns:r="http://schemas.openxmlformats.org/officeDocument/2006/relationships" name="02-22-03" sheetId="5" state="visible" r:id="rId5"/>
    <sheet xmlns:r="http://schemas.openxmlformats.org/officeDocument/2006/relationships" name="02-22-04" sheetId="6" state="visible" r:id="rId6"/>
    <sheet xmlns:r="http://schemas.openxmlformats.org/officeDocument/2006/relationships" name="02-22-05" sheetId="7" state="visible" r:id="rId7"/>
    <sheet xmlns:r="http://schemas.openxmlformats.org/officeDocument/2006/relationships" name="02-22-06" sheetId="8" state="visible" r:id="rId8"/>
    <sheet xmlns:r="http://schemas.openxmlformats.org/officeDocument/2006/relationships" name="СР-1" sheetId="9" state="visible" r:id="rId9"/>
    <sheet xmlns:r="http://schemas.openxmlformats.org/officeDocument/2006/relationships" name="СР-2" sheetId="10" state="visible" r:id="rId10"/>
    <sheet xmlns:r="http://schemas.openxmlformats.org/officeDocument/2006/relationships" name="СР-3" sheetId="11" state="visible" r:id="rId11"/>
  </sheets>
  <definedNames>
    <definedName name="_xlnm.Print_Titles" localSheetId="0">'ОСРб'!$13:$18</definedName>
    <definedName name="_xlnm.Print_Area" localSheetId="0">'ОСРб'!$A$1:$L$35</definedName>
    <definedName name="_xlnm.Print_Titles" localSheetId="1">'ОСРт'!$13:$18</definedName>
    <definedName name="_xlnm.Print_Area" localSheetId="1">'ОСРт'!$A$1:$L$35</definedName>
    <definedName name="_xlnm.Print_Area" localSheetId="2">'02-22-01'!$A$1:$N$159</definedName>
    <definedName name="_xlnm.Print_Area" localSheetId="3">'02-22-02'!$A$1:$N$108</definedName>
    <definedName name="_xlnm.Print_Area" localSheetId="4">'02-22-03'!$A$1:$N$188</definedName>
    <definedName name="_xlnm.Print_Area" localSheetId="5">'02-22-04'!$A$1:$N$126</definedName>
    <definedName name="_xlnm.Print_Area" localSheetId="6">'02-22-05'!$A$1:$N$159</definedName>
    <definedName name="_xlnm.Print_Area" localSheetId="7">'02-22-06'!$A$1:$N$108</definedName>
    <definedName name="_xlnm.Print_Area" localSheetId="8">'СР-1'!$A$1:$G$38</definedName>
    <definedName name="_xlnm.Print_Area" localSheetId="9">'СР-2'!$A$1:$K$26</definedName>
    <definedName name="_xlnm.Print_Area" localSheetId="10">'СР-3'!$A$1:$D$32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##0.00"/>
    <numFmt numFmtId="165" formatCode="###\ ##0.00"/>
    <numFmt numFmtId="166" formatCode="dd\.mm\.yyyy"/>
    <numFmt numFmtId="167" formatCode="###\ ###\ ###\ ##0.00"/>
    <numFmt numFmtId="168" formatCode="#,##0.00#####"/>
    <numFmt numFmtId="169" formatCode="0.0"/>
    <numFmt numFmtId="170" formatCode="0.00000"/>
    <numFmt numFmtId="171" formatCode="0.0000"/>
    <numFmt numFmtId="172" formatCode="#,##0.000"/>
  </numFmts>
  <fonts count="26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sz val="9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9"/>
    </font>
    <font>
      <name val="Times New Roman"/>
      <charset val="204"/>
      <family val="1"/>
      <i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sz val="9"/>
      <u val="single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sz val="10"/>
    </font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i val="1"/>
      <sz val="10"/>
    </font>
    <font>
      <name val="Times New Roman"/>
      <charset val="204"/>
      <family val="1"/>
      <color theme="1"/>
      <sz val="10"/>
      <u val="single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sz val="11"/>
    </font>
    <font>
      <name val="Times New Roman"/>
      <charset val="204"/>
      <family val="1"/>
      <b val="1"/>
      <color theme="1"/>
      <sz val="11"/>
    </font>
    <font>
      <name val="Times New Roman"/>
      <charset val="204"/>
      <family val="1"/>
      <color theme="1"/>
      <sz val="11"/>
    </font>
    <font>
      <name val="Times New Roman"/>
      <charset val="204"/>
      <family val="1"/>
      <i val="1"/>
      <color theme="1"/>
      <sz val="11"/>
    </font>
    <font>
      <name val="Times New Roman"/>
      <charset val="204"/>
      <family val="1"/>
      <sz val="12"/>
    </font>
    <font>
      <name val="Calibri"/>
      <charset val="204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1" fillId="0" borderId="0"/>
  </cellStyleXfs>
  <cellXfs count="275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 readingOrder="1"/>
    </xf>
    <xf numFmtId="0" fontId="1" fillId="0" borderId="1" pivotButton="0" quotePrefix="0" xfId="0"/>
    <xf numFmtId="0" fontId="2" fillId="0" borderId="0" applyAlignment="1" pivotButton="0" quotePrefix="0" xfId="0">
      <alignment horizontal="center" vertical="top" wrapText="1"/>
    </xf>
    <xf numFmtId="0" fontId="1" fillId="0" borderId="0" pivotButton="0" quotePrefix="0" xfId="0"/>
    <xf numFmtId="0" fontId="3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left" wrapText="1"/>
    </xf>
    <xf numFmtId="0" fontId="2" fillId="0" borderId="1" applyAlignment="1" pivotButton="0" quotePrefix="0" xfId="0">
      <alignment horizontal="center" wrapText="1" readingOrder="1"/>
    </xf>
    <xf numFmtId="0" fontId="2" fillId="0" borderId="0" applyAlignment="1" pivotButton="0" quotePrefix="0" xfId="0">
      <alignment horizontal="left" wrapText="1" readingOrder="1"/>
    </xf>
    <xf numFmtId="0" fontId="2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wrapText="1"/>
    </xf>
    <xf numFmtId="2" fontId="2" fillId="0" borderId="1" applyAlignment="1" pivotButton="0" quotePrefix="0" xfId="0">
      <alignment wrapText="1" readingOrder="1"/>
    </xf>
    <xf numFmtId="2" fontId="2" fillId="0" borderId="1" applyAlignment="1" pivotButton="0" quotePrefix="0" xfId="0">
      <alignment horizontal="left" wrapText="1" readingOrder="1"/>
    </xf>
    <xf numFmtId="14" fontId="2" fillId="0" borderId="1" applyAlignment="1" pivotButton="0" quotePrefix="0" xfId="0">
      <alignment horizontal="left" wrapText="1" readingOrder="1"/>
    </xf>
    <xf numFmtId="0" fontId="2" fillId="0" borderId="2" applyAlignment="1" pivotButton="0" quotePrefix="0" xfId="0">
      <alignment horizontal="center" vertical="center" wrapText="1"/>
    </xf>
    <xf numFmtId="0" fontId="1" fillId="0" borderId="6" pivotButton="0" quotePrefix="0" xfId="0"/>
    <xf numFmtId="0" fontId="1" fillId="0" borderId="7" pivotButton="0" quotePrefix="0" xfId="0"/>
    <xf numFmtId="0" fontId="1" fillId="0" borderId="11" pivotButton="0" quotePrefix="0" xfId="0"/>
    <xf numFmtId="0" fontId="1" fillId="0" borderId="12" pivotButton="0" quotePrefix="0" xfId="0"/>
    <xf numFmtId="0" fontId="1" fillId="0" borderId="5" pivotButton="0" quotePrefix="0" xfId="0"/>
    <xf numFmtId="0" fontId="1" fillId="0" borderId="9" pivotButton="0" quotePrefix="0" xfId="0"/>
    <xf numFmtId="0" fontId="1" fillId="0" borderId="10" pivotButton="0" quotePrefix="0" xfId="0"/>
    <xf numFmtId="0" fontId="2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2" fillId="0" borderId="3" applyAlignment="1" pivotButton="0" quotePrefix="0" xfId="0">
      <alignment horizontal="left" vertical="top" wrapText="1"/>
    </xf>
    <xf numFmtId="49" fontId="2" fillId="0" borderId="3" applyAlignment="1" pivotButton="0" quotePrefix="0" xfId="0">
      <alignment horizontal="left" vertical="top" wrapText="1"/>
    </xf>
    <xf numFmtId="164" fontId="2" fillId="0" borderId="3" applyAlignment="1" pivotButton="0" quotePrefix="0" xfId="0">
      <alignment horizontal="left" vertical="top" shrinkToFit="1"/>
    </xf>
    <xf numFmtId="164" fontId="2" fillId="0" borderId="4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right" vertical="top" wrapText="1"/>
    </xf>
    <xf numFmtId="164" fontId="4" fillId="0" borderId="2" applyAlignment="1" pivotButton="0" quotePrefix="0" xfId="0">
      <alignment horizontal="left" vertical="top" shrinkToFit="1"/>
    </xf>
    <xf numFmtId="164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wrapText="1" indent="1"/>
    </xf>
    <xf numFmtId="0" fontId="5" fillId="0" borderId="1" applyAlignment="1" pivotButton="0" quotePrefix="0" xfId="0">
      <alignment horizontal="center" wrapText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0" fontId="5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right" wrapText="1" indent="1" readingOrder="1"/>
    </xf>
    <xf numFmtId="0" fontId="5" fillId="0" borderId="1" applyAlignment="1" pivotButton="0" quotePrefix="0" xfId="0">
      <alignment horizontal="center" wrapText="1" readingOrder="1"/>
    </xf>
    <xf numFmtId="0" fontId="4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right" vertical="top" wrapText="1" indent="1" readingOrder="1"/>
    </xf>
    <xf numFmtId="0" fontId="4" fillId="0" borderId="0" applyAlignment="1" pivotButton="0" quotePrefix="0" xfId="0">
      <alignment horizontal="right" vertical="top" wrapText="1" indent="1" readingOrder="1"/>
    </xf>
    <xf numFmtId="0" fontId="5" fillId="0" borderId="0" applyAlignment="1" pivotButton="0" quotePrefix="0" xfId="0">
      <alignment horizontal="center" vertical="top" wrapText="1" readingOrder="1"/>
    </xf>
    <xf numFmtId="165" fontId="2" fillId="0" borderId="3" applyAlignment="1" pivotButton="0" quotePrefix="0" xfId="0">
      <alignment horizontal="left" vertical="top" shrinkToFit="1"/>
    </xf>
    <xf numFmtId="165" fontId="2" fillId="0" borderId="4" applyAlignment="1" pivotButton="0" quotePrefix="0" xfId="0">
      <alignment horizontal="left" vertical="top" wrapText="1"/>
    </xf>
    <xf numFmtId="165" fontId="4" fillId="0" borderId="2" applyAlignment="1" pivotButton="0" quotePrefix="0" xfId="0">
      <alignment horizontal="left" vertical="top" shrinkToFit="1"/>
    </xf>
    <xf numFmtId="165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166" fontId="2" fillId="0" borderId="0" applyAlignment="1" pivotButton="0" quotePrefix="0" xfId="0">
      <alignment wrapText="1"/>
    </xf>
    <xf numFmtId="166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6" fillId="0" borderId="0" pivotButton="0" quotePrefix="0" xfId="0"/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0" applyAlignment="1" pivotButton="0" quotePrefix="0" xfId="0">
      <alignment horizontal="left"/>
    </xf>
    <xf numFmtId="0" fontId="2" fillId="0" borderId="11" applyAlignment="1" pivotButton="0" quotePrefix="0" xfId="0">
      <alignment horizontal="left" wrapText="1"/>
    </xf>
    <xf numFmtId="0" fontId="0" fillId="0" borderId="11" pivotButton="0" quotePrefix="0" xfId="0"/>
    <xf numFmtId="0" fontId="2" fillId="0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top" wrapText="1"/>
    </xf>
    <xf numFmtId="0" fontId="7" fillId="0" borderId="6" applyAlignment="1" pivotButton="0" quotePrefix="0" xfId="0">
      <alignment horizontal="center" vertical="top" wrapText="1"/>
    </xf>
    <xf numFmtId="0" fontId="0" fillId="0" borderId="6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top"/>
    </xf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left" wrapText="1"/>
    </xf>
    <xf numFmtId="0" fontId="2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7" fontId="2" fillId="0" borderId="1" applyAlignment="1" pivotButton="0" quotePrefix="0" xfId="0">
      <alignment horizontal="right"/>
    </xf>
    <xf numFmtId="0" fontId="9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/>
    </xf>
    <xf numFmtId="4" fontId="4" fillId="0" borderId="1" applyAlignment="1" pivotButton="0" quotePrefix="0" xfId="0">
      <alignment wrapText="1"/>
    </xf>
    <xf numFmtId="167" fontId="4" fillId="0" borderId="1" applyAlignment="1" pivotButton="0" quotePrefix="0" xfId="0">
      <alignment horizontal="right"/>
    </xf>
    <xf numFmtId="4" fontId="2" fillId="0" borderId="1" applyAlignment="1" pivotButton="0" quotePrefix="0" xfId="0">
      <alignment horizontal="left" indent="1"/>
    </xf>
    <xf numFmtId="0" fontId="9" fillId="0" borderId="0" applyAlignment="1" pivotButton="0" quotePrefix="0" xfId="0">
      <alignment horizontal="left"/>
    </xf>
    <xf numFmtId="168" fontId="2" fillId="0" borderId="11" applyAlignment="1" pivotButton="0" quotePrefix="0" xfId="0">
      <alignment horizontal="center"/>
    </xf>
    <xf numFmtId="49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167" fontId="2" fillId="0" borderId="1" applyAlignment="1" pivotButton="0" quotePrefix="0" xfId="0">
      <alignment horizontal="right" wrapText="1"/>
    </xf>
    <xf numFmtId="49" fontId="2" fillId="0" borderId="2" applyAlignment="1" pivotButton="0" quotePrefix="0" xfId="0">
      <alignment horizontal="center" vertical="center" wrapText="1"/>
    </xf>
    <xf numFmtId="0" fontId="0" fillId="0" borderId="7" pivotButton="0" quotePrefix="0" xfId="0"/>
    <xf numFmtId="0" fontId="2" fillId="0" borderId="13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0" fontId="0" fillId="0" borderId="12" pivotButton="0" quotePrefix="0" xfId="0"/>
    <xf numFmtId="0" fontId="4" fillId="0" borderId="15" applyAlignment="1" pivotButton="0" quotePrefix="0" xfId="0">
      <alignment horizontal="left" vertical="center" wrapText="1"/>
    </xf>
    <xf numFmtId="0" fontId="0" fillId="0" borderId="15" pivotButton="0" quotePrefix="0" xfId="0"/>
    <xf numFmtId="49" fontId="2" fillId="0" borderId="2" applyAlignment="1" pivotButton="0" quotePrefix="0" xfId="0">
      <alignment horizontal="left" vertical="center" wrapText="1"/>
    </xf>
    <xf numFmtId="49" fontId="4" fillId="0" borderId="15" applyAlignment="1" pivotButton="0" quotePrefix="0" xfId="0">
      <alignment horizontal="left" vertical="center" wrapText="1"/>
    </xf>
    <xf numFmtId="2" fontId="4" fillId="0" borderId="15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right" vertical="top" wrapText="1"/>
    </xf>
    <xf numFmtId="1" fontId="4" fillId="0" borderId="15" applyAlignment="1" pivotButton="0" quotePrefix="0" xfId="0">
      <alignment horizontal="right" vertical="top" wrapText="1"/>
    </xf>
    <xf numFmtId="0" fontId="4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right" vertical="center" wrapText="1"/>
    </xf>
    <xf numFmtId="0" fontId="2" fillId="0" borderId="15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right" vertical="top" wrapText="1"/>
    </xf>
    <xf numFmtId="2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center" vertical="top" wrapText="1"/>
    </xf>
    <xf numFmtId="4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right" vertical="top"/>
    </xf>
    <xf numFmtId="0" fontId="2" fillId="0" borderId="15" applyAlignment="1" pivotButton="0" quotePrefix="0" xfId="0">
      <alignment horizontal="center" vertical="center" wrapText="1"/>
    </xf>
    <xf numFmtId="0" fontId="5" fillId="0" borderId="15" applyAlignment="1" pivotButton="0" quotePrefix="0" xfId="0">
      <alignment horizontal="center" vertical="top" wrapText="1"/>
    </xf>
    <xf numFmtId="3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left" vertical="center" wrapText="1"/>
    </xf>
    <xf numFmtId="1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horizontal="center" vertical="top"/>
    </xf>
    <xf numFmtId="4" fontId="6" fillId="0" borderId="15" applyAlignment="1" pivotButton="0" quotePrefix="0" xfId="0">
      <alignment horizontal="right" vertical="top" wrapText="1"/>
    </xf>
    <xf numFmtId="0" fontId="2" fillId="0" borderId="15" applyAlignment="1" pivotButton="0" quotePrefix="0" xfId="0">
      <alignment horizontal="right" wrapText="1"/>
    </xf>
    <xf numFmtId="4" fontId="4" fillId="0" borderId="15" applyAlignment="1" pivotButton="0" quotePrefix="0" xfId="0">
      <alignment horizontal="right" vertical="top" wrapText="1"/>
    </xf>
    <xf numFmtId="2" fontId="4" fillId="0" borderId="15" applyAlignment="1" pivotButton="0" quotePrefix="0" xfId="0">
      <alignment horizontal="right" vertical="top" wrapText="1"/>
    </xf>
    <xf numFmtId="170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2" fontId="6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left" vertical="top" wrapText="1"/>
    </xf>
    <xf numFmtId="167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167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49" fontId="2" fillId="0" borderId="0" applyAlignment="1" pivotButton="0" quotePrefix="0" xfId="0">
      <alignment horizontal="left" vertical="top" wrapText="1" indent="1"/>
    </xf>
    <xf numFmtId="49" fontId="2" fillId="0" borderId="0" applyAlignment="1" pivotButton="0" quotePrefix="0" xfId="0">
      <alignment horizontal="left" vertical="top" wrapText="1" shrinkToFit="1" indent="1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0" fontId="5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 wrapText="1" shrinkToFit="1"/>
    </xf>
    <xf numFmtId="0" fontId="2" fillId="0" borderId="0" applyAlignment="1" pivotButton="0" quotePrefix="0" xfId="0">
      <alignment vertical="top" wrapText="1" shrinkToFit="1"/>
    </xf>
    <xf numFmtId="0" fontId="4" fillId="0" borderId="17" applyAlignment="1" pivotButton="0" quotePrefix="0" xfId="0">
      <alignment horizontal="left" vertical="top"/>
    </xf>
    <xf numFmtId="49" fontId="2" fillId="0" borderId="17" applyAlignment="1" pivotButton="0" quotePrefix="0" xfId="0">
      <alignment horizontal="right" vertical="top"/>
    </xf>
    <xf numFmtId="49" fontId="4" fillId="0" borderId="17" applyAlignment="1" pivotButton="0" quotePrefix="0" xfId="0">
      <alignment horizontal="left" vertical="top"/>
    </xf>
    <xf numFmtId="0" fontId="4" fillId="0" borderId="17" applyAlignment="1" pivotButton="0" quotePrefix="0" xfId="0">
      <alignment horizontal="left" vertical="top" wrapText="1"/>
    </xf>
    <xf numFmtId="0" fontId="2" fillId="0" borderId="17" applyAlignment="1" pivotButton="0" quotePrefix="0" xfId="0">
      <alignment horizontal="center" vertical="top" wrapText="1"/>
    </xf>
    <xf numFmtId="0" fontId="4" fillId="0" borderId="17" applyAlignment="1" pivotButton="0" quotePrefix="0" xfId="0">
      <alignment horizontal="right" vertical="top"/>
    </xf>
    <xf numFmtId="0" fontId="2" fillId="0" borderId="17" applyAlignment="1" pivotButton="0" quotePrefix="0" xfId="0">
      <alignment horizontal="right" vertical="top"/>
    </xf>
    <xf numFmtId="49" fontId="2" fillId="0" borderId="0" applyAlignment="1" pivotButton="0" quotePrefix="0" xfId="0">
      <alignment horizontal="right" vertical="top"/>
    </xf>
    <xf numFmtId="4" fontId="2" fillId="0" borderId="0" applyAlignment="1" pivotButton="0" quotePrefix="0" xfId="0">
      <alignment horizontal="left"/>
    </xf>
    <xf numFmtId="4" fontId="7" fillId="0" borderId="0" applyAlignment="1" pivotButton="0" quotePrefix="0" xfId="0">
      <alignment horizontal="left" vertical="top"/>
    </xf>
    <xf numFmtId="4" fontId="7" fillId="0" borderId="0" applyAlignment="1" pivotButton="0" quotePrefix="0" xfId="0">
      <alignment vertical="top"/>
    </xf>
    <xf numFmtId="2" fontId="2" fillId="0" borderId="15" applyAlignment="1" pivotButton="0" quotePrefix="0" xfId="0">
      <alignment horizontal="center" vertical="top" wrapText="1"/>
    </xf>
    <xf numFmtId="172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/>
    </xf>
    <xf numFmtId="0" fontId="6" fillId="0" borderId="18" applyAlignment="1" pivotButton="0" quotePrefix="0" xfId="0">
      <alignment horizontal="left" wrapText="1"/>
    </xf>
    <xf numFmtId="0" fontId="0" fillId="0" borderId="18" pivotButton="0" quotePrefix="0" xfId="0"/>
    <xf numFmtId="0" fontId="6" fillId="0" borderId="19" applyAlignment="1" pivotButton="0" quotePrefix="0" xfId="0">
      <alignment horizontal="center" vertical="top" wrapText="1"/>
    </xf>
    <xf numFmtId="49" fontId="6" fillId="0" borderId="19" applyAlignment="1" pivotButton="0" quotePrefix="0" xfId="0">
      <alignment horizontal="center" vertical="bottom" wrapText="1"/>
    </xf>
    <xf numFmtId="0" fontId="6" fillId="0" borderId="19" applyAlignment="1" pivotButton="0" quotePrefix="0" xfId="0">
      <alignment horizontal="center" vertical="bottom" wrapText="1"/>
    </xf>
    <xf numFmtId="49" fontId="4" fillId="0" borderId="2" applyAlignment="1" pivotButton="0" quotePrefix="0" xfId="0">
      <alignment horizontal="right" vertical="top" wrapText="1"/>
    </xf>
    <xf numFmtId="49" fontId="4" fillId="0" borderId="13" applyAlignment="1" pivotButton="0" quotePrefix="0" xfId="0">
      <alignment horizontal="right" vertical="top" wrapText="1"/>
    </xf>
    <xf numFmtId="0" fontId="4" fillId="0" borderId="13" applyAlignment="1" pivotButton="0" quotePrefix="0" xfId="0">
      <alignment horizontal="left" vertical="top" wrapText="1"/>
    </xf>
    <xf numFmtId="0" fontId="6" fillId="0" borderId="13" applyAlignment="1" pivotButton="0" quotePrefix="0" xfId="0">
      <alignment horizontal="left" vertical="top" wrapText="1"/>
    </xf>
    <xf numFmtId="4" fontId="6" fillId="0" borderId="13" applyAlignment="1" pivotButton="0" quotePrefix="0" xfId="0">
      <alignment horizontal="right" vertical="top" wrapText="1"/>
    </xf>
    <xf numFmtId="4" fontId="6" fillId="0" borderId="0" applyAlignment="1" pivotButton="0" quotePrefix="0" xfId="0">
      <alignment horizontal="general" vertical="bottom"/>
    </xf>
    <xf numFmtId="49" fontId="4" fillId="0" borderId="20" applyAlignment="1" pivotButton="0" quotePrefix="0" xfId="0">
      <alignment horizontal="right" vertical="top" wrapText="1"/>
    </xf>
    <xf numFmtId="0" fontId="4" fillId="0" borderId="20" applyAlignment="1" pivotButton="0" quotePrefix="0" xfId="0">
      <alignment horizontal="left" vertical="top" wrapText="1"/>
    </xf>
    <xf numFmtId="0" fontId="4" fillId="0" borderId="20" applyAlignment="1" pivotButton="0" quotePrefix="0" xfId="0">
      <alignment horizontal="right" vertical="top" wrapText="1"/>
    </xf>
    <xf numFmtId="49" fontId="4" fillId="0" borderId="21" applyAlignment="1" pivotButton="0" quotePrefix="0" xfId="0">
      <alignment horizontal="right" vertical="top" wrapText="1"/>
    </xf>
    <xf numFmtId="0" fontId="2" fillId="0" borderId="21" applyAlignment="1" pivotButton="0" quotePrefix="0" xfId="0">
      <alignment horizontal="left" vertical="top" wrapText="1"/>
    </xf>
    <xf numFmtId="0" fontId="6" fillId="0" borderId="21" applyAlignment="1" pivotButton="0" quotePrefix="0" xfId="0">
      <alignment horizontal="left" vertical="top" wrapText="1"/>
    </xf>
    <xf numFmtId="0" fontId="6" fillId="0" borderId="21" applyAlignment="1" pivotButton="0" quotePrefix="0" xfId="0">
      <alignment horizontal="right" vertical="top" wrapText="1"/>
    </xf>
    <xf numFmtId="0" fontId="4" fillId="0" borderId="21" applyAlignment="1" pivotButton="0" quotePrefix="0" xfId="0">
      <alignment horizontal="left" vertical="top" wrapText="1"/>
    </xf>
    <xf numFmtId="0" fontId="4" fillId="0" borderId="21" applyAlignment="1" pivotButton="0" quotePrefix="0" xfId="0">
      <alignment horizontal="right" vertical="top" wrapText="1"/>
    </xf>
    <xf numFmtId="49" fontId="4" fillId="0" borderId="5" applyAlignment="1" pivotButton="0" quotePrefix="0" xfId="0">
      <alignment horizontal="right" vertical="top" wrapText="1"/>
    </xf>
    <xf numFmtId="0" fontId="6" fillId="0" borderId="5" applyAlignment="1" pivotButton="0" quotePrefix="0" xfId="0">
      <alignment horizontal="left" vertical="top" wrapText="1"/>
    </xf>
    <xf numFmtId="9" fontId="6" fillId="0" borderId="5" applyAlignment="1" pivotButton="0" quotePrefix="0" xfId="0">
      <alignment horizontal="left" vertical="top" wrapText="1"/>
    </xf>
    <xf numFmtId="0" fontId="6" fillId="0" borderId="5" applyAlignment="1" pivotButton="0" quotePrefix="0" xfId="0">
      <alignment horizontal="right" vertical="top" wrapText="1"/>
    </xf>
    <xf numFmtId="0" fontId="4" fillId="0" borderId="5" applyAlignment="1" pivotButton="0" quotePrefix="0" xfId="0">
      <alignment horizontal="left" vertical="top" wrapText="1"/>
    </xf>
    <xf numFmtId="4" fontId="4" fillId="0" borderId="5" applyAlignment="1" pivotButton="0" quotePrefix="0" xfId="0">
      <alignment horizontal="right" vertical="top" wrapText="1"/>
    </xf>
    <xf numFmtId="4" fontId="4" fillId="0" borderId="2" applyAlignment="1" pivotButton="0" quotePrefix="0" xfId="0">
      <alignment horizontal="right" vertical="top" wrapText="1"/>
    </xf>
    <xf numFmtId="0" fontId="6" fillId="0" borderId="2" applyAlignment="1" pivotButton="0" quotePrefix="0" xfId="0">
      <alignment horizontal="left" vertical="top" wrapText="1"/>
    </xf>
    <xf numFmtId="4" fontId="6" fillId="0" borderId="2" applyAlignment="1" pivotButton="0" quotePrefix="0" xfId="0">
      <alignment horizontal="right" vertical="top" wrapText="1"/>
    </xf>
    <xf numFmtId="4" fontId="11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left" vertical="top"/>
    </xf>
    <xf numFmtId="49" fontId="12" fillId="0" borderId="0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1" fillId="0" borderId="0" applyAlignment="1" pivotButton="0" quotePrefix="0" xfId="0">
      <alignment horizontal="general" vertical="center" wrapText="1"/>
    </xf>
    <xf numFmtId="0" fontId="13" fillId="0" borderId="0" applyAlignment="1" pivotButton="0" quotePrefix="0" xfId="0">
      <alignment horizontal="center" vertical="top" wrapText="1"/>
    </xf>
    <xf numFmtId="0" fontId="14" fillId="0" borderId="1" applyAlignment="1" pivotButton="0" quotePrefix="0" xfId="0">
      <alignment horizontal="left" vertical="top"/>
    </xf>
    <xf numFmtId="0" fontId="11" fillId="0" borderId="2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left" vertical="top" wrapText="1"/>
    </xf>
    <xf numFmtId="0" fontId="11" fillId="0" borderId="2" applyAlignment="1" pivotButton="0" quotePrefix="0" xfId="0">
      <alignment horizontal="center" vertical="top" wrapText="1"/>
    </xf>
    <xf numFmtId="4" fontId="11" fillId="0" borderId="2" applyAlignment="1" pivotButton="0" quotePrefix="0" xfId="0">
      <alignment horizontal="right" vertical="top" wrapText="1"/>
    </xf>
    <xf numFmtId="0" fontId="14" fillId="0" borderId="2" applyAlignment="1" pivotButton="0" quotePrefix="0" xfId="0">
      <alignment horizontal="general" vertical="center" wrapText="1"/>
    </xf>
    <xf numFmtId="0" fontId="14" fillId="0" borderId="2" applyAlignment="1" pivotButton="0" quotePrefix="0" xfId="0">
      <alignment horizontal="center" vertical="center" wrapText="1"/>
    </xf>
    <xf numFmtId="2" fontId="11" fillId="0" borderId="2" applyAlignment="1" pivotButton="0" quotePrefix="0" xfId="0">
      <alignment horizontal="center" vertical="center" wrapText="1"/>
    </xf>
    <xf numFmtId="1" fontId="11" fillId="0" borderId="2" applyAlignment="1" pivotButton="0" quotePrefix="0" xfId="0">
      <alignment horizontal="center" vertical="center" wrapText="1"/>
    </xf>
    <xf numFmtId="0" fontId="14" fillId="0" borderId="2" applyAlignment="1" pivotButton="0" quotePrefix="0" xfId="0">
      <alignment horizontal="left" vertical="center" wrapText="1"/>
    </xf>
    <xf numFmtId="1" fontId="14" fillId="0" borderId="2" applyAlignment="1" pivotButton="0" quotePrefix="0" xfId="0">
      <alignment horizontal="center" vertical="center" wrapText="1"/>
    </xf>
    <xf numFmtId="4" fontId="11" fillId="0" borderId="2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general" vertical="bottom"/>
    </xf>
    <xf numFmtId="0" fontId="16" fillId="0" borderId="2" applyAlignment="1" pivotButton="0" quotePrefix="0" xfId="0">
      <alignment horizontal="general" vertical="center" wrapText="1"/>
    </xf>
    <xf numFmtId="4" fontId="16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general" vertical="center" wrapText="1"/>
    </xf>
    <xf numFmtId="0" fontId="17" fillId="0" borderId="6" applyAlignment="1" pivotButton="0" quotePrefix="0" xfId="0">
      <alignment horizontal="left" vertical="center" wrapText="1"/>
    </xf>
    <xf numFmtId="4" fontId="11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3" fontId="11" fillId="0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wrapText="1"/>
    </xf>
    <xf numFmtId="4" fontId="11" fillId="0" borderId="0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general" vertical="center" wrapText="1"/>
    </xf>
    <xf numFmtId="3" fontId="11" fillId="0" borderId="0" applyAlignment="1" pivotButton="0" quotePrefix="0" xfId="0">
      <alignment horizontal="center" vertical="center" wrapText="1"/>
    </xf>
    <xf numFmtId="2" fontId="11" fillId="0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general" vertical="center" wrapText="1"/>
    </xf>
    <xf numFmtId="0" fontId="5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bottom" wrapText="1"/>
    </xf>
    <xf numFmtId="0" fontId="11" fillId="0" borderId="1" applyAlignment="1" pivotButton="0" quotePrefix="0" xfId="0">
      <alignment horizontal="center" vertical="bottom" wrapText="1"/>
    </xf>
    <xf numFmtId="0" fontId="11" fillId="0" borderId="0" applyAlignment="1" pivotButton="0" quotePrefix="0" xfId="0">
      <alignment horizontal="general" vertical="bottom" wrapText="1"/>
    </xf>
    <xf numFmtId="0" fontId="11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general" vertical="center"/>
    </xf>
    <xf numFmtId="0" fontId="15" fillId="0" borderId="0" applyAlignment="1" pivotButton="0" quotePrefix="0" xfId="0">
      <alignment horizontal="left" vertical="center"/>
    </xf>
    <xf numFmtId="0" fontId="18" fillId="0" borderId="0" applyAlignment="1" pivotButton="0" quotePrefix="0" xfId="0">
      <alignment horizontal="left" vertical="center" wrapText="1"/>
    </xf>
    <xf numFmtId="0" fontId="18" fillId="0" borderId="0" applyAlignment="1" pivotButton="0" quotePrefix="0" xfId="0">
      <alignment vertical="center"/>
    </xf>
    <xf numFmtId="0" fontId="19" fillId="0" borderId="0" applyAlignment="1" pivotButton="0" quotePrefix="0" xfId="0">
      <alignment horizontal="center" vertical="bottom"/>
    </xf>
    <xf numFmtId="0" fontId="20" fillId="0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left" vertical="bottom" wrapText="1"/>
    </xf>
    <xf numFmtId="0" fontId="22" fillId="0" borderId="0" pivotButton="0" quotePrefix="0" xfId="0"/>
    <xf numFmtId="0" fontId="21" fillId="0" borderId="2" applyAlignment="1" pivotButton="0" quotePrefix="0" xfId="0">
      <alignment horizontal="center" vertical="center" wrapText="1"/>
    </xf>
    <xf numFmtId="0" fontId="21" fillId="0" borderId="2" applyAlignment="1" pivotButton="0" quotePrefix="0" xfId="0">
      <alignment horizontal="center" vertical="center"/>
    </xf>
    <xf numFmtId="0" fontId="21" fillId="0" borderId="2" applyAlignment="1" pivotButton="0" quotePrefix="0" xfId="0">
      <alignment horizontal="left" vertical="center"/>
    </xf>
    <xf numFmtId="49" fontId="22" fillId="0" borderId="2" applyAlignment="1" pivotButton="0" quotePrefix="0" xfId="0">
      <alignment horizontal="center" vertical="center"/>
    </xf>
    <xf numFmtId="0" fontId="22" fillId="0" borderId="2" applyAlignment="1" pivotButton="0" quotePrefix="0" xfId="0">
      <alignment horizontal="left" vertical="center" wrapText="1"/>
    </xf>
    <xf numFmtId="0" fontId="22" fillId="0" borderId="2" applyAlignment="1" pivotButton="0" quotePrefix="0" xfId="0">
      <alignment horizontal="center" vertical="center"/>
    </xf>
    <xf numFmtId="1" fontId="22" fillId="0" borderId="2" applyAlignment="1" pivotButton="0" quotePrefix="0" xfId="0">
      <alignment horizontal="center" vertical="center"/>
    </xf>
    <xf numFmtId="0" fontId="22" fillId="0" borderId="12" applyAlignment="1" pivotButton="0" quotePrefix="0" xfId="0">
      <alignment horizontal="center" vertical="center"/>
    </xf>
    <xf numFmtId="0" fontId="22" fillId="0" borderId="11" applyAlignment="1" pivotButton="0" quotePrefix="0" xfId="0">
      <alignment horizontal="center" vertical="center"/>
    </xf>
    <xf numFmtId="0" fontId="20" fillId="0" borderId="2" applyAlignment="1" pivotButton="0" quotePrefix="0" xfId="0">
      <alignment horizontal="left" vertical="center" wrapText="1"/>
    </xf>
    <xf numFmtId="4" fontId="22" fillId="0" borderId="2" applyAlignment="1" pivotButton="0" quotePrefix="0" xfId="0">
      <alignment horizontal="center" vertical="center"/>
    </xf>
    <xf numFmtId="49" fontId="21" fillId="0" borderId="2" applyAlignment="1" pivotButton="0" quotePrefix="0" xfId="0">
      <alignment horizontal="center" vertical="center"/>
    </xf>
    <xf numFmtId="49" fontId="21" fillId="0" borderId="12" applyAlignment="1" pivotButton="0" quotePrefix="0" xfId="0">
      <alignment horizontal="left" vertical="center"/>
    </xf>
    <xf numFmtId="49" fontId="21" fillId="0" borderId="2" applyAlignment="1" pivotButton="0" quotePrefix="0" xfId="0">
      <alignment horizontal="left" vertical="center"/>
    </xf>
    <xf numFmtId="3" fontId="22" fillId="0" borderId="2" applyAlignment="1" pivotButton="0" quotePrefix="0" xfId="0">
      <alignment horizontal="center" vertical="center"/>
    </xf>
    <xf numFmtId="172" fontId="22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left" vertical="center" wrapText="1"/>
    </xf>
    <xf numFmtId="4" fontId="21" fillId="0" borderId="2" applyAlignment="1" pivotButton="0" quotePrefix="0" xfId="0">
      <alignment horizontal="center" vertical="center"/>
    </xf>
    <xf numFmtId="0" fontId="21" fillId="0" borderId="2" applyAlignment="1" pivotButton="0" quotePrefix="0" xfId="0">
      <alignment horizontal="general" vertical="center" wrapText="1"/>
    </xf>
    <xf numFmtId="0" fontId="23" fillId="0" borderId="2" applyAlignment="1" pivotButton="0" quotePrefix="0" xfId="0">
      <alignment horizontal="general" vertical="bottom" wrapText="1"/>
    </xf>
    <xf numFmtId="0" fontId="23" fillId="0" borderId="2" applyAlignment="1" pivotButton="0" quotePrefix="0" xfId="0">
      <alignment horizontal="center" vertical="center"/>
    </xf>
    <xf numFmtId="4" fontId="23" fillId="0" borderId="2" applyAlignment="1" pivotButton="0" quotePrefix="0" xfId="0">
      <alignment horizontal="center" vertical="center"/>
    </xf>
    <xf numFmtId="0" fontId="24" fillId="0" borderId="0" applyAlignment="1" pivotButton="0" quotePrefix="0" xfId="0">
      <alignment horizontal="left" vertical="center"/>
    </xf>
    <xf numFmtId="0" fontId="25" fillId="0" borderId="0" applyAlignment="1" pivotButton="0" quotePrefix="0" xfId="0">
      <alignment horizontal="general" vertical="bottom"/>
    </xf>
    <xf numFmtId="0" fontId="0" fillId="0" borderId="24" pivotButton="0" quotePrefix="0" xfId="0"/>
    <xf numFmtId="0" fontId="0" fillId="0" borderId="25" pivotButton="0" quotePrefix="0" xfId="0"/>
    <xf numFmtId="169" fontId="2" fillId="0" borderId="15" applyAlignment="1" pivotButton="0" quotePrefix="0" xfId="0">
      <alignment horizontal="center" vertical="top" wrapText="1"/>
    </xf>
    <xf numFmtId="170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center" vertical="center"/>
    </xf>
    <xf numFmtId="172" fontId="22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L36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10.28515625" customWidth="1" min="2" max="2"/>
    <col width="10" customWidth="1" min="3" max="3"/>
    <col width="12.85546875" customWidth="1" min="4" max="4"/>
    <col width="2.42578125" customWidth="1" min="5" max="5"/>
    <col width="9.57031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7.85546875" customWidth="1" min="11" max="11"/>
    <col width="10.28515625" customWidth="1" min="12" max="12"/>
    <col width="9.140625" customWidth="1" min="13" max="16384"/>
  </cols>
  <sheetData>
    <row r="1" ht="19.7" customHeight="1">
      <c r="A1" s="1" t="n"/>
      <c r="B1" s="56" t="n"/>
      <c r="C1" s="56" t="n"/>
      <c r="D1" s="56" t="n"/>
      <c r="E1" s="56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02-22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22 ВЛ 220 кВ Бурейская ГЭС - Завитая 1ц.</t>
        </is>
      </c>
      <c r="E6" s="56" t="n"/>
      <c r="F6" s="56" t="n"/>
      <c r="G6" s="56" t="n"/>
      <c r="H6" s="56" t="n"/>
      <c r="I6" s="56" t="n"/>
      <c r="J6" s="56" t="n"/>
      <c r="K6" s="56" t="n"/>
      <c r="L6" s="56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J28</f>
        <v>76.42103</v>
      </c>
      <c r="E8" s="56" t="n"/>
      <c r="F8" s="56" t="n"/>
      <c r="G8" s="56" t="n"/>
      <c r="H8" s="56" t="n"/>
      <c r="I8" s="56" t="n"/>
      <c r="J8" s="56" t="n"/>
      <c r="K8" s="56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K28</f>
        <v>26.6409</v>
      </c>
      <c r="E9" s="56" t="n"/>
      <c r="F9" s="56" t="n"/>
      <c r="G9" s="56" t="n"/>
      <c r="H9" s="56" t="n"/>
      <c r="I9" s="56" t="n"/>
      <c r="J9" s="56" t="n"/>
      <c r="K9" s="56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6" t="n"/>
      <c r="G10" s="56" t="n"/>
      <c r="H10" s="56" t="n"/>
      <c r="I10" s="56" t="n"/>
      <c r="J10" s="56" t="n"/>
      <c r="K10" s="56" t="n"/>
      <c r="L10" s="56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1 квартал 2000 г.</t>
        </is>
      </c>
      <c r="F11" s="56" t="n"/>
      <c r="G11" s="56" t="n"/>
      <c r="H11" s="56" t="n"/>
      <c r="I11" s="56" t="n"/>
      <c r="J11" s="56" t="n"/>
      <c r="K11" s="56" t="n"/>
      <c r="L11" s="56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63" t="n"/>
      <c r="E13" s="84" t="n"/>
      <c r="F13" s="14" t="inlineStr">
        <is>
          <t>Сметная стоимость</t>
        </is>
      </c>
      <c r="G13" s="59" t="n"/>
      <c r="H13" s="59" t="n"/>
      <c r="I13" s="59" t="n"/>
      <c r="J13" s="91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6" t="n"/>
      <c r="B14" s="86" t="n"/>
      <c r="C14" s="87" t="n"/>
      <c r="D14" s="56" t="n"/>
      <c r="E14" s="88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6" t="n"/>
      <c r="L14" s="86" t="n"/>
    </row>
    <row r="15" hidden="1" ht="19.7" customHeight="1">
      <c r="A15" s="22" t="n"/>
      <c r="B15" s="22" t="n"/>
      <c r="C15" s="22" t="n"/>
      <c r="D15" s="59" t="n"/>
      <c r="E15" s="91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63" t="n"/>
      <c r="E16" s="84" t="n"/>
      <c r="F16" s="14" t="n"/>
      <c r="G16" s="59" t="n"/>
      <c r="H16" s="59" t="n"/>
      <c r="I16" s="59" t="n"/>
      <c r="J16" s="91" t="n"/>
      <c r="K16" s="14" t="n"/>
      <c r="L16" s="14" t="n"/>
    </row>
    <row r="17" hidden="1" ht="73.5" customHeight="1">
      <c r="A17" s="86" t="n"/>
      <c r="B17" s="86" t="n"/>
      <c r="C17" s="87" t="n"/>
      <c r="D17" s="56" t="n"/>
      <c r="E17" s="88" t="n"/>
      <c r="F17" s="14" t="n"/>
      <c r="G17" s="14" t="n"/>
      <c r="H17" s="14" t="n"/>
      <c r="I17" s="14" t="n"/>
      <c r="J17" s="14" t="n"/>
      <c r="K17" s="86" t="n"/>
      <c r="L17" s="86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9" t="n"/>
      <c r="E18" s="91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9" t="n"/>
      <c r="C19" s="59" t="n"/>
      <c r="D19" s="59" t="n"/>
      <c r="E19" s="59" t="n"/>
      <c r="F19" s="59" t="n"/>
      <c r="G19" s="59" t="n"/>
      <c r="H19" s="59" t="n"/>
      <c r="I19" s="59" t="n"/>
      <c r="J19" s="59" t="n"/>
      <c r="K19" s="59" t="n"/>
      <c r="L19" s="91" t="n"/>
    </row>
    <row r="20" ht="42" customHeight="1">
      <c r="A20" s="24" t="inlineStr">
        <is>
          <t>1</t>
        </is>
      </c>
      <c r="B20" s="25" t="inlineStr">
        <is>
          <t>02-22-01</t>
        </is>
      </c>
      <c r="C20" s="25" t="inlineStr">
        <is>
          <t>22 ВЛ 220 кВ Бурейская ГЭС - Завитая 1ц.  Бурейский р-он гор. Пос. Талакан</t>
        </is>
      </c>
      <c r="F20" s="26" t="n">
        <v>1.90794</v>
      </c>
      <c r="G20" s="26" t="n">
        <v>0</v>
      </c>
      <c r="H20" s="26" t="n">
        <v>0</v>
      </c>
      <c r="I20" s="26" t="n">
        <v>0</v>
      </c>
      <c r="J20" s="26" t="n">
        <f>SUM(F20:I20)</f>
        <v>1.90794</v>
      </c>
      <c r="K20" s="26" t="n">
        <v>0.65471</v>
      </c>
      <c r="L20" s="27" t="n"/>
    </row>
    <row r="21" ht="42" customHeight="1">
      <c r="A21" s="24" t="inlineStr">
        <is>
          <t>2</t>
        </is>
      </c>
      <c r="B21" s="25" t="inlineStr">
        <is>
          <t>02-22-02</t>
        </is>
      </c>
      <c r="C21" s="25" t="inlineStr">
        <is>
          <t>22 ВЛ 220 кВ Бурейская ГЭС - Завитая 1ц.  Бурейский р-он гор. Пос. Талакан</t>
        </is>
      </c>
      <c r="F21" s="26" t="n">
        <v>0.15511</v>
      </c>
      <c r="G21" s="26" t="n">
        <v>0</v>
      </c>
      <c r="H21" s="26" t="n">
        <v>0</v>
      </c>
      <c r="I21" s="26" t="n">
        <v>0</v>
      </c>
      <c r="J21" s="26" t="n">
        <f>SUM(F21:I21)</f>
        <v>0.15511</v>
      </c>
      <c r="K21" s="26" t="n">
        <v>0.06744</v>
      </c>
      <c r="L21" s="27" t="n"/>
    </row>
    <row r="22" ht="42" customHeight="1">
      <c r="A22" s="24" t="inlineStr">
        <is>
          <t>3</t>
        </is>
      </c>
      <c r="B22" s="25" t="inlineStr">
        <is>
          <t>02-22-03</t>
        </is>
      </c>
      <c r="C22" s="25" t="inlineStr">
        <is>
          <t>22 ВЛ 220 кВ Бурейская ГЭС - Завитая 1ц.  Бурейский р-он Родионовский сельсовет</t>
        </is>
      </c>
      <c r="F22" s="26" t="n">
        <v>64.03230000000001</v>
      </c>
      <c r="G22" s="26" t="n">
        <v>0</v>
      </c>
      <c r="H22" s="26" t="n">
        <v>0</v>
      </c>
      <c r="I22" s="26" t="n">
        <v>0</v>
      </c>
      <c r="J22" s="26" t="n">
        <f>SUM(F22:I22)</f>
        <v>64.0323</v>
      </c>
      <c r="K22" s="26" t="n">
        <v>21.83537</v>
      </c>
      <c r="L22" s="27" t="n"/>
    </row>
    <row r="23" ht="42" customHeight="1">
      <c r="A23" s="24" t="inlineStr">
        <is>
          <t>4</t>
        </is>
      </c>
      <c r="B23" s="25" t="inlineStr">
        <is>
          <t>02-22-04</t>
        </is>
      </c>
      <c r="C23" s="25" t="inlineStr">
        <is>
          <t>22 ВЛ 220 кВ Бурейская ГЭС - Завитая 1ц.  Бурейский р-он Родионовский сельсовет</t>
        </is>
      </c>
      <c r="F23" s="26" t="n">
        <v>5.34577</v>
      </c>
      <c r="G23" s="26" t="n">
        <v>0</v>
      </c>
      <c r="H23" s="26" t="n">
        <v>0</v>
      </c>
      <c r="I23" s="26" t="n">
        <v>0</v>
      </c>
      <c r="J23" s="26" t="n">
        <f>SUM(F23:I23)</f>
        <v>5.34577</v>
      </c>
      <c r="K23" s="26" t="n">
        <v>2.32425</v>
      </c>
      <c r="L23" s="27" t="n"/>
    </row>
    <row r="24" ht="42" customHeight="1">
      <c r="A24" s="24" t="inlineStr">
        <is>
          <t>5</t>
        </is>
      </c>
      <c r="B24" s="25" t="inlineStr">
        <is>
          <t>02-22-05</t>
        </is>
      </c>
      <c r="C24" s="25" t="inlineStr">
        <is>
          <t>22 ВЛ 220 кВ Бурейская ГЭС - Завитая 1ц. Завитинский р-он Преображеновский сельсовет</t>
        </is>
      </c>
      <c r="F24" s="26" t="n">
        <v>4.61661</v>
      </c>
      <c r="G24" s="26" t="n">
        <v>0</v>
      </c>
      <c r="H24" s="26" t="n">
        <v>0</v>
      </c>
      <c r="I24" s="26" t="n">
        <v>0</v>
      </c>
      <c r="J24" s="26" t="n">
        <f>SUM(F24:I24)</f>
        <v>4.61661</v>
      </c>
      <c r="K24" s="26" t="n">
        <v>1.60117</v>
      </c>
      <c r="L24" s="27" t="n"/>
    </row>
    <row r="25" ht="42" customHeight="1">
      <c r="A25" s="24" t="inlineStr">
        <is>
          <t>6</t>
        </is>
      </c>
      <c r="B25" s="25" t="inlineStr">
        <is>
          <t>02-22-06</t>
        </is>
      </c>
      <c r="C25" s="25" t="inlineStr">
        <is>
          <t>22 ВЛ 220 кВ Бурейская ГЭС - Завитая 1ц. Завитинский р-он Преображеновский сельсовет</t>
        </is>
      </c>
      <c r="F25" s="26" t="n">
        <v>0.3633</v>
      </c>
      <c r="G25" s="26" t="n">
        <v>0</v>
      </c>
      <c r="H25" s="26" t="n">
        <v>0</v>
      </c>
      <c r="I25" s="26" t="n">
        <v>0</v>
      </c>
      <c r="J25" s="26" t="n">
        <f>SUM(F25:I25)</f>
        <v>0.3633</v>
      </c>
      <c r="K25" s="26" t="n">
        <v>0.15796</v>
      </c>
      <c r="L25" s="27" t="n"/>
    </row>
    <row r="26" ht="19.7" customHeight="1">
      <c r="A26" s="23" t="inlineStr">
        <is>
          <t>7</t>
        </is>
      </c>
      <c r="B26" s="28" t="inlineStr">
        <is>
          <t>Итого по разделу: Локальные сметы</t>
        </is>
      </c>
      <c r="C26" s="59" t="n"/>
      <c r="D26" s="59" t="n"/>
      <c r="E26" s="91" t="n"/>
      <c r="F26" s="29" t="n">
        <f>SUM(F20:F25)</f>
        <v>76.42103</v>
      </c>
      <c r="G26" s="29" t="n">
        <f>SUM(G20:G25)</f>
        <v>0</v>
      </c>
      <c r="H26" s="29" t="n">
        <f>SUM(H20:H25)</f>
        <v>0</v>
      </c>
      <c r="I26" s="29" t="n">
        <f>SUM(I20:I25)</f>
        <v>0</v>
      </c>
      <c r="J26" s="29" t="n">
        <f>SUM(J20:J25)</f>
        <v>76.42103</v>
      </c>
      <c r="K26" s="29" t="n">
        <f>SUM(K20:K25)</f>
        <v>26.6409</v>
      </c>
      <c r="L26" s="30" t="n"/>
    </row>
    <row r="27" ht="19.7" customHeight="1">
      <c r="A27" s="23" t="inlineStr">
        <is>
          <t>Всего по смете</t>
        </is>
      </c>
      <c r="B27" s="59" t="n"/>
      <c r="C27" s="59" t="n"/>
      <c r="D27" s="59" t="n"/>
      <c r="E27" s="59" t="n"/>
      <c r="F27" s="59" t="n"/>
      <c r="G27" s="59" t="n"/>
      <c r="H27" s="59" t="n"/>
      <c r="I27" s="59" t="n"/>
      <c r="J27" s="59" t="n"/>
      <c r="K27" s="59" t="n"/>
      <c r="L27" s="91" t="n"/>
    </row>
    <row r="28" ht="22.5" customHeight="1">
      <c r="A28" s="23" t="n"/>
      <c r="B28" s="28" t="inlineStr">
        <is>
          <t>Всего по смете</t>
        </is>
      </c>
      <c r="C28" s="59" t="n"/>
      <c r="D28" s="59" t="n"/>
      <c r="E28" s="91" t="n"/>
      <c r="F28" s="29" t="n">
        <f>SUM(F20:F25)</f>
        <v>76.42103</v>
      </c>
      <c r="G28" s="29" t="n">
        <f>SUM(G20:G25)</f>
        <v>0</v>
      </c>
      <c r="H28" s="29" t="n">
        <f>SUM(H20:H25)</f>
        <v>0</v>
      </c>
      <c r="I28" s="29" t="n">
        <f>SUM(I20:I25)</f>
        <v>0</v>
      </c>
      <c r="J28" s="29" t="n">
        <f>SUM(J20:J25)</f>
        <v>76.42103</v>
      </c>
      <c r="K28" s="29" t="n">
        <f>SUM(K20:K25)</f>
        <v>26.6409</v>
      </c>
      <c r="L28" s="30" t="n"/>
    </row>
    <row r="29" ht="19.7" customHeight="1">
      <c r="A29" s="31" t="inlineStr">
        <is>
          <t>Главный инженер проекта</t>
        </is>
      </c>
      <c r="E29" s="32" t="n"/>
      <c r="F29" s="56" t="n"/>
      <c r="G29" s="56" t="n"/>
      <c r="H29" s="56" t="n"/>
      <c r="I29" s="56" t="n"/>
      <c r="J29" s="56" t="n"/>
      <c r="K29" s="56" t="n"/>
      <c r="L29" s="56" t="n"/>
    </row>
    <row r="30" ht="19.7" customHeight="1">
      <c r="A30" s="33" t="n"/>
      <c r="B30" s="34" t="n"/>
      <c r="E30" s="35" t="inlineStr">
        <is>
          <t>подпись   (инициалы, фамилия)</t>
        </is>
      </c>
    </row>
    <row r="31" ht="19.7" customHeight="1">
      <c r="A31" s="36" t="inlineStr">
        <is>
          <t>Отдел</t>
        </is>
      </c>
      <c r="C31" s="37" t="n"/>
      <c r="D31" s="56" t="n"/>
      <c r="E31" s="56" t="n"/>
      <c r="F31" s="38" t="inlineStr">
        <is>
          <t>Начальник</t>
        </is>
      </c>
      <c r="H31" s="32" t="n"/>
      <c r="I31" s="56" t="n"/>
      <c r="J31" s="56" t="n"/>
      <c r="K31" s="56" t="n"/>
      <c r="L31" s="56" t="n"/>
    </row>
    <row r="32" ht="19.7" customHeight="1">
      <c r="A32" s="39" t="n"/>
      <c r="B32" s="40" t="n"/>
      <c r="C32" s="41" t="n"/>
      <c r="G32" s="41" t="n"/>
      <c r="H32" s="35" t="inlineStr">
        <is>
          <t>подпись   (инициалы, фамилия)</t>
        </is>
      </c>
    </row>
    <row r="33" ht="19.7" customHeight="1">
      <c r="A33" s="31" t="inlineStr">
        <is>
          <t>Составил</t>
        </is>
      </c>
      <c r="C33" s="32" t="inlineStr">
        <is>
          <t>Григорова И. А.</t>
        </is>
      </c>
      <c r="D33" s="56" t="n"/>
      <c r="E33" s="56" t="n"/>
      <c r="F33" s="56" t="n"/>
      <c r="G33" s="56" t="n"/>
      <c r="H33" s="56" t="n"/>
      <c r="I33" s="56" t="n"/>
      <c r="J33" s="56" t="n"/>
      <c r="K33" s="56" t="n"/>
      <c r="L33" s="56" t="n"/>
    </row>
    <row r="34" ht="19.7" customHeight="1">
      <c r="A34" s="39" t="n"/>
      <c r="B34" s="40" t="n"/>
      <c r="C34" s="41" t="n"/>
    </row>
    <row r="35" ht="19.7" customHeight="1">
      <c r="A35" s="31" t="inlineStr">
        <is>
          <t>Проверил</t>
        </is>
      </c>
      <c r="C35" s="32" t="inlineStr">
        <is>
          <t>Черкасов А. В.</t>
        </is>
      </c>
      <c r="D35" s="56" t="n"/>
      <c r="E35" s="56" t="n"/>
      <c r="F35" s="56" t="n"/>
      <c r="G35" s="56" t="n"/>
      <c r="H35" s="56" t="n"/>
      <c r="I35" s="56" t="n"/>
      <c r="J35" s="56" t="n"/>
      <c r="K35" s="56" t="n"/>
      <c r="L35" s="56" t="n"/>
    </row>
    <row r="36" ht="19.7" customHeight="1">
      <c r="A36" s="33" t="n"/>
      <c r="B36" s="34" t="n"/>
      <c r="C36" s="41" t="n"/>
    </row>
    <row r="37" ht="19.7" customHeight="1"/>
  </sheetData>
  <mergeCells count="55">
    <mergeCell ref="A31:B31"/>
    <mergeCell ref="L13:L14"/>
    <mergeCell ref="C13:E14"/>
    <mergeCell ref="C31:E31"/>
    <mergeCell ref="F16:J16"/>
    <mergeCell ref="C22:E22"/>
    <mergeCell ref="B28:E28"/>
    <mergeCell ref="A29:D29"/>
    <mergeCell ref="C7:L7"/>
    <mergeCell ref="A1:E1"/>
    <mergeCell ref="A16:A17"/>
    <mergeCell ref="A27:L27"/>
    <mergeCell ref="C32:F32"/>
    <mergeCell ref="A10:D10"/>
    <mergeCell ref="C21:E21"/>
    <mergeCell ref="A3:L3"/>
    <mergeCell ref="H31:L31"/>
    <mergeCell ref="B26:E26"/>
    <mergeCell ref="E29:L29"/>
    <mergeCell ref="B13:B14"/>
    <mergeCell ref="C36:L36"/>
    <mergeCell ref="A8:C8"/>
    <mergeCell ref="C23:E23"/>
    <mergeCell ref="E10:L10"/>
    <mergeCell ref="C34:L34"/>
    <mergeCell ref="B30:D30"/>
    <mergeCell ref="A11:D11"/>
    <mergeCell ref="C33:L33"/>
    <mergeCell ref="A4:L4"/>
    <mergeCell ref="C16:E17"/>
    <mergeCell ref="E30:L30"/>
    <mergeCell ref="A2:E2"/>
    <mergeCell ref="A19:L19"/>
    <mergeCell ref="A13:A14"/>
    <mergeCell ref="A33:B33"/>
    <mergeCell ref="H32:L32"/>
    <mergeCell ref="E11:L11"/>
    <mergeCell ref="C18:E18"/>
    <mergeCell ref="A9:C9"/>
    <mergeCell ref="K13:K14"/>
    <mergeCell ref="F31:G31"/>
    <mergeCell ref="C35:L35"/>
    <mergeCell ref="C15:E15"/>
    <mergeCell ref="F13:J13"/>
    <mergeCell ref="C24:E24"/>
    <mergeCell ref="A35:B35"/>
    <mergeCell ref="D9:K9"/>
    <mergeCell ref="D8:K8"/>
    <mergeCell ref="A6:C6"/>
    <mergeCell ref="K16:K17"/>
    <mergeCell ref="L16:L17"/>
    <mergeCell ref="B16:B17"/>
    <mergeCell ref="C20:E20"/>
    <mergeCell ref="D6:L6"/>
    <mergeCell ref="C25:E25"/>
  </mergeCells>
  <pageMargins left="0.5905511811023623" right="0.3937007874015748" top="0.7874015748031497" bottom="0.5905511811023623" header="0.1968503937007874" footer="0.1968503937007874"/>
  <pageSetup orientation="portrait" paperSize="9" scale="92" fitToHeight="0" fitToWidth="1" errors="blank" horizontalDpi="300" verticalDpi="3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23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L36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10.28515625" customWidth="1" min="2" max="2"/>
    <col width="10" customWidth="1" min="3" max="3"/>
    <col width="12.85546875" customWidth="1" min="4" max="4"/>
    <col width="2.42578125" customWidth="1" min="5" max="5"/>
    <col width="9.57031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7.85546875" customWidth="1" min="11" max="11"/>
    <col width="10.28515625" customWidth="1" min="12" max="12"/>
    <col width="9.140625" customWidth="1" min="13" max="16384"/>
  </cols>
  <sheetData>
    <row r="1" ht="19.7" customHeight="1">
      <c r="A1" s="1" t="n"/>
      <c r="B1" s="56" t="n"/>
      <c r="C1" s="56" t="n"/>
      <c r="D1" s="56" t="n"/>
      <c r="E1" s="56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02-22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22 ВЛ 220 кВ Бурейская ГЭС - Завитая 1ц.</t>
        </is>
      </c>
      <c r="E6" s="56" t="n"/>
      <c r="F6" s="56" t="n"/>
      <c r="G6" s="56" t="n"/>
      <c r="H6" s="56" t="n"/>
      <c r="I6" s="56" t="n"/>
      <c r="J6" s="56" t="n"/>
      <c r="K6" s="56" t="n"/>
      <c r="L6" s="56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J28</f>
        <v>4522.21507</v>
      </c>
      <c r="E8" s="56" t="n"/>
      <c r="F8" s="56" t="n"/>
      <c r="G8" s="56" t="n"/>
      <c r="H8" s="56" t="n"/>
      <c r="I8" s="56" t="n"/>
      <c r="J8" s="56" t="n"/>
      <c r="K8" s="56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K28</f>
        <v>1898.43053</v>
      </c>
      <c r="E9" s="56" t="n"/>
      <c r="F9" s="56" t="n"/>
      <c r="G9" s="56" t="n"/>
      <c r="H9" s="56" t="n"/>
      <c r="I9" s="56" t="n"/>
      <c r="J9" s="56" t="n"/>
      <c r="K9" s="56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6" t="n"/>
      <c r="G10" s="56" t="n"/>
      <c r="H10" s="56" t="n"/>
      <c r="I10" s="56" t="n"/>
      <c r="J10" s="56" t="n"/>
      <c r="K10" s="56" t="n"/>
      <c r="L10" s="56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I квартал 2026 года</t>
        </is>
      </c>
      <c r="F11" s="56" t="n"/>
      <c r="G11" s="56" t="n"/>
      <c r="H11" s="56" t="n"/>
      <c r="I11" s="56" t="n"/>
      <c r="J11" s="56" t="n"/>
      <c r="K11" s="56" t="n"/>
      <c r="L11" s="56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63" t="n"/>
      <c r="E13" s="84" t="n"/>
      <c r="F13" s="14" t="inlineStr">
        <is>
          <t>Сметная стоимость</t>
        </is>
      </c>
      <c r="G13" s="59" t="n"/>
      <c r="H13" s="59" t="n"/>
      <c r="I13" s="59" t="n"/>
      <c r="J13" s="91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6" t="n"/>
      <c r="B14" s="86" t="n"/>
      <c r="C14" s="87" t="n"/>
      <c r="D14" s="56" t="n"/>
      <c r="E14" s="88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6" t="n"/>
      <c r="L14" s="86" t="n"/>
    </row>
    <row r="15" hidden="1" ht="19.7" customHeight="1">
      <c r="A15" s="22" t="n"/>
      <c r="B15" s="22" t="n"/>
      <c r="C15" s="22" t="n"/>
      <c r="D15" s="59" t="n"/>
      <c r="E15" s="91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63" t="n"/>
      <c r="E16" s="84" t="n"/>
      <c r="F16" s="14" t="n"/>
      <c r="G16" s="59" t="n"/>
      <c r="H16" s="59" t="n"/>
      <c r="I16" s="59" t="n"/>
      <c r="J16" s="91" t="n"/>
      <c r="K16" s="14" t="n"/>
      <c r="L16" s="14" t="n"/>
    </row>
    <row r="17" hidden="1" ht="73.5" customHeight="1">
      <c r="A17" s="86" t="n"/>
      <c r="B17" s="86" t="n"/>
      <c r="C17" s="87" t="n"/>
      <c r="D17" s="56" t="n"/>
      <c r="E17" s="88" t="n"/>
      <c r="F17" s="14" t="n"/>
      <c r="G17" s="14" t="n"/>
      <c r="H17" s="14" t="n"/>
      <c r="I17" s="14" t="n"/>
      <c r="J17" s="14" t="n"/>
      <c r="K17" s="86" t="n"/>
      <c r="L17" s="86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9" t="n"/>
      <c r="E18" s="91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9" t="n"/>
      <c r="C19" s="59" t="n"/>
      <c r="D19" s="59" t="n"/>
      <c r="E19" s="59" t="n"/>
      <c r="F19" s="59" t="n"/>
      <c r="G19" s="59" t="n"/>
      <c r="H19" s="59" t="n"/>
      <c r="I19" s="59" t="n"/>
      <c r="J19" s="59" t="n"/>
      <c r="K19" s="59" t="n"/>
      <c r="L19" s="91" t="n"/>
    </row>
    <row r="20" ht="42" customHeight="1">
      <c r="A20" s="24" t="inlineStr">
        <is>
          <t>1</t>
        </is>
      </c>
      <c r="B20" s="25" t="inlineStr">
        <is>
          <t>02-22-01</t>
        </is>
      </c>
      <c r="C20" s="25" t="inlineStr">
        <is>
          <t>22 ВЛ 220 кВ Бурейская ГЭС - Завитая 1ц.  Бурейский р-он гор. Пос. Талакан</t>
        </is>
      </c>
      <c r="F20" s="26" t="n">
        <v>111.4422</v>
      </c>
      <c r="G20" s="26" t="n">
        <v>0</v>
      </c>
      <c r="H20" s="26" t="n">
        <v>0</v>
      </c>
      <c r="I20" s="26" t="n">
        <v>0</v>
      </c>
      <c r="J20" s="26" t="n">
        <f>SUM(F20:I20)</f>
        <v>111.4422</v>
      </c>
      <c r="K20" s="26" t="n">
        <v>46.65462</v>
      </c>
      <c r="L20" s="27" t="n"/>
    </row>
    <row r="21" ht="42" customHeight="1">
      <c r="A21" s="24" t="inlineStr">
        <is>
          <t>2</t>
        </is>
      </c>
      <c r="B21" s="25" t="inlineStr">
        <is>
          <t>02-22-02</t>
        </is>
      </c>
      <c r="C21" s="25" t="inlineStr">
        <is>
          <t>22 ВЛ 220 кВ Бурейская ГЭС - Завитая 1ц.  Бурейский р-он гор. Пос. Талакан</t>
        </is>
      </c>
      <c r="F21" s="26" t="n">
        <v>11.05329</v>
      </c>
      <c r="G21" s="26" t="n">
        <v>0</v>
      </c>
      <c r="H21" s="26" t="n">
        <v>0</v>
      </c>
      <c r="I21" s="26" t="n">
        <v>0</v>
      </c>
      <c r="J21" s="26" t="n">
        <f>SUM(F21:I21)</f>
        <v>11.05329</v>
      </c>
      <c r="K21" s="26" t="n">
        <v>4.80578</v>
      </c>
      <c r="L21" s="27" t="n"/>
    </row>
    <row r="22" ht="42" customHeight="1">
      <c r="A22" s="24" t="inlineStr">
        <is>
          <t>3</t>
        </is>
      </c>
      <c r="B22" s="25" t="inlineStr">
        <is>
          <t>02-22-03</t>
        </is>
      </c>
      <c r="C22" s="25" t="inlineStr">
        <is>
          <t>22 ВЛ 220 кВ Бурейская ГЭС - Завитая 1ц.  Бурейский р-он Родионовский сельсовет</t>
        </is>
      </c>
      <c r="F22" s="42" t="n">
        <v>3720.85421</v>
      </c>
      <c r="G22" s="26" t="n">
        <v>0</v>
      </c>
      <c r="H22" s="26" t="n">
        <v>0</v>
      </c>
      <c r="I22" s="26" t="n">
        <v>0</v>
      </c>
      <c r="J22" s="42" t="n">
        <f>SUM(F22:I22)</f>
        <v>3720.85421</v>
      </c>
      <c r="K22" s="42" t="n">
        <v>1555.98846</v>
      </c>
      <c r="L22" s="43" t="n"/>
    </row>
    <row r="23" ht="42" customHeight="1">
      <c r="A23" s="24" t="inlineStr">
        <is>
          <t>4</t>
        </is>
      </c>
      <c r="B23" s="25" t="inlineStr">
        <is>
          <t>02-22-04</t>
        </is>
      </c>
      <c r="C23" s="25" t="inlineStr">
        <is>
          <t>22 ВЛ 220 кВ Бурейская ГЭС - Завитая 1ц.  Бурейский р-он Родионовский сельсовет</t>
        </is>
      </c>
      <c r="F23" s="26" t="n">
        <v>380.93992</v>
      </c>
      <c r="G23" s="26" t="n">
        <v>0</v>
      </c>
      <c r="H23" s="26" t="n">
        <v>0</v>
      </c>
      <c r="I23" s="26" t="n">
        <v>0</v>
      </c>
      <c r="J23" s="26" t="n">
        <f>SUM(F23:I23)</f>
        <v>380.93992</v>
      </c>
      <c r="K23" s="26" t="n">
        <v>165.62605</v>
      </c>
      <c r="L23" s="27" t="n"/>
    </row>
    <row r="24" ht="42" customHeight="1">
      <c r="A24" s="24" t="inlineStr">
        <is>
          <t>5</t>
        </is>
      </c>
      <c r="B24" s="25" t="inlineStr">
        <is>
          <t>02-22-05</t>
        </is>
      </c>
      <c r="C24" s="25" t="inlineStr">
        <is>
          <t>22 ВЛ 220 кВ Бурейская ГЭС - Завитая 1ц. Завитинский р-он Преображеновский сельсовет</t>
        </is>
      </c>
      <c r="F24" s="26" t="n">
        <v>272.03613</v>
      </c>
      <c r="G24" s="26" t="n">
        <v>0</v>
      </c>
      <c r="H24" s="26" t="n">
        <v>0</v>
      </c>
      <c r="I24" s="26" t="n">
        <v>0</v>
      </c>
      <c r="J24" s="26" t="n">
        <f>SUM(F24:I24)</f>
        <v>272.03613</v>
      </c>
      <c r="K24" s="26" t="n">
        <v>114.09939</v>
      </c>
      <c r="L24" s="27" t="n"/>
    </row>
    <row r="25" ht="42" customHeight="1">
      <c r="A25" s="24" t="inlineStr">
        <is>
          <t>6</t>
        </is>
      </c>
      <c r="B25" s="25" t="inlineStr">
        <is>
          <t>02-22-06</t>
        </is>
      </c>
      <c r="C25" s="25" t="inlineStr">
        <is>
          <t>22 ВЛ 220 кВ Бурейская ГЭС - Завитая 1ц. Завитинский р-он Преображеновский сельсовет</t>
        </is>
      </c>
      <c r="F25" s="26" t="n">
        <v>25.88932</v>
      </c>
      <c r="G25" s="26" t="n">
        <v>0</v>
      </c>
      <c r="H25" s="26" t="n">
        <v>0</v>
      </c>
      <c r="I25" s="26" t="n">
        <v>0</v>
      </c>
      <c r="J25" s="26" t="n">
        <f>SUM(F25:I25)</f>
        <v>25.88932</v>
      </c>
      <c r="K25" s="26" t="n">
        <v>11.25623</v>
      </c>
      <c r="L25" s="27" t="n"/>
    </row>
    <row r="26" ht="19.7" customHeight="1">
      <c r="A26" s="23" t="inlineStr">
        <is>
          <t>7</t>
        </is>
      </c>
      <c r="B26" s="28" t="inlineStr">
        <is>
          <t>Итого по разделу: Локальные сметы</t>
        </is>
      </c>
      <c r="C26" s="59" t="n"/>
      <c r="D26" s="59" t="n"/>
      <c r="E26" s="91" t="n"/>
      <c r="F26" s="44" t="n">
        <f>SUM(F20:F25)</f>
        <v>4522.21507</v>
      </c>
      <c r="G26" s="29" t="n">
        <f>SUM(G20:G25)</f>
        <v>0</v>
      </c>
      <c r="H26" s="29" t="n">
        <f>SUM(H20:H25)</f>
        <v>0</v>
      </c>
      <c r="I26" s="29" t="n">
        <f>SUM(I20:I25)</f>
        <v>0</v>
      </c>
      <c r="J26" s="44" t="n">
        <f>SUM(J20:J25)</f>
        <v>4522.21507</v>
      </c>
      <c r="K26" s="44" t="n">
        <f>SUM(K20:K25)</f>
        <v>1898.43053</v>
      </c>
      <c r="L26" s="45" t="n"/>
    </row>
    <row r="27" ht="19.7" customHeight="1">
      <c r="A27" s="23" t="inlineStr">
        <is>
          <t>Всего по смете</t>
        </is>
      </c>
      <c r="B27" s="59" t="n"/>
      <c r="C27" s="59" t="n"/>
      <c r="D27" s="59" t="n"/>
      <c r="E27" s="59" t="n"/>
      <c r="F27" s="59" t="n"/>
      <c r="G27" s="59" t="n"/>
      <c r="H27" s="59" t="n"/>
      <c r="I27" s="59" t="n"/>
      <c r="J27" s="59" t="n"/>
      <c r="K27" s="59" t="n"/>
      <c r="L27" s="91" t="n"/>
    </row>
    <row r="28" ht="22.5" customHeight="1">
      <c r="A28" s="23" t="n"/>
      <c r="B28" s="28" t="inlineStr">
        <is>
          <t>Всего по смете</t>
        </is>
      </c>
      <c r="C28" s="59" t="n"/>
      <c r="D28" s="59" t="n"/>
      <c r="E28" s="91" t="n"/>
      <c r="F28" s="44" t="n">
        <f>SUM(F20:F25)</f>
        <v>4522.21507</v>
      </c>
      <c r="G28" s="29" t="n">
        <f>SUM(G20:G25)</f>
        <v>0</v>
      </c>
      <c r="H28" s="29" t="n">
        <f>SUM(H20:H25)</f>
        <v>0</v>
      </c>
      <c r="I28" s="29" t="n">
        <f>SUM(I20:I25)</f>
        <v>0</v>
      </c>
      <c r="J28" s="44" t="n">
        <f>SUM(J20:J25)</f>
        <v>4522.21507</v>
      </c>
      <c r="K28" s="44" t="n">
        <f>SUM(K20:K25)</f>
        <v>1898.43053</v>
      </c>
      <c r="L28" s="45" t="n"/>
    </row>
    <row r="29" ht="19.7" customHeight="1">
      <c r="A29" s="31" t="inlineStr">
        <is>
          <t>Главный инженер проекта</t>
        </is>
      </c>
      <c r="E29" s="32" t="n"/>
      <c r="F29" s="56" t="n"/>
      <c r="G29" s="56" t="n"/>
      <c r="H29" s="56" t="n"/>
      <c r="I29" s="56" t="n"/>
      <c r="J29" s="56" t="n"/>
      <c r="K29" s="56" t="n"/>
      <c r="L29" s="56" t="n"/>
    </row>
    <row r="30" ht="19.7" customHeight="1">
      <c r="A30" s="33" t="n"/>
      <c r="B30" s="34" t="n"/>
      <c r="E30" s="35" t="inlineStr">
        <is>
          <t>подпись   (инициалы, фамилия)</t>
        </is>
      </c>
    </row>
    <row r="31" ht="19.7" customHeight="1">
      <c r="A31" s="36" t="inlineStr">
        <is>
          <t>Отдел</t>
        </is>
      </c>
      <c r="C31" s="37" t="n"/>
      <c r="D31" s="56" t="n"/>
      <c r="E31" s="56" t="n"/>
      <c r="F31" s="38" t="inlineStr">
        <is>
          <t>Начальник</t>
        </is>
      </c>
      <c r="H31" s="32" t="n"/>
      <c r="I31" s="56" t="n"/>
      <c r="J31" s="56" t="n"/>
      <c r="K31" s="56" t="n"/>
      <c r="L31" s="56" t="n"/>
    </row>
    <row r="32" ht="19.7" customHeight="1">
      <c r="A32" s="39" t="n"/>
      <c r="B32" s="40" t="n"/>
      <c r="C32" s="41" t="n"/>
      <c r="G32" s="41" t="n"/>
      <c r="H32" s="35" t="inlineStr">
        <is>
          <t>подпись   (инициалы, фамилия)</t>
        </is>
      </c>
    </row>
    <row r="33" ht="19.7" customHeight="1">
      <c r="A33" s="31" t="inlineStr">
        <is>
          <t>Составил</t>
        </is>
      </c>
      <c r="C33" s="32" t="inlineStr">
        <is>
          <t>Григорова И. А.</t>
        </is>
      </c>
      <c r="D33" s="56" t="n"/>
      <c r="E33" s="56" t="n"/>
      <c r="F33" s="56" t="n"/>
      <c r="G33" s="56" t="n"/>
      <c r="H33" s="56" t="n"/>
      <c r="I33" s="56" t="n"/>
      <c r="J33" s="56" t="n"/>
      <c r="K33" s="56" t="n"/>
      <c r="L33" s="56" t="n"/>
    </row>
    <row r="34" ht="19.7" customHeight="1">
      <c r="A34" s="39" t="n"/>
      <c r="B34" s="40" t="n"/>
      <c r="C34" s="41" t="n"/>
    </row>
    <row r="35" ht="19.7" customHeight="1">
      <c r="A35" s="31" t="inlineStr">
        <is>
          <t>Проверил</t>
        </is>
      </c>
      <c r="C35" s="32" t="inlineStr">
        <is>
          <t>Черкасов А. В.</t>
        </is>
      </c>
      <c r="D35" s="56" t="n"/>
      <c r="E35" s="56" t="n"/>
      <c r="F35" s="56" t="n"/>
      <c r="G35" s="56" t="n"/>
      <c r="H35" s="56" t="n"/>
      <c r="I35" s="56" t="n"/>
      <c r="J35" s="56" t="n"/>
      <c r="K35" s="56" t="n"/>
      <c r="L35" s="56" t="n"/>
    </row>
    <row r="36" ht="19.7" customHeight="1">
      <c r="A36" s="33" t="n"/>
      <c r="B36" s="34" t="n"/>
      <c r="C36" s="41" t="n"/>
    </row>
    <row r="37" ht="19.7" customHeight="1"/>
  </sheetData>
  <mergeCells count="55">
    <mergeCell ref="A31:B31"/>
    <mergeCell ref="L13:L14"/>
    <mergeCell ref="C13:E14"/>
    <mergeCell ref="C31:E31"/>
    <mergeCell ref="F16:J16"/>
    <mergeCell ref="C22:E22"/>
    <mergeCell ref="B28:E28"/>
    <mergeCell ref="A29:D29"/>
    <mergeCell ref="C7:L7"/>
    <mergeCell ref="A1:E1"/>
    <mergeCell ref="A16:A17"/>
    <mergeCell ref="A27:L27"/>
    <mergeCell ref="C32:F32"/>
    <mergeCell ref="A10:D10"/>
    <mergeCell ref="C21:E21"/>
    <mergeCell ref="A3:L3"/>
    <mergeCell ref="H31:L31"/>
    <mergeCell ref="B26:E26"/>
    <mergeCell ref="E29:L29"/>
    <mergeCell ref="B13:B14"/>
    <mergeCell ref="C36:L36"/>
    <mergeCell ref="A8:C8"/>
    <mergeCell ref="C23:E23"/>
    <mergeCell ref="E10:L10"/>
    <mergeCell ref="C34:L34"/>
    <mergeCell ref="B30:D30"/>
    <mergeCell ref="A11:D11"/>
    <mergeCell ref="C33:L33"/>
    <mergeCell ref="A4:L4"/>
    <mergeCell ref="C16:E17"/>
    <mergeCell ref="E30:L30"/>
    <mergeCell ref="A2:E2"/>
    <mergeCell ref="A19:L19"/>
    <mergeCell ref="A13:A14"/>
    <mergeCell ref="A33:B33"/>
    <mergeCell ref="H32:L32"/>
    <mergeCell ref="E11:L11"/>
    <mergeCell ref="C18:E18"/>
    <mergeCell ref="A9:C9"/>
    <mergeCell ref="K13:K14"/>
    <mergeCell ref="F31:G31"/>
    <mergeCell ref="C35:L35"/>
    <mergeCell ref="C15:E15"/>
    <mergeCell ref="F13:J13"/>
    <mergeCell ref="C24:E24"/>
    <mergeCell ref="A35:B35"/>
    <mergeCell ref="D9:K9"/>
    <mergeCell ref="D8:K8"/>
    <mergeCell ref="A6:C6"/>
    <mergeCell ref="K16:K17"/>
    <mergeCell ref="L16:L17"/>
    <mergeCell ref="B16:B17"/>
    <mergeCell ref="C20:E20"/>
    <mergeCell ref="D6:L6"/>
    <mergeCell ref="C25:E25"/>
  </mergeCells>
  <pageMargins left="0.5905511811023623" right="0.3937007874015748" top="0.7874015748031497" bottom="0.5905511811023623" header="0.1968503937007874" footer="0.1968503937007874"/>
  <pageSetup orientation="portrait" paperSize="9" scale="92" fitToHeight="0" fitToWidth="1" errors="blank" horizontalDpi="300" verticalDpi="3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23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0"/>
  </sheetPr>
  <dimension ref="A1:N15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" customWidth="1" min="14" max="14"/>
  </cols>
  <sheetData>
    <row r="1" ht="19.35" customHeight="1">
      <c r="A1" s="46" t="n"/>
      <c r="B1" s="46" t="n"/>
      <c r="C1" s="46" t="n"/>
      <c r="D1" s="4" t="n"/>
      <c r="E1" s="4" t="n"/>
      <c r="F1" s="47" t="inlineStr">
        <is>
          <t>Приложение № 2</t>
        </is>
      </c>
    </row>
    <row r="2" ht="19.35" customHeight="1">
      <c r="A2" s="48" t="n"/>
      <c r="B2" s="48" t="n"/>
      <c r="C2" s="48" t="n"/>
      <c r="D2" s="4" t="n"/>
      <c r="E2" s="4" t="n"/>
      <c r="F2" s="47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8" t="n"/>
      <c r="B3" s="48" t="n"/>
      <c r="C3" s="48" t="n"/>
      <c r="D3" s="4" t="n"/>
      <c r="E3" s="4" t="n"/>
      <c r="F3" s="47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9" t="n"/>
      <c r="B4" s="50" t="n"/>
      <c r="C4" s="50" t="n"/>
      <c r="D4" s="4" t="n"/>
      <c r="E4" s="4" t="n"/>
      <c r="F4" s="51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9" t="n"/>
      <c r="B5" s="50" t="n"/>
      <c r="C5" s="50" t="n"/>
      <c r="D5" s="4" t="n"/>
      <c r="E5" s="4" t="n"/>
      <c r="F5" s="51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9" t="n"/>
      <c r="B6" s="50" t="n"/>
      <c r="C6" s="50" t="n"/>
      <c r="D6" s="4" t="n"/>
      <c r="E6" s="4" t="n"/>
      <c r="F6" s="47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9" t="n"/>
      <c r="B7" s="50" t="n"/>
      <c r="C7" s="50" t="n"/>
      <c r="D7" s="4" t="n"/>
      <c r="E7" s="4" t="n"/>
      <c r="F7" s="47" t="n"/>
      <c r="G7" s="47" t="n"/>
      <c r="H7" s="47" t="n"/>
      <c r="I7" s="47" t="n"/>
      <c r="J7" s="47" t="n"/>
      <c r="K7" s="47" t="n"/>
      <c r="L7" s="47" t="n"/>
      <c r="M7" s="47" t="n"/>
      <c r="N7" s="47" t="n"/>
    </row>
    <row r="8" hidden="1" ht="19.35" customHeight="1">
      <c r="A8" s="52" t="n"/>
      <c r="D8" s="4" t="n"/>
      <c r="E8" s="4" t="n"/>
      <c r="F8" s="47" t="n"/>
      <c r="G8" s="47" t="n"/>
      <c r="H8" s="47" t="n"/>
      <c r="I8" s="47" t="n"/>
      <c r="J8" s="3" t="n"/>
    </row>
    <row r="9" hidden="1" ht="19.5" customHeight="1">
      <c r="A9" s="52" t="n"/>
      <c r="D9" s="4" t="n"/>
      <c r="E9" s="4" t="n"/>
      <c r="F9" s="47" t="n"/>
      <c r="G9" s="47" t="n"/>
      <c r="H9" s="47" t="n"/>
      <c r="I9" s="47" t="n"/>
      <c r="J9" s="3" t="n"/>
    </row>
    <row r="10" hidden="1" ht="19.35" customHeight="1">
      <c r="A10" s="52" t="n"/>
      <c r="D10" s="4" t="n"/>
      <c r="E10" s="4" t="n"/>
      <c r="F10" s="47" t="n"/>
      <c r="G10" s="47" t="n"/>
      <c r="H10" s="47" t="n"/>
      <c r="I10" s="47" t="n"/>
      <c r="J10" s="3" t="n"/>
    </row>
    <row r="11" hidden="1" ht="19.5" customHeight="1">
      <c r="A11" s="52" t="n"/>
      <c r="D11" s="4" t="n"/>
      <c r="E11" s="4" t="n"/>
      <c r="F11" s="47" t="n"/>
      <c r="G11" s="47" t="n"/>
      <c r="H11" s="47" t="n"/>
      <c r="I11" s="47" t="n"/>
      <c r="J11" s="3" t="n"/>
    </row>
    <row r="12" hidden="1" ht="19.35" customHeight="1">
      <c r="A12" s="53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4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5" t="inlineStr">
        <is>
          <t>ПК Госстройсмета-3</t>
        </is>
      </c>
      <c r="I13" s="56" t="n"/>
      <c r="J13" s="56" t="n"/>
      <c r="K13" s="56" t="n"/>
      <c r="L13" s="56" t="n"/>
      <c r="M13" s="56" t="n"/>
      <c r="N13" s="56" t="n"/>
    </row>
    <row r="14" ht="35.25" customHeight="1">
      <c r="A14" s="57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5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6" t="n"/>
      <c r="J14" s="56" t="n"/>
      <c r="K14" s="56" t="n"/>
      <c r="L14" s="56" t="n"/>
      <c r="M14" s="56" t="n"/>
      <c r="N14" s="56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8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9" t="n"/>
      <c r="J15" s="59" t="n"/>
      <c r="K15" s="59" t="n"/>
      <c r="L15" s="59" t="n"/>
      <c r="M15" s="59" t="n"/>
      <c r="N15" s="59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8" t="inlineStr">
        <is>
          <t>Письмо Минстрой России от 30.12.2025 № 81879-ИФ/09, I квартал 2026; Прочие объекты; Амурская область</t>
        </is>
      </c>
      <c r="I16" s="59" t="n"/>
      <c r="J16" s="59" t="n"/>
      <c r="K16" s="59" t="n"/>
      <c r="L16" s="59" t="n"/>
      <c r="M16" s="59" t="n"/>
      <c r="N16" s="59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8" t="n"/>
      <c r="I17" s="59" t="n"/>
      <c r="J17" s="59" t="n"/>
      <c r="K17" s="59" t="n"/>
      <c r="L17" s="59" t="n"/>
      <c r="M17" s="59" t="n"/>
      <c r="N17" s="59" t="n"/>
    </row>
    <row r="18" ht="21" customHeight="1">
      <c r="A18" s="6" t="inlineStr">
        <is>
          <t>Наименование субъекта Российской Федерации</t>
        </is>
      </c>
      <c r="H18" s="58" t="inlineStr">
        <is>
          <t>Амурская область</t>
        </is>
      </c>
      <c r="I18" s="59" t="n"/>
      <c r="J18" s="59" t="n"/>
      <c r="K18" s="59" t="n"/>
      <c r="L18" s="59" t="n"/>
      <c r="M18" s="59" t="n"/>
      <c r="N18" s="59" t="n"/>
    </row>
    <row r="19" ht="21" customHeight="1">
      <c r="A19" s="6" t="inlineStr">
        <is>
          <t>Наименование зоны субъекта Российской Федерации</t>
        </is>
      </c>
      <c r="H19" s="58" t="inlineStr">
        <is>
          <t>1 зона</t>
        </is>
      </c>
      <c r="I19" s="59" t="n"/>
      <c r="J19" s="59" t="n"/>
      <c r="K19" s="59" t="n"/>
      <c r="L19" s="59" t="n"/>
      <c r="M19" s="59" t="n"/>
      <c r="N19" s="59" t="n"/>
    </row>
    <row r="20" ht="24" customHeight="1">
      <c r="A20" s="60" t="inlineStr">
        <is>
          <t>Расширение просеки ВЛ 220-500 кВ</t>
        </is>
      </c>
      <c r="B20" s="56" t="n"/>
      <c r="C20" s="56" t="n"/>
      <c r="D20" s="56" t="n"/>
      <c r="E20" s="56" t="n"/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</row>
    <row r="21" ht="19.35" customHeight="1">
      <c r="A21" s="61" t="inlineStr">
        <is>
          <t>(наименование стройки)</t>
        </is>
      </c>
    </row>
    <row r="22" ht="19.35" customHeight="1">
      <c r="A22" s="60" t="inlineStr">
        <is>
          <t>22 ВЛ 220 кВ Бурейская ГЭС - Завитая 1ц.</t>
        </is>
      </c>
      <c r="B22" s="56" t="n"/>
      <c r="C22" s="56" t="n"/>
      <c r="D22" s="56" t="n"/>
      <c r="E22" s="56" t="n"/>
      <c r="F22" s="56" t="n"/>
      <c r="G22" s="56" t="n"/>
      <c r="H22" s="56" t="n"/>
      <c r="I22" s="56" t="n"/>
      <c r="J22" s="56" t="n"/>
      <c r="K22" s="56" t="n"/>
      <c r="L22" s="56" t="n"/>
      <c r="M22" s="56" t="n"/>
      <c r="N22" s="56" t="n"/>
    </row>
    <row r="23" ht="19.35" customHeight="1">
      <c r="A23" s="62" t="inlineStr">
        <is>
          <t>(наименование объекта капитального строительства)</t>
        </is>
      </c>
      <c r="B23" s="63" t="n"/>
      <c r="C23" s="63" t="n"/>
      <c r="D23" s="63" t="n"/>
      <c r="E23" s="63" t="n"/>
      <c r="F23" s="63" t="n"/>
      <c r="G23" s="63" t="n"/>
      <c r="H23" s="63" t="n"/>
      <c r="I23" s="63" t="n"/>
      <c r="J23" s="63" t="n"/>
      <c r="K23" s="63" t="n"/>
      <c r="L23" s="63" t="n"/>
      <c r="M23" s="63" t="n"/>
      <c r="N23" s="63" t="n"/>
    </row>
    <row r="24" ht="19.35" customHeight="1">
      <c r="A24" s="64" t="inlineStr">
        <is>
          <t>ЛОКАЛЬНЫЙ СМЕТНЫЙ РАСЧЕТ (СМЕТА) № 02-22-01</t>
        </is>
      </c>
    </row>
    <row r="25" ht="19.35" customHeight="1">
      <c r="A25" s="60" t="inlineStr">
        <is>
          <t>22 ВЛ 220 кВ Бурейская ГЭС - Завитая 1ц.  Бурейский р-он гор. Пос. Талакан</t>
        </is>
      </c>
      <c r="B25" s="56" t="n"/>
      <c r="C25" s="56" t="n"/>
      <c r="D25" s="56" t="n"/>
      <c r="E25" s="56" t="n"/>
      <c r="F25" s="56" t="n"/>
      <c r="G25" s="56" t="n"/>
      <c r="H25" s="56" t="n"/>
      <c r="I25" s="56" t="n"/>
      <c r="J25" s="56" t="n"/>
      <c r="K25" s="56" t="n"/>
      <c r="L25" s="56" t="n"/>
      <c r="M25" s="56" t="n"/>
      <c r="N25" s="56" t="n"/>
    </row>
    <row r="26" ht="19.35" customHeight="1">
      <c r="A26" s="62" t="inlineStr">
        <is>
          <t>(наименование работ и затрат)</t>
        </is>
      </c>
      <c r="B26" s="63" t="n"/>
      <c r="C26" s="63" t="n"/>
      <c r="D26" s="63" t="n"/>
      <c r="E26" s="63" t="n"/>
      <c r="F26" s="63" t="n"/>
      <c r="G26" s="63" t="n"/>
      <c r="H26" s="63" t="n"/>
      <c r="I26" s="63" t="n"/>
      <c r="J26" s="63" t="n"/>
      <c r="K26" s="63" t="n"/>
      <c r="L26" s="63" t="n"/>
      <c r="M26" s="63" t="n"/>
      <c r="N26" s="63" t="n"/>
    </row>
    <row r="27" ht="18" customHeight="1">
      <c r="A27" s="57" t="inlineStr">
        <is>
          <t xml:space="preserve">Составлен </t>
        </is>
      </c>
      <c r="B27" s="65" t="n"/>
      <c r="C27" s="66" t="inlineStr">
        <is>
          <t>Базисно-индексным</t>
        </is>
      </c>
      <c r="D27" s="56" t="n"/>
      <c r="E27" s="67" t="n"/>
      <c r="F27" s="57" t="inlineStr">
        <is>
          <t>методом</t>
        </is>
      </c>
      <c r="G27" s="65" t="n"/>
      <c r="H27" s="65" t="n"/>
      <c r="I27" s="65" t="n"/>
      <c r="J27" s="65" t="n"/>
      <c r="K27" s="65" t="n"/>
      <c r="L27" s="65" t="n"/>
      <c r="M27" s="65" t="n"/>
      <c r="N27" s="65" t="n"/>
    </row>
    <row r="28" ht="18" customHeight="1">
      <c r="A28" s="6" t="inlineStr">
        <is>
          <t xml:space="preserve">Основание: </t>
        </is>
      </c>
      <c r="C28" s="68" t="inlineStr">
        <is>
          <t>Ф.579959-19.22-РД</t>
        </is>
      </c>
      <c r="D28" s="56" t="n"/>
      <c r="E28" s="56" t="n"/>
      <c r="F28" s="56" t="n"/>
      <c r="G28" s="56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62" t="inlineStr">
        <is>
          <t>(проектная и (или) иная техническая документация)</t>
        </is>
      </c>
      <c r="D29" s="63" t="n"/>
      <c r="E29" s="63" t="n"/>
      <c r="F29" s="63" t="n"/>
      <c r="G29" s="63" t="n"/>
      <c r="H29" s="61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9" t="n"/>
      <c r="C31" s="6" t="n"/>
      <c r="D31" s="6" t="n"/>
      <c r="E31" s="6" t="n"/>
      <c r="F31" s="6" t="n"/>
      <c r="G31" s="6" t="n"/>
      <c r="H31" s="6" t="n"/>
      <c r="I31" s="6" t="n"/>
      <c r="J31" s="57" t="n"/>
      <c r="K31" s="70" t="inlineStr">
        <is>
          <t>Средства на оплату труда рабочих</t>
        </is>
      </c>
      <c r="L31" s="71" t="n">
        <v>40.58</v>
      </c>
      <c r="M31" s="69" t="n">
        <v>0.57</v>
      </c>
      <c r="N31" s="72" t="inlineStr">
        <is>
          <t>тыс. руб.</t>
        </is>
      </c>
    </row>
    <row r="32" ht="22.5" customHeight="1">
      <c r="A32" s="73" t="inlineStr">
        <is>
          <t>Сметная стоимость</t>
        </is>
      </c>
      <c r="C32" s="74" t="n"/>
      <c r="D32" s="75" t="n">
        <v>111.44</v>
      </c>
      <c r="E32" s="76" t="inlineStr">
        <is>
          <t>(</t>
        </is>
      </c>
      <c r="F32" s="75" t="n">
        <v>1.91</v>
      </c>
      <c r="G32" s="77" t="inlineStr">
        <is>
          <t>) тыс. руб.</t>
        </is>
      </c>
      <c r="H32" s="72" t="n"/>
      <c r="I32" s="6" t="n"/>
      <c r="J32" s="6" t="n"/>
      <c r="K32" s="70" t="inlineStr">
        <is>
          <t>Нормативные затраты труда рабочих</t>
        </is>
      </c>
      <c r="L32" s="78" t="n">
        <v>67.38</v>
      </c>
      <c r="M32" s="59" t="n"/>
      <c r="N32" s="6" t="inlineStr">
        <is>
          <t>чел. ч.</t>
        </is>
      </c>
    </row>
    <row r="33" ht="21.75" customHeight="1">
      <c r="A33" s="48" t="n"/>
      <c r="B33" s="10" t="inlineStr">
        <is>
          <t>в том числе:</t>
        </is>
      </c>
      <c r="C33" s="48" t="n"/>
      <c r="D33" s="48" t="n"/>
      <c r="E33" s="48" t="n"/>
      <c r="F33" s="48" t="n"/>
      <c r="G33" s="48" t="n"/>
      <c r="H33" s="48" t="n"/>
      <c r="I33" s="48" t="n"/>
      <c r="J33" s="48" t="n"/>
      <c r="K33" s="70" t="inlineStr">
        <is>
          <t>Нормативные затраты труда машинистов</t>
        </is>
      </c>
      <c r="L33" s="78" t="n">
        <v>6.31</v>
      </c>
      <c r="M33" s="59" t="n"/>
      <c r="N33" s="6" t="inlineStr">
        <is>
          <t>чел. ч.</t>
        </is>
      </c>
    </row>
    <row r="34" ht="19.35" customHeight="1">
      <c r="A34" s="79" t="n"/>
      <c r="B34" s="80" t="inlineStr">
        <is>
          <t>строительных работ</t>
        </is>
      </c>
      <c r="C34" s="81" t="n"/>
      <c r="D34" s="82" t="n">
        <v>111.44</v>
      </c>
      <c r="E34" s="76" t="inlineStr">
        <is>
          <t>(</t>
        </is>
      </c>
      <c r="F34" s="82" t="n">
        <v>1.91</v>
      </c>
      <c r="G34" s="72" t="inlineStr">
        <is>
          <t>) тыс. руб.</t>
        </is>
      </c>
      <c r="H34" s="72" t="n"/>
      <c r="I34" s="79" t="n"/>
      <c r="J34" s="79" t="n"/>
      <c r="K34" s="4" t="n"/>
      <c r="L34" s="3" t="n"/>
      <c r="N34" s="4" t="n"/>
    </row>
    <row r="35" ht="19.35" customHeight="1">
      <c r="A35" s="79" t="n"/>
      <c r="B35" s="80" t="inlineStr">
        <is>
          <t>монтажных работ</t>
        </is>
      </c>
      <c r="C35" s="81" t="n"/>
      <c r="D35" s="82" t="n">
        <v>0</v>
      </c>
      <c r="E35" s="76" t="inlineStr">
        <is>
          <t>(</t>
        </is>
      </c>
      <c r="F35" s="82" t="n">
        <v>0</v>
      </c>
      <c r="G35" s="72" t="inlineStr">
        <is>
          <t>) тыс. руб.</t>
        </is>
      </c>
      <c r="H35" s="72" t="n"/>
      <c r="I35" s="79" t="n"/>
      <c r="J35" s="79" t="n"/>
      <c r="K35" s="4" t="n"/>
      <c r="L35" s="3" t="n"/>
      <c r="N35" s="4" t="n"/>
    </row>
    <row r="36" ht="19.35" customHeight="1">
      <c r="A36" s="79" t="n"/>
      <c r="B36" s="80" t="inlineStr">
        <is>
          <t>оборудования</t>
        </is>
      </c>
      <c r="C36" s="81" t="n"/>
      <c r="D36" s="82" t="n">
        <v>0</v>
      </c>
      <c r="E36" s="76" t="inlineStr">
        <is>
          <t>(</t>
        </is>
      </c>
      <c r="F36" s="82" t="n">
        <v>0</v>
      </c>
      <c r="G36" s="72" t="inlineStr">
        <is>
          <t>) тыс. руб.</t>
        </is>
      </c>
      <c r="H36" s="72" t="n"/>
      <c r="I36" s="79" t="n"/>
      <c r="J36" s="79" t="n"/>
      <c r="K36" s="4" t="n"/>
      <c r="L36" s="4" t="n"/>
      <c r="M36" s="4" t="n"/>
      <c r="N36" s="4" t="n"/>
    </row>
    <row r="37" ht="19.35" customHeight="1">
      <c r="A37" s="79" t="n"/>
      <c r="B37" s="80" t="inlineStr">
        <is>
          <t>прочих затрат</t>
        </is>
      </c>
      <c r="C37" s="81" t="n"/>
      <c r="D37" s="82" t="n">
        <v>0</v>
      </c>
      <c r="E37" s="76" t="inlineStr">
        <is>
          <t>(</t>
        </is>
      </c>
      <c r="F37" s="82" t="n">
        <v>0</v>
      </c>
      <c r="G37" s="72" t="inlineStr">
        <is>
          <t>) тыс. руб.</t>
        </is>
      </c>
      <c r="H37" s="72" t="n"/>
      <c r="I37" s="79" t="n"/>
      <c r="J37" s="79" t="n"/>
      <c r="K37" s="4" t="n"/>
      <c r="L37" s="3" t="n"/>
      <c r="N37" s="4" t="n"/>
    </row>
    <row r="38" ht="19.35" customHeight="1">
      <c r="A38" s="79" t="n"/>
      <c r="B38" s="79" t="n"/>
      <c r="C38" s="79" t="n"/>
      <c r="D38" s="79" t="n"/>
      <c r="E38" s="79" t="n"/>
      <c r="F38" s="79" t="n"/>
      <c r="G38" s="79" t="n"/>
      <c r="H38" s="79" t="n"/>
      <c r="I38" s="79" t="n"/>
      <c r="J38" s="79" t="n"/>
      <c r="K38" s="79" t="n"/>
      <c r="L38" s="79" t="n"/>
      <c r="M38" s="79" t="n"/>
      <c r="N38" s="79" t="n"/>
    </row>
    <row r="39" ht="55.35" customHeight="1">
      <c r="A39" s="14" t="inlineStr">
        <is>
          <t>№ п.п.</t>
        </is>
      </c>
      <c r="B39" s="83" t="inlineStr">
        <is>
          <t>Обоснование</t>
        </is>
      </c>
      <c r="C39" s="14" t="inlineStr">
        <is>
          <t>Наименование работ и затрат</t>
        </is>
      </c>
      <c r="D39" s="63" t="n"/>
      <c r="E39" s="84" t="n"/>
      <c r="F39" s="14" t="inlineStr">
        <is>
          <t>Единица измерения</t>
        </is>
      </c>
      <c r="G39" s="85" t="inlineStr">
        <is>
          <t>Количество</t>
        </is>
      </c>
      <c r="H39" s="63" t="n"/>
      <c r="I39" s="84" t="n"/>
      <c r="J39" s="8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63" t="n"/>
      <c r="L39" s="84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6" t="n"/>
      <c r="B40" s="86" t="n"/>
      <c r="C40" s="87" t="n"/>
      <c r="D40" s="56" t="n"/>
      <c r="E40" s="88" t="n"/>
      <c r="F40" s="86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6" t="n"/>
      <c r="N40" s="86" t="n"/>
    </row>
    <row r="41" ht="19.35" customHeight="1">
      <c r="A41" s="89" t="n">
        <v>1</v>
      </c>
      <c r="B41" s="90" t="n">
        <v>2</v>
      </c>
      <c r="C41" s="14" t="n">
        <v>3</v>
      </c>
      <c r="D41" s="59" t="n"/>
      <c r="E41" s="91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9" t="n">
        <v>12</v>
      </c>
    </row>
    <row r="42" ht="19.35" customHeight="1">
      <c r="A42" s="92" t="inlineStr">
        <is>
          <t>Раздел 1. Вырубка просеки</t>
        </is>
      </c>
      <c r="B42" s="266" t="n"/>
      <c r="C42" s="266" t="n"/>
      <c r="D42" s="266" t="n"/>
      <c r="E42" s="266" t="n"/>
      <c r="F42" s="266" t="n"/>
      <c r="G42" s="266" t="n"/>
      <c r="H42" s="266" t="n"/>
      <c r="I42" s="266" t="n"/>
      <c r="J42" s="266" t="n"/>
      <c r="K42" s="266" t="n"/>
      <c r="L42" s="266" t="n"/>
      <c r="M42" s="266" t="n"/>
      <c r="N42" s="267" t="n"/>
    </row>
    <row r="43" ht="19.35" customHeight="1">
      <c r="A43" s="94" t="inlineStr">
        <is>
          <t>Срезка и сгребание кустарников</t>
        </is>
      </c>
      <c r="B43" s="59" t="n"/>
      <c r="C43" s="59" t="n"/>
      <c r="D43" s="59" t="n"/>
      <c r="E43" s="59" t="n"/>
      <c r="F43" s="59" t="n"/>
      <c r="G43" s="59" t="n"/>
      <c r="H43" s="59" t="n"/>
      <c r="I43" s="59" t="n"/>
      <c r="J43" s="59" t="n"/>
      <c r="K43" s="59" t="n"/>
      <c r="L43" s="59" t="n"/>
      <c r="M43" s="59" t="n"/>
      <c r="N43" s="91" t="n"/>
    </row>
    <row r="44" ht="55.35" customHeight="1">
      <c r="A44" s="92" t="inlineStr">
        <is>
          <t>1</t>
        </is>
      </c>
      <c r="B44" s="95" t="inlineStr">
        <is>
          <t>ФЕР01-02-119-02</t>
        </is>
      </c>
      <c r="C44" s="96" t="inlineStr">
        <is>
          <t>Расчистка площадей от кустарника и мелколесья вручную: при средней поросли</t>
        </is>
      </c>
      <c r="D44" s="266" t="n"/>
      <c r="E44" s="267" t="n"/>
      <c r="F44" s="97" t="inlineStr">
        <is>
          <t>100 м2</t>
        </is>
      </c>
      <c r="G44" s="98" t="n">
        <v>10</v>
      </c>
      <c r="H44" s="99" t="n">
        <v>1</v>
      </c>
      <c r="I44" s="99" t="n">
        <v>10</v>
      </c>
      <c r="J44" s="98" t="n"/>
      <c r="K44" s="98" t="n"/>
      <c r="L44" s="98" t="n"/>
      <c r="M44" s="98" t="n"/>
      <c r="N44" s="98" t="n"/>
    </row>
    <row r="45" ht="19.35" customHeight="1">
      <c r="A45" s="100" t="n"/>
      <c r="B45" s="101" t="inlineStr">
        <is>
          <t>1</t>
        </is>
      </c>
      <c r="C45" s="102" t="inlineStr">
        <is>
          <t>ОТ</t>
        </is>
      </c>
      <c r="D45" s="266" t="n"/>
      <c r="E45" s="267" t="n"/>
      <c r="F45" s="103" t="n"/>
      <c r="G45" s="103" t="n"/>
      <c r="H45" s="103" t="n"/>
      <c r="I45" s="104" t="n"/>
      <c r="J45" s="105" t="n">
        <v>37.79</v>
      </c>
      <c r="K45" s="268" t="n">
        <v>1.2</v>
      </c>
      <c r="L45" s="105" t="n">
        <v>453.48</v>
      </c>
      <c r="M45" s="105" t="n">
        <v>71.26000000000001</v>
      </c>
      <c r="N45" s="107" t="n">
        <v>32314.98</v>
      </c>
    </row>
    <row r="46" ht="19.35" customHeight="1">
      <c r="A46" s="100" t="n"/>
      <c r="B46" s="108" t="n"/>
      <c r="C46" s="102" t="inlineStr">
        <is>
          <t>ЗТ</t>
        </is>
      </c>
      <c r="D46" s="266" t="n"/>
      <c r="E46" s="267" t="n"/>
      <c r="F46" s="109" t="inlineStr">
        <is>
          <t>чел.-ч</t>
        </is>
      </c>
      <c r="G46" s="105" t="n">
        <v>4.43</v>
      </c>
      <c r="H46" s="268" t="n">
        <v>1.2</v>
      </c>
      <c r="I46" s="105" t="n">
        <v>53.16</v>
      </c>
      <c r="J46" s="104" t="n"/>
      <c r="K46" s="104" t="n"/>
      <c r="L46" s="104" t="n"/>
      <c r="M46" s="104" t="n"/>
      <c r="N46" s="104" t="n"/>
    </row>
    <row r="47" ht="19.35" customHeight="1">
      <c r="A47" s="100" t="n"/>
      <c r="B47" s="108" t="n"/>
      <c r="C47" s="102" t="inlineStr">
        <is>
          <t>Итого по расценке</t>
        </is>
      </c>
      <c r="D47" s="266" t="n"/>
      <c r="E47" s="267" t="n"/>
      <c r="F47" s="103" t="n"/>
      <c r="G47" s="110" t="n"/>
      <c r="H47" s="110" t="n"/>
      <c r="I47" s="104" t="n"/>
      <c r="J47" s="105" t="n">
        <v>37.79</v>
      </c>
      <c r="K47" s="104" t="n"/>
      <c r="L47" s="105" t="n">
        <v>453.48</v>
      </c>
      <c r="M47" s="104" t="n"/>
      <c r="N47" s="111" t="n"/>
    </row>
    <row r="48" ht="19.35" customHeight="1">
      <c r="A48" s="100" t="n"/>
      <c r="B48" s="112" t="n"/>
      <c r="C48" s="102" t="inlineStr">
        <is>
          <t>ФОТ</t>
        </is>
      </c>
      <c r="D48" s="266" t="n"/>
      <c r="E48" s="267" t="n"/>
      <c r="F48" s="103" t="n"/>
      <c r="G48" s="110" t="n"/>
      <c r="H48" s="110" t="n"/>
      <c r="I48" s="104" t="n"/>
      <c r="J48" s="104" t="n"/>
      <c r="K48" s="104" t="n"/>
      <c r="L48" s="105" t="n">
        <v>453.48</v>
      </c>
      <c r="M48" s="104" t="n"/>
      <c r="N48" s="107" t="n">
        <v>32314.98</v>
      </c>
    </row>
    <row r="49" ht="42" customHeight="1">
      <c r="A49" s="100" t="n"/>
      <c r="B49" s="113" t="inlineStr">
        <is>
          <t>Пр/812-001.4-1</t>
        </is>
      </c>
      <c r="C49" s="102" t="inlineStr">
        <is>
          <t>НР Земляные работы по другим видам работ (подготовительным, сопутствующим, укрепительным)</t>
        </is>
      </c>
      <c r="D49" s="266" t="n"/>
      <c r="E49" s="267" t="n"/>
      <c r="F49" s="109" t="inlineStr">
        <is>
          <t>%</t>
        </is>
      </c>
      <c r="G49" s="114" t="n">
        <v>89</v>
      </c>
      <c r="H49" s="115" t="n"/>
      <c r="I49" s="114" t="n">
        <v>89</v>
      </c>
      <c r="J49" s="104" t="n"/>
      <c r="K49" s="104" t="n"/>
      <c r="L49" s="105" t="n">
        <v>403.6</v>
      </c>
      <c r="M49" s="104" t="n"/>
      <c r="N49" s="116" t="n">
        <v>28760.33</v>
      </c>
    </row>
    <row r="50" ht="42" customHeight="1">
      <c r="A50" s="100" t="n"/>
      <c r="B50" s="113" t="inlineStr">
        <is>
          <t>Пр/774-001.4</t>
        </is>
      </c>
      <c r="C50" s="102" t="inlineStr">
        <is>
          <t>СП Земляные работы по другим видам работ (подготовительным, сопутствующим, укрепительным)</t>
        </is>
      </c>
      <c r="D50" s="266" t="n"/>
      <c r="E50" s="267" t="n"/>
      <c r="F50" s="109" t="inlineStr">
        <is>
          <t>%</t>
        </is>
      </c>
      <c r="G50" s="114" t="n">
        <v>41</v>
      </c>
      <c r="H50" s="115" t="n"/>
      <c r="I50" s="114" t="n">
        <v>41</v>
      </c>
      <c r="J50" s="104" t="n"/>
      <c r="K50" s="104" t="n"/>
      <c r="L50" s="105" t="n">
        <v>185.93</v>
      </c>
      <c r="M50" s="104" t="n"/>
      <c r="N50" s="107" t="n">
        <v>13249.14</v>
      </c>
    </row>
    <row r="51" ht="19.35" customHeight="1">
      <c r="A51" s="100" t="n"/>
      <c r="B51" s="112" t="n"/>
      <c r="C51" s="92" t="inlineStr">
        <is>
          <t>Всего по позиции</t>
        </is>
      </c>
      <c r="D51" s="266" t="n"/>
      <c r="E51" s="267" t="n"/>
      <c r="F51" s="104" t="n"/>
      <c r="G51" s="110" t="n"/>
      <c r="H51" s="110" t="n"/>
      <c r="I51" s="117" t="n"/>
      <c r="J51" s="117" t="n"/>
      <c r="K51" s="117" t="n"/>
      <c r="L51" s="118" t="n">
        <v>1043.01</v>
      </c>
      <c r="M51" s="117" t="n"/>
      <c r="N51" s="98" t="n"/>
    </row>
    <row r="52" ht="19.35" customHeight="1">
      <c r="A52" s="94" t="inlineStr">
        <is>
          <t>Пролет 1-7,18-23 (Бахиревское уч. л-во Бурейского л-ва 7-18,23-29 вырубки нет)</t>
        </is>
      </c>
      <c r="B52" s="59" t="n"/>
      <c r="C52" s="59" t="n"/>
      <c r="D52" s="59" t="n"/>
      <c r="E52" s="59" t="n"/>
      <c r="F52" s="59" t="n"/>
      <c r="G52" s="59" t="n"/>
      <c r="H52" s="59" t="n"/>
      <c r="I52" s="59" t="n"/>
      <c r="J52" s="59" t="n"/>
      <c r="K52" s="59" t="n"/>
      <c r="L52" s="59" t="n"/>
      <c r="M52" s="59" t="n"/>
      <c r="N52" s="91" t="n"/>
    </row>
    <row r="53" ht="55.35" customHeight="1">
      <c r="A53" s="92" t="inlineStr">
        <is>
          <t>2</t>
        </is>
      </c>
      <c r="B53" s="95" t="inlineStr">
        <is>
          <t>ФЕР01-02-099-01</t>
        </is>
      </c>
      <c r="C53" s="96" t="inlineStr">
        <is>
          <t>Валка деревьев мягких пород с корня, диаметр стволов: до 16 см</t>
        </is>
      </c>
      <c r="D53" s="266" t="n"/>
      <c r="E53" s="267" t="n"/>
      <c r="F53" s="97" t="inlineStr">
        <is>
          <t>100 шт</t>
        </is>
      </c>
      <c r="G53" s="98" t="n">
        <v>0.28</v>
      </c>
      <c r="H53" s="99" t="n">
        <v>1</v>
      </c>
      <c r="I53" s="119" t="n">
        <v>0.28</v>
      </c>
      <c r="J53" s="98" t="n"/>
      <c r="K53" s="98" t="n"/>
      <c r="L53" s="98" t="n"/>
      <c r="M53" s="98" t="n"/>
      <c r="N53" s="98" t="n"/>
    </row>
    <row r="54" ht="19.35" customHeight="1">
      <c r="A54" s="100" t="n"/>
      <c r="B54" s="101" t="inlineStr">
        <is>
          <t>1</t>
        </is>
      </c>
      <c r="C54" s="102" t="inlineStr">
        <is>
          <t>ОТ</t>
        </is>
      </c>
      <c r="D54" s="266" t="n"/>
      <c r="E54" s="267" t="n"/>
      <c r="F54" s="103" t="n"/>
      <c r="G54" s="103" t="n"/>
      <c r="H54" s="103" t="n"/>
      <c r="I54" s="104" t="n"/>
      <c r="J54" s="105" t="n">
        <v>48.97</v>
      </c>
      <c r="K54" s="268" t="n">
        <v>1.2</v>
      </c>
      <c r="L54" s="105" t="n">
        <v>16.45</v>
      </c>
      <c r="M54" s="105" t="n">
        <v>71.26000000000001</v>
      </c>
      <c r="N54" s="107" t="n">
        <v>1172.23</v>
      </c>
    </row>
    <row r="55" ht="19.35" customHeight="1">
      <c r="A55" s="100" t="n"/>
      <c r="B55" s="108" t="n"/>
      <c r="C55" s="102" t="inlineStr">
        <is>
          <t>ЗТ</t>
        </is>
      </c>
      <c r="D55" s="266" t="n"/>
      <c r="E55" s="267" t="n"/>
      <c r="F55" s="109" t="inlineStr">
        <is>
          <t>чел.-ч</t>
        </is>
      </c>
      <c r="G55" s="105" t="n">
        <v>5.21</v>
      </c>
      <c r="H55" s="268" t="n">
        <v>1.2</v>
      </c>
      <c r="I55" s="269" t="n">
        <v>1.75056</v>
      </c>
      <c r="J55" s="104" t="n"/>
      <c r="K55" s="104" t="n"/>
      <c r="L55" s="104" t="n"/>
      <c r="M55" s="104" t="n"/>
      <c r="N55" s="104" t="n"/>
    </row>
    <row r="56" ht="19.35" customHeight="1">
      <c r="A56" s="100" t="n"/>
      <c r="B56" s="108" t="n"/>
      <c r="C56" s="102" t="inlineStr">
        <is>
          <t>Итого по расценке</t>
        </is>
      </c>
      <c r="D56" s="266" t="n"/>
      <c r="E56" s="267" t="n"/>
      <c r="F56" s="103" t="n"/>
      <c r="G56" s="110" t="n"/>
      <c r="H56" s="110" t="n"/>
      <c r="I56" s="104" t="n"/>
      <c r="J56" s="105" t="n">
        <v>48.97</v>
      </c>
      <c r="K56" s="104" t="n"/>
      <c r="L56" s="105" t="n">
        <v>16.45</v>
      </c>
      <c r="M56" s="104" t="n"/>
      <c r="N56" s="111" t="n"/>
    </row>
    <row r="57" ht="19.35" customHeight="1">
      <c r="A57" s="100" t="n"/>
      <c r="B57" s="112" t="n"/>
      <c r="C57" s="102" t="inlineStr">
        <is>
          <t>ФОТ</t>
        </is>
      </c>
      <c r="D57" s="266" t="n"/>
      <c r="E57" s="267" t="n"/>
      <c r="F57" s="103" t="n"/>
      <c r="G57" s="110" t="n"/>
      <c r="H57" s="110" t="n"/>
      <c r="I57" s="104" t="n"/>
      <c r="J57" s="104" t="n"/>
      <c r="K57" s="104" t="n"/>
      <c r="L57" s="105" t="n">
        <v>16.45</v>
      </c>
      <c r="M57" s="104" t="n"/>
      <c r="N57" s="107" t="n">
        <v>1172.23</v>
      </c>
    </row>
    <row r="58" ht="42" customHeight="1">
      <c r="A58" s="100" t="n"/>
      <c r="B58" s="113" t="inlineStr">
        <is>
          <t>Пр/812-001.4-1</t>
        </is>
      </c>
      <c r="C58" s="102" t="inlineStr">
        <is>
          <t>НР Земляные работы по другим видам работ (подготовительным, сопутствующим, укрепительным)</t>
        </is>
      </c>
      <c r="D58" s="266" t="n"/>
      <c r="E58" s="267" t="n"/>
      <c r="F58" s="109" t="inlineStr">
        <is>
          <t>%</t>
        </is>
      </c>
      <c r="G58" s="114" t="n">
        <v>89</v>
      </c>
      <c r="H58" s="115" t="n"/>
      <c r="I58" s="114" t="n">
        <v>89</v>
      </c>
      <c r="J58" s="104" t="n"/>
      <c r="K58" s="104" t="n"/>
      <c r="L58" s="105" t="n">
        <v>14.64</v>
      </c>
      <c r="M58" s="104" t="n"/>
      <c r="N58" s="116" t="n">
        <v>1043.28</v>
      </c>
    </row>
    <row r="59" ht="42" customHeight="1">
      <c r="A59" s="100" t="n"/>
      <c r="B59" s="113" t="inlineStr">
        <is>
          <t>Пр/774-001.4</t>
        </is>
      </c>
      <c r="C59" s="102" t="inlineStr">
        <is>
          <t>СП Земляные работы по другим видам работ (подготовительным, сопутствующим, укрепительным)</t>
        </is>
      </c>
      <c r="D59" s="266" t="n"/>
      <c r="E59" s="267" t="n"/>
      <c r="F59" s="109" t="inlineStr">
        <is>
          <t>%</t>
        </is>
      </c>
      <c r="G59" s="114" t="n">
        <v>41</v>
      </c>
      <c r="H59" s="115" t="n"/>
      <c r="I59" s="114" t="n">
        <v>41</v>
      </c>
      <c r="J59" s="104" t="n"/>
      <c r="K59" s="104" t="n"/>
      <c r="L59" s="105" t="n">
        <v>6.74</v>
      </c>
      <c r="M59" s="104" t="n"/>
      <c r="N59" s="105" t="n">
        <v>480.61</v>
      </c>
    </row>
    <row r="60" ht="19.35" customHeight="1">
      <c r="A60" s="100" t="n"/>
      <c r="B60" s="112" t="n"/>
      <c r="C60" s="92" t="inlineStr">
        <is>
          <t>Всего по позиции</t>
        </is>
      </c>
      <c r="D60" s="266" t="n"/>
      <c r="E60" s="267" t="n"/>
      <c r="F60" s="104" t="n"/>
      <c r="G60" s="110" t="n"/>
      <c r="H60" s="110" t="n"/>
      <c r="I60" s="117" t="n"/>
      <c r="J60" s="117" t="n"/>
      <c r="K60" s="117" t="n"/>
      <c r="L60" s="119" t="n">
        <v>37.83</v>
      </c>
      <c r="M60" s="117" t="n"/>
      <c r="N60" s="98" t="n"/>
    </row>
    <row r="61" ht="55.35" customHeight="1">
      <c r="A61" s="92" t="inlineStr">
        <is>
          <t>3</t>
        </is>
      </c>
      <c r="B61" s="95" t="inlineStr">
        <is>
          <t>ФЕР01-02-099-04</t>
        </is>
      </c>
      <c r="C61" s="96" t="inlineStr">
        <is>
          <t>Валка деревьев мягких пород с корня, диаметр стволов: до 28 см</t>
        </is>
      </c>
      <c r="D61" s="266" t="n"/>
      <c r="E61" s="267" t="n"/>
      <c r="F61" s="97" t="inlineStr">
        <is>
          <t>100 шт</t>
        </is>
      </c>
      <c r="G61" s="98" t="n">
        <v>0.12</v>
      </c>
      <c r="H61" s="99" t="n">
        <v>1</v>
      </c>
      <c r="I61" s="119" t="n">
        <v>0.12</v>
      </c>
      <c r="J61" s="98" t="n"/>
      <c r="K61" s="98" t="n"/>
      <c r="L61" s="98" t="n"/>
      <c r="M61" s="98" t="n"/>
      <c r="N61" s="98" t="n"/>
    </row>
    <row r="62" ht="19.35" customHeight="1">
      <c r="A62" s="100" t="n"/>
      <c r="B62" s="101" t="inlineStr">
        <is>
          <t>1</t>
        </is>
      </c>
      <c r="C62" s="102" t="inlineStr">
        <is>
          <t>ОТ</t>
        </is>
      </c>
      <c r="D62" s="266" t="n"/>
      <c r="E62" s="267" t="n"/>
      <c r="F62" s="103" t="n"/>
      <c r="G62" s="103" t="n"/>
      <c r="H62" s="103" t="n"/>
      <c r="I62" s="104" t="n"/>
      <c r="J62" s="105" t="n">
        <v>94.94</v>
      </c>
      <c r="K62" s="268" t="n">
        <v>1.2</v>
      </c>
      <c r="L62" s="105" t="n">
        <v>13.67</v>
      </c>
      <c r="M62" s="105" t="n">
        <v>71.26000000000001</v>
      </c>
      <c r="N62" s="105" t="n">
        <v>974.12</v>
      </c>
    </row>
    <row r="63" ht="19.35" customHeight="1">
      <c r="A63" s="100" t="n"/>
      <c r="B63" s="108" t="n"/>
      <c r="C63" s="102" t="inlineStr">
        <is>
          <t>ЗТ</t>
        </is>
      </c>
      <c r="D63" s="266" t="n"/>
      <c r="E63" s="267" t="n"/>
      <c r="F63" s="109" t="inlineStr">
        <is>
          <t>чел.-ч</t>
        </is>
      </c>
      <c r="G63" s="270" t="n">
        <v>10.1</v>
      </c>
      <c r="H63" s="268" t="n">
        <v>1.2</v>
      </c>
      <c r="I63" s="271" t="n">
        <v>1.4544</v>
      </c>
      <c r="J63" s="104" t="n"/>
      <c r="K63" s="104" t="n"/>
      <c r="L63" s="104" t="n"/>
      <c r="M63" s="104" t="n"/>
      <c r="N63" s="104" t="n"/>
    </row>
    <row r="64" ht="19.35" customHeight="1">
      <c r="A64" s="100" t="n"/>
      <c r="B64" s="108" t="n"/>
      <c r="C64" s="102" t="inlineStr">
        <is>
          <t>Итого по расценке</t>
        </is>
      </c>
      <c r="D64" s="266" t="n"/>
      <c r="E64" s="267" t="n"/>
      <c r="F64" s="103" t="n"/>
      <c r="G64" s="110" t="n"/>
      <c r="H64" s="110" t="n"/>
      <c r="I64" s="104" t="n"/>
      <c r="J64" s="105" t="n">
        <v>94.94</v>
      </c>
      <c r="K64" s="104" t="n"/>
      <c r="L64" s="105" t="n">
        <v>13.67</v>
      </c>
      <c r="M64" s="104" t="n"/>
      <c r="N64" s="111" t="n"/>
    </row>
    <row r="65" ht="19.35" customHeight="1">
      <c r="A65" s="100" t="n"/>
      <c r="B65" s="112" t="n"/>
      <c r="C65" s="102" t="inlineStr">
        <is>
          <t>ФОТ</t>
        </is>
      </c>
      <c r="D65" s="266" t="n"/>
      <c r="E65" s="267" t="n"/>
      <c r="F65" s="103" t="n"/>
      <c r="G65" s="110" t="n"/>
      <c r="H65" s="110" t="n"/>
      <c r="I65" s="104" t="n"/>
      <c r="J65" s="104" t="n"/>
      <c r="K65" s="104" t="n"/>
      <c r="L65" s="105" t="n">
        <v>13.67</v>
      </c>
      <c r="M65" s="104" t="n"/>
      <c r="N65" s="105" t="n">
        <v>974.12</v>
      </c>
    </row>
    <row r="66" ht="42" customHeight="1">
      <c r="A66" s="100" t="n"/>
      <c r="B66" s="113" t="inlineStr">
        <is>
          <t>Пр/812-001.4-1</t>
        </is>
      </c>
      <c r="C66" s="102" t="inlineStr">
        <is>
          <t>НР Земляные работы по другим видам работ (подготовительным, сопутствующим, укрепительным)</t>
        </is>
      </c>
      <c r="D66" s="266" t="n"/>
      <c r="E66" s="267" t="n"/>
      <c r="F66" s="109" t="inlineStr">
        <is>
          <t>%</t>
        </is>
      </c>
      <c r="G66" s="114" t="n">
        <v>89</v>
      </c>
      <c r="H66" s="115" t="n"/>
      <c r="I66" s="114" t="n">
        <v>89</v>
      </c>
      <c r="J66" s="104" t="n"/>
      <c r="K66" s="104" t="n"/>
      <c r="L66" s="105" t="n">
        <v>12.17</v>
      </c>
      <c r="M66" s="104" t="n"/>
      <c r="N66" s="123" t="n">
        <v>866.97</v>
      </c>
    </row>
    <row r="67" ht="42" customHeight="1">
      <c r="A67" s="100" t="n"/>
      <c r="B67" s="113" t="inlineStr">
        <is>
          <t>Пр/774-001.4</t>
        </is>
      </c>
      <c r="C67" s="102" t="inlineStr">
        <is>
          <t>СП Земляные работы по другим видам работ (подготовительным, сопутствующим, укрепительным)</t>
        </is>
      </c>
      <c r="D67" s="266" t="n"/>
      <c r="E67" s="267" t="n"/>
      <c r="F67" s="109" t="inlineStr">
        <is>
          <t>%</t>
        </is>
      </c>
      <c r="G67" s="114" t="n">
        <v>41</v>
      </c>
      <c r="H67" s="115" t="n"/>
      <c r="I67" s="114" t="n">
        <v>41</v>
      </c>
      <c r="J67" s="104" t="n"/>
      <c r="K67" s="104" t="n"/>
      <c r="L67" s="105" t="n">
        <v>5.6</v>
      </c>
      <c r="M67" s="104" t="n"/>
      <c r="N67" s="105" t="n">
        <v>399.39</v>
      </c>
    </row>
    <row r="68" ht="19.35" customHeight="1">
      <c r="A68" s="100" t="n"/>
      <c r="B68" s="112" t="n"/>
      <c r="C68" s="92" t="inlineStr">
        <is>
          <t>Всего по позиции</t>
        </is>
      </c>
      <c r="D68" s="266" t="n"/>
      <c r="E68" s="267" t="n"/>
      <c r="F68" s="104" t="n"/>
      <c r="G68" s="110" t="n"/>
      <c r="H68" s="110" t="n"/>
      <c r="I68" s="117" t="n"/>
      <c r="J68" s="117" t="n"/>
      <c r="K68" s="117" t="n"/>
      <c r="L68" s="119" t="n">
        <v>31.44</v>
      </c>
      <c r="M68" s="117" t="n"/>
      <c r="N68" s="98" t="n"/>
    </row>
    <row r="69" ht="68.65000000000001" customHeight="1">
      <c r="A69" s="92" t="inlineStr">
        <is>
          <t>4</t>
        </is>
      </c>
      <c r="B69" s="95" t="inlineStr">
        <is>
          <t>ФЕР01-02-100-01</t>
        </is>
      </c>
      <c r="C69" s="9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69" s="266" t="n"/>
      <c r="E69" s="267" t="n"/>
      <c r="F69" s="97" t="inlineStr">
        <is>
          <t>100 шт</t>
        </is>
      </c>
      <c r="G69" s="98" t="n">
        <v>0.28</v>
      </c>
      <c r="H69" s="99" t="n">
        <v>1</v>
      </c>
      <c r="I69" s="119" t="n">
        <v>0.28</v>
      </c>
      <c r="J69" s="98" t="n"/>
      <c r="K69" s="98" t="n"/>
      <c r="L69" s="98" t="n"/>
      <c r="M69" s="98" t="n"/>
      <c r="N69" s="98" t="n"/>
    </row>
    <row r="70" ht="19.35" customHeight="1">
      <c r="A70" s="100" t="n"/>
      <c r="B70" s="101" t="inlineStr">
        <is>
          <t>1</t>
        </is>
      </c>
      <c r="C70" s="102" t="inlineStr">
        <is>
          <t>ОТ</t>
        </is>
      </c>
      <c r="D70" s="266" t="n"/>
      <c r="E70" s="267" t="n"/>
      <c r="F70" s="103" t="n"/>
      <c r="G70" s="103" t="n"/>
      <c r="H70" s="103" t="n"/>
      <c r="I70" s="104" t="n"/>
      <c r="J70" s="105" t="n">
        <v>115.44</v>
      </c>
      <c r="K70" s="268" t="n">
        <v>1.2</v>
      </c>
      <c r="L70" s="105" t="n">
        <v>38.79</v>
      </c>
      <c r="M70" s="105" t="n">
        <v>71.26000000000001</v>
      </c>
      <c r="N70" s="107" t="n">
        <v>2764.18</v>
      </c>
    </row>
    <row r="71" ht="19.35" customHeight="1">
      <c r="A71" s="100" t="n"/>
      <c r="B71" s="101" t="inlineStr">
        <is>
          <t>2</t>
        </is>
      </c>
      <c r="C71" s="102" t="inlineStr">
        <is>
          <t>ЭМ</t>
        </is>
      </c>
      <c r="D71" s="266" t="n"/>
      <c r="E71" s="267" t="n"/>
      <c r="F71" s="103" t="n"/>
      <c r="G71" s="103" t="n"/>
      <c r="H71" s="103" t="n"/>
      <c r="I71" s="104" t="n"/>
      <c r="J71" s="105" t="n">
        <v>655.4299999999999</v>
      </c>
      <c r="K71" s="268" t="n">
        <v>1.2</v>
      </c>
      <c r="L71" s="105" t="n">
        <v>220.22</v>
      </c>
      <c r="M71" s="104" t="n"/>
      <c r="N71" s="104" t="n"/>
    </row>
    <row r="72" ht="19.35" customHeight="1">
      <c r="A72" s="100" t="n"/>
      <c r="B72" s="101" t="inlineStr">
        <is>
          <t>3</t>
        </is>
      </c>
      <c r="C72" s="102" t="inlineStr">
        <is>
          <t>в т.ч. ОТм</t>
        </is>
      </c>
      <c r="D72" s="266" t="n"/>
      <c r="E72" s="267" t="n"/>
      <c r="F72" s="103" t="n"/>
      <c r="G72" s="103" t="n"/>
      <c r="H72" s="103" t="n"/>
      <c r="I72" s="104" t="n"/>
      <c r="J72" s="105" t="n">
        <v>114.62</v>
      </c>
      <c r="K72" s="268" t="n">
        <v>1.2</v>
      </c>
      <c r="L72" s="105" t="n">
        <v>38.51</v>
      </c>
      <c r="M72" s="105" t="n">
        <v>71.26000000000001</v>
      </c>
      <c r="N72" s="107" t="n">
        <v>2744.22</v>
      </c>
    </row>
    <row r="73" ht="19.35" customHeight="1">
      <c r="A73" s="100" t="n"/>
      <c r="B73" s="108" t="n"/>
      <c r="C73" s="102" t="inlineStr">
        <is>
          <t>ЗТ</t>
        </is>
      </c>
      <c r="D73" s="266" t="n"/>
      <c r="E73" s="267" t="n"/>
      <c r="F73" s="109" t="inlineStr">
        <is>
          <t>чел.-ч</t>
        </is>
      </c>
      <c r="G73" s="270" t="n">
        <v>14.8</v>
      </c>
      <c r="H73" s="268" t="n">
        <v>1.2</v>
      </c>
      <c r="I73" s="271" t="n">
        <v>4.9728</v>
      </c>
      <c r="J73" s="104" t="n"/>
      <c r="K73" s="104" t="n"/>
      <c r="L73" s="104" t="n"/>
      <c r="M73" s="104" t="n"/>
      <c r="N73" s="104" t="n"/>
    </row>
    <row r="74" ht="19.35" customHeight="1">
      <c r="A74" s="100" t="n"/>
      <c r="B74" s="108" t="n"/>
      <c r="C74" s="102" t="inlineStr">
        <is>
          <t>ЗТм</t>
        </is>
      </c>
      <c r="D74" s="266" t="n"/>
      <c r="E74" s="267" t="n"/>
      <c r="F74" s="109" t="inlineStr">
        <is>
          <t>чел.-ч</t>
        </is>
      </c>
      <c r="G74" s="105" t="n">
        <v>8.49</v>
      </c>
      <c r="H74" s="268" t="n">
        <v>1.2</v>
      </c>
      <c r="I74" s="269" t="n">
        <v>2.85264</v>
      </c>
      <c r="J74" s="104" t="n"/>
      <c r="K74" s="104" t="n"/>
      <c r="L74" s="104" t="n"/>
      <c r="M74" s="104" t="n"/>
      <c r="N74" s="104" t="n"/>
    </row>
    <row r="75" ht="19.35" customHeight="1">
      <c r="A75" s="100" t="n"/>
      <c r="B75" s="108" t="n"/>
      <c r="C75" s="102" t="inlineStr">
        <is>
          <t>Итого по расценке</t>
        </is>
      </c>
      <c r="D75" s="266" t="n"/>
      <c r="E75" s="267" t="n"/>
      <c r="F75" s="103" t="n"/>
      <c r="G75" s="110" t="n"/>
      <c r="H75" s="110" t="n"/>
      <c r="I75" s="104" t="n"/>
      <c r="J75" s="105" t="n">
        <v>770.87</v>
      </c>
      <c r="K75" s="104" t="n"/>
      <c r="L75" s="105" t="n">
        <v>259.01</v>
      </c>
      <c r="M75" s="104" t="n"/>
      <c r="N75" s="111" t="n"/>
    </row>
    <row r="76" ht="19.35" customHeight="1">
      <c r="A76" s="100" t="n"/>
      <c r="B76" s="112" t="n"/>
      <c r="C76" s="102" t="inlineStr">
        <is>
          <t>ФОТ</t>
        </is>
      </c>
      <c r="D76" s="266" t="n"/>
      <c r="E76" s="267" t="n"/>
      <c r="F76" s="103" t="n"/>
      <c r="G76" s="110" t="n"/>
      <c r="H76" s="110" t="n"/>
      <c r="I76" s="104" t="n"/>
      <c r="J76" s="104" t="n"/>
      <c r="K76" s="104" t="n"/>
      <c r="L76" s="105" t="n">
        <v>77.3</v>
      </c>
      <c r="M76" s="104" t="n"/>
      <c r="N76" s="107" t="n">
        <v>5508.4</v>
      </c>
    </row>
    <row r="77" ht="42" customHeight="1">
      <c r="A77" s="100" t="n"/>
      <c r="B77" s="113" t="inlineStr">
        <is>
          <t>Пр/812-001.4-1</t>
        </is>
      </c>
      <c r="C77" s="102" t="inlineStr">
        <is>
          <t>НР Земляные работы по другим видам работ (подготовительным, сопутствующим, укрепительным)</t>
        </is>
      </c>
      <c r="D77" s="266" t="n"/>
      <c r="E77" s="267" t="n"/>
      <c r="F77" s="109" t="inlineStr">
        <is>
          <t>%</t>
        </is>
      </c>
      <c r="G77" s="114" t="n">
        <v>89</v>
      </c>
      <c r="H77" s="115" t="n"/>
      <c r="I77" s="114" t="n">
        <v>89</v>
      </c>
      <c r="J77" s="104" t="n"/>
      <c r="K77" s="104" t="n"/>
      <c r="L77" s="105" t="n">
        <v>68.8</v>
      </c>
      <c r="M77" s="104" t="n"/>
      <c r="N77" s="116" t="n">
        <v>4902.48</v>
      </c>
    </row>
    <row r="78" ht="42" customHeight="1">
      <c r="A78" s="100" t="n"/>
      <c r="B78" s="113" t="inlineStr">
        <is>
          <t>Пр/774-001.4</t>
        </is>
      </c>
      <c r="C78" s="102" t="inlineStr">
        <is>
          <t>СП Земляные работы по другим видам работ (подготовительным, сопутствующим, укрепительным)</t>
        </is>
      </c>
      <c r="D78" s="266" t="n"/>
      <c r="E78" s="267" t="n"/>
      <c r="F78" s="109" t="inlineStr">
        <is>
          <t>%</t>
        </is>
      </c>
      <c r="G78" s="114" t="n">
        <v>41</v>
      </c>
      <c r="H78" s="115" t="n"/>
      <c r="I78" s="114" t="n">
        <v>41</v>
      </c>
      <c r="J78" s="104" t="n"/>
      <c r="K78" s="104" t="n"/>
      <c r="L78" s="105" t="n">
        <v>31.69</v>
      </c>
      <c r="M78" s="104" t="n"/>
      <c r="N78" s="107" t="n">
        <v>2258.44</v>
      </c>
    </row>
    <row r="79" ht="19.35" customHeight="1">
      <c r="A79" s="100" t="n"/>
      <c r="B79" s="112" t="n"/>
      <c r="C79" s="92" t="inlineStr">
        <is>
          <t>Всего по позиции</t>
        </is>
      </c>
      <c r="D79" s="266" t="n"/>
      <c r="E79" s="267" t="n"/>
      <c r="F79" s="104" t="n"/>
      <c r="G79" s="110" t="n"/>
      <c r="H79" s="110" t="n"/>
      <c r="I79" s="117" t="n"/>
      <c r="J79" s="117" t="n"/>
      <c r="K79" s="117" t="n"/>
      <c r="L79" s="119" t="n">
        <v>359.5</v>
      </c>
      <c r="M79" s="117" t="n"/>
      <c r="N79" s="98" t="n"/>
    </row>
    <row r="80" ht="55.35" customHeight="1">
      <c r="A80" s="92" t="inlineStr">
        <is>
          <t>5</t>
        </is>
      </c>
      <c r="B80" s="95" t="inlineStr">
        <is>
          <t>ФЕР01-02-100-07</t>
        </is>
      </c>
      <c r="C80" s="96" t="inlineStr">
        <is>
          <t>При трелевке на каждые последующие 100 м добавлять: к расценке 01-02-100-01</t>
        </is>
      </c>
      <c r="D80" s="266" t="n"/>
      <c r="E80" s="267" t="n"/>
      <c r="F80" s="97" t="inlineStr">
        <is>
          <t>100 шт</t>
        </is>
      </c>
      <c r="G80" s="98" t="n">
        <v>0.28</v>
      </c>
      <c r="H80" s="99" t="n">
        <v>1</v>
      </c>
      <c r="I80" s="119" t="n">
        <v>0.28</v>
      </c>
      <c r="J80" s="98" t="n"/>
      <c r="K80" s="98" t="n"/>
      <c r="L80" s="98" t="n"/>
      <c r="M80" s="98" t="n"/>
      <c r="N80" s="98" t="n"/>
    </row>
    <row r="81" ht="19.35" customHeight="1">
      <c r="A81" s="100" t="n"/>
      <c r="B81" s="101" t="inlineStr">
        <is>
          <t>1</t>
        </is>
      </c>
      <c r="C81" s="102" t="inlineStr">
        <is>
          <t>ОТ</t>
        </is>
      </c>
      <c r="D81" s="266" t="n"/>
      <c r="E81" s="267" t="n"/>
      <c r="F81" s="103" t="n"/>
      <c r="G81" s="103" t="n"/>
      <c r="H81" s="103" t="n"/>
      <c r="I81" s="104" t="n"/>
      <c r="J81" s="105" t="n">
        <v>28.94</v>
      </c>
      <c r="K81" s="268" t="n">
        <v>1.2</v>
      </c>
      <c r="L81" s="105" t="n">
        <v>9.720000000000001</v>
      </c>
      <c r="M81" s="105" t="n">
        <v>71.26000000000001</v>
      </c>
      <c r="N81" s="105" t="n">
        <v>692.65</v>
      </c>
    </row>
    <row r="82" ht="19.35" customHeight="1">
      <c r="A82" s="100" t="n"/>
      <c r="B82" s="101" t="inlineStr">
        <is>
          <t>2</t>
        </is>
      </c>
      <c r="C82" s="102" t="inlineStr">
        <is>
          <t>ЭМ</t>
        </is>
      </c>
      <c r="D82" s="266" t="n"/>
      <c r="E82" s="267" t="n"/>
      <c r="F82" s="103" t="n"/>
      <c r="G82" s="103" t="n"/>
      <c r="H82" s="103" t="n"/>
      <c r="I82" s="104" t="n"/>
      <c r="J82" s="105" t="n">
        <v>163.66</v>
      </c>
      <c r="K82" s="268" t="n">
        <v>1.2</v>
      </c>
      <c r="L82" s="105" t="n">
        <v>54.99</v>
      </c>
      <c r="M82" s="104" t="n"/>
      <c r="N82" s="104" t="n"/>
    </row>
    <row r="83" ht="19.35" customHeight="1">
      <c r="A83" s="100" t="n"/>
      <c r="B83" s="101" t="inlineStr">
        <is>
          <t>3</t>
        </is>
      </c>
      <c r="C83" s="102" t="inlineStr">
        <is>
          <t>в т.ч. ОТм</t>
        </is>
      </c>
      <c r="D83" s="266" t="n"/>
      <c r="E83" s="267" t="n"/>
      <c r="F83" s="103" t="n"/>
      <c r="G83" s="103" t="n"/>
      <c r="H83" s="103" t="n"/>
      <c r="I83" s="104" t="n"/>
      <c r="J83" s="105" t="n">
        <v>28.62</v>
      </c>
      <c r="K83" s="268" t="n">
        <v>1.2</v>
      </c>
      <c r="L83" s="105" t="n">
        <v>9.619999999999999</v>
      </c>
      <c r="M83" s="105" t="n">
        <v>71.26000000000001</v>
      </c>
      <c r="N83" s="105" t="n">
        <v>685.52</v>
      </c>
    </row>
    <row r="84" ht="19.35" customHeight="1">
      <c r="A84" s="100" t="n"/>
      <c r="B84" s="108" t="n"/>
      <c r="C84" s="102" t="inlineStr">
        <is>
          <t>ЗТ</t>
        </is>
      </c>
      <c r="D84" s="266" t="n"/>
      <c r="E84" s="267" t="n"/>
      <c r="F84" s="109" t="inlineStr">
        <is>
          <t>чел.-ч</t>
        </is>
      </c>
      <c r="G84" s="105" t="n">
        <v>3.71</v>
      </c>
      <c r="H84" s="268" t="n">
        <v>1.2</v>
      </c>
      <c r="I84" s="269" t="n">
        <v>1.24656</v>
      </c>
      <c r="J84" s="104" t="n"/>
      <c r="K84" s="104" t="n"/>
      <c r="L84" s="104" t="n"/>
      <c r="M84" s="104" t="n"/>
      <c r="N84" s="104" t="n"/>
    </row>
    <row r="85" ht="19.35" customHeight="1">
      <c r="A85" s="100" t="n"/>
      <c r="B85" s="108" t="n"/>
      <c r="C85" s="102" t="inlineStr">
        <is>
          <t>ЗТм</t>
        </is>
      </c>
      <c r="D85" s="266" t="n"/>
      <c r="E85" s="267" t="n"/>
      <c r="F85" s="109" t="inlineStr">
        <is>
          <t>чел.-ч</t>
        </is>
      </c>
      <c r="G85" s="105" t="n">
        <v>2.12</v>
      </c>
      <c r="H85" s="268" t="n">
        <v>1.2</v>
      </c>
      <c r="I85" s="269" t="n">
        <v>0.71232</v>
      </c>
      <c r="J85" s="104" t="n"/>
      <c r="K85" s="104" t="n"/>
      <c r="L85" s="104" t="n"/>
      <c r="M85" s="104" t="n"/>
      <c r="N85" s="104" t="n"/>
    </row>
    <row r="86" ht="19.35" customHeight="1">
      <c r="A86" s="100" t="n"/>
      <c r="B86" s="108" t="n"/>
      <c r="C86" s="102" t="inlineStr">
        <is>
          <t>Итого по расценке</t>
        </is>
      </c>
      <c r="D86" s="266" t="n"/>
      <c r="E86" s="267" t="n"/>
      <c r="F86" s="103" t="n"/>
      <c r="G86" s="110" t="n"/>
      <c r="H86" s="110" t="n"/>
      <c r="I86" s="104" t="n"/>
      <c r="J86" s="105" t="n">
        <v>192.6</v>
      </c>
      <c r="K86" s="104" t="n"/>
      <c r="L86" s="105" t="n">
        <v>64.70999999999999</v>
      </c>
      <c r="M86" s="104" t="n"/>
      <c r="N86" s="111" t="n"/>
    </row>
    <row r="87" ht="19.35" customHeight="1">
      <c r="A87" s="100" t="n"/>
      <c r="B87" s="112" t="n"/>
      <c r="C87" s="102" t="inlineStr">
        <is>
          <t>ФОТ</t>
        </is>
      </c>
      <c r="D87" s="266" t="n"/>
      <c r="E87" s="267" t="n"/>
      <c r="F87" s="103" t="n"/>
      <c r="G87" s="110" t="n"/>
      <c r="H87" s="110" t="n"/>
      <c r="I87" s="104" t="n"/>
      <c r="J87" s="104" t="n"/>
      <c r="K87" s="104" t="n"/>
      <c r="L87" s="105" t="n">
        <v>19.34</v>
      </c>
      <c r="M87" s="104" t="n"/>
      <c r="N87" s="107" t="n">
        <v>1378.17</v>
      </c>
    </row>
    <row r="88" ht="42" customHeight="1">
      <c r="A88" s="100" t="n"/>
      <c r="B88" s="113" t="inlineStr">
        <is>
          <t>Пр/812-001.4-1</t>
        </is>
      </c>
      <c r="C88" s="102" t="inlineStr">
        <is>
          <t>НР Земляные работы по другим видам работ (подготовительным, сопутствующим, укрепительным)</t>
        </is>
      </c>
      <c r="D88" s="266" t="n"/>
      <c r="E88" s="267" t="n"/>
      <c r="F88" s="109" t="inlineStr">
        <is>
          <t>%</t>
        </is>
      </c>
      <c r="G88" s="114" t="n">
        <v>89</v>
      </c>
      <c r="H88" s="115" t="n"/>
      <c r="I88" s="114" t="n">
        <v>89</v>
      </c>
      <c r="J88" s="104" t="n"/>
      <c r="K88" s="104" t="n"/>
      <c r="L88" s="105" t="n">
        <v>17.21</v>
      </c>
      <c r="M88" s="104" t="n"/>
      <c r="N88" s="116" t="n">
        <v>1226.57</v>
      </c>
    </row>
    <row r="89" ht="42" customHeight="1">
      <c r="A89" s="100" t="n"/>
      <c r="B89" s="113" t="inlineStr">
        <is>
          <t>Пр/774-001.4</t>
        </is>
      </c>
      <c r="C89" s="102" t="inlineStr">
        <is>
          <t>СП Земляные работы по другим видам работ (подготовительным, сопутствующим, укрепительным)</t>
        </is>
      </c>
      <c r="D89" s="266" t="n"/>
      <c r="E89" s="267" t="n"/>
      <c r="F89" s="109" t="inlineStr">
        <is>
          <t>%</t>
        </is>
      </c>
      <c r="G89" s="114" t="n">
        <v>41</v>
      </c>
      <c r="H89" s="115" t="n"/>
      <c r="I89" s="114" t="n">
        <v>41</v>
      </c>
      <c r="J89" s="104" t="n"/>
      <c r="K89" s="104" t="n"/>
      <c r="L89" s="105" t="n">
        <v>7.93</v>
      </c>
      <c r="M89" s="104" t="n"/>
      <c r="N89" s="105" t="n">
        <v>565.05</v>
      </c>
    </row>
    <row r="90" ht="19.35" customHeight="1">
      <c r="A90" s="100" t="n"/>
      <c r="B90" s="112" t="n"/>
      <c r="C90" s="92" t="inlineStr">
        <is>
          <t>Всего по позиции</t>
        </is>
      </c>
      <c r="D90" s="266" t="n"/>
      <c r="E90" s="267" t="n"/>
      <c r="F90" s="104" t="n"/>
      <c r="G90" s="110" t="n"/>
      <c r="H90" s="110" t="n"/>
      <c r="I90" s="117" t="n"/>
      <c r="J90" s="117" t="n"/>
      <c r="K90" s="117" t="n"/>
      <c r="L90" s="119" t="n">
        <v>89.84999999999999</v>
      </c>
      <c r="M90" s="117" t="n"/>
      <c r="N90" s="98" t="n"/>
    </row>
    <row r="91" ht="68.65000000000001" customHeight="1">
      <c r="A91" s="92" t="inlineStr">
        <is>
          <t>6</t>
        </is>
      </c>
      <c r="B91" s="95" t="inlineStr">
        <is>
          <t>ФЕР01-02-100-02</t>
        </is>
      </c>
      <c r="C91" s="9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1" s="266" t="n"/>
      <c r="E91" s="267" t="n"/>
      <c r="F91" s="97" t="inlineStr">
        <is>
          <t>100 шт</t>
        </is>
      </c>
      <c r="G91" s="98" t="n">
        <v>0.12</v>
      </c>
      <c r="H91" s="99" t="n">
        <v>1</v>
      </c>
      <c r="I91" s="119" t="n">
        <v>0.12</v>
      </c>
      <c r="J91" s="98" t="n"/>
      <c r="K91" s="98" t="n"/>
      <c r="L91" s="98" t="n"/>
      <c r="M91" s="98" t="n"/>
      <c r="N91" s="98" t="n"/>
    </row>
    <row r="92" ht="19.35" customHeight="1">
      <c r="A92" s="100" t="n"/>
      <c r="B92" s="101" t="inlineStr">
        <is>
          <t>1</t>
        </is>
      </c>
      <c r="C92" s="102" t="inlineStr">
        <is>
          <t>ОТ</t>
        </is>
      </c>
      <c r="D92" s="266" t="n"/>
      <c r="E92" s="267" t="n"/>
      <c r="F92" s="103" t="n"/>
      <c r="G92" s="103" t="n"/>
      <c r="H92" s="103" t="n"/>
      <c r="I92" s="104" t="n"/>
      <c r="J92" s="105" t="n">
        <v>201.24</v>
      </c>
      <c r="K92" s="268" t="n">
        <v>1.2</v>
      </c>
      <c r="L92" s="105" t="n">
        <v>28.98</v>
      </c>
      <c r="M92" s="105" t="n">
        <v>71.26000000000001</v>
      </c>
      <c r="N92" s="107" t="n">
        <v>2065.11</v>
      </c>
    </row>
    <row r="93" ht="19.35" customHeight="1">
      <c r="A93" s="100" t="n"/>
      <c r="B93" s="101" t="inlineStr">
        <is>
          <t>2</t>
        </is>
      </c>
      <c r="C93" s="102" t="inlineStr">
        <is>
          <t>ЭМ</t>
        </is>
      </c>
      <c r="D93" s="266" t="n"/>
      <c r="E93" s="267" t="n"/>
      <c r="F93" s="103" t="n"/>
      <c r="G93" s="103" t="n"/>
      <c r="H93" s="103" t="n"/>
      <c r="I93" s="104" t="n"/>
      <c r="J93" s="107" t="n">
        <v>1142.56</v>
      </c>
      <c r="K93" s="268" t="n">
        <v>1.2</v>
      </c>
      <c r="L93" s="105" t="n">
        <v>164.53</v>
      </c>
      <c r="M93" s="104" t="n"/>
      <c r="N93" s="104" t="n"/>
    </row>
    <row r="94" ht="19.35" customHeight="1">
      <c r="A94" s="100" t="n"/>
      <c r="B94" s="101" t="inlineStr">
        <is>
          <t>3</t>
        </is>
      </c>
      <c r="C94" s="102" t="inlineStr">
        <is>
          <t>в т.ч. ОТм</t>
        </is>
      </c>
      <c r="D94" s="266" t="n"/>
      <c r="E94" s="267" t="n"/>
      <c r="F94" s="103" t="n"/>
      <c r="G94" s="103" t="n"/>
      <c r="H94" s="103" t="n"/>
      <c r="I94" s="104" t="n"/>
      <c r="J94" s="105" t="n">
        <v>199.8</v>
      </c>
      <c r="K94" s="268" t="n">
        <v>1.2</v>
      </c>
      <c r="L94" s="105" t="n">
        <v>28.77</v>
      </c>
      <c r="M94" s="105" t="n">
        <v>71.26000000000001</v>
      </c>
      <c r="N94" s="107" t="n">
        <v>2050.15</v>
      </c>
    </row>
    <row r="95" ht="19.35" customHeight="1">
      <c r="A95" s="100" t="n"/>
      <c r="B95" s="108" t="n"/>
      <c r="C95" s="102" t="inlineStr">
        <is>
          <t>ЗТ</t>
        </is>
      </c>
      <c r="D95" s="266" t="n"/>
      <c r="E95" s="267" t="n"/>
      <c r="F95" s="109" t="inlineStr">
        <is>
          <t>чел.-ч</t>
        </is>
      </c>
      <c r="G95" s="270" t="n">
        <v>25.8</v>
      </c>
      <c r="H95" s="268" t="n">
        <v>1.2</v>
      </c>
      <c r="I95" s="271" t="n">
        <v>3.7152</v>
      </c>
      <c r="J95" s="104" t="n"/>
      <c r="K95" s="104" t="n"/>
      <c r="L95" s="104" t="n"/>
      <c r="M95" s="104" t="n"/>
      <c r="N95" s="104" t="n"/>
    </row>
    <row r="96" ht="19.35" customHeight="1">
      <c r="A96" s="100" t="n"/>
      <c r="B96" s="108" t="n"/>
      <c r="C96" s="102" t="inlineStr">
        <is>
          <t>ЗТм</t>
        </is>
      </c>
      <c r="D96" s="266" t="n"/>
      <c r="E96" s="267" t="n"/>
      <c r="F96" s="109" t="inlineStr">
        <is>
          <t>чел.-ч</t>
        </is>
      </c>
      <c r="G96" s="270" t="n">
        <v>14.8</v>
      </c>
      <c r="H96" s="268" t="n">
        <v>1.2</v>
      </c>
      <c r="I96" s="271" t="n">
        <v>2.1312</v>
      </c>
      <c r="J96" s="104" t="n"/>
      <c r="K96" s="104" t="n"/>
      <c r="L96" s="104" t="n"/>
      <c r="M96" s="104" t="n"/>
      <c r="N96" s="104" t="n"/>
    </row>
    <row r="97" ht="19.35" customHeight="1">
      <c r="A97" s="100" t="n"/>
      <c r="B97" s="108" t="n"/>
      <c r="C97" s="102" t="inlineStr">
        <is>
          <t>Итого по расценке</t>
        </is>
      </c>
      <c r="D97" s="266" t="n"/>
      <c r="E97" s="267" t="n"/>
      <c r="F97" s="103" t="n"/>
      <c r="G97" s="110" t="n"/>
      <c r="H97" s="110" t="n"/>
      <c r="I97" s="104" t="n"/>
      <c r="J97" s="107" t="n">
        <v>1343.8</v>
      </c>
      <c r="K97" s="104" t="n"/>
      <c r="L97" s="105" t="n">
        <v>193.51</v>
      </c>
      <c r="M97" s="104" t="n"/>
      <c r="N97" s="111" t="n"/>
    </row>
    <row r="98" ht="19.35" customHeight="1">
      <c r="A98" s="100" t="n"/>
      <c r="B98" s="112" t="n"/>
      <c r="C98" s="102" t="inlineStr">
        <is>
          <t>ФОТ</t>
        </is>
      </c>
      <c r="D98" s="266" t="n"/>
      <c r="E98" s="267" t="n"/>
      <c r="F98" s="103" t="n"/>
      <c r="G98" s="110" t="n"/>
      <c r="H98" s="110" t="n"/>
      <c r="I98" s="104" t="n"/>
      <c r="J98" s="104" t="n"/>
      <c r="K98" s="104" t="n"/>
      <c r="L98" s="105" t="n">
        <v>57.75</v>
      </c>
      <c r="M98" s="104" t="n"/>
      <c r="N98" s="107" t="n">
        <v>4115.26</v>
      </c>
    </row>
    <row r="99" ht="42" customHeight="1">
      <c r="A99" s="100" t="n"/>
      <c r="B99" s="113" t="inlineStr">
        <is>
          <t>Пр/812-001.4-1</t>
        </is>
      </c>
      <c r="C99" s="102" t="inlineStr">
        <is>
          <t>НР Земляные работы по другим видам работ (подготовительным, сопутствующим, укрепительным)</t>
        </is>
      </c>
      <c r="D99" s="266" t="n"/>
      <c r="E99" s="267" t="n"/>
      <c r="F99" s="109" t="inlineStr">
        <is>
          <t>%</t>
        </is>
      </c>
      <c r="G99" s="114" t="n">
        <v>89</v>
      </c>
      <c r="H99" s="115" t="n"/>
      <c r="I99" s="114" t="n">
        <v>89</v>
      </c>
      <c r="J99" s="104" t="n"/>
      <c r="K99" s="104" t="n"/>
      <c r="L99" s="105" t="n">
        <v>51.4</v>
      </c>
      <c r="M99" s="104" t="n"/>
      <c r="N99" s="116" t="n">
        <v>3662.58</v>
      </c>
    </row>
    <row r="100" ht="42" customHeight="1">
      <c r="A100" s="100" t="n"/>
      <c r="B100" s="113" t="inlineStr">
        <is>
          <t>Пр/774-001.4</t>
        </is>
      </c>
      <c r="C100" s="102" t="inlineStr">
        <is>
          <t>СП Земляные работы по другим видам работ (подготовительным, сопутствующим, укрепительным)</t>
        </is>
      </c>
      <c r="D100" s="266" t="n"/>
      <c r="E100" s="267" t="n"/>
      <c r="F100" s="109" t="inlineStr">
        <is>
          <t>%</t>
        </is>
      </c>
      <c r="G100" s="114" t="n">
        <v>41</v>
      </c>
      <c r="H100" s="115" t="n"/>
      <c r="I100" s="114" t="n">
        <v>41</v>
      </c>
      <c r="J100" s="104" t="n"/>
      <c r="K100" s="104" t="n"/>
      <c r="L100" s="105" t="n">
        <v>23.68</v>
      </c>
      <c r="M100" s="104" t="n"/>
      <c r="N100" s="107" t="n">
        <v>1687.26</v>
      </c>
    </row>
    <row r="101" ht="19.35" customHeight="1">
      <c r="A101" s="100" t="n"/>
      <c r="B101" s="112" t="n"/>
      <c r="C101" s="92" t="inlineStr">
        <is>
          <t>Всего по позиции</t>
        </is>
      </c>
      <c r="D101" s="266" t="n"/>
      <c r="E101" s="267" t="n"/>
      <c r="F101" s="104" t="n"/>
      <c r="G101" s="110" t="n"/>
      <c r="H101" s="110" t="n"/>
      <c r="I101" s="117" t="n"/>
      <c r="J101" s="117" t="n"/>
      <c r="K101" s="117" t="n"/>
      <c r="L101" s="119" t="n">
        <v>268.59</v>
      </c>
      <c r="M101" s="117" t="n"/>
      <c r="N101" s="98" t="n"/>
    </row>
    <row r="102" ht="55.35" customHeight="1">
      <c r="A102" s="92" t="inlineStr">
        <is>
          <t>7</t>
        </is>
      </c>
      <c r="B102" s="95" t="inlineStr">
        <is>
          <t>ФЕР01-02-100-08</t>
        </is>
      </c>
      <c r="C102" s="96" t="inlineStr">
        <is>
          <t>При трелевке на каждые последующие 100 м добавлять: к расценке 01-02-100-02</t>
        </is>
      </c>
      <c r="D102" s="266" t="n"/>
      <c r="E102" s="267" t="n"/>
      <c r="F102" s="97" t="inlineStr">
        <is>
          <t>100 шт</t>
        </is>
      </c>
      <c r="G102" s="98" t="n">
        <v>0.12</v>
      </c>
      <c r="H102" s="99" t="n">
        <v>1</v>
      </c>
      <c r="I102" s="119" t="n">
        <v>0.12</v>
      </c>
      <c r="J102" s="98" t="n"/>
      <c r="K102" s="98" t="n"/>
      <c r="L102" s="98" t="n"/>
      <c r="M102" s="98" t="n"/>
      <c r="N102" s="98" t="n"/>
    </row>
    <row r="103" ht="19.35" customHeight="1">
      <c r="A103" s="100" t="n"/>
      <c r="B103" s="101" t="inlineStr">
        <is>
          <t>1</t>
        </is>
      </c>
      <c r="C103" s="102" t="inlineStr">
        <is>
          <t>ОТ</t>
        </is>
      </c>
      <c r="D103" s="266" t="n"/>
      <c r="E103" s="267" t="n"/>
      <c r="F103" s="103" t="n"/>
      <c r="G103" s="103" t="n"/>
      <c r="H103" s="103" t="n"/>
      <c r="I103" s="104" t="n"/>
      <c r="J103" s="105" t="n">
        <v>58.34</v>
      </c>
      <c r="K103" s="268" t="n">
        <v>1.2</v>
      </c>
      <c r="L103" s="105" t="n">
        <v>8.4</v>
      </c>
      <c r="M103" s="105" t="n">
        <v>71.26000000000001</v>
      </c>
      <c r="N103" s="105" t="n">
        <v>598.58</v>
      </c>
    </row>
    <row r="104" ht="19.35" customHeight="1">
      <c r="A104" s="100" t="n"/>
      <c r="B104" s="101" t="inlineStr">
        <is>
          <t>2</t>
        </is>
      </c>
      <c r="C104" s="102" t="inlineStr">
        <is>
          <t>ЭМ</t>
        </is>
      </c>
      <c r="D104" s="266" t="n"/>
      <c r="E104" s="267" t="n"/>
      <c r="F104" s="103" t="n"/>
      <c r="G104" s="103" t="n"/>
      <c r="H104" s="103" t="n"/>
      <c r="I104" s="104" t="n"/>
      <c r="J104" s="105" t="n">
        <v>330.42</v>
      </c>
      <c r="K104" s="268" t="n">
        <v>1.2</v>
      </c>
      <c r="L104" s="105" t="n">
        <v>47.58</v>
      </c>
      <c r="M104" s="104" t="n"/>
      <c r="N104" s="104" t="n"/>
    </row>
    <row r="105" ht="19.35" customHeight="1">
      <c r="A105" s="100" t="n"/>
      <c r="B105" s="101" t="inlineStr">
        <is>
          <t>3</t>
        </is>
      </c>
      <c r="C105" s="102" t="inlineStr">
        <is>
          <t>в т.ч. ОТм</t>
        </is>
      </c>
      <c r="D105" s="266" t="n"/>
      <c r="E105" s="267" t="n"/>
      <c r="F105" s="103" t="n"/>
      <c r="G105" s="103" t="n"/>
      <c r="H105" s="103" t="n"/>
      <c r="I105" s="104" t="n"/>
      <c r="J105" s="105" t="n">
        <v>57.78</v>
      </c>
      <c r="K105" s="268" t="n">
        <v>1.2</v>
      </c>
      <c r="L105" s="105" t="n">
        <v>8.32</v>
      </c>
      <c r="M105" s="105" t="n">
        <v>71.26000000000001</v>
      </c>
      <c r="N105" s="105" t="n">
        <v>592.88</v>
      </c>
    </row>
    <row r="106" ht="19.35" customHeight="1">
      <c r="A106" s="100" t="n"/>
      <c r="B106" s="108" t="n"/>
      <c r="C106" s="102" t="inlineStr">
        <is>
          <t>ЗТ</t>
        </is>
      </c>
      <c r="D106" s="266" t="n"/>
      <c r="E106" s="267" t="n"/>
      <c r="F106" s="109" t="inlineStr">
        <is>
          <t>чел.-ч</t>
        </is>
      </c>
      <c r="G106" s="105" t="n">
        <v>7.48</v>
      </c>
      <c r="H106" s="268" t="n">
        <v>1.2</v>
      </c>
      <c r="I106" s="269" t="n">
        <v>1.07712</v>
      </c>
      <c r="J106" s="104" t="n"/>
      <c r="K106" s="104" t="n"/>
      <c r="L106" s="104" t="n"/>
      <c r="M106" s="104" t="n"/>
      <c r="N106" s="104" t="n"/>
    </row>
    <row r="107" ht="19.35" customHeight="1">
      <c r="A107" s="100" t="n"/>
      <c r="B107" s="108" t="n"/>
      <c r="C107" s="102" t="inlineStr">
        <is>
          <t>ЗТм</t>
        </is>
      </c>
      <c r="D107" s="266" t="n"/>
      <c r="E107" s="267" t="n"/>
      <c r="F107" s="109" t="inlineStr">
        <is>
          <t>чел.-ч</t>
        </is>
      </c>
      <c r="G107" s="105" t="n">
        <v>4.28</v>
      </c>
      <c r="H107" s="268" t="n">
        <v>1.2</v>
      </c>
      <c r="I107" s="269" t="n">
        <v>0.61632</v>
      </c>
      <c r="J107" s="104" t="n"/>
      <c r="K107" s="104" t="n"/>
      <c r="L107" s="104" t="n"/>
      <c r="M107" s="104" t="n"/>
      <c r="N107" s="104" t="n"/>
    </row>
    <row r="108" ht="19.35" customHeight="1">
      <c r="A108" s="100" t="n"/>
      <c r="B108" s="108" t="n"/>
      <c r="C108" s="102" t="inlineStr">
        <is>
          <t>Итого по расценке</t>
        </is>
      </c>
      <c r="D108" s="266" t="n"/>
      <c r="E108" s="267" t="n"/>
      <c r="F108" s="103" t="n"/>
      <c r="G108" s="110" t="n"/>
      <c r="H108" s="110" t="n"/>
      <c r="I108" s="104" t="n"/>
      <c r="J108" s="105" t="n">
        <v>388.76</v>
      </c>
      <c r="K108" s="104" t="n"/>
      <c r="L108" s="105" t="n">
        <v>55.98</v>
      </c>
      <c r="M108" s="104" t="n"/>
      <c r="N108" s="111" t="n"/>
    </row>
    <row r="109" ht="19.35" customHeight="1">
      <c r="A109" s="100" t="n"/>
      <c r="B109" s="112" t="n"/>
      <c r="C109" s="102" t="inlineStr">
        <is>
          <t>ФОТ</t>
        </is>
      </c>
      <c r="D109" s="266" t="n"/>
      <c r="E109" s="267" t="n"/>
      <c r="F109" s="103" t="n"/>
      <c r="G109" s="110" t="n"/>
      <c r="H109" s="110" t="n"/>
      <c r="I109" s="104" t="n"/>
      <c r="J109" s="104" t="n"/>
      <c r="K109" s="104" t="n"/>
      <c r="L109" s="105" t="n">
        <v>16.72</v>
      </c>
      <c r="M109" s="104" t="n"/>
      <c r="N109" s="107" t="n">
        <v>1191.46</v>
      </c>
    </row>
    <row r="110" ht="42" customHeight="1">
      <c r="A110" s="100" t="n"/>
      <c r="B110" s="113" t="inlineStr">
        <is>
          <t>Пр/812-001.4-1</t>
        </is>
      </c>
      <c r="C110" s="102" t="inlineStr">
        <is>
          <t>НР Земляные работы по другим видам работ (подготовительным, сопутствующим, укрепительным)</t>
        </is>
      </c>
      <c r="D110" s="266" t="n"/>
      <c r="E110" s="267" t="n"/>
      <c r="F110" s="109" t="inlineStr">
        <is>
          <t>%</t>
        </is>
      </c>
      <c r="G110" s="114" t="n">
        <v>89</v>
      </c>
      <c r="H110" s="115" t="n"/>
      <c r="I110" s="114" t="n">
        <v>89</v>
      </c>
      <c r="J110" s="104" t="n"/>
      <c r="K110" s="104" t="n"/>
      <c r="L110" s="105" t="n">
        <v>14.88</v>
      </c>
      <c r="M110" s="104" t="n"/>
      <c r="N110" s="116" t="n">
        <v>1060.4</v>
      </c>
    </row>
    <row r="111" ht="42" customHeight="1">
      <c r="A111" s="100" t="n"/>
      <c r="B111" s="113" t="inlineStr">
        <is>
          <t>Пр/774-001.4</t>
        </is>
      </c>
      <c r="C111" s="102" t="inlineStr">
        <is>
          <t>СП Земляные работы по другим видам работ (подготовительным, сопутствующим, укрепительным)</t>
        </is>
      </c>
      <c r="D111" s="266" t="n"/>
      <c r="E111" s="267" t="n"/>
      <c r="F111" s="109" t="inlineStr">
        <is>
          <t>%</t>
        </is>
      </c>
      <c r="G111" s="114" t="n">
        <v>41</v>
      </c>
      <c r="H111" s="115" t="n"/>
      <c r="I111" s="114" t="n">
        <v>41</v>
      </c>
      <c r="J111" s="104" t="n"/>
      <c r="K111" s="104" t="n"/>
      <c r="L111" s="105" t="n">
        <v>6.86</v>
      </c>
      <c r="M111" s="104" t="n"/>
      <c r="N111" s="105" t="n">
        <v>488.5</v>
      </c>
    </row>
    <row r="112" ht="19.35" customHeight="1">
      <c r="A112" s="100" t="n"/>
      <c r="B112" s="112" t="n"/>
      <c r="C112" s="92" t="inlineStr">
        <is>
          <t>Всего по позиции</t>
        </is>
      </c>
      <c r="D112" s="266" t="n"/>
      <c r="E112" s="267" t="n"/>
      <c r="F112" s="104" t="n"/>
      <c r="G112" s="110" t="n"/>
      <c r="H112" s="110" t="n"/>
      <c r="I112" s="117" t="n"/>
      <c r="J112" s="117" t="n"/>
      <c r="K112" s="117" t="n"/>
      <c r="L112" s="119" t="n">
        <v>77.72</v>
      </c>
      <c r="M112" s="117" t="n"/>
      <c r="N112" s="98" t="n"/>
    </row>
    <row r="113" ht="19.35" customHeight="1">
      <c r="A113" s="124" t="n"/>
      <c r="B113" s="124" t="n"/>
      <c r="C113" s="125" t="inlineStr">
        <is>
          <t>Итого по разделу 1. Вырубка просеки</t>
        </is>
      </c>
      <c r="L113" s="126" t="n">
        <v>1907.94</v>
      </c>
      <c r="M113" s="124" t="n"/>
      <c r="N113" s="127" t="n"/>
    </row>
    <row r="114" ht="19.35" customHeight="1">
      <c r="A114" s="128" t="n"/>
      <c r="B114" s="129" t="n"/>
      <c r="C114" s="130" t="inlineStr">
        <is>
          <t>Итого прямые затраты по разделу</t>
        </is>
      </c>
      <c r="L114" s="131" t="n">
        <v>1056.81</v>
      </c>
      <c r="M114" s="132" t="n"/>
      <c r="N114" s="131" t="n">
        <v>50791.2</v>
      </c>
    </row>
    <row r="115" ht="19.35" customHeight="1">
      <c r="A115" s="128" t="n"/>
      <c r="B115" s="129" t="n"/>
      <c r="C115" s="130" t="inlineStr">
        <is>
          <t>в том числе</t>
        </is>
      </c>
      <c r="L115" s="131" t="n"/>
      <c r="M115" s="132" t="n"/>
      <c r="N115" s="131" t="n"/>
    </row>
    <row r="116" ht="19.35" customHeight="1">
      <c r="A116" s="128" t="n"/>
      <c r="B116" s="129" t="n"/>
      <c r="C116" s="130" t="inlineStr">
        <is>
          <t>- оплата труда (ОТ)</t>
        </is>
      </c>
      <c r="L116" s="131" t="n">
        <v>569.49</v>
      </c>
      <c r="M116" s="132" t="n"/>
      <c r="N116" s="131" t="n">
        <v>40581.85</v>
      </c>
    </row>
    <row r="117" ht="19.35" customHeight="1">
      <c r="A117" s="128" t="n"/>
      <c r="B117" s="129" t="n"/>
      <c r="C117" s="130" t="inlineStr">
        <is>
          <t>- эксплуатация машин и механизмов</t>
        </is>
      </c>
      <c r="L117" s="131" t="n">
        <v>487.32</v>
      </c>
      <c r="M117" s="132" t="n"/>
      <c r="N117" s="131" t="n">
        <v>10209.35</v>
      </c>
    </row>
    <row r="118" ht="19.35" customHeight="1">
      <c r="A118" s="128" t="n"/>
      <c r="B118" s="133" t="n"/>
      <c r="C118" s="134" t="inlineStr">
        <is>
          <t>в том числе</t>
        </is>
      </c>
      <c r="L118" s="131" t="n"/>
      <c r="M118" s="132" t="n"/>
      <c r="N118" s="131" t="n"/>
    </row>
    <row r="119" ht="19.35" customHeight="1">
      <c r="A119" s="128" t="n"/>
      <c r="B119" s="133" t="n"/>
      <c r="C119" s="134" t="inlineStr">
        <is>
          <t>эксплуатация машин и механизмов без учета доплат к оплате труда машинистов</t>
        </is>
      </c>
      <c r="L119" s="131" t="n">
        <v>487.32</v>
      </c>
      <c r="M119" s="132" t="n"/>
      <c r="N119" s="131" t="n">
        <v>10209.35</v>
      </c>
    </row>
    <row r="120" ht="19.35" customHeight="1">
      <c r="A120" s="128" t="n"/>
      <c r="B120" s="133" t="n"/>
      <c r="C120" s="134" t="inlineStr">
        <is>
          <t>в том числе</t>
        </is>
      </c>
      <c r="L120" s="131" t="n"/>
      <c r="M120" s="132" t="n"/>
      <c r="N120" s="131" t="n"/>
    </row>
    <row r="121" ht="19.35" customHeight="1">
      <c r="A121" s="128" t="n"/>
      <c r="B121" s="133" t="n"/>
      <c r="C121" s="134" t="inlineStr">
        <is>
          <t>оплата труда машинистов (ОТм)</t>
        </is>
      </c>
      <c r="L121" s="131" t="n">
        <v>85.22</v>
      </c>
      <c r="M121" s="132" t="n"/>
      <c r="N121" s="131" t="n">
        <v>6072.77</v>
      </c>
    </row>
    <row r="122" ht="19.35" customHeight="1">
      <c r="A122" s="128" t="n"/>
      <c r="B122" s="129" t="n"/>
      <c r="C122" s="130" t="inlineStr">
        <is>
          <t>Итого ФОТ (справочно)</t>
        </is>
      </c>
      <c r="L122" s="131" t="n">
        <v>654.71</v>
      </c>
      <c r="M122" s="132" t="n"/>
      <c r="N122" s="131" t="n">
        <v>46654.62</v>
      </c>
    </row>
    <row r="123" ht="19.35" customHeight="1">
      <c r="A123" s="128" t="n"/>
      <c r="B123" s="129" t="n"/>
      <c r="C123" s="130" t="inlineStr">
        <is>
          <t>Итого накладные расходы</t>
        </is>
      </c>
      <c r="L123" s="131" t="n">
        <v>582.7</v>
      </c>
      <c r="M123" s="132" t="n"/>
      <c r="N123" s="131" t="n">
        <v>41522.61</v>
      </c>
    </row>
    <row r="124" ht="19.35" customHeight="1">
      <c r="A124" s="128" t="n"/>
      <c r="B124" s="129" t="n"/>
      <c r="C124" s="130" t="inlineStr">
        <is>
          <t>Итого сметная прибыль</t>
        </is>
      </c>
      <c r="L124" s="131" t="n">
        <v>268.43</v>
      </c>
      <c r="M124" s="132" t="n"/>
      <c r="N124" s="131" t="n">
        <v>19128.39</v>
      </c>
    </row>
    <row r="125" ht="19.35" customHeight="1">
      <c r="A125" s="128" t="n"/>
      <c r="B125" s="135" t="n"/>
      <c r="C125" s="136" t="inlineStr">
        <is>
          <t>Итого по разделу</t>
        </is>
      </c>
      <c r="L125" s="126" t="n">
        <v>1907.94</v>
      </c>
      <c r="M125" s="137" t="n"/>
      <c r="N125" s="126" t="n">
        <v>111442.2</v>
      </c>
    </row>
    <row r="126" ht="19.35" customHeight="1">
      <c r="A126" s="128" t="n"/>
      <c r="B126" s="133" t="n"/>
      <c r="C126" s="134" t="inlineStr">
        <is>
          <t>Справочно</t>
        </is>
      </c>
      <c r="L126" s="131" t="n"/>
      <c r="M126" s="132" t="n"/>
      <c r="N126" s="131" t="n"/>
    </row>
    <row r="127" ht="19.35" customHeight="1">
      <c r="A127" s="128" t="n"/>
      <c r="B127" s="129" t="n"/>
      <c r="C127" s="134" t="inlineStr">
        <is>
          <t>затраты труда рабочих</t>
        </is>
      </c>
      <c r="I127" s="138" t="n">
        <v>67.37663999999999</v>
      </c>
      <c r="J127" s="139" t="n"/>
      <c r="K127" s="139" t="n"/>
      <c r="L127" s="132" t="n"/>
      <c r="M127" s="132" t="n"/>
      <c r="N127" s="132" t="n"/>
    </row>
    <row r="128" ht="19.35" customHeight="1">
      <c r="A128" s="128" t="n"/>
      <c r="B128" s="129" t="n"/>
      <c r="C128" s="134" t="inlineStr">
        <is>
          <t>затраты труда машинистов</t>
        </is>
      </c>
      <c r="I128" s="138" t="n">
        <v>6.31248</v>
      </c>
      <c r="J128" s="139" t="n"/>
      <c r="K128" s="139" t="n"/>
      <c r="L128" s="132" t="n"/>
      <c r="M128" s="132" t="n"/>
      <c r="N128" s="132" t="n"/>
    </row>
    <row r="129" ht="19.35" customHeight="1">
      <c r="A129" s="140" t="n"/>
      <c r="B129" s="141" t="n"/>
      <c r="C129" s="142" t="inlineStr">
        <is>
          <t>ВСЕГО по смете</t>
        </is>
      </c>
      <c r="D129" s="143" t="n"/>
      <c r="E129" s="143" t="n"/>
      <c r="F129" s="144" t="n"/>
      <c r="G129" s="144" t="n"/>
      <c r="H129" s="144" t="n"/>
      <c r="I129" s="144" t="n"/>
      <c r="J129" s="144" t="n"/>
      <c r="K129" s="144" t="n"/>
      <c r="L129" s="145" t="n"/>
      <c r="M129" s="144" t="n"/>
      <c r="N129" s="146" t="n"/>
    </row>
    <row r="130" ht="19.35" customHeight="1">
      <c r="A130" s="128" t="n"/>
      <c r="B130" s="135" t="n"/>
      <c r="C130" s="136" t="inlineStr">
        <is>
          <t>Итого по всем разделам</t>
        </is>
      </c>
      <c r="L130" s="126" t="n">
        <v>1907.94</v>
      </c>
      <c r="M130" s="127" t="n"/>
      <c r="N130" s="126" t="n"/>
    </row>
    <row r="131" ht="19.35" customHeight="1">
      <c r="A131" s="128" t="n"/>
      <c r="B131" s="129" t="n"/>
      <c r="C131" s="130" t="inlineStr">
        <is>
          <t>ВСЕГО строительные работы</t>
        </is>
      </c>
      <c r="L131" s="131" t="n">
        <v>1907.94</v>
      </c>
      <c r="M131" s="132" t="n"/>
      <c r="N131" s="131" t="n">
        <v>111442.2</v>
      </c>
    </row>
    <row r="132" ht="19.35" customHeight="1">
      <c r="A132" s="128" t="n"/>
      <c r="B132" s="133" t="n"/>
      <c r="C132" s="134" t="inlineStr">
        <is>
          <t>в том числе</t>
        </is>
      </c>
      <c r="L132" s="131" t="n"/>
      <c r="M132" s="132" t="n"/>
      <c r="N132" s="131" t="n"/>
    </row>
    <row r="133" ht="19.35" customHeight="1">
      <c r="A133" s="128" t="n"/>
      <c r="B133" s="133" t="n"/>
      <c r="C133" s="134" t="inlineStr">
        <is>
          <t>всего прямые затраты</t>
        </is>
      </c>
      <c r="L133" s="131" t="n">
        <v>1056.81</v>
      </c>
      <c r="M133" s="132" t="n"/>
      <c r="N133" s="131" t="n">
        <v>50791.2</v>
      </c>
    </row>
    <row r="134" ht="19.35" customHeight="1">
      <c r="A134" s="128" t="n"/>
      <c r="B134" s="133" t="n"/>
      <c r="C134" s="134" t="inlineStr">
        <is>
          <t>в том числе</t>
        </is>
      </c>
      <c r="L134" s="131" t="n"/>
      <c r="M134" s="132" t="n"/>
      <c r="N134" s="131" t="n"/>
    </row>
    <row r="135" ht="19.35" customHeight="1">
      <c r="A135" s="128" t="n"/>
      <c r="B135" s="133" t="n"/>
      <c r="C135" s="134" t="inlineStr">
        <is>
          <t>- оплата труда (ОТ)</t>
        </is>
      </c>
      <c r="L135" s="131" t="n">
        <v>569.49</v>
      </c>
      <c r="M135" s="132" t="n"/>
      <c r="N135" s="131" t="n">
        <v>40581.85</v>
      </c>
    </row>
    <row r="136" ht="19.35" customHeight="1">
      <c r="A136" s="128" t="n"/>
      <c r="B136" s="133" t="n"/>
      <c r="C136" s="134" t="inlineStr">
        <is>
          <t>- эксплуатация машин и механизмов</t>
        </is>
      </c>
      <c r="L136" s="131" t="n">
        <v>487.32</v>
      </c>
      <c r="M136" s="132" t="n"/>
      <c r="N136" s="131" t="n">
        <v>10209.35</v>
      </c>
    </row>
    <row r="137" ht="19.35" customHeight="1">
      <c r="A137" s="128" t="n"/>
      <c r="B137" s="133" t="n"/>
      <c r="C137" s="134" t="inlineStr">
        <is>
          <t>в т.ч. эксплуатация машин и механизмов без учета доплат к оплате труда машинистов</t>
        </is>
      </c>
      <c r="L137" s="131" t="n">
        <v>487.32</v>
      </c>
      <c r="M137" s="132" t="n"/>
      <c r="N137" s="131" t="n">
        <v>10209.35</v>
      </c>
    </row>
    <row r="138" ht="19.35" customHeight="1">
      <c r="A138" s="128" t="n"/>
      <c r="B138" s="133" t="n"/>
      <c r="C138" s="134" t="inlineStr">
        <is>
          <t>- в т.ч. оплата труда машинистов (ОТм)</t>
        </is>
      </c>
      <c r="L138" s="131" t="n">
        <v>85.22</v>
      </c>
      <c r="M138" s="132" t="n"/>
      <c r="N138" s="131" t="n">
        <v>6072.77</v>
      </c>
    </row>
    <row r="139" ht="19.35" customHeight="1">
      <c r="A139" s="128" t="n"/>
      <c r="B139" s="133" t="n"/>
      <c r="C139" s="134" t="inlineStr">
        <is>
          <t>всего ФОТ (справочно)</t>
        </is>
      </c>
      <c r="L139" s="131" t="n">
        <v>654.71</v>
      </c>
      <c r="M139" s="132" t="n"/>
      <c r="N139" s="131" t="n">
        <v>46654.62</v>
      </c>
    </row>
    <row r="140" ht="19.35" customHeight="1">
      <c r="A140" s="128" t="n"/>
      <c r="B140" s="133" t="n"/>
      <c r="C140" s="134" t="inlineStr">
        <is>
          <t>всего накладные расходы</t>
        </is>
      </c>
      <c r="L140" s="131" t="n">
        <v>582.7</v>
      </c>
      <c r="M140" s="132" t="n"/>
      <c r="N140" s="131" t="n">
        <v>41522.61</v>
      </c>
    </row>
    <row r="141" ht="19.35" customHeight="1">
      <c r="A141" s="128" t="n"/>
      <c r="B141" s="133" t="n"/>
      <c r="C141" s="134" t="inlineStr">
        <is>
          <t>всего сметная прибыль</t>
        </is>
      </c>
      <c r="L141" s="131" t="n">
        <v>268.43</v>
      </c>
      <c r="M141" s="132" t="n"/>
      <c r="N141" s="131" t="n">
        <v>19128.39</v>
      </c>
    </row>
    <row r="142" ht="19.35" customHeight="1">
      <c r="A142" s="128" t="n"/>
      <c r="B142" s="135" t="n"/>
      <c r="C142" s="136" t="inlineStr">
        <is>
          <t>ВСЕГО по смете</t>
        </is>
      </c>
      <c r="L142" s="126" t="n">
        <v>1907.94</v>
      </c>
      <c r="M142" s="127" t="n"/>
      <c r="N142" s="126" t="n">
        <v>111442.2</v>
      </c>
    </row>
    <row r="143" ht="19.35" customHeight="1">
      <c r="A143" s="128" t="n"/>
      <c r="B143" s="133" t="n"/>
      <c r="C143" s="134" t="inlineStr">
        <is>
          <t>Всего прямые затраты</t>
        </is>
      </c>
      <c r="L143" s="131" t="n">
        <v>1056.81</v>
      </c>
      <c r="M143" s="132" t="n"/>
      <c r="N143" s="131" t="n">
        <v>50791.2</v>
      </c>
    </row>
    <row r="144" ht="19.35" customHeight="1">
      <c r="A144" s="128" t="n"/>
      <c r="B144" s="133" t="n"/>
      <c r="C144" s="134" t="inlineStr">
        <is>
          <t>в том числе</t>
        </is>
      </c>
      <c r="L144" s="131" t="n"/>
      <c r="M144" s="132" t="n"/>
      <c r="N144" s="131" t="n"/>
    </row>
    <row r="145" ht="19.35" customHeight="1">
      <c r="A145" s="128" t="n"/>
      <c r="B145" s="133" t="n"/>
      <c r="C145" s="134" t="inlineStr">
        <is>
          <t>- оплата труда рабочих (ОТ)</t>
        </is>
      </c>
      <c r="L145" s="131" t="n">
        <v>569.49</v>
      </c>
      <c r="M145" s="132" t="n"/>
      <c r="N145" s="131" t="n">
        <v>40581.85</v>
      </c>
    </row>
    <row r="146" ht="19.35" customHeight="1">
      <c r="A146" s="128" t="n"/>
      <c r="B146" s="133" t="n"/>
      <c r="C146" s="134" t="inlineStr">
        <is>
          <t>- эксплуатация машин и механизмов</t>
        </is>
      </c>
      <c r="L146" s="131" t="n">
        <v>487.32</v>
      </c>
      <c r="M146" s="132" t="n"/>
      <c r="N146" s="131" t="n">
        <v>10209.35</v>
      </c>
    </row>
    <row r="147" ht="19.35" customHeight="1">
      <c r="A147" s="128" t="n"/>
      <c r="B147" s="133" t="n"/>
      <c r="C147" s="134" t="inlineStr">
        <is>
          <t>в т.ч. эксплуатация машин и механизмов без учета доплат к оплате труда машинистов</t>
        </is>
      </c>
      <c r="L147" s="131" t="n">
        <v>487.32</v>
      </c>
      <c r="M147" s="132" t="n"/>
      <c r="N147" s="131" t="n">
        <v>10209.35</v>
      </c>
    </row>
    <row r="148" ht="19.35" customHeight="1">
      <c r="A148" s="128" t="n"/>
      <c r="B148" s="133" t="n"/>
      <c r="C148" s="134" t="inlineStr">
        <is>
          <t>- в т.ч. оплата труда машинистов (ОТм)</t>
        </is>
      </c>
      <c r="L148" s="131" t="n">
        <v>85.22</v>
      </c>
      <c r="M148" s="132" t="n"/>
      <c r="N148" s="131" t="n">
        <v>6072.77</v>
      </c>
    </row>
    <row r="149" ht="19.35" customHeight="1">
      <c r="A149" s="128" t="n"/>
      <c r="B149" s="133" t="n"/>
      <c r="C149" s="134" t="inlineStr">
        <is>
          <t>Всего ФОТ (справочно)</t>
        </is>
      </c>
      <c r="L149" s="131" t="n">
        <v>654.71</v>
      </c>
      <c r="M149" s="132" t="n"/>
      <c r="N149" s="131" t="n">
        <v>46654.62</v>
      </c>
    </row>
    <row r="150" ht="19.35" customHeight="1">
      <c r="A150" s="128" t="n"/>
      <c r="B150" s="133" t="n"/>
      <c r="C150" s="134" t="inlineStr">
        <is>
          <t>Всего накладные расходы</t>
        </is>
      </c>
      <c r="L150" s="131" t="n">
        <v>582.7</v>
      </c>
      <c r="M150" s="132" t="n"/>
      <c r="N150" s="131" t="n">
        <v>41522.61</v>
      </c>
    </row>
    <row r="151" ht="19.35" customHeight="1">
      <c r="A151" s="128" t="n"/>
      <c r="B151" s="133" t="n"/>
      <c r="C151" s="134" t="inlineStr">
        <is>
          <t>Всего сметная прибыль</t>
        </is>
      </c>
      <c r="L151" s="131" t="n">
        <v>268.43</v>
      </c>
      <c r="M151" s="132" t="n"/>
      <c r="N151" s="131" t="n">
        <v>19128.39</v>
      </c>
    </row>
    <row r="152" ht="19.35" customHeight="1">
      <c r="A152" s="128" t="n"/>
      <c r="B152" s="133" t="n"/>
      <c r="C152" s="134" t="inlineStr">
        <is>
          <t>Справочно</t>
        </is>
      </c>
      <c r="L152" s="131" t="n"/>
      <c r="M152" s="132" t="n"/>
      <c r="N152" s="131" t="n"/>
    </row>
    <row r="153" ht="19.35" customHeight="1">
      <c r="A153" s="128" t="n"/>
      <c r="B153" s="129" t="n"/>
      <c r="C153" s="134" t="inlineStr">
        <is>
          <t>затраты труда рабочих</t>
        </is>
      </c>
      <c r="I153" s="138" t="n">
        <v>67.37663999999999</v>
      </c>
      <c r="J153" s="139" t="n"/>
      <c r="K153" s="139" t="n"/>
      <c r="L153" s="132" t="n"/>
      <c r="M153" s="132" t="n"/>
      <c r="N153" s="132" t="n"/>
    </row>
    <row r="154" ht="19.35" customHeight="1">
      <c r="A154" s="128" t="n"/>
      <c r="B154" s="129" t="n"/>
      <c r="C154" s="134" t="inlineStr">
        <is>
          <t>затраты труда машинистов</t>
        </is>
      </c>
      <c r="I154" s="138" t="n">
        <v>6.31248</v>
      </c>
      <c r="J154" s="139" t="n"/>
      <c r="K154" s="139" t="n"/>
      <c r="L154" s="132" t="n"/>
      <c r="M154" s="132" t="n"/>
      <c r="N154" s="132" t="n"/>
    </row>
    <row r="155" ht="19.35" customHeight="1">
      <c r="A155" s="128" t="n"/>
      <c r="B155" s="147" t="n"/>
      <c r="C155" s="147" t="n"/>
      <c r="D155" s="125" t="n"/>
      <c r="E155" s="125" t="n"/>
      <c r="F155" s="4" t="n"/>
      <c r="G155" s="4" t="n"/>
      <c r="H155" s="4" t="n"/>
      <c r="I155" s="4" t="n"/>
      <c r="J155" s="4" t="n"/>
      <c r="K155" s="4" t="n"/>
      <c r="L155" s="4" t="n"/>
      <c r="M155" s="4" t="n"/>
      <c r="N155" s="4" t="n"/>
    </row>
    <row r="156" ht="19.35" customHeight="1">
      <c r="A156" s="148" t="inlineStr">
        <is>
          <t>Составил: ______________________________________/  Григорова И. А. /</t>
        </is>
      </c>
    </row>
    <row r="157" ht="19.35" customHeight="1">
      <c r="A157" s="148" t="n"/>
      <c r="B157" s="148" t="n"/>
      <c r="C157" s="149" t="inlineStr">
        <is>
          <t>должность, подпись (инициалы, фамилия)</t>
        </is>
      </c>
      <c r="G157" s="150" t="n"/>
      <c r="H157" s="150" t="n"/>
      <c r="I157" s="150" t="n"/>
      <c r="J157" s="148" t="n"/>
      <c r="K157" s="148" t="n"/>
      <c r="L157" s="148" t="n"/>
      <c r="M157" s="148" t="n"/>
      <c r="N157" s="148" t="n"/>
    </row>
    <row r="158" ht="19.35" customHeight="1">
      <c r="A158" s="148" t="inlineStr">
        <is>
          <t>Проверил: ______________________________________ /  Черкасов А. В. /</t>
        </is>
      </c>
    </row>
    <row r="159" ht="19.35" customHeight="1">
      <c r="A159" s="4" t="n"/>
      <c r="B159" s="4" t="n"/>
      <c r="C159" s="149" t="inlineStr">
        <is>
          <t>должность, подпись (инициалы, фамилия)</t>
        </is>
      </c>
      <c r="G159" s="150" t="n"/>
      <c r="H159" s="150" t="n"/>
      <c r="I159" s="150" t="n"/>
      <c r="J159" s="4" t="n"/>
      <c r="K159" s="4" t="n"/>
      <c r="L159" s="4" t="n"/>
      <c r="M159" s="4" t="n"/>
      <c r="N159" s="4" t="n"/>
    </row>
  </sheetData>
  <mergeCells count="169">
    <mergeCell ref="C44:E44"/>
    <mergeCell ref="C121:K121"/>
    <mergeCell ref="A17:G17"/>
    <mergeCell ref="C134:K134"/>
    <mergeCell ref="H13:N13"/>
    <mergeCell ref="C146:K146"/>
    <mergeCell ref="C80:E80"/>
    <mergeCell ref="A30:N30"/>
    <mergeCell ref="C159:F159"/>
    <mergeCell ref="C127:H127"/>
    <mergeCell ref="A19:G19"/>
    <mergeCell ref="C95:E95"/>
    <mergeCell ref="H15:N15"/>
    <mergeCell ref="C51:E51"/>
    <mergeCell ref="C60:E60"/>
    <mergeCell ref="C29:G29"/>
    <mergeCell ref="C138:K138"/>
    <mergeCell ref="C71:E71"/>
    <mergeCell ref="C120:K120"/>
    <mergeCell ref="C119:K119"/>
    <mergeCell ref="C153:H153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C154:H154"/>
    <mergeCell ref="A23:N23"/>
    <mergeCell ref="C77:E77"/>
    <mergeCell ref="C74:E74"/>
    <mergeCell ref="A156:N156"/>
    <mergeCell ref="F6:N6"/>
    <mergeCell ref="H17:N17"/>
    <mergeCell ref="A28:B28"/>
    <mergeCell ref="A52:N52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37:K137"/>
    <mergeCell ref="C75:E75"/>
    <mergeCell ref="C84:E84"/>
    <mergeCell ref="C124:K124"/>
    <mergeCell ref="C59:E59"/>
    <mergeCell ref="C46:E46"/>
    <mergeCell ref="C139:K139"/>
    <mergeCell ref="C148:K148"/>
    <mergeCell ref="H14:N14"/>
    <mergeCell ref="C123:K123"/>
    <mergeCell ref="C61:E61"/>
    <mergeCell ref="C132:K132"/>
    <mergeCell ref="C70:E70"/>
    <mergeCell ref="C48:E48"/>
    <mergeCell ref="C106:E106"/>
    <mergeCell ref="C81:E81"/>
    <mergeCell ref="A21:N21"/>
    <mergeCell ref="C87:E87"/>
    <mergeCell ref="F4:N4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H16:N16"/>
    <mergeCell ref="C113:K113"/>
    <mergeCell ref="C63:E63"/>
    <mergeCell ref="C143:K143"/>
    <mergeCell ref="C50:E50"/>
    <mergeCell ref="C152:K152"/>
    <mergeCell ref="C55:E55"/>
    <mergeCell ref="A24:N24"/>
    <mergeCell ref="L32:M32"/>
    <mergeCell ref="C133:K133"/>
    <mergeCell ref="C142:K142"/>
    <mergeCell ref="C114:K114"/>
    <mergeCell ref="F2:N2"/>
    <mergeCell ref="A25:N25"/>
    <mergeCell ref="L33:M33"/>
    <mergeCell ref="C157:F157"/>
    <mergeCell ref="C67:E67"/>
    <mergeCell ref="C125:K125"/>
    <mergeCell ref="C72:E72"/>
    <mergeCell ref="C109:E109"/>
    <mergeCell ref="A158:N158"/>
    <mergeCell ref="L35:M35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C98:E98"/>
    <mergeCell ref="A18:G18"/>
    <mergeCell ref="C107:E107"/>
    <mergeCell ref="A20:N20"/>
    <mergeCell ref="C28:G28"/>
    <mergeCell ref="C126:K126"/>
    <mergeCell ref="C64:E64"/>
    <mergeCell ref="C128:H128"/>
    <mergeCell ref="F3:N3"/>
    <mergeCell ref="J8:N8"/>
    <mergeCell ref="C54:E54"/>
    <mergeCell ref="C39:E40"/>
    <mergeCell ref="C41:E41"/>
    <mergeCell ref="C117:K117"/>
    <mergeCell ref="C93:E93"/>
    <mergeCell ref="J10:N10"/>
    <mergeCell ref="C118:K118"/>
    <mergeCell ref="C56:E56"/>
    <mergeCell ref="L37:M37"/>
    <mergeCell ref="C90:E90"/>
    <mergeCell ref="C105:E105"/>
    <mergeCell ref="H18:N18"/>
    <mergeCell ref="C115:K115"/>
    <mergeCell ref="B39:B40"/>
    <mergeCell ref="J9:N9"/>
    <mergeCell ref="C130:K130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A10:C10"/>
    <mergeCell ref="C66:E66"/>
    <mergeCell ref="C53:E53"/>
    <mergeCell ref="C102:E102"/>
    <mergeCell ref="C111:E111"/>
    <mergeCell ref="A9:C9"/>
    <mergeCell ref="C136:K136"/>
    <mergeCell ref="C86:E86"/>
    <mergeCell ref="A42:N42"/>
    <mergeCell ref="C68:E68"/>
    <mergeCell ref="C83:E83"/>
    <mergeCell ref="C145:K145"/>
    <mergeCell ref="C108:E108"/>
    <mergeCell ref="C58:E58"/>
    <mergeCell ref="L34:M34"/>
    <mergeCell ref="A11:C11"/>
    <mergeCell ref="A22:N22"/>
    <mergeCell ref="C45:E45"/>
    <mergeCell ref="C97:E97"/>
    <mergeCell ref="C116:K116"/>
    <mergeCell ref="G39:I39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8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autoPageBreaks="0" fitToPage="0"/>
  </sheetPr>
  <dimension ref="A1:N108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" customWidth="1" min="14" max="14"/>
  </cols>
  <sheetData>
    <row r="1" ht="19.35" customHeight="1">
      <c r="A1" s="46" t="n"/>
      <c r="B1" s="46" t="n"/>
      <c r="C1" s="46" t="n"/>
      <c r="D1" s="4" t="n"/>
      <c r="E1" s="4" t="n"/>
      <c r="F1" s="47" t="inlineStr">
        <is>
          <t>Приложение № 2</t>
        </is>
      </c>
    </row>
    <row r="2" ht="19.35" customHeight="1">
      <c r="A2" s="48" t="n"/>
      <c r="B2" s="48" t="n"/>
      <c r="C2" s="48" t="n"/>
      <c r="D2" s="4" t="n"/>
      <c r="E2" s="4" t="n"/>
      <c r="F2" s="47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8" t="n"/>
      <c r="B3" s="48" t="n"/>
      <c r="C3" s="48" t="n"/>
      <c r="D3" s="4" t="n"/>
      <c r="E3" s="4" t="n"/>
      <c r="F3" s="47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9" t="n"/>
      <c r="B4" s="50" t="n"/>
      <c r="C4" s="50" t="n"/>
      <c r="D4" s="4" t="n"/>
      <c r="E4" s="4" t="n"/>
      <c r="F4" s="51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9" t="n"/>
      <c r="B5" s="50" t="n"/>
      <c r="C5" s="50" t="n"/>
      <c r="D5" s="4" t="n"/>
      <c r="E5" s="4" t="n"/>
      <c r="F5" s="51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9" t="n"/>
      <c r="B6" s="50" t="n"/>
      <c r="C6" s="50" t="n"/>
      <c r="D6" s="4" t="n"/>
      <c r="E6" s="4" t="n"/>
      <c r="F6" s="47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9" t="n"/>
      <c r="B7" s="50" t="n"/>
      <c r="C7" s="50" t="n"/>
      <c r="D7" s="4" t="n"/>
      <c r="E7" s="4" t="n"/>
      <c r="F7" s="47" t="n"/>
      <c r="G7" s="47" t="n"/>
      <c r="H7" s="47" t="n"/>
      <c r="I7" s="47" t="n"/>
      <c r="J7" s="47" t="n"/>
      <c r="K7" s="47" t="n"/>
      <c r="L7" s="47" t="n"/>
      <c r="M7" s="47" t="n"/>
      <c r="N7" s="47" t="n"/>
    </row>
    <row r="8" hidden="1" ht="19.35" customHeight="1">
      <c r="A8" s="52" t="n"/>
      <c r="D8" s="4" t="n"/>
      <c r="E8" s="4" t="n"/>
      <c r="F8" s="47" t="n"/>
      <c r="G8" s="47" t="n"/>
      <c r="H8" s="47" t="n"/>
      <c r="I8" s="47" t="n"/>
      <c r="J8" s="3" t="n"/>
    </row>
    <row r="9" hidden="1" ht="19.5" customHeight="1">
      <c r="A9" s="52" t="n"/>
      <c r="D9" s="4" t="n"/>
      <c r="E9" s="4" t="n"/>
      <c r="F9" s="47" t="n"/>
      <c r="G9" s="47" t="n"/>
      <c r="H9" s="47" t="n"/>
      <c r="I9" s="47" t="n"/>
      <c r="J9" s="3" t="n"/>
    </row>
    <row r="10" hidden="1" ht="19.35" customHeight="1">
      <c r="A10" s="52" t="n"/>
      <c r="D10" s="4" t="n"/>
      <c r="E10" s="4" t="n"/>
      <c r="F10" s="47" t="n"/>
      <c r="G10" s="47" t="n"/>
      <c r="H10" s="47" t="n"/>
      <c r="I10" s="47" t="n"/>
      <c r="J10" s="3" t="n"/>
    </row>
    <row r="11" hidden="1" ht="19.5" customHeight="1">
      <c r="A11" s="52" t="n"/>
      <c r="D11" s="4" t="n"/>
      <c r="E11" s="4" t="n"/>
      <c r="F11" s="47" t="n"/>
      <c r="G11" s="47" t="n"/>
      <c r="H11" s="47" t="n"/>
      <c r="I11" s="47" t="n"/>
      <c r="J11" s="3" t="n"/>
    </row>
    <row r="12" hidden="1" ht="19.35" customHeight="1">
      <c r="A12" s="53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4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5" t="inlineStr">
        <is>
          <t>ПК Госстройсмета-3</t>
        </is>
      </c>
      <c r="I13" s="56" t="n"/>
      <c r="J13" s="56" t="n"/>
      <c r="K13" s="56" t="n"/>
      <c r="L13" s="56" t="n"/>
      <c r="M13" s="56" t="n"/>
      <c r="N13" s="56" t="n"/>
    </row>
    <row r="14" ht="35.25" customHeight="1">
      <c r="A14" s="57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5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6" t="n"/>
      <c r="J14" s="56" t="n"/>
      <c r="K14" s="56" t="n"/>
      <c r="L14" s="56" t="n"/>
      <c r="M14" s="56" t="n"/>
      <c r="N14" s="56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8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9" t="n"/>
      <c r="J15" s="59" t="n"/>
      <c r="K15" s="59" t="n"/>
      <c r="L15" s="59" t="n"/>
      <c r="M15" s="59" t="n"/>
      <c r="N15" s="59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8" t="inlineStr">
        <is>
          <t>Письмо Минстрой России от 30.12.2025 № 81879-ИФ/09, I квартал 2026; Прочие объекты; Амурская область</t>
        </is>
      </c>
      <c r="I16" s="59" t="n"/>
      <c r="J16" s="59" t="n"/>
      <c r="K16" s="59" t="n"/>
      <c r="L16" s="59" t="n"/>
      <c r="M16" s="59" t="n"/>
      <c r="N16" s="59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8" t="n"/>
      <c r="I17" s="59" t="n"/>
      <c r="J17" s="59" t="n"/>
      <c r="K17" s="59" t="n"/>
      <c r="L17" s="59" t="n"/>
      <c r="M17" s="59" t="n"/>
      <c r="N17" s="59" t="n"/>
    </row>
    <row r="18" ht="21" customHeight="1">
      <c r="A18" s="6" t="inlineStr">
        <is>
          <t>Наименование субъекта Российской Федерации</t>
        </is>
      </c>
      <c r="H18" s="58" t="inlineStr">
        <is>
          <t>Амурская область</t>
        </is>
      </c>
      <c r="I18" s="59" t="n"/>
      <c r="J18" s="59" t="n"/>
      <c r="K18" s="59" t="n"/>
      <c r="L18" s="59" t="n"/>
      <c r="M18" s="59" t="n"/>
      <c r="N18" s="59" t="n"/>
    </row>
    <row r="19" ht="21" customHeight="1">
      <c r="A19" s="6" t="inlineStr">
        <is>
          <t>Наименование зоны субъекта Российской Федерации</t>
        </is>
      </c>
      <c r="H19" s="58" t="inlineStr">
        <is>
          <t>1 зона</t>
        </is>
      </c>
      <c r="I19" s="59" t="n"/>
      <c r="J19" s="59" t="n"/>
      <c r="K19" s="59" t="n"/>
      <c r="L19" s="59" t="n"/>
      <c r="M19" s="59" t="n"/>
      <c r="N19" s="59" t="n"/>
    </row>
    <row r="20" ht="24" customHeight="1">
      <c r="A20" s="60" t="inlineStr">
        <is>
          <t>Расширение просеки ВЛ 220-500 кВ</t>
        </is>
      </c>
      <c r="B20" s="56" t="n"/>
      <c r="C20" s="56" t="n"/>
      <c r="D20" s="56" t="n"/>
      <c r="E20" s="56" t="n"/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</row>
    <row r="21" ht="19.35" customHeight="1">
      <c r="A21" s="61" t="inlineStr">
        <is>
          <t>(наименование стройки)</t>
        </is>
      </c>
    </row>
    <row r="22" ht="19.35" customHeight="1">
      <c r="A22" s="60" t="inlineStr">
        <is>
          <t>22 ВЛ 220 кВ Бурейская ГЭС - Завитая 1ц.</t>
        </is>
      </c>
      <c r="B22" s="56" t="n"/>
      <c r="C22" s="56" t="n"/>
      <c r="D22" s="56" t="n"/>
      <c r="E22" s="56" t="n"/>
      <c r="F22" s="56" t="n"/>
      <c r="G22" s="56" t="n"/>
      <c r="H22" s="56" t="n"/>
      <c r="I22" s="56" t="n"/>
      <c r="J22" s="56" t="n"/>
      <c r="K22" s="56" t="n"/>
      <c r="L22" s="56" t="n"/>
      <c r="M22" s="56" t="n"/>
      <c r="N22" s="56" t="n"/>
    </row>
    <row r="23" ht="19.35" customHeight="1">
      <c r="A23" s="62" t="inlineStr">
        <is>
          <t>(наименование объекта капитального строительства)</t>
        </is>
      </c>
      <c r="B23" s="63" t="n"/>
      <c r="C23" s="63" t="n"/>
      <c r="D23" s="63" t="n"/>
      <c r="E23" s="63" t="n"/>
      <c r="F23" s="63" t="n"/>
      <c r="G23" s="63" t="n"/>
      <c r="H23" s="63" t="n"/>
      <c r="I23" s="63" t="n"/>
      <c r="J23" s="63" t="n"/>
      <c r="K23" s="63" t="n"/>
      <c r="L23" s="63" t="n"/>
      <c r="M23" s="63" t="n"/>
      <c r="N23" s="63" t="n"/>
    </row>
    <row r="24" ht="19.35" customHeight="1">
      <c r="A24" s="64" t="inlineStr">
        <is>
          <t>ЛОКАЛЬНЫЙ СМЕТНЫЙ РАСЧЕТ (СМЕТА) № 02-22-02</t>
        </is>
      </c>
    </row>
    <row r="25" ht="19.35" customHeight="1">
      <c r="A25" s="60" t="inlineStr">
        <is>
          <t>22 ВЛ 220 кВ Бурейская ГЭС - Завитая 1ц.  Бурейский р-он гор. Пос. Талакан</t>
        </is>
      </c>
      <c r="B25" s="56" t="n"/>
      <c r="C25" s="56" t="n"/>
      <c r="D25" s="56" t="n"/>
      <c r="E25" s="56" t="n"/>
      <c r="F25" s="56" t="n"/>
      <c r="G25" s="56" t="n"/>
      <c r="H25" s="56" t="n"/>
      <c r="I25" s="56" t="n"/>
      <c r="J25" s="56" t="n"/>
      <c r="K25" s="56" t="n"/>
      <c r="L25" s="56" t="n"/>
      <c r="M25" s="56" t="n"/>
      <c r="N25" s="56" t="n"/>
    </row>
    <row r="26" ht="19.35" customHeight="1">
      <c r="A26" s="62" t="inlineStr">
        <is>
          <t>(наименование работ и затрат)</t>
        </is>
      </c>
      <c r="B26" s="63" t="n"/>
      <c r="C26" s="63" t="n"/>
      <c r="D26" s="63" t="n"/>
      <c r="E26" s="63" t="n"/>
      <c r="F26" s="63" t="n"/>
      <c r="G26" s="63" t="n"/>
      <c r="H26" s="63" t="n"/>
      <c r="I26" s="63" t="n"/>
      <c r="J26" s="63" t="n"/>
      <c r="K26" s="63" t="n"/>
      <c r="L26" s="63" t="n"/>
      <c r="M26" s="63" t="n"/>
      <c r="N26" s="63" t="n"/>
    </row>
    <row r="27" ht="18" customHeight="1">
      <c r="A27" s="57" t="inlineStr">
        <is>
          <t xml:space="preserve">Составлен </t>
        </is>
      </c>
      <c r="B27" s="65" t="n"/>
      <c r="C27" s="66" t="inlineStr">
        <is>
          <t>Базисно-индексным</t>
        </is>
      </c>
      <c r="D27" s="56" t="n"/>
      <c r="E27" s="67" t="n"/>
      <c r="F27" s="57" t="inlineStr">
        <is>
          <t>методом</t>
        </is>
      </c>
      <c r="G27" s="65" t="n"/>
      <c r="H27" s="65" t="n"/>
      <c r="I27" s="65" t="n"/>
      <c r="J27" s="65" t="n"/>
      <c r="K27" s="65" t="n"/>
      <c r="L27" s="65" t="n"/>
      <c r="M27" s="65" t="n"/>
      <c r="N27" s="65" t="n"/>
    </row>
    <row r="28" ht="18" customHeight="1">
      <c r="A28" s="6" t="inlineStr">
        <is>
          <t xml:space="preserve">Основание: </t>
        </is>
      </c>
      <c r="C28" s="68" t="inlineStr">
        <is>
          <t>Ф.579959-19.22-РД</t>
        </is>
      </c>
      <c r="D28" s="56" t="n"/>
      <c r="E28" s="56" t="n"/>
      <c r="F28" s="56" t="n"/>
      <c r="G28" s="56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62" t="inlineStr">
        <is>
          <t>(проектная и (или) иная техническая документация)</t>
        </is>
      </c>
      <c r="D29" s="63" t="n"/>
      <c r="E29" s="63" t="n"/>
      <c r="F29" s="63" t="n"/>
      <c r="G29" s="63" t="n"/>
      <c r="H29" s="61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9" t="n"/>
      <c r="C31" s="6" t="n"/>
      <c r="D31" s="6" t="n"/>
      <c r="E31" s="6" t="n"/>
      <c r="F31" s="6" t="n"/>
      <c r="G31" s="6" t="n"/>
      <c r="H31" s="6" t="n"/>
      <c r="I31" s="6" t="n"/>
      <c r="J31" s="57" t="n"/>
      <c r="K31" s="70" t="inlineStr">
        <is>
          <t>Средства на оплату труда рабочих</t>
        </is>
      </c>
      <c r="L31" s="71" t="n">
        <v>4.81</v>
      </c>
      <c r="M31" s="69" t="n">
        <v>0.07000000000000001</v>
      </c>
      <c r="N31" s="72" t="inlineStr">
        <is>
          <t>тыс. руб.</t>
        </is>
      </c>
    </row>
    <row r="32" ht="22.5" customHeight="1">
      <c r="A32" s="73" t="inlineStr">
        <is>
          <t>Сметная стоимость</t>
        </is>
      </c>
      <c r="C32" s="74" t="n"/>
      <c r="D32" s="75" t="n">
        <v>11.05</v>
      </c>
      <c r="E32" s="76" t="inlineStr">
        <is>
          <t>(</t>
        </is>
      </c>
      <c r="F32" s="75" t="n">
        <v>0.16</v>
      </c>
      <c r="G32" s="77" t="inlineStr">
        <is>
          <t>) тыс. руб.</t>
        </is>
      </c>
      <c r="H32" s="72" t="n"/>
      <c r="I32" s="6" t="n"/>
      <c r="J32" s="6" t="n"/>
      <c r="K32" s="70" t="inlineStr">
        <is>
          <t>Нормативные затраты труда рабочих</t>
        </is>
      </c>
      <c r="L32" s="78" t="n">
        <v>8.050000000000001</v>
      </c>
      <c r="M32" s="59" t="n"/>
      <c r="N32" s="6" t="inlineStr">
        <is>
          <t>чел. ч.</t>
        </is>
      </c>
    </row>
    <row r="33" ht="21.75" customHeight="1">
      <c r="A33" s="48" t="n"/>
      <c r="B33" s="10" t="inlineStr">
        <is>
          <t>в том числе:</t>
        </is>
      </c>
      <c r="C33" s="48" t="n"/>
      <c r="D33" s="48" t="n"/>
      <c r="E33" s="48" t="n"/>
      <c r="F33" s="48" t="n"/>
      <c r="G33" s="48" t="n"/>
      <c r="H33" s="48" t="n"/>
      <c r="I33" s="48" t="n"/>
      <c r="J33" s="48" t="n"/>
      <c r="K33" s="70" t="inlineStr">
        <is>
          <t>Нормативные затраты труда машинистов</t>
        </is>
      </c>
      <c r="L33" s="78" t="n"/>
      <c r="M33" s="59" t="n"/>
      <c r="N33" s="6" t="inlineStr">
        <is>
          <t>чел. ч.</t>
        </is>
      </c>
    </row>
    <row r="34" ht="19.35" customHeight="1">
      <c r="A34" s="79" t="n"/>
      <c r="B34" s="80" t="inlineStr">
        <is>
          <t>строительных работ</t>
        </is>
      </c>
      <c r="C34" s="81" t="n"/>
      <c r="D34" s="82" t="n">
        <v>11.05</v>
      </c>
      <c r="E34" s="76" t="inlineStr">
        <is>
          <t>(</t>
        </is>
      </c>
      <c r="F34" s="82" t="n">
        <v>0.16</v>
      </c>
      <c r="G34" s="72" t="inlineStr">
        <is>
          <t>) тыс. руб.</t>
        </is>
      </c>
      <c r="H34" s="72" t="n"/>
      <c r="I34" s="79" t="n"/>
      <c r="J34" s="79" t="n"/>
      <c r="K34" s="4" t="n"/>
      <c r="L34" s="3" t="n"/>
      <c r="N34" s="4" t="n"/>
    </row>
    <row r="35" ht="19.35" customHeight="1">
      <c r="A35" s="79" t="n"/>
      <c r="B35" s="80" t="inlineStr">
        <is>
          <t>монтажных работ</t>
        </is>
      </c>
      <c r="C35" s="81" t="n"/>
      <c r="D35" s="82" t="n">
        <v>0</v>
      </c>
      <c r="E35" s="76" t="inlineStr">
        <is>
          <t>(</t>
        </is>
      </c>
      <c r="F35" s="82" t="n">
        <v>0</v>
      </c>
      <c r="G35" s="72" t="inlineStr">
        <is>
          <t>) тыс. руб.</t>
        </is>
      </c>
      <c r="H35" s="72" t="n"/>
      <c r="I35" s="79" t="n"/>
      <c r="J35" s="79" t="n"/>
      <c r="K35" s="4" t="n"/>
      <c r="L35" s="3" t="n"/>
      <c r="N35" s="4" t="n"/>
    </row>
    <row r="36" ht="19.35" customHeight="1">
      <c r="A36" s="79" t="n"/>
      <c r="B36" s="80" t="inlineStr">
        <is>
          <t>оборудования</t>
        </is>
      </c>
      <c r="C36" s="81" t="n"/>
      <c r="D36" s="82" t="n">
        <v>0</v>
      </c>
      <c r="E36" s="76" t="inlineStr">
        <is>
          <t>(</t>
        </is>
      </c>
      <c r="F36" s="82" t="n">
        <v>0</v>
      </c>
      <c r="G36" s="72" t="inlineStr">
        <is>
          <t>) тыс. руб.</t>
        </is>
      </c>
      <c r="H36" s="72" t="n"/>
      <c r="I36" s="79" t="n"/>
      <c r="J36" s="79" t="n"/>
      <c r="K36" s="4" t="n"/>
      <c r="L36" s="4" t="n"/>
      <c r="M36" s="4" t="n"/>
      <c r="N36" s="4" t="n"/>
    </row>
    <row r="37" ht="19.35" customHeight="1">
      <c r="A37" s="79" t="n"/>
      <c r="B37" s="80" t="inlineStr">
        <is>
          <t>прочих затрат</t>
        </is>
      </c>
      <c r="C37" s="81" t="n"/>
      <c r="D37" s="82" t="n">
        <v>0</v>
      </c>
      <c r="E37" s="76" t="inlineStr">
        <is>
          <t>(</t>
        </is>
      </c>
      <c r="F37" s="82" t="n">
        <v>0</v>
      </c>
      <c r="G37" s="72" t="inlineStr">
        <is>
          <t>) тыс. руб.</t>
        </is>
      </c>
      <c r="H37" s="72" t="n"/>
      <c r="I37" s="79" t="n"/>
      <c r="J37" s="79" t="n"/>
      <c r="K37" s="4" t="n"/>
      <c r="L37" s="3" t="n"/>
      <c r="N37" s="4" t="n"/>
    </row>
    <row r="38" ht="19.35" customHeight="1">
      <c r="A38" s="79" t="n"/>
      <c r="B38" s="79" t="n"/>
      <c r="C38" s="79" t="n"/>
      <c r="D38" s="79" t="n"/>
      <c r="E38" s="79" t="n"/>
      <c r="F38" s="79" t="n"/>
      <c r="G38" s="79" t="n"/>
      <c r="H38" s="79" t="n"/>
      <c r="I38" s="79" t="n"/>
      <c r="J38" s="79" t="n"/>
      <c r="K38" s="79" t="n"/>
      <c r="L38" s="79" t="n"/>
      <c r="M38" s="79" t="n"/>
      <c r="N38" s="79" t="n"/>
    </row>
    <row r="39" ht="55.35" customHeight="1">
      <c r="A39" s="14" t="inlineStr">
        <is>
          <t>№ п.п.</t>
        </is>
      </c>
      <c r="B39" s="83" t="inlineStr">
        <is>
          <t>Обоснование</t>
        </is>
      </c>
      <c r="C39" s="14" t="inlineStr">
        <is>
          <t>Наименование работ и затрат</t>
        </is>
      </c>
      <c r="D39" s="63" t="n"/>
      <c r="E39" s="84" t="n"/>
      <c r="F39" s="14" t="inlineStr">
        <is>
          <t>Единица измерения</t>
        </is>
      </c>
      <c r="G39" s="85" t="inlineStr">
        <is>
          <t>Количество</t>
        </is>
      </c>
      <c r="H39" s="63" t="n"/>
      <c r="I39" s="84" t="n"/>
      <c r="J39" s="8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63" t="n"/>
      <c r="L39" s="84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6" t="n"/>
      <c r="B40" s="86" t="n"/>
      <c r="C40" s="87" t="n"/>
      <c r="D40" s="56" t="n"/>
      <c r="E40" s="88" t="n"/>
      <c r="F40" s="86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6" t="n"/>
      <c r="N40" s="86" t="n"/>
    </row>
    <row r="41" ht="19.35" customHeight="1">
      <c r="A41" s="89" t="n">
        <v>1</v>
      </c>
      <c r="B41" s="90" t="n">
        <v>2</v>
      </c>
      <c r="C41" s="14" t="n">
        <v>3</v>
      </c>
      <c r="D41" s="59" t="n"/>
      <c r="E41" s="91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9" t="n">
        <v>12</v>
      </c>
    </row>
    <row r="42" ht="19.35" customHeight="1">
      <c r="A42" s="92" t="inlineStr">
        <is>
          <t>Раздел 1. Вырубка просеки</t>
        </is>
      </c>
      <c r="B42" s="266" t="n"/>
      <c r="C42" s="266" t="n"/>
      <c r="D42" s="266" t="n"/>
      <c r="E42" s="266" t="n"/>
      <c r="F42" s="266" t="n"/>
      <c r="G42" s="266" t="n"/>
      <c r="H42" s="266" t="n"/>
      <c r="I42" s="266" t="n"/>
      <c r="J42" s="266" t="n"/>
      <c r="K42" s="266" t="n"/>
      <c r="L42" s="266" t="n"/>
      <c r="M42" s="266" t="n"/>
      <c r="N42" s="267" t="n"/>
    </row>
    <row r="43" ht="19.35" customHeight="1">
      <c r="A43" s="94" t="inlineStr">
        <is>
          <t>Пролет 1-7,18-23 (Бахиревское уч. л-во Бурейского л-ва 7-18,23-29 вырубки нет)</t>
        </is>
      </c>
      <c r="B43" s="59" t="n"/>
      <c r="C43" s="59" t="n"/>
      <c r="D43" s="59" t="n"/>
      <c r="E43" s="59" t="n"/>
      <c r="F43" s="59" t="n"/>
      <c r="G43" s="59" t="n"/>
      <c r="H43" s="59" t="n"/>
      <c r="I43" s="59" t="n"/>
      <c r="J43" s="59" t="n"/>
      <c r="K43" s="59" t="n"/>
      <c r="L43" s="59" t="n"/>
      <c r="M43" s="59" t="n"/>
      <c r="N43" s="91" t="n"/>
    </row>
    <row r="44" ht="42" customHeight="1">
      <c r="A44" s="92" t="inlineStr">
        <is>
          <t>1</t>
        </is>
      </c>
      <c r="B44" s="95" t="inlineStr">
        <is>
          <t>ФЕР01-02-101-02</t>
        </is>
      </c>
      <c r="C44" s="96" t="inlineStr">
        <is>
          <t>Разделка древесины мягких пород, полученной от валки леса, диаметр стволов: до 16 см</t>
        </is>
      </c>
      <c r="D44" s="266" t="n"/>
      <c r="E44" s="267" t="n"/>
      <c r="F44" s="97" t="inlineStr">
        <is>
          <t>100 деревьев</t>
        </is>
      </c>
      <c r="G44" s="98" t="n">
        <v>0.28</v>
      </c>
      <c r="H44" s="99" t="n">
        <v>1</v>
      </c>
      <c r="I44" s="119" t="n">
        <v>0.28</v>
      </c>
      <c r="J44" s="98" t="n"/>
      <c r="K44" s="98" t="n"/>
      <c r="L44" s="98" t="n"/>
      <c r="M44" s="98" t="n"/>
      <c r="N44" s="98" t="n"/>
    </row>
    <row r="45" ht="24.6" customHeight="1">
      <c r="A45" s="100" t="n"/>
      <c r="B45" s="101" t="inlineStr">
        <is>
          <t>Прил.1.12 п.3.213</t>
        </is>
      </c>
      <c r="C45" s="102" t="inlineStr">
        <is>
          <t>Разделка древесины без заготовки дров ОЗП=0,8; ЭМ=0,7; ЗПМ=0,7; ТЗ=0,8; ТЗМ=0,7</t>
        </is>
      </c>
      <c r="D45" s="266" t="n"/>
      <c r="E45" s="266" t="n"/>
      <c r="F45" s="266" t="n"/>
      <c r="G45" s="266" t="n"/>
      <c r="H45" s="266" t="n"/>
      <c r="I45" s="266" t="n"/>
      <c r="J45" s="266" t="n"/>
      <c r="K45" s="266" t="n"/>
      <c r="L45" s="266" t="n"/>
      <c r="M45" s="266" t="n"/>
      <c r="N45" s="267" t="n"/>
    </row>
    <row r="46" ht="19.35" customHeight="1">
      <c r="A46" s="100" t="n"/>
      <c r="B46" s="101" t="inlineStr">
        <is>
          <t>1</t>
        </is>
      </c>
      <c r="C46" s="102" t="inlineStr">
        <is>
          <t>ОТ</t>
        </is>
      </c>
      <c r="D46" s="266" t="n"/>
      <c r="E46" s="267" t="n"/>
      <c r="F46" s="103" t="n"/>
      <c r="G46" s="103" t="n"/>
      <c r="H46" s="103" t="n"/>
      <c r="I46" s="104" t="n"/>
      <c r="J46" s="105" t="n">
        <v>112.29</v>
      </c>
      <c r="K46" s="151" t="n">
        <v>0.96</v>
      </c>
      <c r="L46" s="105" t="n">
        <v>30.18</v>
      </c>
      <c r="M46" s="105" t="n">
        <v>71.26000000000001</v>
      </c>
      <c r="N46" s="107" t="n">
        <v>2150.63</v>
      </c>
    </row>
    <row r="47" ht="19.35" customHeight="1">
      <c r="A47" s="100" t="n"/>
      <c r="B47" s="108" t="n"/>
      <c r="C47" s="102" t="inlineStr">
        <is>
          <t>ЗТ</t>
        </is>
      </c>
      <c r="D47" s="266" t="n"/>
      <c r="E47" s="267" t="n"/>
      <c r="F47" s="109" t="inlineStr">
        <is>
          <t>чел.-ч</t>
        </is>
      </c>
      <c r="G47" s="270" t="n">
        <v>13.4</v>
      </c>
      <c r="H47" s="151" t="n">
        <v>0.96</v>
      </c>
      <c r="I47" s="269" t="n">
        <v>3.60192</v>
      </c>
      <c r="J47" s="104" t="n"/>
      <c r="K47" s="104" t="n"/>
      <c r="L47" s="104" t="n"/>
      <c r="M47" s="104" t="n"/>
      <c r="N47" s="104" t="n"/>
    </row>
    <row r="48" ht="19.35" customHeight="1">
      <c r="A48" s="100" t="n"/>
      <c r="B48" s="108" t="n"/>
      <c r="C48" s="102" t="inlineStr">
        <is>
          <t>Итого по расценке</t>
        </is>
      </c>
      <c r="D48" s="266" t="n"/>
      <c r="E48" s="267" t="n"/>
      <c r="F48" s="103" t="n"/>
      <c r="G48" s="110" t="n"/>
      <c r="H48" s="110" t="n"/>
      <c r="I48" s="104" t="n"/>
      <c r="J48" s="105" t="n">
        <v>112.29</v>
      </c>
      <c r="K48" s="104" t="n"/>
      <c r="L48" s="105" t="n">
        <v>30.18</v>
      </c>
      <c r="M48" s="104" t="n"/>
      <c r="N48" s="111" t="n"/>
    </row>
    <row r="49" ht="19.35" customHeight="1">
      <c r="A49" s="100" t="n"/>
      <c r="B49" s="112" t="n"/>
      <c r="C49" s="102" t="inlineStr">
        <is>
          <t>ФОТ</t>
        </is>
      </c>
      <c r="D49" s="266" t="n"/>
      <c r="E49" s="267" t="n"/>
      <c r="F49" s="103" t="n"/>
      <c r="G49" s="110" t="n"/>
      <c r="H49" s="110" t="n"/>
      <c r="I49" s="104" t="n"/>
      <c r="J49" s="104" t="n"/>
      <c r="K49" s="104" t="n"/>
      <c r="L49" s="105" t="n">
        <v>30.18</v>
      </c>
      <c r="M49" s="104" t="n"/>
      <c r="N49" s="107" t="n">
        <v>2150.63</v>
      </c>
    </row>
    <row r="50" ht="42" customHeight="1">
      <c r="A50" s="100" t="n"/>
      <c r="B50" s="113" t="inlineStr">
        <is>
          <t>Пр/812-001.4-1</t>
        </is>
      </c>
      <c r="C50" s="102" t="inlineStr">
        <is>
          <t>НР Земляные работы по другим видам работ (подготовительным, сопутствующим, укрепительным)</t>
        </is>
      </c>
      <c r="D50" s="266" t="n"/>
      <c r="E50" s="267" t="n"/>
      <c r="F50" s="109" t="inlineStr">
        <is>
          <t>%</t>
        </is>
      </c>
      <c r="G50" s="114" t="n">
        <v>89</v>
      </c>
      <c r="H50" s="115" t="n"/>
      <c r="I50" s="114" t="n">
        <v>89</v>
      </c>
      <c r="J50" s="104" t="n"/>
      <c r="K50" s="104" t="n"/>
      <c r="L50" s="105" t="n">
        <v>26.86</v>
      </c>
      <c r="M50" s="104" t="n"/>
      <c r="N50" s="116" t="n">
        <v>1914.06</v>
      </c>
    </row>
    <row r="51" ht="42" customHeight="1">
      <c r="A51" s="100" t="n"/>
      <c r="B51" s="113" t="inlineStr">
        <is>
          <t>Пр/774-001.4</t>
        </is>
      </c>
      <c r="C51" s="102" t="inlineStr">
        <is>
          <t>СП Земляные работы по другим видам работ (подготовительным, сопутствующим, укрепительным)</t>
        </is>
      </c>
      <c r="D51" s="266" t="n"/>
      <c r="E51" s="267" t="n"/>
      <c r="F51" s="109" t="inlineStr">
        <is>
          <t>%</t>
        </is>
      </c>
      <c r="G51" s="114" t="n">
        <v>41</v>
      </c>
      <c r="H51" s="115" t="n"/>
      <c r="I51" s="114" t="n">
        <v>41</v>
      </c>
      <c r="J51" s="104" t="n"/>
      <c r="K51" s="104" t="n"/>
      <c r="L51" s="105" t="n">
        <v>12.37</v>
      </c>
      <c r="M51" s="104" t="n"/>
      <c r="N51" s="105" t="n">
        <v>881.76</v>
      </c>
    </row>
    <row r="52" ht="19.35" customHeight="1">
      <c r="A52" s="100" t="n"/>
      <c r="B52" s="112" t="n"/>
      <c r="C52" s="92" t="inlineStr">
        <is>
          <t>Всего по позиции</t>
        </is>
      </c>
      <c r="D52" s="266" t="n"/>
      <c r="E52" s="267" t="n"/>
      <c r="F52" s="104" t="n"/>
      <c r="G52" s="110" t="n"/>
      <c r="H52" s="110" t="n"/>
      <c r="I52" s="117" t="n"/>
      <c r="J52" s="117" t="n"/>
      <c r="K52" s="117" t="n"/>
      <c r="L52" s="119" t="n">
        <v>69.41</v>
      </c>
      <c r="M52" s="117" t="n"/>
      <c r="N52" s="98" t="n"/>
    </row>
    <row r="53" ht="42" customHeight="1">
      <c r="A53" s="92" t="inlineStr">
        <is>
          <t>2</t>
        </is>
      </c>
      <c r="B53" s="95" t="inlineStr">
        <is>
          <t>ФЕР01-02-101-05</t>
        </is>
      </c>
      <c r="C53" s="96" t="inlineStr">
        <is>
          <t>Разделка древесины мягких пород, полученной от валки леса, диаметр стволов: до 28 см</t>
        </is>
      </c>
      <c r="D53" s="266" t="n"/>
      <c r="E53" s="267" t="n"/>
      <c r="F53" s="97" t="inlineStr">
        <is>
          <t>100 деревьев</t>
        </is>
      </c>
      <c r="G53" s="98" t="n">
        <v>0.12</v>
      </c>
      <c r="H53" s="99" t="n">
        <v>1</v>
      </c>
      <c r="I53" s="119" t="n">
        <v>0.12</v>
      </c>
      <c r="J53" s="98" t="n"/>
      <c r="K53" s="98" t="n"/>
      <c r="L53" s="98" t="n"/>
      <c r="M53" s="98" t="n"/>
      <c r="N53" s="98" t="n"/>
    </row>
    <row r="54" ht="24.6" customHeight="1">
      <c r="A54" s="100" t="n"/>
      <c r="B54" s="101" t="inlineStr">
        <is>
          <t>Прил.1.12 п.3.213</t>
        </is>
      </c>
      <c r="C54" s="102" t="inlineStr">
        <is>
          <t>Разделка древесины без заготовки дров ОЗП=0,8; ЭМ=0,7; ЗПМ=0,7; ТЗ=0,8; ТЗМ=0,7</t>
        </is>
      </c>
      <c r="D54" s="266" t="n"/>
      <c r="E54" s="266" t="n"/>
      <c r="F54" s="266" t="n"/>
      <c r="G54" s="266" t="n"/>
      <c r="H54" s="266" t="n"/>
      <c r="I54" s="266" t="n"/>
      <c r="J54" s="266" t="n"/>
      <c r="K54" s="266" t="n"/>
      <c r="L54" s="266" t="n"/>
      <c r="M54" s="266" t="n"/>
      <c r="N54" s="267" t="n"/>
    </row>
    <row r="55" ht="19.35" customHeight="1">
      <c r="A55" s="100" t="n"/>
      <c r="B55" s="101" t="inlineStr">
        <is>
          <t>1</t>
        </is>
      </c>
      <c r="C55" s="102" t="inlineStr">
        <is>
          <t>ОТ</t>
        </is>
      </c>
      <c r="D55" s="266" t="n"/>
      <c r="E55" s="267" t="n"/>
      <c r="F55" s="103" t="n"/>
      <c r="G55" s="103" t="n"/>
      <c r="H55" s="103" t="n"/>
      <c r="I55" s="104" t="n"/>
      <c r="J55" s="105" t="n">
        <v>323.47</v>
      </c>
      <c r="K55" s="151" t="n">
        <v>0.96</v>
      </c>
      <c r="L55" s="105" t="n">
        <v>37.26</v>
      </c>
      <c r="M55" s="105" t="n">
        <v>71.26000000000001</v>
      </c>
      <c r="N55" s="107" t="n">
        <v>2655.15</v>
      </c>
    </row>
    <row r="56" ht="19.35" customHeight="1">
      <c r="A56" s="100" t="n"/>
      <c r="B56" s="108" t="n"/>
      <c r="C56" s="102" t="inlineStr">
        <is>
          <t>ЗТ</t>
        </is>
      </c>
      <c r="D56" s="266" t="n"/>
      <c r="E56" s="267" t="n"/>
      <c r="F56" s="109" t="inlineStr">
        <is>
          <t>чел.-ч</t>
        </is>
      </c>
      <c r="G56" s="270" t="n">
        <v>38.6</v>
      </c>
      <c r="H56" s="151" t="n">
        <v>0.96</v>
      </c>
      <c r="I56" s="269" t="n">
        <v>4.44672</v>
      </c>
      <c r="J56" s="104" t="n"/>
      <c r="K56" s="104" t="n"/>
      <c r="L56" s="104" t="n"/>
      <c r="M56" s="104" t="n"/>
      <c r="N56" s="104" t="n"/>
    </row>
    <row r="57" ht="19.35" customHeight="1">
      <c r="A57" s="100" t="n"/>
      <c r="B57" s="108" t="n"/>
      <c r="C57" s="102" t="inlineStr">
        <is>
          <t>Итого по расценке</t>
        </is>
      </c>
      <c r="D57" s="266" t="n"/>
      <c r="E57" s="267" t="n"/>
      <c r="F57" s="103" t="n"/>
      <c r="G57" s="110" t="n"/>
      <c r="H57" s="110" t="n"/>
      <c r="I57" s="104" t="n"/>
      <c r="J57" s="105" t="n">
        <v>323.47</v>
      </c>
      <c r="K57" s="104" t="n"/>
      <c r="L57" s="105" t="n">
        <v>37.26</v>
      </c>
      <c r="M57" s="104" t="n"/>
      <c r="N57" s="111" t="n"/>
    </row>
    <row r="58" ht="19.35" customHeight="1">
      <c r="A58" s="100" t="n"/>
      <c r="B58" s="112" t="n"/>
      <c r="C58" s="102" t="inlineStr">
        <is>
          <t>ФОТ</t>
        </is>
      </c>
      <c r="D58" s="266" t="n"/>
      <c r="E58" s="267" t="n"/>
      <c r="F58" s="103" t="n"/>
      <c r="G58" s="110" t="n"/>
      <c r="H58" s="110" t="n"/>
      <c r="I58" s="104" t="n"/>
      <c r="J58" s="104" t="n"/>
      <c r="K58" s="104" t="n"/>
      <c r="L58" s="105" t="n">
        <v>37.26</v>
      </c>
      <c r="M58" s="104" t="n"/>
      <c r="N58" s="107" t="n">
        <v>2655.15</v>
      </c>
    </row>
    <row r="59" ht="42" customHeight="1">
      <c r="A59" s="100" t="n"/>
      <c r="B59" s="113" t="inlineStr">
        <is>
          <t>Пр/812-001.4-1</t>
        </is>
      </c>
      <c r="C59" s="102" t="inlineStr">
        <is>
          <t>НР Земляные работы по другим видам работ (подготовительным, сопутствующим, укрепительным)</t>
        </is>
      </c>
      <c r="D59" s="266" t="n"/>
      <c r="E59" s="267" t="n"/>
      <c r="F59" s="109" t="inlineStr">
        <is>
          <t>%</t>
        </is>
      </c>
      <c r="G59" s="114" t="n">
        <v>89</v>
      </c>
      <c r="H59" s="115" t="n"/>
      <c r="I59" s="114" t="n">
        <v>89</v>
      </c>
      <c r="J59" s="104" t="n"/>
      <c r="K59" s="104" t="n"/>
      <c r="L59" s="105" t="n">
        <v>33.16</v>
      </c>
      <c r="M59" s="104" t="n"/>
      <c r="N59" s="116" t="n">
        <v>2363.08</v>
      </c>
    </row>
    <row r="60" ht="42" customHeight="1">
      <c r="A60" s="100" t="n"/>
      <c r="B60" s="113" t="inlineStr">
        <is>
          <t>Пр/774-001.4</t>
        </is>
      </c>
      <c r="C60" s="102" t="inlineStr">
        <is>
          <t>СП Земляные работы по другим видам работ (подготовительным, сопутствующим, укрепительным)</t>
        </is>
      </c>
      <c r="D60" s="266" t="n"/>
      <c r="E60" s="267" t="n"/>
      <c r="F60" s="109" t="inlineStr">
        <is>
          <t>%</t>
        </is>
      </c>
      <c r="G60" s="114" t="n">
        <v>41</v>
      </c>
      <c r="H60" s="115" t="n"/>
      <c r="I60" s="114" t="n">
        <v>41</v>
      </c>
      <c r="J60" s="104" t="n"/>
      <c r="K60" s="104" t="n"/>
      <c r="L60" s="105" t="n">
        <v>15.28</v>
      </c>
      <c r="M60" s="104" t="n"/>
      <c r="N60" s="107" t="n">
        <v>1088.61</v>
      </c>
    </row>
    <row r="61" ht="19.35" customHeight="1">
      <c r="A61" s="100" t="n"/>
      <c r="B61" s="112" t="n"/>
      <c r="C61" s="92" t="inlineStr">
        <is>
          <t>Всего по позиции</t>
        </is>
      </c>
      <c r="D61" s="266" t="n"/>
      <c r="E61" s="267" t="n"/>
      <c r="F61" s="104" t="n"/>
      <c r="G61" s="110" t="n"/>
      <c r="H61" s="110" t="n"/>
      <c r="I61" s="117" t="n"/>
      <c r="J61" s="117" t="n"/>
      <c r="K61" s="117" t="n"/>
      <c r="L61" s="119" t="n">
        <v>85.7</v>
      </c>
      <c r="M61" s="117" t="n"/>
      <c r="N61" s="98" t="n"/>
    </row>
    <row r="62" ht="19.35" customHeight="1">
      <c r="A62" s="124" t="n"/>
      <c r="B62" s="124" t="n"/>
      <c r="C62" s="125" t="inlineStr">
        <is>
          <t>Итого по разделу 1. Вырубка просеки</t>
        </is>
      </c>
      <c r="L62" s="126" t="n">
        <v>155.11</v>
      </c>
      <c r="M62" s="124" t="n"/>
      <c r="N62" s="127" t="n"/>
    </row>
    <row r="63" ht="19.35" customHeight="1">
      <c r="A63" s="128" t="n"/>
      <c r="B63" s="129" t="n"/>
      <c r="C63" s="130" t="inlineStr">
        <is>
          <t>Итого прямые затраты по разделу</t>
        </is>
      </c>
      <c r="L63" s="131" t="n">
        <v>67.44</v>
      </c>
      <c r="M63" s="132" t="n"/>
      <c r="N63" s="131" t="n">
        <v>4805.78</v>
      </c>
    </row>
    <row r="64" ht="19.35" customHeight="1">
      <c r="A64" s="128" t="n"/>
      <c r="B64" s="129" t="n"/>
      <c r="C64" s="130" t="inlineStr">
        <is>
          <t>в том числе</t>
        </is>
      </c>
      <c r="L64" s="131" t="n"/>
      <c r="M64" s="132" t="n"/>
      <c r="N64" s="131" t="n"/>
    </row>
    <row r="65" ht="19.35" customHeight="1">
      <c r="A65" s="128" t="n"/>
      <c r="B65" s="129" t="n"/>
      <c r="C65" s="130" t="inlineStr">
        <is>
          <t>- оплата труда (ОТ)</t>
        </is>
      </c>
      <c r="L65" s="131" t="n">
        <v>67.44</v>
      </c>
      <c r="M65" s="132" t="n"/>
      <c r="N65" s="131" t="n">
        <v>4805.78</v>
      </c>
    </row>
    <row r="66" ht="19.35" customHeight="1">
      <c r="A66" s="128" t="n"/>
      <c r="B66" s="129" t="n"/>
      <c r="C66" s="130" t="inlineStr">
        <is>
          <t>- эксплуатация машин и механизмов</t>
        </is>
      </c>
      <c r="L66" s="131" t="n">
        <v>0</v>
      </c>
      <c r="M66" s="132" t="n"/>
      <c r="N66" s="131" t="n">
        <v>0</v>
      </c>
    </row>
    <row r="67" ht="19.35" customHeight="1">
      <c r="A67" s="128" t="n"/>
      <c r="B67" s="133" t="n"/>
      <c r="C67" s="134" t="inlineStr">
        <is>
          <t>в том числе</t>
        </is>
      </c>
      <c r="L67" s="131" t="n"/>
      <c r="M67" s="132" t="n"/>
      <c r="N67" s="131" t="n"/>
    </row>
    <row r="68" ht="19.35" customHeight="1">
      <c r="A68" s="128" t="n"/>
      <c r="B68" s="133" t="n"/>
      <c r="C68" s="134" t="inlineStr">
        <is>
          <t>эксплуатация машин и механизмов без учета доплат к оплате труда машинистов</t>
        </is>
      </c>
      <c r="L68" s="131" t="n">
        <v>0</v>
      </c>
      <c r="M68" s="132" t="n"/>
      <c r="N68" s="131" t="n">
        <v>0</v>
      </c>
    </row>
    <row r="69" ht="19.35" customHeight="1">
      <c r="A69" s="128" t="n"/>
      <c r="B69" s="133" t="n"/>
      <c r="C69" s="134" t="inlineStr">
        <is>
          <t>в том числе</t>
        </is>
      </c>
      <c r="L69" s="131" t="n"/>
      <c r="M69" s="132" t="n"/>
      <c r="N69" s="131" t="n"/>
    </row>
    <row r="70" ht="19.35" customHeight="1">
      <c r="A70" s="128" t="n"/>
      <c r="B70" s="133" t="n"/>
      <c r="C70" s="134" t="inlineStr">
        <is>
          <t>оплата труда машинистов (ОТм)</t>
        </is>
      </c>
      <c r="L70" s="131" t="n">
        <v>0</v>
      </c>
      <c r="M70" s="132" t="n"/>
      <c r="N70" s="131" t="n">
        <v>0</v>
      </c>
    </row>
    <row r="71" ht="19.35" customHeight="1">
      <c r="A71" s="128" t="n"/>
      <c r="B71" s="129" t="n"/>
      <c r="C71" s="130" t="inlineStr">
        <is>
          <t>Итого ФОТ (справочно)</t>
        </is>
      </c>
      <c r="L71" s="131" t="n">
        <v>67.44</v>
      </c>
      <c r="M71" s="132" t="n"/>
      <c r="N71" s="131" t="n">
        <v>4805.78</v>
      </c>
    </row>
    <row r="72" ht="19.35" customHeight="1">
      <c r="A72" s="128" t="n"/>
      <c r="B72" s="129" t="n"/>
      <c r="C72" s="130" t="inlineStr">
        <is>
          <t>Итого накладные расходы</t>
        </is>
      </c>
      <c r="L72" s="131" t="n">
        <v>60.02</v>
      </c>
      <c r="M72" s="132" t="n"/>
      <c r="N72" s="131" t="n">
        <v>4277.14</v>
      </c>
    </row>
    <row r="73" ht="19.35" customHeight="1">
      <c r="A73" s="128" t="n"/>
      <c r="B73" s="129" t="n"/>
      <c r="C73" s="130" t="inlineStr">
        <is>
          <t>Итого сметная прибыль</t>
        </is>
      </c>
      <c r="L73" s="131" t="n">
        <v>27.65</v>
      </c>
      <c r="M73" s="132" t="n"/>
      <c r="N73" s="131" t="n">
        <v>1970.37</v>
      </c>
    </row>
    <row r="74" ht="19.35" customHeight="1">
      <c r="A74" s="128" t="n"/>
      <c r="B74" s="135" t="n"/>
      <c r="C74" s="136" t="inlineStr">
        <is>
          <t>Итого по разделу</t>
        </is>
      </c>
      <c r="L74" s="126" t="n">
        <v>155.11</v>
      </c>
      <c r="M74" s="137" t="n"/>
      <c r="N74" s="126" t="n">
        <v>11053.29</v>
      </c>
    </row>
    <row r="75" ht="19.35" customHeight="1">
      <c r="A75" s="128" t="n"/>
      <c r="B75" s="133" t="n"/>
      <c r="C75" s="134" t="inlineStr">
        <is>
          <t>Справочно</t>
        </is>
      </c>
      <c r="L75" s="131" t="n"/>
      <c r="M75" s="132" t="n"/>
      <c r="N75" s="131" t="n"/>
    </row>
    <row r="76" ht="19.35" customHeight="1">
      <c r="A76" s="128" t="n"/>
      <c r="B76" s="129" t="n"/>
      <c r="C76" s="134" t="inlineStr">
        <is>
          <t>затраты труда рабочих</t>
        </is>
      </c>
      <c r="I76" s="138" t="n">
        <v>8.048640000000001</v>
      </c>
      <c r="J76" s="139" t="n"/>
      <c r="K76" s="139" t="n"/>
      <c r="L76" s="132" t="n"/>
      <c r="M76" s="132" t="n"/>
      <c r="N76" s="132" t="n"/>
    </row>
    <row r="77" ht="19.35" customHeight="1">
      <c r="A77" s="128" t="n"/>
      <c r="B77" s="129" t="n"/>
      <c r="C77" s="134" t="inlineStr">
        <is>
          <t>затраты труда машинистов</t>
        </is>
      </c>
      <c r="I77" s="138" t="n">
        <v>0</v>
      </c>
      <c r="J77" s="139" t="n"/>
      <c r="K77" s="139" t="n"/>
      <c r="L77" s="132" t="n"/>
      <c r="M77" s="132" t="n"/>
      <c r="N77" s="132" t="n"/>
    </row>
    <row r="78" ht="19.35" customHeight="1">
      <c r="A78" s="140" t="n"/>
      <c r="B78" s="141" t="n"/>
      <c r="C78" s="142" t="inlineStr">
        <is>
          <t>ВСЕГО по смете</t>
        </is>
      </c>
      <c r="D78" s="143" t="n"/>
      <c r="E78" s="143" t="n"/>
      <c r="F78" s="144" t="n"/>
      <c r="G78" s="144" t="n"/>
      <c r="H78" s="144" t="n"/>
      <c r="I78" s="144" t="n"/>
      <c r="J78" s="144" t="n"/>
      <c r="K78" s="144" t="n"/>
      <c r="L78" s="145" t="n"/>
      <c r="M78" s="144" t="n"/>
      <c r="N78" s="146" t="n"/>
    </row>
    <row r="79" ht="19.35" customHeight="1">
      <c r="A79" s="128" t="n"/>
      <c r="B79" s="135" t="n"/>
      <c r="C79" s="136" t="inlineStr">
        <is>
          <t>Итого по всем разделам</t>
        </is>
      </c>
      <c r="L79" s="126" t="n">
        <v>155.11</v>
      </c>
      <c r="M79" s="127" t="n"/>
      <c r="N79" s="126" t="n"/>
    </row>
    <row r="80" ht="19.35" customHeight="1">
      <c r="A80" s="128" t="n"/>
      <c r="B80" s="129" t="n"/>
      <c r="C80" s="130" t="inlineStr">
        <is>
          <t>ВСЕГО строительные работы</t>
        </is>
      </c>
      <c r="L80" s="131" t="n">
        <v>155.11</v>
      </c>
      <c r="M80" s="132" t="n"/>
      <c r="N80" s="131" t="n">
        <v>11053.29</v>
      </c>
    </row>
    <row r="81" ht="19.35" customHeight="1">
      <c r="A81" s="128" t="n"/>
      <c r="B81" s="133" t="n"/>
      <c r="C81" s="134" t="inlineStr">
        <is>
          <t>в том числе</t>
        </is>
      </c>
      <c r="L81" s="131" t="n"/>
      <c r="M81" s="132" t="n"/>
      <c r="N81" s="131" t="n"/>
    </row>
    <row r="82" ht="19.35" customHeight="1">
      <c r="A82" s="128" t="n"/>
      <c r="B82" s="133" t="n"/>
      <c r="C82" s="134" t="inlineStr">
        <is>
          <t>всего прямые затраты</t>
        </is>
      </c>
      <c r="L82" s="131" t="n">
        <v>67.44</v>
      </c>
      <c r="M82" s="132" t="n"/>
      <c r="N82" s="131" t="n">
        <v>4805.78</v>
      </c>
    </row>
    <row r="83" ht="19.35" customHeight="1">
      <c r="A83" s="128" t="n"/>
      <c r="B83" s="133" t="n"/>
      <c r="C83" s="134" t="inlineStr">
        <is>
          <t>в том числе</t>
        </is>
      </c>
      <c r="L83" s="131" t="n"/>
      <c r="M83" s="132" t="n"/>
      <c r="N83" s="131" t="n"/>
    </row>
    <row r="84" ht="19.35" customHeight="1">
      <c r="A84" s="128" t="n"/>
      <c r="B84" s="133" t="n"/>
      <c r="C84" s="134" t="inlineStr">
        <is>
          <t>- оплата труда (ОТ)</t>
        </is>
      </c>
      <c r="L84" s="131" t="n">
        <v>67.44</v>
      </c>
      <c r="M84" s="132" t="n"/>
      <c r="N84" s="131" t="n">
        <v>4805.78</v>
      </c>
    </row>
    <row r="85" ht="19.35" customHeight="1">
      <c r="A85" s="128" t="n"/>
      <c r="B85" s="133" t="n"/>
      <c r="C85" s="134" t="inlineStr">
        <is>
          <t>- эксплуатация машин и механизмов</t>
        </is>
      </c>
      <c r="L85" s="131" t="n">
        <v>0</v>
      </c>
      <c r="M85" s="132" t="n"/>
      <c r="N85" s="131" t="n">
        <v>0</v>
      </c>
    </row>
    <row r="86" ht="19.35" customHeight="1">
      <c r="A86" s="128" t="n"/>
      <c r="B86" s="133" t="n"/>
      <c r="C86" s="134" t="inlineStr">
        <is>
          <t>в т.ч. эксплуатация машин и механизмов без учета доплат к оплате труда машинистов</t>
        </is>
      </c>
      <c r="L86" s="131" t="n">
        <v>0</v>
      </c>
      <c r="M86" s="132" t="n"/>
      <c r="N86" s="131" t="n">
        <v>0</v>
      </c>
    </row>
    <row r="87" ht="19.35" customHeight="1">
      <c r="A87" s="128" t="n"/>
      <c r="B87" s="133" t="n"/>
      <c r="C87" s="134" t="inlineStr">
        <is>
          <t>- в т.ч. оплата труда машинистов (ОТм)</t>
        </is>
      </c>
      <c r="L87" s="131" t="n">
        <v>0</v>
      </c>
      <c r="M87" s="132" t="n"/>
      <c r="N87" s="131" t="n">
        <v>0</v>
      </c>
    </row>
    <row r="88" ht="19.35" customHeight="1">
      <c r="A88" s="128" t="n"/>
      <c r="B88" s="133" t="n"/>
      <c r="C88" s="134" t="inlineStr">
        <is>
          <t>всего ФОТ (справочно)</t>
        </is>
      </c>
      <c r="L88" s="131" t="n">
        <v>67.44</v>
      </c>
      <c r="M88" s="132" t="n"/>
      <c r="N88" s="131" t="n">
        <v>4805.78</v>
      </c>
    </row>
    <row r="89" ht="19.35" customHeight="1">
      <c r="A89" s="128" t="n"/>
      <c r="B89" s="133" t="n"/>
      <c r="C89" s="134" t="inlineStr">
        <is>
          <t>всего накладные расходы</t>
        </is>
      </c>
      <c r="L89" s="131" t="n">
        <v>60.02</v>
      </c>
      <c r="M89" s="132" t="n"/>
      <c r="N89" s="131" t="n">
        <v>4277.14</v>
      </c>
    </row>
    <row r="90" ht="19.35" customHeight="1">
      <c r="A90" s="128" t="n"/>
      <c r="B90" s="133" t="n"/>
      <c r="C90" s="134" t="inlineStr">
        <is>
          <t>всего сметная прибыль</t>
        </is>
      </c>
      <c r="L90" s="131" t="n">
        <v>27.65</v>
      </c>
      <c r="M90" s="132" t="n"/>
      <c r="N90" s="131" t="n">
        <v>1970.37</v>
      </c>
    </row>
    <row r="91" ht="19.35" customHeight="1">
      <c r="A91" s="128" t="n"/>
      <c r="B91" s="135" t="n"/>
      <c r="C91" s="136" t="inlineStr">
        <is>
          <t>ВСЕГО по смете</t>
        </is>
      </c>
      <c r="L91" s="126" t="n">
        <v>155.11</v>
      </c>
      <c r="M91" s="127" t="n"/>
      <c r="N91" s="126" t="n">
        <v>11053.29</v>
      </c>
    </row>
    <row r="92" ht="19.35" customHeight="1">
      <c r="A92" s="128" t="n"/>
      <c r="B92" s="133" t="n"/>
      <c r="C92" s="134" t="inlineStr">
        <is>
          <t>Всего прямые затраты</t>
        </is>
      </c>
      <c r="L92" s="131" t="n">
        <v>67.44</v>
      </c>
      <c r="M92" s="132" t="n"/>
      <c r="N92" s="131" t="n">
        <v>4805.78</v>
      </c>
    </row>
    <row r="93" ht="19.35" customHeight="1">
      <c r="A93" s="128" t="n"/>
      <c r="B93" s="133" t="n"/>
      <c r="C93" s="134" t="inlineStr">
        <is>
          <t>в том числе</t>
        </is>
      </c>
      <c r="L93" s="131" t="n"/>
      <c r="M93" s="132" t="n"/>
      <c r="N93" s="131" t="n"/>
    </row>
    <row r="94" ht="19.35" customHeight="1">
      <c r="A94" s="128" t="n"/>
      <c r="B94" s="133" t="n"/>
      <c r="C94" s="134" t="inlineStr">
        <is>
          <t>- оплата труда рабочих (ОТ)</t>
        </is>
      </c>
      <c r="L94" s="131" t="n">
        <v>67.44</v>
      </c>
      <c r="M94" s="132" t="n"/>
      <c r="N94" s="131" t="n">
        <v>4805.78</v>
      </c>
    </row>
    <row r="95" ht="19.35" customHeight="1">
      <c r="A95" s="128" t="n"/>
      <c r="B95" s="133" t="n"/>
      <c r="C95" s="134" t="inlineStr">
        <is>
          <t>- эксплуатация машин и механизмов</t>
        </is>
      </c>
      <c r="L95" s="131" t="n">
        <v>0</v>
      </c>
      <c r="M95" s="132" t="n"/>
      <c r="N95" s="131" t="n">
        <v>0</v>
      </c>
    </row>
    <row r="96" ht="19.35" customHeight="1">
      <c r="A96" s="128" t="n"/>
      <c r="B96" s="133" t="n"/>
      <c r="C96" s="134" t="inlineStr">
        <is>
          <t>в т.ч. эксплуатация машин и механизмов без учета доплат к оплате труда машинистов</t>
        </is>
      </c>
      <c r="L96" s="131" t="n">
        <v>0</v>
      </c>
      <c r="M96" s="132" t="n"/>
      <c r="N96" s="131" t="n">
        <v>0</v>
      </c>
    </row>
    <row r="97" ht="19.35" customHeight="1">
      <c r="A97" s="128" t="n"/>
      <c r="B97" s="133" t="n"/>
      <c r="C97" s="134" t="inlineStr">
        <is>
          <t>- в т.ч. оплата труда машинистов (ОТм)</t>
        </is>
      </c>
      <c r="L97" s="131" t="n">
        <v>0</v>
      </c>
      <c r="M97" s="132" t="n"/>
      <c r="N97" s="131" t="n">
        <v>0</v>
      </c>
    </row>
    <row r="98" ht="19.35" customHeight="1">
      <c r="A98" s="128" t="n"/>
      <c r="B98" s="133" t="n"/>
      <c r="C98" s="134" t="inlineStr">
        <is>
          <t>Всего ФОТ (справочно)</t>
        </is>
      </c>
      <c r="L98" s="131" t="n">
        <v>67.44</v>
      </c>
      <c r="M98" s="132" t="n"/>
      <c r="N98" s="131" t="n">
        <v>4805.78</v>
      </c>
    </row>
    <row r="99" ht="19.35" customHeight="1">
      <c r="A99" s="128" t="n"/>
      <c r="B99" s="133" t="n"/>
      <c r="C99" s="134" t="inlineStr">
        <is>
          <t>Всего накладные расходы</t>
        </is>
      </c>
      <c r="L99" s="131" t="n">
        <v>60.02</v>
      </c>
      <c r="M99" s="132" t="n"/>
      <c r="N99" s="131" t="n">
        <v>4277.14</v>
      </c>
    </row>
    <row r="100" ht="19.35" customHeight="1">
      <c r="A100" s="128" t="n"/>
      <c r="B100" s="133" t="n"/>
      <c r="C100" s="134" t="inlineStr">
        <is>
          <t>Всего сметная прибыль</t>
        </is>
      </c>
      <c r="L100" s="131" t="n">
        <v>27.65</v>
      </c>
      <c r="M100" s="132" t="n"/>
      <c r="N100" s="131" t="n">
        <v>1970.37</v>
      </c>
    </row>
    <row r="101" ht="19.35" customHeight="1">
      <c r="A101" s="128" t="n"/>
      <c r="B101" s="133" t="n"/>
      <c r="C101" s="134" t="inlineStr">
        <is>
          <t>Справочно</t>
        </is>
      </c>
      <c r="L101" s="131" t="n"/>
      <c r="M101" s="132" t="n"/>
      <c r="N101" s="131" t="n"/>
    </row>
    <row r="102" ht="19.35" customHeight="1">
      <c r="A102" s="128" t="n"/>
      <c r="B102" s="129" t="n"/>
      <c r="C102" s="134" t="inlineStr">
        <is>
          <t>затраты труда рабочих</t>
        </is>
      </c>
      <c r="I102" s="138" t="n">
        <v>8.048640000000001</v>
      </c>
      <c r="J102" s="139" t="n"/>
      <c r="K102" s="139" t="n"/>
      <c r="L102" s="132" t="n"/>
      <c r="M102" s="132" t="n"/>
      <c r="N102" s="132" t="n"/>
    </row>
    <row r="103" ht="19.35" customHeight="1">
      <c r="A103" s="128" t="n"/>
      <c r="B103" s="129" t="n"/>
      <c r="C103" s="134" t="inlineStr">
        <is>
          <t>затраты труда машинистов</t>
        </is>
      </c>
      <c r="I103" s="138" t="n">
        <v>0</v>
      </c>
      <c r="J103" s="139" t="n"/>
      <c r="K103" s="139" t="n"/>
      <c r="L103" s="132" t="n"/>
      <c r="M103" s="132" t="n"/>
      <c r="N103" s="132" t="n"/>
    </row>
    <row r="104" ht="19.35" customHeight="1">
      <c r="A104" s="128" t="n"/>
      <c r="B104" s="147" t="n"/>
      <c r="C104" s="147" t="n"/>
      <c r="D104" s="125" t="n"/>
      <c r="E104" s="125" t="n"/>
      <c r="F104" s="4" t="n"/>
      <c r="G104" s="4" t="n"/>
      <c r="H104" s="4" t="n"/>
      <c r="I104" s="4" t="n"/>
      <c r="J104" s="4" t="n"/>
      <c r="K104" s="4" t="n"/>
      <c r="L104" s="4" t="n"/>
      <c r="M104" s="4" t="n"/>
      <c r="N104" s="4" t="n"/>
    </row>
    <row r="105" ht="19.35" customHeight="1">
      <c r="A105" s="148" t="inlineStr">
        <is>
          <t>Составил: ______________________________________/  Григорова И. А. /</t>
        </is>
      </c>
    </row>
    <row r="106" ht="19.35" customHeight="1">
      <c r="A106" s="148" t="n"/>
      <c r="B106" s="148" t="n"/>
      <c r="C106" s="149" t="inlineStr">
        <is>
          <t>должность, подпись (инициалы, фамилия)</t>
        </is>
      </c>
      <c r="G106" s="150" t="n"/>
      <c r="H106" s="150" t="n"/>
      <c r="I106" s="150" t="n"/>
      <c r="J106" s="148" t="n"/>
      <c r="K106" s="148" t="n"/>
      <c r="L106" s="148" t="n"/>
      <c r="M106" s="148" t="n"/>
      <c r="N106" s="148" t="n"/>
    </row>
    <row r="107" ht="19.35" customHeight="1">
      <c r="A107" s="148" t="inlineStr">
        <is>
          <t>Проверил: ______________________________________ /  Черкасов А. В. /</t>
        </is>
      </c>
    </row>
    <row r="108" ht="19.35" customHeight="1">
      <c r="A108" s="4" t="n"/>
      <c r="B108" s="4" t="n"/>
      <c r="C108" s="149" t="inlineStr">
        <is>
          <t>должность, подпись (инициалы, фамилия)</t>
        </is>
      </c>
      <c r="G108" s="150" t="n"/>
      <c r="H108" s="150" t="n"/>
      <c r="I108" s="150" t="n"/>
      <c r="J108" s="4" t="n"/>
      <c r="K108" s="4" t="n"/>
      <c r="L108" s="4" t="n"/>
      <c r="M108" s="4" t="n"/>
      <c r="N108" s="4" t="n"/>
    </row>
  </sheetData>
  <mergeCells count="118">
    <mergeCell ref="C103:H103"/>
    <mergeCell ref="C44:E44"/>
    <mergeCell ref="C63:K63"/>
    <mergeCell ref="A17:G17"/>
    <mergeCell ref="H13:N13"/>
    <mergeCell ref="C93:K93"/>
    <mergeCell ref="A30:N30"/>
    <mergeCell ref="A19:G19"/>
    <mergeCell ref="H15:N15"/>
    <mergeCell ref="C51:E51"/>
    <mergeCell ref="C60:E60"/>
    <mergeCell ref="C29:G29"/>
    <mergeCell ref="N39:N40"/>
    <mergeCell ref="C67:K67"/>
    <mergeCell ref="A105:N105"/>
    <mergeCell ref="C57:E57"/>
    <mergeCell ref="J11:N11"/>
    <mergeCell ref="A26:N26"/>
    <mergeCell ref="C27:D27"/>
    <mergeCell ref="C49:E49"/>
    <mergeCell ref="J39:L39"/>
    <mergeCell ref="C69:K69"/>
    <mergeCell ref="A23:N23"/>
    <mergeCell ref="C83:K83"/>
    <mergeCell ref="C92:K92"/>
    <mergeCell ref="F6:N6"/>
    <mergeCell ref="H17:N17"/>
    <mergeCell ref="A28:B28"/>
    <mergeCell ref="C97:K97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48:E48"/>
    <mergeCell ref="C91:K91"/>
    <mergeCell ref="C82:K82"/>
    <mergeCell ref="A21:N21"/>
    <mergeCell ref="C66:K66"/>
    <mergeCell ref="F4:N4"/>
    <mergeCell ref="C86:K86"/>
    <mergeCell ref="C68:K68"/>
    <mergeCell ref="A39:A40"/>
    <mergeCell ref="A43:N43"/>
    <mergeCell ref="H16:N16"/>
    <mergeCell ref="C85:K85"/>
    <mergeCell ref="C100:K100"/>
    <mergeCell ref="C50:E50"/>
    <mergeCell ref="C94:K94"/>
    <mergeCell ref="C65:K65"/>
    <mergeCell ref="C55:E55"/>
    <mergeCell ref="A24:N24"/>
    <mergeCell ref="L32:M32"/>
    <mergeCell ref="C75:K75"/>
    <mergeCell ref="C84:K84"/>
    <mergeCell ref="C80:K80"/>
    <mergeCell ref="F2:N2"/>
    <mergeCell ref="C95:K95"/>
    <mergeCell ref="C76:H76"/>
    <mergeCell ref="A25:N25"/>
    <mergeCell ref="L33:M33"/>
    <mergeCell ref="C70:K70"/>
    <mergeCell ref="C108:F108"/>
    <mergeCell ref="L35:M35"/>
    <mergeCell ref="C102:H102"/>
    <mergeCell ref="A32:B32"/>
    <mergeCell ref="A16:G16"/>
    <mergeCell ref="F39:F40"/>
    <mergeCell ref="F1:N1"/>
    <mergeCell ref="C101:K101"/>
    <mergeCell ref="A18:G18"/>
    <mergeCell ref="A20:N20"/>
    <mergeCell ref="C28:G28"/>
    <mergeCell ref="C74:K74"/>
    <mergeCell ref="C88:K88"/>
    <mergeCell ref="F3:N3"/>
    <mergeCell ref="J8:N8"/>
    <mergeCell ref="C39:E40"/>
    <mergeCell ref="C54:N54"/>
    <mergeCell ref="C41:E41"/>
    <mergeCell ref="C106:F106"/>
    <mergeCell ref="C99:K99"/>
    <mergeCell ref="J10:N10"/>
    <mergeCell ref="C56:E56"/>
    <mergeCell ref="L37:M37"/>
    <mergeCell ref="A107:N107"/>
    <mergeCell ref="H18:N18"/>
    <mergeCell ref="B39:B40"/>
    <mergeCell ref="J9:N9"/>
    <mergeCell ref="A8:C8"/>
    <mergeCell ref="A15:G15"/>
    <mergeCell ref="A10:C10"/>
    <mergeCell ref="C72:K72"/>
    <mergeCell ref="C81:K81"/>
    <mergeCell ref="C53:E53"/>
    <mergeCell ref="A9:C9"/>
    <mergeCell ref="C96:K96"/>
    <mergeCell ref="A42:N42"/>
    <mergeCell ref="C87:K87"/>
    <mergeCell ref="C77:H77"/>
    <mergeCell ref="C62:K62"/>
    <mergeCell ref="C58:E58"/>
    <mergeCell ref="L34:M34"/>
    <mergeCell ref="A11:C11"/>
    <mergeCell ref="A22:N22"/>
    <mergeCell ref="C98:K98"/>
    <mergeCell ref="C89:K89"/>
    <mergeCell ref="G39:I39"/>
    <mergeCell ref="C45:N45"/>
    <mergeCell ref="C64:K64"/>
    <mergeCell ref="C79:K79"/>
    <mergeCell ref="C73:K73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77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autoPageBreaks="0" fitToPage="0"/>
  </sheetPr>
  <dimension ref="A1:N188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" customWidth="1" min="14" max="14"/>
  </cols>
  <sheetData>
    <row r="1" ht="19.35" customHeight="1">
      <c r="A1" s="46" t="n"/>
      <c r="B1" s="46" t="n"/>
      <c r="C1" s="46" t="n"/>
      <c r="D1" s="4" t="n"/>
      <c r="E1" s="4" t="n"/>
      <c r="F1" s="47" t="inlineStr">
        <is>
          <t>Приложение № 2</t>
        </is>
      </c>
    </row>
    <row r="2" ht="19.35" customHeight="1">
      <c r="A2" s="48" t="n"/>
      <c r="B2" s="48" t="n"/>
      <c r="C2" s="48" t="n"/>
      <c r="D2" s="4" t="n"/>
      <c r="E2" s="4" t="n"/>
      <c r="F2" s="47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8" t="n"/>
      <c r="B3" s="48" t="n"/>
      <c r="C3" s="48" t="n"/>
      <c r="D3" s="4" t="n"/>
      <c r="E3" s="4" t="n"/>
      <c r="F3" s="47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9" t="n"/>
      <c r="B4" s="50" t="n"/>
      <c r="C4" s="50" t="n"/>
      <c r="D4" s="4" t="n"/>
      <c r="E4" s="4" t="n"/>
      <c r="F4" s="51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9" t="n"/>
      <c r="B5" s="50" t="n"/>
      <c r="C5" s="50" t="n"/>
      <c r="D5" s="4" t="n"/>
      <c r="E5" s="4" t="n"/>
      <c r="F5" s="51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9" t="n"/>
      <c r="B6" s="50" t="n"/>
      <c r="C6" s="50" t="n"/>
      <c r="D6" s="4" t="n"/>
      <c r="E6" s="4" t="n"/>
      <c r="F6" s="47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9" t="n"/>
      <c r="B7" s="50" t="n"/>
      <c r="C7" s="50" t="n"/>
      <c r="D7" s="4" t="n"/>
      <c r="E7" s="4" t="n"/>
      <c r="F7" s="47" t="n"/>
      <c r="G7" s="47" t="n"/>
      <c r="H7" s="47" t="n"/>
      <c r="I7" s="47" t="n"/>
      <c r="J7" s="47" t="n"/>
      <c r="K7" s="47" t="n"/>
      <c r="L7" s="47" t="n"/>
      <c r="M7" s="47" t="n"/>
      <c r="N7" s="47" t="n"/>
    </row>
    <row r="8" hidden="1" ht="19.35" customHeight="1">
      <c r="A8" s="52" t="n"/>
      <c r="D8" s="4" t="n"/>
      <c r="E8" s="4" t="n"/>
      <c r="F8" s="47" t="n"/>
      <c r="G8" s="47" t="n"/>
      <c r="H8" s="47" t="n"/>
      <c r="I8" s="47" t="n"/>
      <c r="J8" s="3" t="n"/>
    </row>
    <row r="9" hidden="1" ht="19.5" customHeight="1">
      <c r="A9" s="52" t="n"/>
      <c r="D9" s="4" t="n"/>
      <c r="E9" s="4" t="n"/>
      <c r="F9" s="47" t="n"/>
      <c r="G9" s="47" t="n"/>
      <c r="H9" s="47" t="n"/>
      <c r="I9" s="47" t="n"/>
      <c r="J9" s="3" t="n"/>
    </row>
    <row r="10" hidden="1" ht="19.35" customHeight="1">
      <c r="A10" s="52" t="n"/>
      <c r="D10" s="4" t="n"/>
      <c r="E10" s="4" t="n"/>
      <c r="F10" s="47" t="n"/>
      <c r="G10" s="47" t="n"/>
      <c r="H10" s="47" t="n"/>
      <c r="I10" s="47" t="n"/>
      <c r="J10" s="3" t="n"/>
    </row>
    <row r="11" hidden="1" ht="19.5" customHeight="1">
      <c r="A11" s="52" t="n"/>
      <c r="D11" s="4" t="n"/>
      <c r="E11" s="4" t="n"/>
      <c r="F11" s="47" t="n"/>
      <c r="G11" s="47" t="n"/>
      <c r="H11" s="47" t="n"/>
      <c r="I11" s="47" t="n"/>
      <c r="J11" s="3" t="n"/>
    </row>
    <row r="12" hidden="1" ht="19.35" customHeight="1">
      <c r="A12" s="53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4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5" t="inlineStr">
        <is>
          <t>ПК Госстройсмета-3</t>
        </is>
      </c>
      <c r="I13" s="56" t="n"/>
      <c r="J13" s="56" t="n"/>
      <c r="K13" s="56" t="n"/>
      <c r="L13" s="56" t="n"/>
      <c r="M13" s="56" t="n"/>
      <c r="N13" s="56" t="n"/>
    </row>
    <row r="14" ht="35.25" customHeight="1">
      <c r="A14" s="57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5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6" t="n"/>
      <c r="J14" s="56" t="n"/>
      <c r="K14" s="56" t="n"/>
      <c r="L14" s="56" t="n"/>
      <c r="M14" s="56" t="n"/>
      <c r="N14" s="56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8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9" t="n"/>
      <c r="J15" s="59" t="n"/>
      <c r="K15" s="59" t="n"/>
      <c r="L15" s="59" t="n"/>
      <c r="M15" s="59" t="n"/>
      <c r="N15" s="59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8" t="inlineStr">
        <is>
          <t>Письмо Минстрой России от 30.12.2025 № 81879-ИФ/09, I квартал 2026; Прочие объекты; Амурская область</t>
        </is>
      </c>
      <c r="I16" s="59" t="n"/>
      <c r="J16" s="59" t="n"/>
      <c r="K16" s="59" t="n"/>
      <c r="L16" s="59" t="n"/>
      <c r="M16" s="59" t="n"/>
      <c r="N16" s="59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8" t="n"/>
      <c r="I17" s="59" t="n"/>
      <c r="J17" s="59" t="n"/>
      <c r="K17" s="59" t="n"/>
      <c r="L17" s="59" t="n"/>
      <c r="M17" s="59" t="n"/>
      <c r="N17" s="59" t="n"/>
    </row>
    <row r="18" ht="21" customHeight="1">
      <c r="A18" s="6" t="inlineStr">
        <is>
          <t>Наименование субъекта Российской Федерации</t>
        </is>
      </c>
      <c r="H18" s="58" t="inlineStr">
        <is>
          <t>Амурская область</t>
        </is>
      </c>
      <c r="I18" s="59" t="n"/>
      <c r="J18" s="59" t="n"/>
      <c r="K18" s="59" t="n"/>
      <c r="L18" s="59" t="n"/>
      <c r="M18" s="59" t="n"/>
      <c r="N18" s="59" t="n"/>
    </row>
    <row r="19" ht="21" customHeight="1">
      <c r="A19" s="6" t="inlineStr">
        <is>
          <t>Наименование зоны субъекта Российской Федерации</t>
        </is>
      </c>
      <c r="H19" s="58" t="inlineStr">
        <is>
          <t>1 зона</t>
        </is>
      </c>
      <c r="I19" s="59" t="n"/>
      <c r="J19" s="59" t="n"/>
      <c r="K19" s="59" t="n"/>
      <c r="L19" s="59" t="n"/>
      <c r="M19" s="59" t="n"/>
      <c r="N19" s="59" t="n"/>
    </row>
    <row r="20" ht="24" customHeight="1">
      <c r="A20" s="60" t="inlineStr">
        <is>
          <t>Расширение просеки ВЛ 220-500 кВ</t>
        </is>
      </c>
      <c r="B20" s="56" t="n"/>
      <c r="C20" s="56" t="n"/>
      <c r="D20" s="56" t="n"/>
      <c r="E20" s="56" t="n"/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</row>
    <row r="21" ht="19.35" customHeight="1">
      <c r="A21" s="61" t="inlineStr">
        <is>
          <t>(наименование стройки)</t>
        </is>
      </c>
    </row>
    <row r="22" ht="19.35" customHeight="1">
      <c r="A22" s="60" t="inlineStr">
        <is>
          <t>22 ВЛ 220 кВ Бурейская ГЭС - Завитая 1ц.</t>
        </is>
      </c>
      <c r="B22" s="56" t="n"/>
      <c r="C22" s="56" t="n"/>
      <c r="D22" s="56" t="n"/>
      <c r="E22" s="56" t="n"/>
      <c r="F22" s="56" t="n"/>
      <c r="G22" s="56" t="n"/>
      <c r="H22" s="56" t="n"/>
      <c r="I22" s="56" t="n"/>
      <c r="J22" s="56" t="n"/>
      <c r="K22" s="56" t="n"/>
      <c r="L22" s="56" t="n"/>
      <c r="M22" s="56" t="n"/>
      <c r="N22" s="56" t="n"/>
    </row>
    <row r="23" ht="19.35" customHeight="1">
      <c r="A23" s="62" t="inlineStr">
        <is>
          <t>(наименование объекта капитального строительства)</t>
        </is>
      </c>
      <c r="B23" s="63" t="n"/>
      <c r="C23" s="63" t="n"/>
      <c r="D23" s="63" t="n"/>
      <c r="E23" s="63" t="n"/>
      <c r="F23" s="63" t="n"/>
      <c r="G23" s="63" t="n"/>
      <c r="H23" s="63" t="n"/>
      <c r="I23" s="63" t="n"/>
      <c r="J23" s="63" t="n"/>
      <c r="K23" s="63" t="n"/>
      <c r="L23" s="63" t="n"/>
      <c r="M23" s="63" t="n"/>
      <c r="N23" s="63" t="n"/>
    </row>
    <row r="24" ht="19.35" customHeight="1">
      <c r="A24" s="64" t="inlineStr">
        <is>
          <t>ЛОКАЛЬНЫЙ СМЕТНЫЙ РАСЧЕТ (СМЕТА) № 02-22-03</t>
        </is>
      </c>
    </row>
    <row r="25" ht="19.35" customHeight="1">
      <c r="A25" s="60" t="inlineStr">
        <is>
          <t>22 ВЛ 220 кВ Бурейская ГЭС - Завитая 1ц.  Бурейский р-он Родионовский сельсовет</t>
        </is>
      </c>
      <c r="B25" s="56" t="n"/>
      <c r="C25" s="56" t="n"/>
      <c r="D25" s="56" t="n"/>
      <c r="E25" s="56" t="n"/>
      <c r="F25" s="56" t="n"/>
      <c r="G25" s="56" t="n"/>
      <c r="H25" s="56" t="n"/>
      <c r="I25" s="56" t="n"/>
      <c r="J25" s="56" t="n"/>
      <c r="K25" s="56" t="n"/>
      <c r="L25" s="56" t="n"/>
      <c r="M25" s="56" t="n"/>
      <c r="N25" s="56" t="n"/>
    </row>
    <row r="26" ht="19.35" customHeight="1">
      <c r="A26" s="62" t="inlineStr">
        <is>
          <t>(наименование работ и затрат)</t>
        </is>
      </c>
      <c r="B26" s="63" t="n"/>
      <c r="C26" s="63" t="n"/>
      <c r="D26" s="63" t="n"/>
      <c r="E26" s="63" t="n"/>
      <c r="F26" s="63" t="n"/>
      <c r="G26" s="63" t="n"/>
      <c r="H26" s="63" t="n"/>
      <c r="I26" s="63" t="n"/>
      <c r="J26" s="63" t="n"/>
      <c r="K26" s="63" t="n"/>
      <c r="L26" s="63" t="n"/>
      <c r="M26" s="63" t="n"/>
      <c r="N26" s="63" t="n"/>
    </row>
    <row r="27" ht="18" customHeight="1">
      <c r="A27" s="57" t="inlineStr">
        <is>
          <t xml:space="preserve">Составлен </t>
        </is>
      </c>
      <c r="B27" s="65" t="n"/>
      <c r="C27" s="66" t="inlineStr">
        <is>
          <t>Базисно-индексным</t>
        </is>
      </c>
      <c r="D27" s="56" t="n"/>
      <c r="E27" s="67" t="n"/>
      <c r="F27" s="57" t="inlineStr">
        <is>
          <t>методом</t>
        </is>
      </c>
      <c r="G27" s="65" t="n"/>
      <c r="H27" s="65" t="n"/>
      <c r="I27" s="65" t="n"/>
      <c r="J27" s="65" t="n"/>
      <c r="K27" s="65" t="n"/>
      <c r="L27" s="65" t="n"/>
      <c r="M27" s="65" t="n"/>
      <c r="N27" s="65" t="n"/>
    </row>
    <row r="28" ht="18" customHeight="1">
      <c r="A28" s="6" t="inlineStr">
        <is>
          <t xml:space="preserve">Основание: </t>
        </is>
      </c>
      <c r="C28" s="68" t="inlineStr">
        <is>
          <t>Ф.579959-19.22-РД</t>
        </is>
      </c>
      <c r="D28" s="56" t="n"/>
      <c r="E28" s="56" t="n"/>
      <c r="F28" s="56" t="n"/>
      <c r="G28" s="56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62" t="inlineStr">
        <is>
          <t>(проектная и (или) иная техническая документация)</t>
        </is>
      </c>
      <c r="D29" s="63" t="n"/>
      <c r="E29" s="63" t="n"/>
      <c r="F29" s="63" t="n"/>
      <c r="G29" s="63" t="n"/>
      <c r="H29" s="61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9" t="n"/>
      <c r="C31" s="6" t="n"/>
      <c r="D31" s="6" t="n"/>
      <c r="E31" s="6" t="n"/>
      <c r="F31" s="6" t="n"/>
      <c r="G31" s="6" t="n"/>
      <c r="H31" s="6" t="n"/>
      <c r="I31" s="6" t="n"/>
      <c r="J31" s="57" t="n"/>
      <c r="K31" s="70" t="inlineStr">
        <is>
          <t>Средства на оплату труда рабочих</t>
        </is>
      </c>
      <c r="L31" s="71" t="n">
        <v>1347.41</v>
      </c>
      <c r="M31" s="69" t="n">
        <v>18.91</v>
      </c>
      <c r="N31" s="72" t="inlineStr">
        <is>
          <t>тыс. руб.</t>
        </is>
      </c>
    </row>
    <row r="32" ht="22.5" customHeight="1">
      <c r="A32" s="73" t="inlineStr">
        <is>
          <t>Сметная стоимость</t>
        </is>
      </c>
      <c r="C32" s="74" t="n"/>
      <c r="D32" s="75" t="n">
        <v>3720.85</v>
      </c>
      <c r="E32" s="76" t="inlineStr">
        <is>
          <t>(</t>
        </is>
      </c>
      <c r="F32" s="75" t="n">
        <v>64.03</v>
      </c>
      <c r="G32" s="77" t="inlineStr">
        <is>
          <t>) тыс. руб.</t>
        </is>
      </c>
      <c r="H32" s="72" t="n"/>
      <c r="I32" s="6" t="n"/>
      <c r="J32" s="6" t="n"/>
      <c r="K32" s="70" t="inlineStr">
        <is>
          <t>Нормативные затраты труда рабочих</t>
        </is>
      </c>
      <c r="L32" s="78" t="n">
        <v>2237.69</v>
      </c>
      <c r="M32" s="59" t="n"/>
      <c r="N32" s="6" t="inlineStr">
        <is>
          <t>чел. ч.</t>
        </is>
      </c>
    </row>
    <row r="33" ht="21.75" customHeight="1">
      <c r="A33" s="48" t="n"/>
      <c r="B33" s="10" t="inlineStr">
        <is>
          <t>в том числе:</t>
        </is>
      </c>
      <c r="C33" s="48" t="n"/>
      <c r="D33" s="48" t="n"/>
      <c r="E33" s="48" t="n"/>
      <c r="F33" s="48" t="n"/>
      <c r="G33" s="48" t="n"/>
      <c r="H33" s="48" t="n"/>
      <c r="I33" s="48" t="n"/>
      <c r="J33" s="48" t="n"/>
      <c r="K33" s="70" t="inlineStr">
        <is>
          <t>Нормативные затраты труда машинистов</t>
        </is>
      </c>
      <c r="L33" s="78" t="n">
        <v>216.81</v>
      </c>
      <c r="M33" s="59" t="n"/>
      <c r="N33" s="6" t="inlineStr">
        <is>
          <t>чел. ч.</t>
        </is>
      </c>
    </row>
    <row r="34" ht="19.35" customHeight="1">
      <c r="A34" s="79" t="n"/>
      <c r="B34" s="80" t="inlineStr">
        <is>
          <t>строительных работ</t>
        </is>
      </c>
      <c r="C34" s="81" t="n"/>
      <c r="D34" s="82" t="n">
        <v>3720.85</v>
      </c>
      <c r="E34" s="76" t="inlineStr">
        <is>
          <t>(</t>
        </is>
      </c>
      <c r="F34" s="82" t="n">
        <v>64.03</v>
      </c>
      <c r="G34" s="72" t="inlineStr">
        <is>
          <t>) тыс. руб.</t>
        </is>
      </c>
      <c r="H34" s="72" t="n"/>
      <c r="I34" s="79" t="n"/>
      <c r="J34" s="79" t="n"/>
      <c r="K34" s="4" t="n"/>
      <c r="L34" s="3" t="n"/>
      <c r="N34" s="4" t="n"/>
    </row>
    <row r="35" ht="19.35" customHeight="1">
      <c r="A35" s="79" t="n"/>
      <c r="B35" s="80" t="inlineStr">
        <is>
          <t>монтажных работ</t>
        </is>
      </c>
      <c r="C35" s="81" t="n"/>
      <c r="D35" s="82" t="n">
        <v>0</v>
      </c>
      <c r="E35" s="76" t="inlineStr">
        <is>
          <t>(</t>
        </is>
      </c>
      <c r="F35" s="82" t="n">
        <v>0</v>
      </c>
      <c r="G35" s="72" t="inlineStr">
        <is>
          <t>) тыс. руб.</t>
        </is>
      </c>
      <c r="H35" s="72" t="n"/>
      <c r="I35" s="79" t="n"/>
      <c r="J35" s="79" t="n"/>
      <c r="K35" s="4" t="n"/>
      <c r="L35" s="3" t="n"/>
      <c r="N35" s="4" t="n"/>
    </row>
    <row r="36" ht="19.35" customHeight="1">
      <c r="A36" s="79" t="n"/>
      <c r="B36" s="80" t="inlineStr">
        <is>
          <t>оборудования</t>
        </is>
      </c>
      <c r="C36" s="81" t="n"/>
      <c r="D36" s="82" t="n">
        <v>0</v>
      </c>
      <c r="E36" s="76" t="inlineStr">
        <is>
          <t>(</t>
        </is>
      </c>
      <c r="F36" s="82" t="n">
        <v>0</v>
      </c>
      <c r="G36" s="72" t="inlineStr">
        <is>
          <t>) тыс. руб.</t>
        </is>
      </c>
      <c r="H36" s="72" t="n"/>
      <c r="I36" s="79" t="n"/>
      <c r="J36" s="79" t="n"/>
      <c r="K36" s="4" t="n"/>
      <c r="L36" s="4" t="n"/>
      <c r="M36" s="4" t="n"/>
      <c r="N36" s="4" t="n"/>
    </row>
    <row r="37" ht="19.35" customHeight="1">
      <c r="A37" s="79" t="n"/>
      <c r="B37" s="80" t="inlineStr">
        <is>
          <t>прочих затрат</t>
        </is>
      </c>
      <c r="C37" s="81" t="n"/>
      <c r="D37" s="82" t="n">
        <v>0</v>
      </c>
      <c r="E37" s="76" t="inlineStr">
        <is>
          <t>(</t>
        </is>
      </c>
      <c r="F37" s="82" t="n">
        <v>0</v>
      </c>
      <c r="G37" s="72" t="inlineStr">
        <is>
          <t>) тыс. руб.</t>
        </is>
      </c>
      <c r="H37" s="72" t="n"/>
      <c r="I37" s="79" t="n"/>
      <c r="J37" s="79" t="n"/>
      <c r="K37" s="4" t="n"/>
      <c r="L37" s="3" t="n"/>
      <c r="N37" s="4" t="n"/>
    </row>
    <row r="38" ht="19.35" customHeight="1">
      <c r="A38" s="79" t="n"/>
      <c r="B38" s="79" t="n"/>
      <c r="C38" s="79" t="n"/>
      <c r="D38" s="79" t="n"/>
      <c r="E38" s="79" t="n"/>
      <c r="F38" s="79" t="n"/>
      <c r="G38" s="79" t="n"/>
      <c r="H38" s="79" t="n"/>
      <c r="I38" s="79" t="n"/>
      <c r="J38" s="79" t="n"/>
      <c r="K38" s="79" t="n"/>
      <c r="L38" s="79" t="n"/>
      <c r="M38" s="79" t="n"/>
      <c r="N38" s="79" t="n"/>
    </row>
    <row r="39" ht="55.35" customHeight="1">
      <c r="A39" s="14" t="inlineStr">
        <is>
          <t>№ п.п.</t>
        </is>
      </c>
      <c r="B39" s="83" t="inlineStr">
        <is>
          <t>Обоснование</t>
        </is>
      </c>
      <c r="C39" s="14" t="inlineStr">
        <is>
          <t>Наименование работ и затрат</t>
        </is>
      </c>
      <c r="D39" s="63" t="n"/>
      <c r="E39" s="84" t="n"/>
      <c r="F39" s="14" t="inlineStr">
        <is>
          <t>Единица измерения</t>
        </is>
      </c>
      <c r="G39" s="85" t="inlineStr">
        <is>
          <t>Количество</t>
        </is>
      </c>
      <c r="H39" s="63" t="n"/>
      <c r="I39" s="84" t="n"/>
      <c r="J39" s="8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63" t="n"/>
      <c r="L39" s="84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6" t="n"/>
      <c r="B40" s="86" t="n"/>
      <c r="C40" s="87" t="n"/>
      <c r="D40" s="56" t="n"/>
      <c r="E40" s="88" t="n"/>
      <c r="F40" s="86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6" t="n"/>
      <c r="N40" s="86" t="n"/>
    </row>
    <row r="41" ht="19.35" customHeight="1">
      <c r="A41" s="89" t="n">
        <v>1</v>
      </c>
      <c r="B41" s="90" t="n">
        <v>2</v>
      </c>
      <c r="C41" s="14" t="n">
        <v>3</v>
      </c>
      <c r="D41" s="59" t="n"/>
      <c r="E41" s="91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9" t="n">
        <v>12</v>
      </c>
    </row>
    <row r="42" ht="19.35" customHeight="1">
      <c r="A42" s="92" t="inlineStr">
        <is>
          <t>Раздел 1. Вырубка просеки</t>
        </is>
      </c>
      <c r="B42" s="266" t="n"/>
      <c r="C42" s="266" t="n"/>
      <c r="D42" s="266" t="n"/>
      <c r="E42" s="266" t="n"/>
      <c r="F42" s="266" t="n"/>
      <c r="G42" s="266" t="n"/>
      <c r="H42" s="266" t="n"/>
      <c r="I42" s="266" t="n"/>
      <c r="J42" s="266" t="n"/>
      <c r="K42" s="266" t="n"/>
      <c r="L42" s="266" t="n"/>
      <c r="M42" s="266" t="n"/>
      <c r="N42" s="267" t="n"/>
    </row>
    <row r="43" ht="19.35" customHeight="1">
      <c r="A43" s="94" t="inlineStr">
        <is>
          <t>Срезка и сгребание кустарников</t>
        </is>
      </c>
      <c r="B43" s="59" t="n"/>
      <c r="C43" s="59" t="n"/>
      <c r="D43" s="59" t="n"/>
      <c r="E43" s="59" t="n"/>
      <c r="F43" s="59" t="n"/>
      <c r="G43" s="59" t="n"/>
      <c r="H43" s="59" t="n"/>
      <c r="I43" s="59" t="n"/>
      <c r="J43" s="59" t="n"/>
      <c r="K43" s="59" t="n"/>
      <c r="L43" s="59" t="n"/>
      <c r="M43" s="59" t="n"/>
      <c r="N43" s="91" t="n"/>
    </row>
    <row r="44" ht="55.35" customHeight="1">
      <c r="A44" s="92" t="inlineStr">
        <is>
          <t>1</t>
        </is>
      </c>
      <c r="B44" s="95" t="inlineStr">
        <is>
          <t>ФЕР01-02-119-02</t>
        </is>
      </c>
      <c r="C44" s="96" t="inlineStr">
        <is>
          <t>Расчистка площадей от кустарника и мелколесья вручную: при средней поросли</t>
        </is>
      </c>
      <c r="D44" s="266" t="n"/>
      <c r="E44" s="267" t="n"/>
      <c r="F44" s="97" t="inlineStr">
        <is>
          <t>100 м2</t>
        </is>
      </c>
      <c r="G44" s="98" t="n">
        <v>329</v>
      </c>
      <c r="H44" s="99" t="n">
        <v>1</v>
      </c>
      <c r="I44" s="99" t="n">
        <v>329</v>
      </c>
      <c r="J44" s="98" t="n"/>
      <c r="K44" s="98" t="n"/>
      <c r="L44" s="98" t="n"/>
      <c r="M44" s="98" t="n"/>
      <c r="N44" s="98" t="n"/>
    </row>
    <row r="45" ht="19.35" customHeight="1">
      <c r="A45" s="100" t="n"/>
      <c r="B45" s="101" t="inlineStr">
        <is>
          <t>1</t>
        </is>
      </c>
      <c r="C45" s="102" t="inlineStr">
        <is>
          <t>ОТ</t>
        </is>
      </c>
      <c r="D45" s="266" t="n"/>
      <c r="E45" s="267" t="n"/>
      <c r="F45" s="103" t="n"/>
      <c r="G45" s="103" t="n"/>
      <c r="H45" s="103" t="n"/>
      <c r="I45" s="104" t="n"/>
      <c r="J45" s="105" t="n">
        <v>37.79</v>
      </c>
      <c r="K45" s="268" t="n">
        <v>1.2</v>
      </c>
      <c r="L45" s="107" t="n">
        <v>14919.49</v>
      </c>
      <c r="M45" s="105" t="n">
        <v>71.26000000000001</v>
      </c>
      <c r="N45" s="107" t="n">
        <v>1063162.86</v>
      </c>
    </row>
    <row r="46" ht="19.35" customHeight="1">
      <c r="A46" s="100" t="n"/>
      <c r="B46" s="108" t="n"/>
      <c r="C46" s="102" t="inlineStr">
        <is>
          <t>ЗТ</t>
        </is>
      </c>
      <c r="D46" s="266" t="n"/>
      <c r="E46" s="267" t="n"/>
      <c r="F46" s="109" t="inlineStr">
        <is>
          <t>чел.-ч</t>
        </is>
      </c>
      <c r="G46" s="105" t="n">
        <v>4.43</v>
      </c>
      <c r="H46" s="268" t="n">
        <v>1.2</v>
      </c>
      <c r="I46" s="272" t="n">
        <v>1748.964</v>
      </c>
      <c r="J46" s="104" t="n"/>
      <c r="K46" s="104" t="n"/>
      <c r="L46" s="104" t="n"/>
      <c r="M46" s="104" t="n"/>
      <c r="N46" s="104" t="n"/>
    </row>
    <row r="47" ht="19.35" customHeight="1">
      <c r="A47" s="100" t="n"/>
      <c r="B47" s="108" t="n"/>
      <c r="C47" s="102" t="inlineStr">
        <is>
          <t>Итого по расценке</t>
        </is>
      </c>
      <c r="D47" s="266" t="n"/>
      <c r="E47" s="267" t="n"/>
      <c r="F47" s="103" t="n"/>
      <c r="G47" s="110" t="n"/>
      <c r="H47" s="110" t="n"/>
      <c r="I47" s="104" t="n"/>
      <c r="J47" s="105" t="n">
        <v>37.79</v>
      </c>
      <c r="K47" s="104" t="n"/>
      <c r="L47" s="107" t="n">
        <v>14919.49</v>
      </c>
      <c r="M47" s="104" t="n"/>
      <c r="N47" s="111" t="n"/>
    </row>
    <row r="48" ht="19.35" customHeight="1">
      <c r="A48" s="100" t="n"/>
      <c r="B48" s="112" t="n"/>
      <c r="C48" s="102" t="inlineStr">
        <is>
          <t>ФОТ</t>
        </is>
      </c>
      <c r="D48" s="266" t="n"/>
      <c r="E48" s="267" t="n"/>
      <c r="F48" s="103" t="n"/>
      <c r="G48" s="110" t="n"/>
      <c r="H48" s="110" t="n"/>
      <c r="I48" s="104" t="n"/>
      <c r="J48" s="104" t="n"/>
      <c r="K48" s="104" t="n"/>
      <c r="L48" s="107" t="n">
        <v>14919.49</v>
      </c>
      <c r="M48" s="104" t="n"/>
      <c r="N48" s="107" t="n">
        <v>1063162.86</v>
      </c>
    </row>
    <row r="49" ht="42" customHeight="1">
      <c r="A49" s="100" t="n"/>
      <c r="B49" s="113" t="inlineStr">
        <is>
          <t>Пр/812-001.4-1</t>
        </is>
      </c>
      <c r="C49" s="102" t="inlineStr">
        <is>
          <t>НР Земляные работы по другим видам работ (подготовительным, сопутствующим, укрепительным)</t>
        </is>
      </c>
      <c r="D49" s="266" t="n"/>
      <c r="E49" s="267" t="n"/>
      <c r="F49" s="109" t="inlineStr">
        <is>
          <t>%</t>
        </is>
      </c>
      <c r="G49" s="114" t="n">
        <v>89</v>
      </c>
      <c r="H49" s="115" t="n"/>
      <c r="I49" s="114" t="n">
        <v>89</v>
      </c>
      <c r="J49" s="104" t="n"/>
      <c r="K49" s="104" t="n"/>
      <c r="L49" s="107" t="n">
        <v>13278.35</v>
      </c>
      <c r="M49" s="104" t="n"/>
      <c r="N49" s="116" t="n">
        <v>946214.95</v>
      </c>
    </row>
    <row r="50" ht="42" customHeight="1">
      <c r="A50" s="100" t="n"/>
      <c r="B50" s="113" t="inlineStr">
        <is>
          <t>Пр/774-001.4</t>
        </is>
      </c>
      <c r="C50" s="102" t="inlineStr">
        <is>
          <t>СП Земляные работы по другим видам работ (подготовительным, сопутствующим, укрепительным)</t>
        </is>
      </c>
      <c r="D50" s="266" t="n"/>
      <c r="E50" s="267" t="n"/>
      <c r="F50" s="109" t="inlineStr">
        <is>
          <t>%</t>
        </is>
      </c>
      <c r="G50" s="114" t="n">
        <v>41</v>
      </c>
      <c r="H50" s="115" t="n"/>
      <c r="I50" s="114" t="n">
        <v>41</v>
      </c>
      <c r="J50" s="104" t="n"/>
      <c r="K50" s="104" t="n"/>
      <c r="L50" s="107" t="n">
        <v>6116.99</v>
      </c>
      <c r="M50" s="104" t="n"/>
      <c r="N50" s="107" t="n">
        <v>435896.77</v>
      </c>
    </row>
    <row r="51" ht="19.35" customHeight="1">
      <c r="A51" s="100" t="n"/>
      <c r="B51" s="112" t="n"/>
      <c r="C51" s="92" t="inlineStr">
        <is>
          <t>Всего по позиции</t>
        </is>
      </c>
      <c r="D51" s="266" t="n"/>
      <c r="E51" s="267" t="n"/>
      <c r="F51" s="104" t="n"/>
      <c r="G51" s="110" t="n"/>
      <c r="H51" s="110" t="n"/>
      <c r="I51" s="117" t="n"/>
      <c r="J51" s="117" t="n"/>
      <c r="K51" s="117" t="n"/>
      <c r="L51" s="118" t="n">
        <v>34314.83</v>
      </c>
      <c r="M51" s="117" t="n"/>
      <c r="N51" s="98" t="n"/>
    </row>
    <row r="52" ht="19.35" customHeight="1">
      <c r="A52" s="94" t="inlineStr">
        <is>
          <t>Пролет 29-167 (Завитинское уч. л-во Завитинского л-ва 167-169,171-172,173-185 вырубки нет)</t>
        </is>
      </c>
      <c r="B52" s="59" t="n"/>
      <c r="C52" s="59" t="n"/>
      <c r="D52" s="59" t="n"/>
      <c r="E52" s="59" t="n"/>
      <c r="F52" s="59" t="n"/>
      <c r="G52" s="59" t="n"/>
      <c r="H52" s="59" t="n"/>
      <c r="I52" s="59" t="n"/>
      <c r="J52" s="59" t="n"/>
      <c r="K52" s="59" t="n"/>
      <c r="L52" s="59" t="n"/>
      <c r="M52" s="59" t="n"/>
      <c r="N52" s="91" t="n"/>
    </row>
    <row r="53" ht="55.35" customHeight="1">
      <c r="A53" s="92" t="inlineStr">
        <is>
          <t>2</t>
        </is>
      </c>
      <c r="B53" s="95" t="inlineStr">
        <is>
          <t>ФЕР01-02-099-01</t>
        </is>
      </c>
      <c r="C53" s="96" t="inlineStr">
        <is>
          <t>Валка деревьев мягких пород с корня, диаметр стволов: до 16 см</t>
        </is>
      </c>
      <c r="D53" s="266" t="n"/>
      <c r="E53" s="267" t="n"/>
      <c r="F53" s="97" t="inlineStr">
        <is>
          <t>100 шт</t>
        </is>
      </c>
      <c r="G53" s="98" t="n">
        <v>9.449999999999999</v>
      </c>
      <c r="H53" s="99" t="n">
        <v>1</v>
      </c>
      <c r="I53" s="119" t="n">
        <v>9.449999999999999</v>
      </c>
      <c r="J53" s="98" t="n"/>
      <c r="K53" s="98" t="n"/>
      <c r="L53" s="98" t="n"/>
      <c r="M53" s="98" t="n"/>
      <c r="N53" s="98" t="n"/>
    </row>
    <row r="54" ht="19.35" customHeight="1">
      <c r="A54" s="100" t="n"/>
      <c r="B54" s="101" t="inlineStr">
        <is>
          <t>1</t>
        </is>
      </c>
      <c r="C54" s="102" t="inlineStr">
        <is>
          <t>ОТ</t>
        </is>
      </c>
      <c r="D54" s="266" t="n"/>
      <c r="E54" s="267" t="n"/>
      <c r="F54" s="103" t="n"/>
      <c r="G54" s="103" t="n"/>
      <c r="H54" s="103" t="n"/>
      <c r="I54" s="104" t="n"/>
      <c r="J54" s="105" t="n">
        <v>48.97</v>
      </c>
      <c r="K54" s="268" t="n">
        <v>1.2</v>
      </c>
      <c r="L54" s="105" t="n">
        <v>555.3200000000001</v>
      </c>
      <c r="M54" s="105" t="n">
        <v>71.26000000000001</v>
      </c>
      <c r="N54" s="107" t="n">
        <v>39572.1</v>
      </c>
    </row>
    <row r="55" ht="19.35" customHeight="1">
      <c r="A55" s="100" t="n"/>
      <c r="B55" s="108" t="n"/>
      <c r="C55" s="102" t="inlineStr">
        <is>
          <t>ЗТ</t>
        </is>
      </c>
      <c r="D55" s="266" t="n"/>
      <c r="E55" s="267" t="n"/>
      <c r="F55" s="109" t="inlineStr">
        <is>
          <t>чел.-ч</t>
        </is>
      </c>
      <c r="G55" s="105" t="n">
        <v>5.21</v>
      </c>
      <c r="H55" s="268" t="n">
        <v>1.2</v>
      </c>
      <c r="I55" s="271" t="n">
        <v>59.0814</v>
      </c>
      <c r="J55" s="104" t="n"/>
      <c r="K55" s="104" t="n"/>
      <c r="L55" s="104" t="n"/>
      <c r="M55" s="104" t="n"/>
      <c r="N55" s="104" t="n"/>
    </row>
    <row r="56" ht="19.35" customHeight="1">
      <c r="A56" s="100" t="n"/>
      <c r="B56" s="108" t="n"/>
      <c r="C56" s="102" t="inlineStr">
        <is>
          <t>Итого по расценке</t>
        </is>
      </c>
      <c r="D56" s="266" t="n"/>
      <c r="E56" s="267" t="n"/>
      <c r="F56" s="103" t="n"/>
      <c r="G56" s="110" t="n"/>
      <c r="H56" s="110" t="n"/>
      <c r="I56" s="104" t="n"/>
      <c r="J56" s="105" t="n">
        <v>48.97</v>
      </c>
      <c r="K56" s="104" t="n"/>
      <c r="L56" s="105" t="n">
        <v>555.3200000000001</v>
      </c>
      <c r="M56" s="104" t="n"/>
      <c r="N56" s="111" t="n"/>
    </row>
    <row r="57" ht="19.35" customHeight="1">
      <c r="A57" s="100" t="n"/>
      <c r="B57" s="112" t="n"/>
      <c r="C57" s="102" t="inlineStr">
        <is>
          <t>ФОТ</t>
        </is>
      </c>
      <c r="D57" s="266" t="n"/>
      <c r="E57" s="267" t="n"/>
      <c r="F57" s="103" t="n"/>
      <c r="G57" s="110" t="n"/>
      <c r="H57" s="110" t="n"/>
      <c r="I57" s="104" t="n"/>
      <c r="J57" s="104" t="n"/>
      <c r="K57" s="104" t="n"/>
      <c r="L57" s="105" t="n">
        <v>555.3200000000001</v>
      </c>
      <c r="M57" s="104" t="n"/>
      <c r="N57" s="107" t="n">
        <v>39572.1</v>
      </c>
    </row>
    <row r="58" ht="42" customHeight="1">
      <c r="A58" s="100" t="n"/>
      <c r="B58" s="113" t="inlineStr">
        <is>
          <t>Пр/812-001.4-1</t>
        </is>
      </c>
      <c r="C58" s="102" t="inlineStr">
        <is>
          <t>НР Земляные работы по другим видам работ (подготовительным, сопутствующим, укрепительным)</t>
        </is>
      </c>
      <c r="D58" s="266" t="n"/>
      <c r="E58" s="267" t="n"/>
      <c r="F58" s="109" t="inlineStr">
        <is>
          <t>%</t>
        </is>
      </c>
      <c r="G58" s="114" t="n">
        <v>89</v>
      </c>
      <c r="H58" s="115" t="n"/>
      <c r="I58" s="114" t="n">
        <v>89</v>
      </c>
      <c r="J58" s="104" t="n"/>
      <c r="K58" s="104" t="n"/>
      <c r="L58" s="105" t="n">
        <v>494.23</v>
      </c>
      <c r="M58" s="104" t="n"/>
      <c r="N58" s="116" t="n">
        <v>35219.17</v>
      </c>
    </row>
    <row r="59" ht="42" customHeight="1">
      <c r="A59" s="100" t="n"/>
      <c r="B59" s="113" t="inlineStr">
        <is>
          <t>Пр/774-001.4</t>
        </is>
      </c>
      <c r="C59" s="102" t="inlineStr">
        <is>
          <t>СП Земляные работы по другим видам работ (подготовительным, сопутствующим, укрепительным)</t>
        </is>
      </c>
      <c r="D59" s="266" t="n"/>
      <c r="E59" s="267" t="n"/>
      <c r="F59" s="109" t="inlineStr">
        <is>
          <t>%</t>
        </is>
      </c>
      <c r="G59" s="114" t="n">
        <v>41</v>
      </c>
      <c r="H59" s="115" t="n"/>
      <c r="I59" s="114" t="n">
        <v>41</v>
      </c>
      <c r="J59" s="104" t="n"/>
      <c r="K59" s="104" t="n"/>
      <c r="L59" s="105" t="n">
        <v>227.68</v>
      </c>
      <c r="M59" s="104" t="n"/>
      <c r="N59" s="107" t="n">
        <v>16224.56</v>
      </c>
    </row>
    <row r="60" ht="19.35" customHeight="1">
      <c r="A60" s="100" t="n"/>
      <c r="B60" s="112" t="n"/>
      <c r="C60" s="92" t="inlineStr">
        <is>
          <t>Всего по позиции</t>
        </is>
      </c>
      <c r="D60" s="266" t="n"/>
      <c r="E60" s="267" t="n"/>
      <c r="F60" s="104" t="n"/>
      <c r="G60" s="110" t="n"/>
      <c r="H60" s="110" t="n"/>
      <c r="I60" s="117" t="n"/>
      <c r="J60" s="117" t="n"/>
      <c r="K60" s="117" t="n"/>
      <c r="L60" s="118" t="n">
        <v>1277.23</v>
      </c>
      <c r="M60" s="117" t="n"/>
      <c r="N60" s="98" t="n"/>
    </row>
    <row r="61" ht="55.35" customHeight="1">
      <c r="A61" s="92" t="inlineStr">
        <is>
          <t>3</t>
        </is>
      </c>
      <c r="B61" s="95" t="inlineStr">
        <is>
          <t>ФЕР01-02-099-04</t>
        </is>
      </c>
      <c r="C61" s="96" t="inlineStr">
        <is>
          <t>Валка деревьев мягких пород с корня, диаметр стволов: до 28 см</t>
        </is>
      </c>
      <c r="D61" s="266" t="n"/>
      <c r="E61" s="267" t="n"/>
      <c r="F61" s="97" t="inlineStr">
        <is>
          <t>100 шт</t>
        </is>
      </c>
      <c r="G61" s="98" t="n">
        <v>4.04</v>
      </c>
      <c r="H61" s="99" t="n">
        <v>1</v>
      </c>
      <c r="I61" s="119" t="n">
        <v>4.04</v>
      </c>
      <c r="J61" s="98" t="n"/>
      <c r="K61" s="98" t="n"/>
      <c r="L61" s="98" t="n"/>
      <c r="M61" s="98" t="n"/>
      <c r="N61" s="98" t="n"/>
    </row>
    <row r="62" ht="19.35" customHeight="1">
      <c r="A62" s="100" t="n"/>
      <c r="B62" s="101" t="inlineStr">
        <is>
          <t>1</t>
        </is>
      </c>
      <c r="C62" s="102" t="inlineStr">
        <is>
          <t>ОТ</t>
        </is>
      </c>
      <c r="D62" s="266" t="n"/>
      <c r="E62" s="267" t="n"/>
      <c r="F62" s="103" t="n"/>
      <c r="G62" s="103" t="n"/>
      <c r="H62" s="103" t="n"/>
      <c r="I62" s="104" t="n"/>
      <c r="J62" s="105" t="n">
        <v>94.94</v>
      </c>
      <c r="K62" s="268" t="n">
        <v>1.2</v>
      </c>
      <c r="L62" s="105" t="n">
        <v>460.27</v>
      </c>
      <c r="M62" s="105" t="n">
        <v>71.26000000000001</v>
      </c>
      <c r="N62" s="107" t="n">
        <v>32798.84</v>
      </c>
    </row>
    <row r="63" ht="19.35" customHeight="1">
      <c r="A63" s="100" t="n"/>
      <c r="B63" s="108" t="n"/>
      <c r="C63" s="102" t="inlineStr">
        <is>
          <t>ЗТ</t>
        </is>
      </c>
      <c r="D63" s="266" t="n"/>
      <c r="E63" s="267" t="n"/>
      <c r="F63" s="109" t="inlineStr">
        <is>
          <t>чел.-ч</t>
        </is>
      </c>
      <c r="G63" s="270" t="n">
        <v>10.1</v>
      </c>
      <c r="H63" s="268" t="n">
        <v>1.2</v>
      </c>
      <c r="I63" s="271" t="n">
        <v>48.9648</v>
      </c>
      <c r="J63" s="104" t="n"/>
      <c r="K63" s="104" t="n"/>
      <c r="L63" s="104" t="n"/>
      <c r="M63" s="104" t="n"/>
      <c r="N63" s="104" t="n"/>
    </row>
    <row r="64" ht="19.35" customHeight="1">
      <c r="A64" s="100" t="n"/>
      <c r="B64" s="108" t="n"/>
      <c r="C64" s="102" t="inlineStr">
        <is>
          <t>Итого по расценке</t>
        </is>
      </c>
      <c r="D64" s="266" t="n"/>
      <c r="E64" s="267" t="n"/>
      <c r="F64" s="103" t="n"/>
      <c r="G64" s="110" t="n"/>
      <c r="H64" s="110" t="n"/>
      <c r="I64" s="104" t="n"/>
      <c r="J64" s="105" t="n">
        <v>94.94</v>
      </c>
      <c r="K64" s="104" t="n"/>
      <c r="L64" s="105" t="n">
        <v>460.27</v>
      </c>
      <c r="M64" s="104" t="n"/>
      <c r="N64" s="111" t="n"/>
    </row>
    <row r="65" ht="19.35" customHeight="1">
      <c r="A65" s="100" t="n"/>
      <c r="B65" s="112" t="n"/>
      <c r="C65" s="102" t="inlineStr">
        <is>
          <t>ФОТ</t>
        </is>
      </c>
      <c r="D65" s="266" t="n"/>
      <c r="E65" s="267" t="n"/>
      <c r="F65" s="103" t="n"/>
      <c r="G65" s="110" t="n"/>
      <c r="H65" s="110" t="n"/>
      <c r="I65" s="104" t="n"/>
      <c r="J65" s="104" t="n"/>
      <c r="K65" s="104" t="n"/>
      <c r="L65" s="105" t="n">
        <v>460.27</v>
      </c>
      <c r="M65" s="104" t="n"/>
      <c r="N65" s="107" t="n">
        <v>32798.84</v>
      </c>
    </row>
    <row r="66" ht="42" customHeight="1">
      <c r="A66" s="100" t="n"/>
      <c r="B66" s="113" t="inlineStr">
        <is>
          <t>Пр/812-001.4-1</t>
        </is>
      </c>
      <c r="C66" s="102" t="inlineStr">
        <is>
          <t>НР Земляные работы по другим видам работ (подготовительным, сопутствующим, укрепительным)</t>
        </is>
      </c>
      <c r="D66" s="266" t="n"/>
      <c r="E66" s="267" t="n"/>
      <c r="F66" s="109" t="inlineStr">
        <is>
          <t>%</t>
        </is>
      </c>
      <c r="G66" s="114" t="n">
        <v>89</v>
      </c>
      <c r="H66" s="115" t="n"/>
      <c r="I66" s="114" t="n">
        <v>89</v>
      </c>
      <c r="J66" s="104" t="n"/>
      <c r="K66" s="104" t="n"/>
      <c r="L66" s="105" t="n">
        <v>409.64</v>
      </c>
      <c r="M66" s="104" t="n"/>
      <c r="N66" s="116" t="n">
        <v>29190.97</v>
      </c>
    </row>
    <row r="67" ht="42" customHeight="1">
      <c r="A67" s="100" t="n"/>
      <c r="B67" s="113" t="inlineStr">
        <is>
          <t>Пр/774-001.4</t>
        </is>
      </c>
      <c r="C67" s="102" t="inlineStr">
        <is>
          <t>СП Земляные работы по другим видам работ (подготовительным, сопутствующим, укрепительным)</t>
        </is>
      </c>
      <c r="D67" s="266" t="n"/>
      <c r="E67" s="267" t="n"/>
      <c r="F67" s="109" t="inlineStr">
        <is>
          <t>%</t>
        </is>
      </c>
      <c r="G67" s="114" t="n">
        <v>41</v>
      </c>
      <c r="H67" s="115" t="n"/>
      <c r="I67" s="114" t="n">
        <v>41</v>
      </c>
      <c r="J67" s="104" t="n"/>
      <c r="K67" s="104" t="n"/>
      <c r="L67" s="105" t="n">
        <v>188.71</v>
      </c>
      <c r="M67" s="104" t="n"/>
      <c r="N67" s="107" t="n">
        <v>13447.52</v>
      </c>
    </row>
    <row r="68" ht="19.35" customHeight="1">
      <c r="A68" s="100" t="n"/>
      <c r="B68" s="112" t="n"/>
      <c r="C68" s="92" t="inlineStr">
        <is>
          <t>Всего по позиции</t>
        </is>
      </c>
      <c r="D68" s="266" t="n"/>
      <c r="E68" s="267" t="n"/>
      <c r="F68" s="104" t="n"/>
      <c r="G68" s="110" t="n"/>
      <c r="H68" s="110" t="n"/>
      <c r="I68" s="117" t="n"/>
      <c r="J68" s="117" t="n"/>
      <c r="K68" s="117" t="n"/>
      <c r="L68" s="118" t="n">
        <v>1058.62</v>
      </c>
      <c r="M68" s="117" t="n"/>
      <c r="N68" s="98" t="n"/>
    </row>
    <row r="69" ht="55.35" customHeight="1">
      <c r="A69" s="92" t="inlineStr">
        <is>
          <t>4</t>
        </is>
      </c>
      <c r="B69" s="95" t="inlineStr">
        <is>
          <t>ФЕР01-02-099-07</t>
        </is>
      </c>
      <c r="C69" s="96" t="inlineStr">
        <is>
          <t>Валка деревьев твердых пород и лиственницы с корня, диаметр стволов: до 16 см</t>
        </is>
      </c>
      <c r="D69" s="266" t="n"/>
      <c r="E69" s="267" t="n"/>
      <c r="F69" s="97" t="inlineStr">
        <is>
          <t>100 шт</t>
        </is>
      </c>
      <c r="G69" s="98" t="n">
        <v>0.17</v>
      </c>
      <c r="H69" s="99" t="n">
        <v>1</v>
      </c>
      <c r="I69" s="119" t="n">
        <v>0.17</v>
      </c>
      <c r="J69" s="98" t="n"/>
      <c r="K69" s="98" t="n"/>
      <c r="L69" s="98" t="n"/>
      <c r="M69" s="98" t="n"/>
      <c r="N69" s="98" t="n"/>
    </row>
    <row r="70" ht="19.35" customHeight="1">
      <c r="A70" s="100" t="n"/>
      <c r="B70" s="101" t="inlineStr">
        <is>
          <t>1</t>
        </is>
      </c>
      <c r="C70" s="102" t="inlineStr">
        <is>
          <t>ОТ</t>
        </is>
      </c>
      <c r="D70" s="266" t="n"/>
      <c r="E70" s="267" t="n"/>
      <c r="F70" s="103" t="n"/>
      <c r="G70" s="103" t="n"/>
      <c r="H70" s="103" t="n"/>
      <c r="I70" s="104" t="n"/>
      <c r="J70" s="105" t="n">
        <v>59.22</v>
      </c>
      <c r="K70" s="268" t="n">
        <v>1.2</v>
      </c>
      <c r="L70" s="105" t="n">
        <v>12.08</v>
      </c>
      <c r="M70" s="105" t="n">
        <v>71.26000000000001</v>
      </c>
      <c r="N70" s="105" t="n">
        <v>860.8200000000001</v>
      </c>
    </row>
    <row r="71" ht="19.35" customHeight="1">
      <c r="A71" s="100" t="n"/>
      <c r="B71" s="108" t="n"/>
      <c r="C71" s="102" t="inlineStr">
        <is>
          <t>ЗТ</t>
        </is>
      </c>
      <c r="D71" s="266" t="n"/>
      <c r="E71" s="267" t="n"/>
      <c r="F71" s="109" t="inlineStr">
        <is>
          <t>чел.-ч</t>
        </is>
      </c>
      <c r="G71" s="270" t="n">
        <v>6.3</v>
      </c>
      <c r="H71" s="268" t="n">
        <v>1.2</v>
      </c>
      <c r="I71" s="271" t="n">
        <v>1.2852</v>
      </c>
      <c r="J71" s="104" t="n"/>
      <c r="K71" s="104" t="n"/>
      <c r="L71" s="104" t="n"/>
      <c r="M71" s="104" t="n"/>
      <c r="N71" s="104" t="n"/>
    </row>
    <row r="72" ht="19.35" customHeight="1">
      <c r="A72" s="100" t="n"/>
      <c r="B72" s="108" t="n"/>
      <c r="C72" s="102" t="inlineStr">
        <is>
          <t>Итого по расценке</t>
        </is>
      </c>
      <c r="D72" s="266" t="n"/>
      <c r="E72" s="267" t="n"/>
      <c r="F72" s="103" t="n"/>
      <c r="G72" s="110" t="n"/>
      <c r="H72" s="110" t="n"/>
      <c r="I72" s="104" t="n"/>
      <c r="J72" s="105" t="n">
        <v>59.22</v>
      </c>
      <c r="K72" s="104" t="n"/>
      <c r="L72" s="105" t="n">
        <v>12.08</v>
      </c>
      <c r="M72" s="104" t="n"/>
      <c r="N72" s="111" t="n"/>
    </row>
    <row r="73" ht="19.35" customHeight="1">
      <c r="A73" s="100" t="n"/>
      <c r="B73" s="112" t="n"/>
      <c r="C73" s="102" t="inlineStr">
        <is>
          <t>ФОТ</t>
        </is>
      </c>
      <c r="D73" s="266" t="n"/>
      <c r="E73" s="267" t="n"/>
      <c r="F73" s="103" t="n"/>
      <c r="G73" s="110" t="n"/>
      <c r="H73" s="110" t="n"/>
      <c r="I73" s="104" t="n"/>
      <c r="J73" s="104" t="n"/>
      <c r="K73" s="104" t="n"/>
      <c r="L73" s="105" t="n">
        <v>12.08</v>
      </c>
      <c r="M73" s="104" t="n"/>
      <c r="N73" s="105" t="n">
        <v>860.8200000000001</v>
      </c>
    </row>
    <row r="74" ht="42" customHeight="1">
      <c r="A74" s="100" t="n"/>
      <c r="B74" s="113" t="inlineStr">
        <is>
          <t>Пр/812-001.4-1</t>
        </is>
      </c>
      <c r="C74" s="102" t="inlineStr">
        <is>
          <t>НР Земляные работы по другим видам работ (подготовительным, сопутствующим, укрепительным)</t>
        </is>
      </c>
      <c r="D74" s="266" t="n"/>
      <c r="E74" s="267" t="n"/>
      <c r="F74" s="109" t="inlineStr">
        <is>
          <t>%</t>
        </is>
      </c>
      <c r="G74" s="114" t="n">
        <v>89</v>
      </c>
      <c r="H74" s="115" t="n"/>
      <c r="I74" s="114" t="n">
        <v>89</v>
      </c>
      <c r="J74" s="104" t="n"/>
      <c r="K74" s="104" t="n"/>
      <c r="L74" s="105" t="n">
        <v>10.75</v>
      </c>
      <c r="M74" s="104" t="n"/>
      <c r="N74" s="123" t="n">
        <v>766.13</v>
      </c>
    </row>
    <row r="75" ht="42" customHeight="1">
      <c r="A75" s="100" t="n"/>
      <c r="B75" s="113" t="inlineStr">
        <is>
          <t>Пр/774-001.4</t>
        </is>
      </c>
      <c r="C75" s="102" t="inlineStr">
        <is>
          <t>СП Земляные работы по другим видам работ (подготовительным, сопутствующим, укрепительным)</t>
        </is>
      </c>
      <c r="D75" s="266" t="n"/>
      <c r="E75" s="267" t="n"/>
      <c r="F75" s="109" t="inlineStr">
        <is>
          <t>%</t>
        </is>
      </c>
      <c r="G75" s="114" t="n">
        <v>41</v>
      </c>
      <c r="H75" s="115" t="n"/>
      <c r="I75" s="114" t="n">
        <v>41</v>
      </c>
      <c r="J75" s="104" t="n"/>
      <c r="K75" s="104" t="n"/>
      <c r="L75" s="105" t="n">
        <v>4.95</v>
      </c>
      <c r="M75" s="104" t="n"/>
      <c r="N75" s="105" t="n">
        <v>352.94</v>
      </c>
    </row>
    <row r="76" ht="19.35" customHeight="1">
      <c r="A76" s="100" t="n"/>
      <c r="B76" s="112" t="n"/>
      <c r="C76" s="92" t="inlineStr">
        <is>
          <t>Всего по позиции</t>
        </is>
      </c>
      <c r="D76" s="266" t="n"/>
      <c r="E76" s="267" t="n"/>
      <c r="F76" s="104" t="n"/>
      <c r="G76" s="110" t="n"/>
      <c r="H76" s="110" t="n"/>
      <c r="I76" s="117" t="n"/>
      <c r="J76" s="117" t="n"/>
      <c r="K76" s="117" t="n"/>
      <c r="L76" s="119" t="n">
        <v>27.78</v>
      </c>
      <c r="M76" s="117" t="n"/>
      <c r="N76" s="98" t="n"/>
    </row>
    <row r="77" ht="55.35" customHeight="1">
      <c r="A77" s="92" t="inlineStr">
        <is>
          <t>5</t>
        </is>
      </c>
      <c r="B77" s="95" t="inlineStr">
        <is>
          <t>ФЕР01-02-099-10</t>
        </is>
      </c>
      <c r="C77" s="96" t="inlineStr">
        <is>
          <t>Валка деревьев твердых пород и лиственницы с корня, диаметр стволов: до 28 см</t>
        </is>
      </c>
      <c r="D77" s="266" t="n"/>
      <c r="E77" s="267" t="n"/>
      <c r="F77" s="97" t="inlineStr">
        <is>
          <t>100 шт</t>
        </is>
      </c>
      <c r="G77" s="98" t="n">
        <v>0.08</v>
      </c>
      <c r="H77" s="99" t="n">
        <v>1</v>
      </c>
      <c r="I77" s="119" t="n">
        <v>0.08</v>
      </c>
      <c r="J77" s="98" t="n"/>
      <c r="K77" s="98" t="n"/>
      <c r="L77" s="98" t="n"/>
      <c r="M77" s="98" t="n"/>
      <c r="N77" s="98" t="n"/>
    </row>
    <row r="78" ht="19.35" customHeight="1">
      <c r="A78" s="100" t="n"/>
      <c r="B78" s="101" t="inlineStr">
        <is>
          <t>1</t>
        </is>
      </c>
      <c r="C78" s="102" t="inlineStr">
        <is>
          <t>ОТ</t>
        </is>
      </c>
      <c r="D78" s="266" t="n"/>
      <c r="E78" s="267" t="n"/>
      <c r="F78" s="103" t="n"/>
      <c r="G78" s="103" t="n"/>
      <c r="H78" s="103" t="n"/>
      <c r="I78" s="104" t="n"/>
      <c r="J78" s="105" t="n">
        <v>115.62</v>
      </c>
      <c r="K78" s="268" t="n">
        <v>1.2</v>
      </c>
      <c r="L78" s="105" t="n">
        <v>11.1</v>
      </c>
      <c r="M78" s="105" t="n">
        <v>71.26000000000001</v>
      </c>
      <c r="N78" s="105" t="n">
        <v>790.99</v>
      </c>
    </row>
    <row r="79" ht="19.35" customHeight="1">
      <c r="A79" s="100" t="n"/>
      <c r="B79" s="108" t="n"/>
      <c r="C79" s="102" t="inlineStr">
        <is>
          <t>ЗТ</t>
        </is>
      </c>
      <c r="D79" s="266" t="n"/>
      <c r="E79" s="267" t="n"/>
      <c r="F79" s="109" t="inlineStr">
        <is>
          <t>чел.-ч</t>
        </is>
      </c>
      <c r="G79" s="270" t="n">
        <v>12.3</v>
      </c>
      <c r="H79" s="268" t="n">
        <v>1.2</v>
      </c>
      <c r="I79" s="271" t="n">
        <v>1.1808</v>
      </c>
      <c r="J79" s="104" t="n"/>
      <c r="K79" s="104" t="n"/>
      <c r="L79" s="104" t="n"/>
      <c r="M79" s="104" t="n"/>
      <c r="N79" s="104" t="n"/>
    </row>
    <row r="80" ht="19.35" customHeight="1">
      <c r="A80" s="100" t="n"/>
      <c r="B80" s="108" t="n"/>
      <c r="C80" s="102" t="inlineStr">
        <is>
          <t>Итого по расценке</t>
        </is>
      </c>
      <c r="D80" s="266" t="n"/>
      <c r="E80" s="267" t="n"/>
      <c r="F80" s="103" t="n"/>
      <c r="G80" s="110" t="n"/>
      <c r="H80" s="110" t="n"/>
      <c r="I80" s="104" t="n"/>
      <c r="J80" s="105" t="n">
        <v>115.62</v>
      </c>
      <c r="K80" s="104" t="n"/>
      <c r="L80" s="105" t="n">
        <v>11.1</v>
      </c>
      <c r="M80" s="104" t="n"/>
      <c r="N80" s="111" t="n"/>
    </row>
    <row r="81" ht="19.35" customHeight="1">
      <c r="A81" s="100" t="n"/>
      <c r="B81" s="112" t="n"/>
      <c r="C81" s="102" t="inlineStr">
        <is>
          <t>ФОТ</t>
        </is>
      </c>
      <c r="D81" s="266" t="n"/>
      <c r="E81" s="267" t="n"/>
      <c r="F81" s="103" t="n"/>
      <c r="G81" s="110" t="n"/>
      <c r="H81" s="110" t="n"/>
      <c r="I81" s="104" t="n"/>
      <c r="J81" s="104" t="n"/>
      <c r="K81" s="104" t="n"/>
      <c r="L81" s="105" t="n">
        <v>11.1</v>
      </c>
      <c r="M81" s="104" t="n"/>
      <c r="N81" s="105" t="n">
        <v>790.99</v>
      </c>
    </row>
    <row r="82" ht="42" customHeight="1">
      <c r="A82" s="100" t="n"/>
      <c r="B82" s="113" t="inlineStr">
        <is>
          <t>Пр/812-001.4-1</t>
        </is>
      </c>
      <c r="C82" s="102" t="inlineStr">
        <is>
          <t>НР Земляные работы по другим видам работ (подготовительным, сопутствующим, укрепительным)</t>
        </is>
      </c>
      <c r="D82" s="266" t="n"/>
      <c r="E82" s="267" t="n"/>
      <c r="F82" s="109" t="inlineStr">
        <is>
          <t>%</t>
        </is>
      </c>
      <c r="G82" s="114" t="n">
        <v>89</v>
      </c>
      <c r="H82" s="115" t="n"/>
      <c r="I82" s="114" t="n">
        <v>89</v>
      </c>
      <c r="J82" s="104" t="n"/>
      <c r="K82" s="104" t="n"/>
      <c r="L82" s="105" t="n">
        <v>9.880000000000001</v>
      </c>
      <c r="M82" s="104" t="n"/>
      <c r="N82" s="123" t="n">
        <v>703.98</v>
      </c>
    </row>
    <row r="83" ht="42" customHeight="1">
      <c r="A83" s="100" t="n"/>
      <c r="B83" s="113" t="inlineStr">
        <is>
          <t>Пр/774-001.4</t>
        </is>
      </c>
      <c r="C83" s="102" t="inlineStr">
        <is>
          <t>СП Земляные работы по другим видам работ (подготовительным, сопутствующим, укрепительным)</t>
        </is>
      </c>
      <c r="D83" s="266" t="n"/>
      <c r="E83" s="267" t="n"/>
      <c r="F83" s="109" t="inlineStr">
        <is>
          <t>%</t>
        </is>
      </c>
      <c r="G83" s="114" t="n">
        <v>41</v>
      </c>
      <c r="H83" s="115" t="n"/>
      <c r="I83" s="114" t="n">
        <v>41</v>
      </c>
      <c r="J83" s="104" t="n"/>
      <c r="K83" s="104" t="n"/>
      <c r="L83" s="105" t="n">
        <v>4.55</v>
      </c>
      <c r="M83" s="104" t="n"/>
      <c r="N83" s="105" t="n">
        <v>324.31</v>
      </c>
    </row>
    <row r="84" ht="19.35" customHeight="1">
      <c r="A84" s="100" t="n"/>
      <c r="B84" s="112" t="n"/>
      <c r="C84" s="92" t="inlineStr">
        <is>
          <t>Всего по позиции</t>
        </is>
      </c>
      <c r="D84" s="266" t="n"/>
      <c r="E84" s="267" t="n"/>
      <c r="F84" s="104" t="n"/>
      <c r="G84" s="110" t="n"/>
      <c r="H84" s="110" t="n"/>
      <c r="I84" s="117" t="n"/>
      <c r="J84" s="117" t="n"/>
      <c r="K84" s="117" t="n"/>
      <c r="L84" s="119" t="n">
        <v>25.53</v>
      </c>
      <c r="M84" s="117" t="n"/>
      <c r="N84" s="98" t="n"/>
    </row>
    <row r="85" ht="68.65000000000001" customHeight="1">
      <c r="A85" s="92" t="inlineStr">
        <is>
          <t>6</t>
        </is>
      </c>
      <c r="B85" s="95" t="inlineStr">
        <is>
          <t>ФЕР01-02-100-01</t>
        </is>
      </c>
      <c r="C85" s="9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85" s="266" t="n"/>
      <c r="E85" s="267" t="n"/>
      <c r="F85" s="97" t="inlineStr">
        <is>
          <t>100 шт</t>
        </is>
      </c>
      <c r="G85" s="98" t="n">
        <v>9.619999999999999</v>
      </c>
      <c r="H85" s="99" t="n">
        <v>1</v>
      </c>
      <c r="I85" s="119" t="n">
        <v>9.619999999999999</v>
      </c>
      <c r="J85" s="98" t="n"/>
      <c r="K85" s="98" t="n"/>
      <c r="L85" s="98" t="n"/>
      <c r="M85" s="98" t="n"/>
      <c r="N85" s="98" t="n"/>
    </row>
    <row r="86" ht="19.35" customHeight="1">
      <c r="A86" s="100" t="n"/>
      <c r="B86" s="101" t="inlineStr">
        <is>
          <t>1</t>
        </is>
      </c>
      <c r="C86" s="102" t="inlineStr">
        <is>
          <t>ОТ</t>
        </is>
      </c>
      <c r="D86" s="266" t="n"/>
      <c r="E86" s="267" t="n"/>
      <c r="F86" s="103" t="n"/>
      <c r="G86" s="103" t="n"/>
      <c r="H86" s="103" t="n"/>
      <c r="I86" s="104" t="n"/>
      <c r="J86" s="105" t="n">
        <v>115.44</v>
      </c>
      <c r="K86" s="268" t="n">
        <v>1.2</v>
      </c>
      <c r="L86" s="107" t="n">
        <v>1332.64</v>
      </c>
      <c r="M86" s="105" t="n">
        <v>71.26000000000001</v>
      </c>
      <c r="N86" s="107" t="n">
        <v>94963.92999999999</v>
      </c>
    </row>
    <row r="87" ht="19.35" customHeight="1">
      <c r="A87" s="100" t="n"/>
      <c r="B87" s="101" t="inlineStr">
        <is>
          <t>2</t>
        </is>
      </c>
      <c r="C87" s="102" t="inlineStr">
        <is>
          <t>ЭМ</t>
        </is>
      </c>
      <c r="D87" s="266" t="n"/>
      <c r="E87" s="267" t="n"/>
      <c r="F87" s="103" t="n"/>
      <c r="G87" s="103" t="n"/>
      <c r="H87" s="103" t="n"/>
      <c r="I87" s="104" t="n"/>
      <c r="J87" s="105" t="n">
        <v>655.4299999999999</v>
      </c>
      <c r="K87" s="268" t="n">
        <v>1.2</v>
      </c>
      <c r="L87" s="107" t="n">
        <v>7566.28</v>
      </c>
      <c r="M87" s="104" t="n"/>
      <c r="N87" s="104" t="n"/>
    </row>
    <row r="88" ht="19.35" customHeight="1">
      <c r="A88" s="100" t="n"/>
      <c r="B88" s="101" t="inlineStr">
        <is>
          <t>3</t>
        </is>
      </c>
      <c r="C88" s="102" t="inlineStr">
        <is>
          <t>в т.ч. ОТм</t>
        </is>
      </c>
      <c r="D88" s="266" t="n"/>
      <c r="E88" s="267" t="n"/>
      <c r="F88" s="103" t="n"/>
      <c r="G88" s="103" t="n"/>
      <c r="H88" s="103" t="n"/>
      <c r="I88" s="104" t="n"/>
      <c r="J88" s="105" t="n">
        <v>114.62</v>
      </c>
      <c r="K88" s="268" t="n">
        <v>1.2</v>
      </c>
      <c r="L88" s="107" t="n">
        <v>1323.17</v>
      </c>
      <c r="M88" s="105" t="n">
        <v>71.26000000000001</v>
      </c>
      <c r="N88" s="107" t="n">
        <v>94289.09</v>
      </c>
    </row>
    <row r="89" ht="19.35" customHeight="1">
      <c r="A89" s="100" t="n"/>
      <c r="B89" s="108" t="n"/>
      <c r="C89" s="102" t="inlineStr">
        <is>
          <t>ЗТ</t>
        </is>
      </c>
      <c r="D89" s="266" t="n"/>
      <c r="E89" s="267" t="n"/>
      <c r="F89" s="109" t="inlineStr">
        <is>
          <t>чел.-ч</t>
        </is>
      </c>
      <c r="G89" s="270" t="n">
        <v>14.8</v>
      </c>
      <c r="H89" s="268" t="n">
        <v>1.2</v>
      </c>
      <c r="I89" s="271" t="n">
        <v>170.8512</v>
      </c>
      <c r="J89" s="104" t="n"/>
      <c r="K89" s="104" t="n"/>
      <c r="L89" s="104" t="n"/>
      <c r="M89" s="104" t="n"/>
      <c r="N89" s="104" t="n"/>
    </row>
    <row r="90" ht="19.35" customHeight="1">
      <c r="A90" s="100" t="n"/>
      <c r="B90" s="108" t="n"/>
      <c r="C90" s="102" t="inlineStr">
        <is>
          <t>ЗТм</t>
        </is>
      </c>
      <c r="D90" s="266" t="n"/>
      <c r="E90" s="267" t="n"/>
      <c r="F90" s="109" t="inlineStr">
        <is>
          <t>чел.-ч</t>
        </is>
      </c>
      <c r="G90" s="105" t="n">
        <v>8.49</v>
      </c>
      <c r="H90" s="268" t="n">
        <v>1.2</v>
      </c>
      <c r="I90" s="269" t="n">
        <v>98.00856</v>
      </c>
      <c r="J90" s="104" t="n"/>
      <c r="K90" s="104" t="n"/>
      <c r="L90" s="104" t="n"/>
      <c r="M90" s="104" t="n"/>
      <c r="N90" s="104" t="n"/>
    </row>
    <row r="91" ht="19.35" customHeight="1">
      <c r="A91" s="100" t="n"/>
      <c r="B91" s="108" t="n"/>
      <c r="C91" s="102" t="inlineStr">
        <is>
          <t>Итого по расценке</t>
        </is>
      </c>
      <c r="D91" s="266" t="n"/>
      <c r="E91" s="267" t="n"/>
      <c r="F91" s="103" t="n"/>
      <c r="G91" s="110" t="n"/>
      <c r="H91" s="110" t="n"/>
      <c r="I91" s="104" t="n"/>
      <c r="J91" s="105" t="n">
        <v>770.87</v>
      </c>
      <c r="K91" s="104" t="n"/>
      <c r="L91" s="107" t="n">
        <v>8898.92</v>
      </c>
      <c r="M91" s="104" t="n"/>
      <c r="N91" s="111" t="n"/>
    </row>
    <row r="92" ht="19.35" customHeight="1">
      <c r="A92" s="100" t="n"/>
      <c r="B92" s="112" t="n"/>
      <c r="C92" s="102" t="inlineStr">
        <is>
          <t>ФОТ</t>
        </is>
      </c>
      <c r="D92" s="266" t="n"/>
      <c r="E92" s="267" t="n"/>
      <c r="F92" s="103" t="n"/>
      <c r="G92" s="110" t="n"/>
      <c r="H92" s="110" t="n"/>
      <c r="I92" s="104" t="n"/>
      <c r="J92" s="104" t="n"/>
      <c r="K92" s="104" t="n"/>
      <c r="L92" s="107" t="n">
        <v>2655.81</v>
      </c>
      <c r="M92" s="104" t="n"/>
      <c r="N92" s="107" t="n">
        <v>189253.02</v>
      </c>
    </row>
    <row r="93" ht="42" customHeight="1">
      <c r="A93" s="100" t="n"/>
      <c r="B93" s="113" t="inlineStr">
        <is>
          <t>Пр/812-001.4-1</t>
        </is>
      </c>
      <c r="C93" s="102" t="inlineStr">
        <is>
          <t>НР Земляные работы по другим видам работ (подготовительным, сопутствующим, укрепительным)</t>
        </is>
      </c>
      <c r="D93" s="266" t="n"/>
      <c r="E93" s="267" t="n"/>
      <c r="F93" s="109" t="inlineStr">
        <is>
          <t>%</t>
        </is>
      </c>
      <c r="G93" s="114" t="n">
        <v>89</v>
      </c>
      <c r="H93" s="115" t="n"/>
      <c r="I93" s="114" t="n">
        <v>89</v>
      </c>
      <c r="J93" s="104" t="n"/>
      <c r="K93" s="104" t="n"/>
      <c r="L93" s="107" t="n">
        <v>2363.67</v>
      </c>
      <c r="M93" s="104" t="n"/>
      <c r="N93" s="116" t="n">
        <v>168435.19</v>
      </c>
    </row>
    <row r="94" ht="42" customHeight="1">
      <c r="A94" s="100" t="n"/>
      <c r="B94" s="113" t="inlineStr">
        <is>
          <t>Пр/774-001.4</t>
        </is>
      </c>
      <c r="C94" s="102" t="inlineStr">
        <is>
          <t>СП Земляные работы по другим видам работ (подготовительным, сопутствующим, укрепительным)</t>
        </is>
      </c>
      <c r="D94" s="266" t="n"/>
      <c r="E94" s="267" t="n"/>
      <c r="F94" s="109" t="inlineStr">
        <is>
          <t>%</t>
        </is>
      </c>
      <c r="G94" s="114" t="n">
        <v>41</v>
      </c>
      <c r="H94" s="115" t="n"/>
      <c r="I94" s="114" t="n">
        <v>41</v>
      </c>
      <c r="J94" s="104" t="n"/>
      <c r="K94" s="104" t="n"/>
      <c r="L94" s="107" t="n">
        <v>1088.88</v>
      </c>
      <c r="M94" s="104" t="n"/>
      <c r="N94" s="107" t="n">
        <v>77593.74000000001</v>
      </c>
    </row>
    <row r="95" ht="19.35" customHeight="1">
      <c r="A95" s="100" t="n"/>
      <c r="B95" s="112" t="n"/>
      <c r="C95" s="92" t="inlineStr">
        <is>
          <t>Всего по позиции</t>
        </is>
      </c>
      <c r="D95" s="266" t="n"/>
      <c r="E95" s="267" t="n"/>
      <c r="F95" s="104" t="n"/>
      <c r="G95" s="110" t="n"/>
      <c r="H95" s="110" t="n"/>
      <c r="I95" s="117" t="n"/>
      <c r="J95" s="117" t="n"/>
      <c r="K95" s="117" t="n"/>
      <c r="L95" s="118" t="n">
        <v>12351.47</v>
      </c>
      <c r="M95" s="117" t="n"/>
      <c r="N95" s="98" t="n"/>
    </row>
    <row r="96" ht="55.35" customHeight="1">
      <c r="A96" s="92" t="inlineStr">
        <is>
          <t>7</t>
        </is>
      </c>
      <c r="B96" s="95" t="inlineStr">
        <is>
          <t>ФЕР01-02-100-07</t>
        </is>
      </c>
      <c r="C96" s="96" t="inlineStr">
        <is>
          <t>При трелевке на каждые последующие 100 м добавлять: к расценке 01-02-100-01</t>
        </is>
      </c>
      <c r="D96" s="266" t="n"/>
      <c r="E96" s="267" t="n"/>
      <c r="F96" s="97" t="inlineStr">
        <is>
          <t>100 шт</t>
        </is>
      </c>
      <c r="G96" s="98" t="n">
        <v>9.619999999999999</v>
      </c>
      <c r="H96" s="99" t="n">
        <v>1</v>
      </c>
      <c r="I96" s="119" t="n">
        <v>9.619999999999999</v>
      </c>
      <c r="J96" s="98" t="n"/>
      <c r="K96" s="98" t="n"/>
      <c r="L96" s="98" t="n"/>
      <c r="M96" s="98" t="n"/>
      <c r="N96" s="98" t="n"/>
    </row>
    <row r="97" ht="19.35" customHeight="1">
      <c r="A97" s="100" t="n"/>
      <c r="B97" s="101" t="inlineStr">
        <is>
          <t>1</t>
        </is>
      </c>
      <c r="C97" s="102" t="inlineStr">
        <is>
          <t>ОТ</t>
        </is>
      </c>
      <c r="D97" s="266" t="n"/>
      <c r="E97" s="267" t="n"/>
      <c r="F97" s="103" t="n"/>
      <c r="G97" s="103" t="n"/>
      <c r="H97" s="103" t="n"/>
      <c r="I97" s="104" t="n"/>
      <c r="J97" s="105" t="n">
        <v>28.94</v>
      </c>
      <c r="K97" s="268" t="n">
        <v>1.2</v>
      </c>
      <c r="L97" s="105" t="n">
        <v>334.08</v>
      </c>
      <c r="M97" s="105" t="n">
        <v>71.26000000000001</v>
      </c>
      <c r="N97" s="107" t="n">
        <v>23806.54</v>
      </c>
    </row>
    <row r="98" ht="19.35" customHeight="1">
      <c r="A98" s="100" t="n"/>
      <c r="B98" s="101" t="inlineStr">
        <is>
          <t>2</t>
        </is>
      </c>
      <c r="C98" s="102" t="inlineStr">
        <is>
          <t>ЭМ</t>
        </is>
      </c>
      <c r="D98" s="266" t="n"/>
      <c r="E98" s="267" t="n"/>
      <c r="F98" s="103" t="n"/>
      <c r="G98" s="103" t="n"/>
      <c r="H98" s="103" t="n"/>
      <c r="I98" s="104" t="n"/>
      <c r="J98" s="105" t="n">
        <v>163.66</v>
      </c>
      <c r="K98" s="268" t="n">
        <v>1.2</v>
      </c>
      <c r="L98" s="107" t="n">
        <v>1889.29</v>
      </c>
      <c r="M98" s="104" t="n"/>
      <c r="N98" s="104" t="n"/>
    </row>
    <row r="99" ht="19.35" customHeight="1">
      <c r="A99" s="100" t="n"/>
      <c r="B99" s="101" t="inlineStr">
        <is>
          <t>3</t>
        </is>
      </c>
      <c r="C99" s="102" t="inlineStr">
        <is>
          <t>в т.ч. ОТм</t>
        </is>
      </c>
      <c r="D99" s="266" t="n"/>
      <c r="E99" s="267" t="n"/>
      <c r="F99" s="103" t="n"/>
      <c r="G99" s="103" t="n"/>
      <c r="H99" s="103" t="n"/>
      <c r="I99" s="104" t="n"/>
      <c r="J99" s="105" t="n">
        <v>28.62</v>
      </c>
      <c r="K99" s="268" t="n">
        <v>1.2</v>
      </c>
      <c r="L99" s="105" t="n">
        <v>330.39</v>
      </c>
      <c r="M99" s="105" t="n">
        <v>71.26000000000001</v>
      </c>
      <c r="N99" s="107" t="n">
        <v>23543.59</v>
      </c>
    </row>
    <row r="100" ht="19.35" customHeight="1">
      <c r="A100" s="100" t="n"/>
      <c r="B100" s="108" t="n"/>
      <c r="C100" s="102" t="inlineStr">
        <is>
          <t>ЗТ</t>
        </is>
      </c>
      <c r="D100" s="266" t="n"/>
      <c r="E100" s="267" t="n"/>
      <c r="F100" s="109" t="inlineStr">
        <is>
          <t>чел.-ч</t>
        </is>
      </c>
      <c r="G100" s="105" t="n">
        <v>3.71</v>
      </c>
      <c r="H100" s="268" t="n">
        <v>1.2</v>
      </c>
      <c r="I100" s="269" t="n">
        <v>42.82824</v>
      </c>
      <c r="J100" s="104" t="n"/>
      <c r="K100" s="104" t="n"/>
      <c r="L100" s="104" t="n"/>
      <c r="M100" s="104" t="n"/>
      <c r="N100" s="104" t="n"/>
    </row>
    <row r="101" ht="19.35" customHeight="1">
      <c r="A101" s="100" t="n"/>
      <c r="B101" s="108" t="n"/>
      <c r="C101" s="102" t="inlineStr">
        <is>
          <t>ЗТм</t>
        </is>
      </c>
      <c r="D101" s="266" t="n"/>
      <c r="E101" s="267" t="n"/>
      <c r="F101" s="109" t="inlineStr">
        <is>
          <t>чел.-ч</t>
        </is>
      </c>
      <c r="G101" s="105" t="n">
        <v>2.12</v>
      </c>
      <c r="H101" s="268" t="n">
        <v>1.2</v>
      </c>
      <c r="I101" s="269" t="n">
        <v>24.47328</v>
      </c>
      <c r="J101" s="104" t="n"/>
      <c r="K101" s="104" t="n"/>
      <c r="L101" s="104" t="n"/>
      <c r="M101" s="104" t="n"/>
      <c r="N101" s="104" t="n"/>
    </row>
    <row r="102" ht="19.35" customHeight="1">
      <c r="A102" s="100" t="n"/>
      <c r="B102" s="108" t="n"/>
      <c r="C102" s="102" t="inlineStr">
        <is>
          <t>Итого по расценке</t>
        </is>
      </c>
      <c r="D102" s="266" t="n"/>
      <c r="E102" s="267" t="n"/>
      <c r="F102" s="103" t="n"/>
      <c r="G102" s="110" t="n"/>
      <c r="H102" s="110" t="n"/>
      <c r="I102" s="104" t="n"/>
      <c r="J102" s="105" t="n">
        <v>192.6</v>
      </c>
      <c r="K102" s="104" t="n"/>
      <c r="L102" s="107" t="n">
        <v>2223.37</v>
      </c>
      <c r="M102" s="104" t="n"/>
      <c r="N102" s="111" t="n"/>
    </row>
    <row r="103" ht="19.35" customHeight="1">
      <c r="A103" s="100" t="n"/>
      <c r="B103" s="112" t="n"/>
      <c r="C103" s="102" t="inlineStr">
        <is>
          <t>ФОТ</t>
        </is>
      </c>
      <c r="D103" s="266" t="n"/>
      <c r="E103" s="267" t="n"/>
      <c r="F103" s="103" t="n"/>
      <c r="G103" s="110" t="n"/>
      <c r="H103" s="110" t="n"/>
      <c r="I103" s="104" t="n"/>
      <c r="J103" s="104" t="n"/>
      <c r="K103" s="104" t="n"/>
      <c r="L103" s="105" t="n">
        <v>664.47</v>
      </c>
      <c r="M103" s="104" t="n"/>
      <c r="N103" s="107" t="n">
        <v>47350.13</v>
      </c>
    </row>
    <row r="104" ht="42" customHeight="1">
      <c r="A104" s="100" t="n"/>
      <c r="B104" s="113" t="inlineStr">
        <is>
          <t>Пр/812-001.4-1</t>
        </is>
      </c>
      <c r="C104" s="102" t="inlineStr">
        <is>
          <t>НР Земляные работы по другим видам работ (подготовительным, сопутствующим, укрепительным)</t>
        </is>
      </c>
      <c r="D104" s="266" t="n"/>
      <c r="E104" s="267" t="n"/>
      <c r="F104" s="109" t="inlineStr">
        <is>
          <t>%</t>
        </is>
      </c>
      <c r="G104" s="114" t="n">
        <v>89</v>
      </c>
      <c r="H104" s="115" t="n"/>
      <c r="I104" s="114" t="n">
        <v>89</v>
      </c>
      <c r="J104" s="104" t="n"/>
      <c r="K104" s="104" t="n"/>
      <c r="L104" s="105" t="n">
        <v>591.38</v>
      </c>
      <c r="M104" s="104" t="n"/>
      <c r="N104" s="116" t="n">
        <v>42141.62</v>
      </c>
    </row>
    <row r="105" ht="42" customHeight="1">
      <c r="A105" s="100" t="n"/>
      <c r="B105" s="113" t="inlineStr">
        <is>
          <t>Пр/774-001.4</t>
        </is>
      </c>
      <c r="C105" s="102" t="inlineStr">
        <is>
          <t>СП Земляные работы по другим видам работ (подготовительным, сопутствующим, укрепительным)</t>
        </is>
      </c>
      <c r="D105" s="266" t="n"/>
      <c r="E105" s="267" t="n"/>
      <c r="F105" s="109" t="inlineStr">
        <is>
          <t>%</t>
        </is>
      </c>
      <c r="G105" s="114" t="n">
        <v>41</v>
      </c>
      <c r="H105" s="115" t="n"/>
      <c r="I105" s="114" t="n">
        <v>41</v>
      </c>
      <c r="J105" s="104" t="n"/>
      <c r="K105" s="104" t="n"/>
      <c r="L105" s="105" t="n">
        <v>272.43</v>
      </c>
      <c r="M105" s="104" t="n"/>
      <c r="N105" s="107" t="n">
        <v>19413.55</v>
      </c>
    </row>
    <row r="106" ht="19.35" customHeight="1">
      <c r="A106" s="100" t="n"/>
      <c r="B106" s="112" t="n"/>
      <c r="C106" s="92" t="inlineStr">
        <is>
          <t>Всего по позиции</t>
        </is>
      </c>
      <c r="D106" s="266" t="n"/>
      <c r="E106" s="267" t="n"/>
      <c r="F106" s="104" t="n"/>
      <c r="G106" s="110" t="n"/>
      <c r="H106" s="110" t="n"/>
      <c r="I106" s="117" t="n"/>
      <c r="J106" s="117" t="n"/>
      <c r="K106" s="117" t="n"/>
      <c r="L106" s="118" t="n">
        <v>3087.18</v>
      </c>
      <c r="M106" s="117" t="n"/>
      <c r="N106" s="98" t="n"/>
    </row>
    <row r="107" ht="68.65000000000001" customHeight="1">
      <c r="A107" s="92" t="inlineStr">
        <is>
          <t>8</t>
        </is>
      </c>
      <c r="B107" s="95" t="inlineStr">
        <is>
          <t>ФЕР01-02-100-02</t>
        </is>
      </c>
      <c r="C107" s="9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07" s="266" t="n"/>
      <c r="E107" s="267" t="n"/>
      <c r="F107" s="97" t="inlineStr">
        <is>
          <t>100 шт</t>
        </is>
      </c>
      <c r="G107" s="98" t="n">
        <v>4.12</v>
      </c>
      <c r="H107" s="99" t="n">
        <v>1</v>
      </c>
      <c r="I107" s="119" t="n">
        <v>4.12</v>
      </c>
      <c r="J107" s="98" t="n"/>
      <c r="K107" s="98" t="n"/>
      <c r="L107" s="98" t="n"/>
      <c r="M107" s="98" t="n"/>
      <c r="N107" s="98" t="n"/>
    </row>
    <row r="108" ht="19.35" customHeight="1">
      <c r="A108" s="100" t="n"/>
      <c r="B108" s="101" t="inlineStr">
        <is>
          <t>1</t>
        </is>
      </c>
      <c r="C108" s="102" t="inlineStr">
        <is>
          <t>ОТ</t>
        </is>
      </c>
      <c r="D108" s="266" t="n"/>
      <c r="E108" s="267" t="n"/>
      <c r="F108" s="103" t="n"/>
      <c r="G108" s="103" t="n"/>
      <c r="H108" s="103" t="n"/>
      <c r="I108" s="104" t="n"/>
      <c r="J108" s="105" t="n">
        <v>201.24</v>
      </c>
      <c r="K108" s="268" t="n">
        <v>1.2</v>
      </c>
      <c r="L108" s="105" t="n">
        <v>994.9299999999999</v>
      </c>
      <c r="M108" s="105" t="n">
        <v>71.26000000000001</v>
      </c>
      <c r="N108" s="107" t="n">
        <v>70898.71000000001</v>
      </c>
    </row>
    <row r="109" ht="19.35" customHeight="1">
      <c r="A109" s="100" t="n"/>
      <c r="B109" s="101" t="inlineStr">
        <is>
          <t>2</t>
        </is>
      </c>
      <c r="C109" s="102" t="inlineStr">
        <is>
          <t>ЭМ</t>
        </is>
      </c>
      <c r="D109" s="266" t="n"/>
      <c r="E109" s="267" t="n"/>
      <c r="F109" s="103" t="n"/>
      <c r="G109" s="103" t="n"/>
      <c r="H109" s="103" t="n"/>
      <c r="I109" s="104" t="n"/>
      <c r="J109" s="107" t="n">
        <v>1142.56</v>
      </c>
      <c r="K109" s="268" t="n">
        <v>1.2</v>
      </c>
      <c r="L109" s="107" t="n">
        <v>5648.82</v>
      </c>
      <c r="M109" s="104" t="n"/>
      <c r="N109" s="104" t="n"/>
    </row>
    <row r="110" ht="19.35" customHeight="1">
      <c r="A110" s="100" t="n"/>
      <c r="B110" s="101" t="inlineStr">
        <is>
          <t>3</t>
        </is>
      </c>
      <c r="C110" s="102" t="inlineStr">
        <is>
          <t>в т.ч. ОТм</t>
        </is>
      </c>
      <c r="D110" s="266" t="n"/>
      <c r="E110" s="267" t="n"/>
      <c r="F110" s="103" t="n"/>
      <c r="G110" s="103" t="n"/>
      <c r="H110" s="103" t="n"/>
      <c r="I110" s="104" t="n"/>
      <c r="J110" s="105" t="n">
        <v>199.8</v>
      </c>
      <c r="K110" s="268" t="n">
        <v>1.2</v>
      </c>
      <c r="L110" s="105" t="n">
        <v>987.8099999999999</v>
      </c>
      <c r="M110" s="105" t="n">
        <v>71.26000000000001</v>
      </c>
      <c r="N110" s="107" t="n">
        <v>70391.34</v>
      </c>
    </row>
    <row r="111" ht="19.35" customHeight="1">
      <c r="A111" s="100" t="n"/>
      <c r="B111" s="108" t="n"/>
      <c r="C111" s="102" t="inlineStr">
        <is>
          <t>ЗТ</t>
        </is>
      </c>
      <c r="D111" s="266" t="n"/>
      <c r="E111" s="267" t="n"/>
      <c r="F111" s="109" t="inlineStr">
        <is>
          <t>чел.-ч</t>
        </is>
      </c>
      <c r="G111" s="270" t="n">
        <v>25.8</v>
      </c>
      <c r="H111" s="268" t="n">
        <v>1.2</v>
      </c>
      <c r="I111" s="271" t="n">
        <v>127.5552</v>
      </c>
      <c r="J111" s="104" t="n"/>
      <c r="K111" s="104" t="n"/>
      <c r="L111" s="104" t="n"/>
      <c r="M111" s="104" t="n"/>
      <c r="N111" s="104" t="n"/>
    </row>
    <row r="112" ht="19.35" customHeight="1">
      <c r="A112" s="100" t="n"/>
      <c r="B112" s="108" t="n"/>
      <c r="C112" s="102" t="inlineStr">
        <is>
          <t>ЗТм</t>
        </is>
      </c>
      <c r="D112" s="266" t="n"/>
      <c r="E112" s="267" t="n"/>
      <c r="F112" s="109" t="inlineStr">
        <is>
          <t>чел.-ч</t>
        </is>
      </c>
      <c r="G112" s="270" t="n">
        <v>14.8</v>
      </c>
      <c r="H112" s="268" t="n">
        <v>1.2</v>
      </c>
      <c r="I112" s="271" t="n">
        <v>73.1712</v>
      </c>
      <c r="J112" s="104" t="n"/>
      <c r="K112" s="104" t="n"/>
      <c r="L112" s="104" t="n"/>
      <c r="M112" s="104" t="n"/>
      <c r="N112" s="104" t="n"/>
    </row>
    <row r="113" ht="19.35" customHeight="1">
      <c r="A113" s="100" t="n"/>
      <c r="B113" s="108" t="n"/>
      <c r="C113" s="102" t="inlineStr">
        <is>
          <t>Итого по расценке</t>
        </is>
      </c>
      <c r="D113" s="266" t="n"/>
      <c r="E113" s="267" t="n"/>
      <c r="F113" s="103" t="n"/>
      <c r="G113" s="110" t="n"/>
      <c r="H113" s="110" t="n"/>
      <c r="I113" s="104" t="n"/>
      <c r="J113" s="107" t="n">
        <v>1343.8</v>
      </c>
      <c r="K113" s="104" t="n"/>
      <c r="L113" s="107" t="n">
        <v>6643.75</v>
      </c>
      <c r="M113" s="104" t="n"/>
      <c r="N113" s="111" t="n"/>
    </row>
    <row r="114" ht="19.35" customHeight="1">
      <c r="A114" s="100" t="n"/>
      <c r="B114" s="112" t="n"/>
      <c r="C114" s="102" t="inlineStr">
        <is>
          <t>ФОТ</t>
        </is>
      </c>
      <c r="D114" s="266" t="n"/>
      <c r="E114" s="267" t="n"/>
      <c r="F114" s="103" t="n"/>
      <c r="G114" s="110" t="n"/>
      <c r="H114" s="110" t="n"/>
      <c r="I114" s="104" t="n"/>
      <c r="J114" s="104" t="n"/>
      <c r="K114" s="104" t="n"/>
      <c r="L114" s="107" t="n">
        <v>1982.74</v>
      </c>
      <c r="M114" s="104" t="n"/>
      <c r="N114" s="107" t="n">
        <v>141290.05</v>
      </c>
    </row>
    <row r="115" ht="42" customHeight="1">
      <c r="A115" s="100" t="n"/>
      <c r="B115" s="113" t="inlineStr">
        <is>
          <t>Пр/812-001.4-1</t>
        </is>
      </c>
      <c r="C115" s="102" t="inlineStr">
        <is>
          <t>НР Земляные работы по другим видам работ (подготовительным, сопутствующим, укрепительным)</t>
        </is>
      </c>
      <c r="D115" s="266" t="n"/>
      <c r="E115" s="267" t="n"/>
      <c r="F115" s="109" t="inlineStr">
        <is>
          <t>%</t>
        </is>
      </c>
      <c r="G115" s="114" t="n">
        <v>89</v>
      </c>
      <c r="H115" s="115" t="n"/>
      <c r="I115" s="114" t="n">
        <v>89</v>
      </c>
      <c r="J115" s="104" t="n"/>
      <c r="K115" s="104" t="n"/>
      <c r="L115" s="107" t="n">
        <v>1764.64</v>
      </c>
      <c r="M115" s="104" t="n"/>
      <c r="N115" s="116" t="n">
        <v>125748.14</v>
      </c>
    </row>
    <row r="116" ht="42" customHeight="1">
      <c r="A116" s="100" t="n"/>
      <c r="B116" s="113" t="inlineStr">
        <is>
          <t>Пр/774-001.4</t>
        </is>
      </c>
      <c r="C116" s="102" t="inlineStr">
        <is>
          <t>СП Земляные работы по другим видам работ (подготовительным, сопутствующим, укрепительным)</t>
        </is>
      </c>
      <c r="D116" s="266" t="n"/>
      <c r="E116" s="267" t="n"/>
      <c r="F116" s="109" t="inlineStr">
        <is>
          <t>%</t>
        </is>
      </c>
      <c r="G116" s="114" t="n">
        <v>41</v>
      </c>
      <c r="H116" s="115" t="n"/>
      <c r="I116" s="114" t="n">
        <v>41</v>
      </c>
      <c r="J116" s="104" t="n"/>
      <c r="K116" s="104" t="n"/>
      <c r="L116" s="105" t="n">
        <v>812.92</v>
      </c>
      <c r="M116" s="104" t="n"/>
      <c r="N116" s="107" t="n">
        <v>57928.92</v>
      </c>
    </row>
    <row r="117" ht="19.35" customHeight="1">
      <c r="A117" s="100" t="n"/>
      <c r="B117" s="112" t="n"/>
      <c r="C117" s="92" t="inlineStr">
        <is>
          <t>Всего по позиции</t>
        </is>
      </c>
      <c r="D117" s="266" t="n"/>
      <c r="E117" s="267" t="n"/>
      <c r="F117" s="104" t="n"/>
      <c r="G117" s="110" t="n"/>
      <c r="H117" s="110" t="n"/>
      <c r="I117" s="117" t="n"/>
      <c r="J117" s="117" t="n"/>
      <c r="K117" s="117" t="n"/>
      <c r="L117" s="118" t="n">
        <v>9221.309999999999</v>
      </c>
      <c r="M117" s="117" t="n"/>
      <c r="N117" s="98" t="n"/>
    </row>
    <row r="118" ht="55.35" customHeight="1">
      <c r="A118" s="92" t="inlineStr">
        <is>
          <t>9</t>
        </is>
      </c>
      <c r="B118" s="95" t="inlineStr">
        <is>
          <t>ФЕР01-02-100-08</t>
        </is>
      </c>
      <c r="C118" s="96" t="inlineStr">
        <is>
          <t>При трелевке на каждые последующие 100 м добавлять: к расценке 01-02-100-02</t>
        </is>
      </c>
      <c r="D118" s="266" t="n"/>
      <c r="E118" s="267" t="n"/>
      <c r="F118" s="97" t="inlineStr">
        <is>
          <t>100 шт</t>
        </is>
      </c>
      <c r="G118" s="98" t="n">
        <v>4.12</v>
      </c>
      <c r="H118" s="99" t="n">
        <v>1</v>
      </c>
      <c r="I118" s="119" t="n">
        <v>4.12</v>
      </c>
      <c r="J118" s="98" t="n"/>
      <c r="K118" s="98" t="n"/>
      <c r="L118" s="98" t="n"/>
      <c r="M118" s="98" t="n"/>
      <c r="N118" s="98" t="n"/>
    </row>
    <row r="119" ht="19.35" customHeight="1">
      <c r="A119" s="100" t="n"/>
      <c r="B119" s="101" t="inlineStr">
        <is>
          <t>1</t>
        </is>
      </c>
      <c r="C119" s="102" t="inlineStr">
        <is>
          <t>ОТ</t>
        </is>
      </c>
      <c r="D119" s="266" t="n"/>
      <c r="E119" s="267" t="n"/>
      <c r="F119" s="103" t="n"/>
      <c r="G119" s="103" t="n"/>
      <c r="H119" s="103" t="n"/>
      <c r="I119" s="104" t="n"/>
      <c r="J119" s="105" t="n">
        <v>58.34</v>
      </c>
      <c r="K119" s="268" t="n">
        <v>1.2</v>
      </c>
      <c r="L119" s="105" t="n">
        <v>288.43</v>
      </c>
      <c r="M119" s="105" t="n">
        <v>71.26000000000001</v>
      </c>
      <c r="N119" s="107" t="n">
        <v>20553.52</v>
      </c>
    </row>
    <row r="120" ht="19.35" customHeight="1">
      <c r="A120" s="100" t="n"/>
      <c r="B120" s="101" t="inlineStr">
        <is>
          <t>2</t>
        </is>
      </c>
      <c r="C120" s="102" t="inlineStr">
        <is>
          <t>ЭМ</t>
        </is>
      </c>
      <c r="D120" s="266" t="n"/>
      <c r="E120" s="267" t="n"/>
      <c r="F120" s="103" t="n"/>
      <c r="G120" s="103" t="n"/>
      <c r="H120" s="103" t="n"/>
      <c r="I120" s="104" t="n"/>
      <c r="J120" s="105" t="n">
        <v>330.42</v>
      </c>
      <c r="K120" s="268" t="n">
        <v>1.2</v>
      </c>
      <c r="L120" s="107" t="n">
        <v>1633.6</v>
      </c>
      <c r="M120" s="104" t="n"/>
      <c r="N120" s="104" t="n"/>
    </row>
    <row r="121" ht="19.35" customHeight="1">
      <c r="A121" s="100" t="n"/>
      <c r="B121" s="101" t="inlineStr">
        <is>
          <t>3</t>
        </is>
      </c>
      <c r="C121" s="102" t="inlineStr">
        <is>
          <t>в т.ч. ОТм</t>
        </is>
      </c>
      <c r="D121" s="266" t="n"/>
      <c r="E121" s="267" t="n"/>
      <c r="F121" s="103" t="n"/>
      <c r="G121" s="103" t="n"/>
      <c r="H121" s="103" t="n"/>
      <c r="I121" s="104" t="n"/>
      <c r="J121" s="105" t="n">
        <v>57.78</v>
      </c>
      <c r="K121" s="268" t="n">
        <v>1.2</v>
      </c>
      <c r="L121" s="105" t="n">
        <v>285.66</v>
      </c>
      <c r="M121" s="105" t="n">
        <v>71.26000000000001</v>
      </c>
      <c r="N121" s="107" t="n">
        <v>20356.13</v>
      </c>
    </row>
    <row r="122" ht="19.35" customHeight="1">
      <c r="A122" s="100" t="n"/>
      <c r="B122" s="108" t="n"/>
      <c r="C122" s="102" t="inlineStr">
        <is>
          <t>ЗТ</t>
        </is>
      </c>
      <c r="D122" s="266" t="n"/>
      <c r="E122" s="267" t="n"/>
      <c r="F122" s="109" t="inlineStr">
        <is>
          <t>чел.-ч</t>
        </is>
      </c>
      <c r="G122" s="105" t="n">
        <v>7.48</v>
      </c>
      <c r="H122" s="268" t="n">
        <v>1.2</v>
      </c>
      <c r="I122" s="269" t="n">
        <v>36.98112</v>
      </c>
      <c r="J122" s="104" t="n"/>
      <c r="K122" s="104" t="n"/>
      <c r="L122" s="104" t="n"/>
      <c r="M122" s="104" t="n"/>
      <c r="N122" s="104" t="n"/>
    </row>
    <row r="123" ht="19.35" customHeight="1">
      <c r="A123" s="100" t="n"/>
      <c r="B123" s="108" t="n"/>
      <c r="C123" s="102" t="inlineStr">
        <is>
          <t>ЗТм</t>
        </is>
      </c>
      <c r="D123" s="266" t="n"/>
      <c r="E123" s="267" t="n"/>
      <c r="F123" s="109" t="inlineStr">
        <is>
          <t>чел.-ч</t>
        </is>
      </c>
      <c r="G123" s="105" t="n">
        <v>4.28</v>
      </c>
      <c r="H123" s="268" t="n">
        <v>1.2</v>
      </c>
      <c r="I123" s="269" t="n">
        <v>21.16032</v>
      </c>
      <c r="J123" s="104" t="n"/>
      <c r="K123" s="104" t="n"/>
      <c r="L123" s="104" t="n"/>
      <c r="M123" s="104" t="n"/>
      <c r="N123" s="104" t="n"/>
    </row>
    <row r="124" ht="19.35" customHeight="1">
      <c r="A124" s="100" t="n"/>
      <c r="B124" s="108" t="n"/>
      <c r="C124" s="102" t="inlineStr">
        <is>
          <t>Итого по расценке</t>
        </is>
      </c>
      <c r="D124" s="266" t="n"/>
      <c r="E124" s="267" t="n"/>
      <c r="F124" s="103" t="n"/>
      <c r="G124" s="110" t="n"/>
      <c r="H124" s="110" t="n"/>
      <c r="I124" s="104" t="n"/>
      <c r="J124" s="105" t="n">
        <v>388.76</v>
      </c>
      <c r="K124" s="104" t="n"/>
      <c r="L124" s="107" t="n">
        <v>1922.03</v>
      </c>
      <c r="M124" s="104" t="n"/>
      <c r="N124" s="111" t="n"/>
    </row>
    <row r="125" ht="19.35" customHeight="1">
      <c r="A125" s="100" t="n"/>
      <c r="B125" s="112" t="n"/>
      <c r="C125" s="102" t="inlineStr">
        <is>
          <t>ФОТ</t>
        </is>
      </c>
      <c r="D125" s="266" t="n"/>
      <c r="E125" s="267" t="n"/>
      <c r="F125" s="103" t="n"/>
      <c r="G125" s="110" t="n"/>
      <c r="H125" s="110" t="n"/>
      <c r="I125" s="104" t="n"/>
      <c r="J125" s="104" t="n"/>
      <c r="K125" s="104" t="n"/>
      <c r="L125" s="105" t="n">
        <v>574.09</v>
      </c>
      <c r="M125" s="104" t="n"/>
      <c r="N125" s="107" t="n">
        <v>40909.65</v>
      </c>
    </row>
    <row r="126" ht="42" customHeight="1">
      <c r="A126" s="100" t="n"/>
      <c r="B126" s="113" t="inlineStr">
        <is>
          <t>Пр/812-001.4-1</t>
        </is>
      </c>
      <c r="C126" s="102" t="inlineStr">
        <is>
          <t>НР Земляные работы по другим видам работ (подготовительным, сопутствующим, укрепительным)</t>
        </is>
      </c>
      <c r="D126" s="266" t="n"/>
      <c r="E126" s="267" t="n"/>
      <c r="F126" s="109" t="inlineStr">
        <is>
          <t>%</t>
        </is>
      </c>
      <c r="G126" s="114" t="n">
        <v>89</v>
      </c>
      <c r="H126" s="115" t="n"/>
      <c r="I126" s="114" t="n">
        <v>89</v>
      </c>
      <c r="J126" s="104" t="n"/>
      <c r="K126" s="104" t="n"/>
      <c r="L126" s="105" t="n">
        <v>510.94</v>
      </c>
      <c r="M126" s="104" t="n"/>
      <c r="N126" s="116" t="n">
        <v>36409.59</v>
      </c>
    </row>
    <row r="127" ht="42" customHeight="1">
      <c r="A127" s="100" t="n"/>
      <c r="B127" s="113" t="inlineStr">
        <is>
          <t>Пр/774-001.4</t>
        </is>
      </c>
      <c r="C127" s="102" t="inlineStr">
        <is>
          <t>СП Земляные работы по другим видам работ (подготовительным, сопутствующим, укрепительным)</t>
        </is>
      </c>
      <c r="D127" s="266" t="n"/>
      <c r="E127" s="267" t="n"/>
      <c r="F127" s="109" t="inlineStr">
        <is>
          <t>%</t>
        </is>
      </c>
      <c r="G127" s="114" t="n">
        <v>41</v>
      </c>
      <c r="H127" s="115" t="n"/>
      <c r="I127" s="114" t="n">
        <v>41</v>
      </c>
      <c r="J127" s="104" t="n"/>
      <c r="K127" s="104" t="n"/>
      <c r="L127" s="105" t="n">
        <v>235.38</v>
      </c>
      <c r="M127" s="104" t="n"/>
      <c r="N127" s="107" t="n">
        <v>16772.96</v>
      </c>
    </row>
    <row r="128" ht="19.35" customHeight="1">
      <c r="A128" s="100" t="n"/>
      <c r="B128" s="112" t="n"/>
      <c r="C128" s="92" t="inlineStr">
        <is>
          <t>Всего по позиции</t>
        </is>
      </c>
      <c r="D128" s="266" t="n"/>
      <c r="E128" s="267" t="n"/>
      <c r="F128" s="104" t="n"/>
      <c r="G128" s="110" t="n"/>
      <c r="H128" s="110" t="n"/>
      <c r="I128" s="117" t="n"/>
      <c r="J128" s="117" t="n"/>
      <c r="K128" s="117" t="n"/>
      <c r="L128" s="118" t="n">
        <v>2668.35</v>
      </c>
      <c r="M128" s="117" t="n"/>
      <c r="N128" s="98" t="n"/>
    </row>
    <row r="129" ht="19.35" customHeight="1">
      <c r="A129" s="124" t="n"/>
      <c r="B129" s="124" t="n"/>
      <c r="C129" s="125" t="inlineStr">
        <is>
          <t>Итого по разделу 1. Вырубка просеки</t>
        </is>
      </c>
      <c r="L129" s="126" t="n">
        <v>64032.3</v>
      </c>
      <c r="M129" s="124" t="n"/>
      <c r="N129" s="127" t="n"/>
    </row>
    <row r="130" ht="19.35" customHeight="1">
      <c r="A130" s="128" t="n"/>
      <c r="B130" s="129" t="n"/>
      <c r="C130" s="130" t="inlineStr">
        <is>
          <t>Итого прямые затраты по разделу</t>
        </is>
      </c>
      <c r="L130" s="131" t="n">
        <v>35646.33</v>
      </c>
      <c r="M130" s="132" t="n"/>
      <c r="N130" s="131" t="n">
        <v>1698069.2</v>
      </c>
    </row>
    <row r="131" ht="19.35" customHeight="1">
      <c r="A131" s="128" t="n"/>
      <c r="B131" s="129" t="n"/>
      <c r="C131" s="130" t="inlineStr">
        <is>
          <t>в том числе</t>
        </is>
      </c>
      <c r="L131" s="131" t="n"/>
      <c r="M131" s="132" t="n"/>
      <c r="N131" s="131" t="n"/>
    </row>
    <row r="132" ht="19.35" customHeight="1">
      <c r="A132" s="128" t="n"/>
      <c r="B132" s="129" t="n"/>
      <c r="C132" s="130" t="inlineStr">
        <is>
          <t>- оплата труда (ОТ)</t>
        </is>
      </c>
      <c r="L132" s="131" t="n">
        <v>18908.34</v>
      </c>
      <c r="M132" s="132" t="n"/>
      <c r="N132" s="131" t="n">
        <v>1347408.31</v>
      </c>
    </row>
    <row r="133" ht="19.35" customHeight="1">
      <c r="A133" s="128" t="n"/>
      <c r="B133" s="129" t="n"/>
      <c r="C133" s="130" t="inlineStr">
        <is>
          <t>- эксплуатация машин и механизмов</t>
        </is>
      </c>
      <c r="L133" s="131" t="n">
        <v>16737.99</v>
      </c>
      <c r="M133" s="132" t="n"/>
      <c r="N133" s="131" t="n">
        <v>350660.89</v>
      </c>
    </row>
    <row r="134" ht="19.35" customHeight="1">
      <c r="A134" s="128" t="n"/>
      <c r="B134" s="133" t="n"/>
      <c r="C134" s="134" t="inlineStr">
        <is>
          <t>в том числе</t>
        </is>
      </c>
      <c r="L134" s="131" t="n"/>
      <c r="M134" s="132" t="n"/>
      <c r="N134" s="131" t="n"/>
    </row>
    <row r="135" ht="19.35" customHeight="1">
      <c r="A135" s="128" t="n"/>
      <c r="B135" s="133" t="n"/>
      <c r="C135" s="134" t="inlineStr">
        <is>
          <t>эксплуатация машин и механизмов без учета доплат к оплате труда машинистов</t>
        </is>
      </c>
      <c r="L135" s="131" t="n">
        <v>16737.99</v>
      </c>
      <c r="M135" s="132" t="n"/>
      <c r="N135" s="131" t="n">
        <v>350660.89</v>
      </c>
    </row>
    <row r="136" ht="19.35" customHeight="1">
      <c r="A136" s="128" t="n"/>
      <c r="B136" s="133" t="n"/>
      <c r="C136" s="134" t="inlineStr">
        <is>
          <t>в том числе</t>
        </is>
      </c>
      <c r="L136" s="131" t="n"/>
      <c r="M136" s="132" t="n"/>
      <c r="N136" s="131" t="n"/>
    </row>
    <row r="137" ht="19.35" customHeight="1">
      <c r="A137" s="128" t="n"/>
      <c r="B137" s="133" t="n"/>
      <c r="C137" s="134" t="inlineStr">
        <is>
          <t>оплата труда машинистов (ОТм)</t>
        </is>
      </c>
      <c r="L137" s="131" t="n">
        <v>2927.03</v>
      </c>
      <c r="M137" s="132" t="n"/>
      <c r="N137" s="131" t="n">
        <v>208580.15</v>
      </c>
    </row>
    <row r="138" ht="19.35" customHeight="1">
      <c r="A138" s="128" t="n"/>
      <c r="B138" s="129" t="n"/>
      <c r="C138" s="130" t="inlineStr">
        <is>
          <t>Итого ФОТ (справочно)</t>
        </is>
      </c>
      <c r="L138" s="131" t="n">
        <v>21835.37</v>
      </c>
      <c r="M138" s="132" t="n"/>
      <c r="N138" s="131" t="n">
        <v>1555988.46</v>
      </c>
    </row>
    <row r="139" ht="19.35" customHeight="1">
      <c r="A139" s="128" t="n"/>
      <c r="B139" s="129" t="n"/>
      <c r="C139" s="130" t="inlineStr">
        <is>
          <t>Итого накладные расходы</t>
        </is>
      </c>
      <c r="L139" s="131" t="n">
        <v>19433.48</v>
      </c>
      <c r="M139" s="132" t="n"/>
      <c r="N139" s="131" t="n">
        <v>1384829.74</v>
      </c>
    </row>
    <row r="140" ht="19.35" customHeight="1">
      <c r="A140" s="128" t="n"/>
      <c r="B140" s="129" t="n"/>
      <c r="C140" s="130" t="inlineStr">
        <is>
          <t>Итого сметная прибыль</t>
        </is>
      </c>
      <c r="L140" s="131" t="n">
        <v>8952.49</v>
      </c>
      <c r="M140" s="132" t="n"/>
      <c r="N140" s="131" t="n">
        <v>637955.27</v>
      </c>
    </row>
    <row r="141" ht="19.35" customHeight="1">
      <c r="A141" s="128" t="n"/>
      <c r="B141" s="135" t="n"/>
      <c r="C141" s="136" t="inlineStr">
        <is>
          <t>Итого по разделу</t>
        </is>
      </c>
      <c r="L141" s="126" t="n">
        <v>64032.3</v>
      </c>
      <c r="M141" s="137" t="n"/>
      <c r="N141" s="126" t="n">
        <v>3720854.21</v>
      </c>
    </row>
    <row r="142" ht="19.35" customHeight="1">
      <c r="A142" s="128" t="n"/>
      <c r="B142" s="133" t="n"/>
      <c r="C142" s="134" t="inlineStr">
        <is>
          <t>Справочно</t>
        </is>
      </c>
      <c r="L142" s="131" t="n"/>
      <c r="M142" s="132" t="n"/>
      <c r="N142" s="131" t="n"/>
    </row>
    <row r="143" ht="19.35" customHeight="1">
      <c r="A143" s="128" t="n"/>
      <c r="B143" s="129" t="n"/>
      <c r="C143" s="134" t="inlineStr">
        <is>
          <t>затраты труда рабочих</t>
        </is>
      </c>
      <c r="I143" s="138" t="n">
        <v>2237.69196</v>
      </c>
      <c r="J143" s="139" t="n"/>
      <c r="K143" s="139" t="n"/>
      <c r="L143" s="132" t="n"/>
      <c r="M143" s="132" t="n"/>
      <c r="N143" s="132" t="n"/>
    </row>
    <row r="144" ht="19.35" customHeight="1">
      <c r="A144" s="128" t="n"/>
      <c r="B144" s="129" t="n"/>
      <c r="C144" s="134" t="inlineStr">
        <is>
          <t>затраты труда машинистов</t>
        </is>
      </c>
      <c r="I144" s="138" t="n">
        <v>216.81336</v>
      </c>
      <c r="J144" s="139" t="n"/>
      <c r="K144" s="139" t="n"/>
      <c r="L144" s="132" t="n"/>
      <c r="M144" s="132" t="n"/>
      <c r="N144" s="132" t="n"/>
    </row>
    <row r="145" ht="19.35" customHeight="1">
      <c r="A145" s="140" t="n"/>
      <c r="B145" s="141" t="n"/>
      <c r="C145" s="142" t="inlineStr">
        <is>
          <t>ВСЕГО по смете</t>
        </is>
      </c>
      <c r="D145" s="143" t="n"/>
      <c r="E145" s="143" t="n"/>
      <c r="F145" s="144" t="n"/>
      <c r="G145" s="144" t="n"/>
      <c r="H145" s="144" t="n"/>
      <c r="I145" s="144" t="n"/>
      <c r="J145" s="144" t="n"/>
      <c r="K145" s="144" t="n"/>
      <c r="L145" s="145" t="n"/>
      <c r="M145" s="144" t="n"/>
      <c r="N145" s="146" t="n"/>
    </row>
    <row r="146" ht="19.35" customHeight="1">
      <c r="A146" s="128" t="n"/>
      <c r="B146" s="135" t="n"/>
      <c r="C146" s="136" t="inlineStr">
        <is>
          <t>Итого по всем разделам</t>
        </is>
      </c>
      <c r="L146" s="126" t="n">
        <v>64032.3</v>
      </c>
      <c r="M146" s="127" t="n"/>
      <c r="N146" s="126" t="n"/>
    </row>
    <row r="147" ht="19.35" customHeight="1">
      <c r="A147" s="128" t="n"/>
      <c r="B147" s="129" t="n"/>
      <c r="C147" s="130" t="inlineStr">
        <is>
          <t>ВСЕГО строительные работы</t>
        </is>
      </c>
      <c r="L147" s="131" t="n">
        <v>64032.3</v>
      </c>
      <c r="M147" s="132" t="n"/>
      <c r="N147" s="131" t="n">
        <v>3720854.21</v>
      </c>
    </row>
    <row r="148" ht="19.35" customHeight="1">
      <c r="A148" s="128" t="n"/>
      <c r="B148" s="133" t="n"/>
      <c r="C148" s="134" t="inlineStr">
        <is>
          <t>в том числе</t>
        </is>
      </c>
      <c r="L148" s="131" t="n"/>
      <c r="M148" s="132" t="n"/>
      <c r="N148" s="131" t="n"/>
    </row>
    <row r="149" ht="19.35" customHeight="1">
      <c r="A149" s="128" t="n"/>
      <c r="B149" s="133" t="n"/>
      <c r="C149" s="134" t="inlineStr">
        <is>
          <t>всего прямые затраты</t>
        </is>
      </c>
      <c r="L149" s="131" t="n">
        <v>35646.33</v>
      </c>
      <c r="M149" s="132" t="n"/>
      <c r="N149" s="131" t="n">
        <v>1698069.2</v>
      </c>
    </row>
    <row r="150" ht="19.35" customHeight="1">
      <c r="A150" s="128" t="n"/>
      <c r="B150" s="133" t="n"/>
      <c r="C150" s="134" t="inlineStr">
        <is>
          <t>в том числе</t>
        </is>
      </c>
      <c r="L150" s="131" t="n"/>
      <c r="M150" s="132" t="n"/>
      <c r="N150" s="131" t="n"/>
    </row>
    <row r="151" ht="19.35" customHeight="1">
      <c r="A151" s="128" t="n"/>
      <c r="B151" s="133" t="n"/>
      <c r="C151" s="134" t="inlineStr">
        <is>
          <t>- оплата труда (ОТ)</t>
        </is>
      </c>
      <c r="L151" s="131" t="n">
        <v>18908.34</v>
      </c>
      <c r="M151" s="132" t="n"/>
      <c r="N151" s="131" t="n">
        <v>1347408.31</v>
      </c>
    </row>
    <row r="152" ht="19.35" customHeight="1">
      <c r="A152" s="128" t="n"/>
      <c r="B152" s="133" t="n"/>
      <c r="C152" s="134" t="inlineStr">
        <is>
          <t>- эксплуатация машин и механизмов</t>
        </is>
      </c>
      <c r="L152" s="131" t="n">
        <v>16737.99</v>
      </c>
      <c r="M152" s="132" t="n"/>
      <c r="N152" s="131" t="n">
        <v>350660.89</v>
      </c>
    </row>
    <row r="153" ht="19.35" customHeight="1">
      <c r="A153" s="128" t="n"/>
      <c r="B153" s="133" t="n"/>
      <c r="C153" s="134" t="inlineStr">
        <is>
          <t>в т.ч. эксплуатация машин и механизмов без учета доплат к оплате труда машинистов</t>
        </is>
      </c>
      <c r="L153" s="131" t="n">
        <v>16737.99</v>
      </c>
      <c r="M153" s="132" t="n"/>
      <c r="N153" s="131" t="n">
        <v>350660.89</v>
      </c>
    </row>
    <row r="154" ht="19.35" customHeight="1">
      <c r="A154" s="128" t="n"/>
      <c r="B154" s="133" t="n"/>
      <c r="C154" s="134" t="inlineStr">
        <is>
          <t>- в т.ч. оплата труда машинистов (ОТм)</t>
        </is>
      </c>
      <c r="L154" s="131" t="n">
        <v>2927.03</v>
      </c>
      <c r="M154" s="132" t="n"/>
      <c r="N154" s="131" t="n">
        <v>208580.15</v>
      </c>
    </row>
    <row r="155" ht="19.35" customHeight="1">
      <c r="A155" s="128" t="n"/>
      <c r="B155" s="133" t="n"/>
      <c r="C155" s="134" t="inlineStr">
        <is>
          <t>всего ФОТ (справочно)</t>
        </is>
      </c>
      <c r="L155" s="131" t="n">
        <v>21835.37</v>
      </c>
      <c r="M155" s="132" t="n"/>
      <c r="N155" s="131" t="n">
        <v>1555988.46</v>
      </c>
    </row>
    <row r="156" ht="19.35" customHeight="1">
      <c r="A156" s="128" t="n"/>
      <c r="B156" s="133" t="n"/>
      <c r="C156" s="134" t="inlineStr">
        <is>
          <t>всего накладные расходы</t>
        </is>
      </c>
      <c r="L156" s="131" t="n">
        <v>19433.48</v>
      </c>
      <c r="M156" s="132" t="n"/>
      <c r="N156" s="131" t="n">
        <v>1384829.74</v>
      </c>
    </row>
    <row r="157" ht="19.35" customHeight="1">
      <c r="A157" s="128" t="n"/>
      <c r="B157" s="133" t="n"/>
      <c r="C157" s="134" t="inlineStr">
        <is>
          <t>всего сметная прибыль</t>
        </is>
      </c>
      <c r="L157" s="131" t="n">
        <v>8952.49</v>
      </c>
      <c r="M157" s="132" t="n"/>
      <c r="N157" s="131" t="n">
        <v>637955.27</v>
      </c>
    </row>
    <row r="158" ht="28.7" customHeight="1">
      <c r="A158" s="128" t="n"/>
      <c r="B158" s="135" t="n"/>
      <c r="C158" s="136" t="inlineStr">
        <is>
          <t>Объект строительства: Прочие объекты, Регион:    Амурская область (1 зона), Отрасль: Электроэнергетика, Период: I квартал 2026 года</t>
        </is>
      </c>
      <c r="L158" s="126" t="n">
        <v>64032.3</v>
      </c>
      <c r="M158" s="127" t="n"/>
      <c r="N158" s="126" t="n">
        <v>3720854.21</v>
      </c>
    </row>
    <row r="159" ht="19.35" customHeight="1">
      <c r="A159" s="128" t="n"/>
      <c r="B159" s="133" t="n"/>
      <c r="C159" s="134" t="inlineStr">
        <is>
          <t>ВСЕГО строительные работы</t>
        </is>
      </c>
      <c r="L159" s="131" t="n">
        <v>64032.3</v>
      </c>
      <c r="M159" s="132" t="n"/>
      <c r="N159" s="131" t="n">
        <v>3720854.21</v>
      </c>
    </row>
    <row r="160" ht="19.35" customHeight="1">
      <c r="A160" s="128" t="n"/>
      <c r="B160" s="133" t="n"/>
      <c r="C160" s="134" t="inlineStr">
        <is>
          <t>в том числе</t>
        </is>
      </c>
      <c r="L160" s="131" t="n"/>
      <c r="M160" s="132" t="n"/>
      <c r="N160" s="131" t="n"/>
    </row>
    <row r="161" ht="19.35" customHeight="1">
      <c r="A161" s="128" t="n"/>
      <c r="B161" s="133" t="n"/>
      <c r="C161" s="134" t="inlineStr">
        <is>
          <t>всего прямые затраты</t>
        </is>
      </c>
      <c r="L161" s="131" t="n">
        <v>35646.33</v>
      </c>
      <c r="M161" s="132" t="n"/>
      <c r="N161" s="131" t="n">
        <v>1698069.2</v>
      </c>
    </row>
    <row r="162" ht="19.35" customHeight="1">
      <c r="A162" s="128" t="n"/>
      <c r="B162" s="133" t="n"/>
      <c r="C162" s="134" t="inlineStr">
        <is>
          <t>в том числе</t>
        </is>
      </c>
      <c r="L162" s="131" t="n"/>
      <c r="M162" s="132" t="n"/>
      <c r="N162" s="131" t="n"/>
    </row>
    <row r="163" ht="19.35" customHeight="1">
      <c r="A163" s="128" t="n"/>
      <c r="B163" s="133" t="n"/>
      <c r="C163" s="134" t="inlineStr">
        <is>
          <t>- оплата труда (ОТ)</t>
        </is>
      </c>
      <c r="L163" s="131" t="n">
        <v>18908.34</v>
      </c>
      <c r="M163" s="132" t="n"/>
      <c r="N163" s="131" t="n">
        <v>1347408.31</v>
      </c>
    </row>
    <row r="164" ht="19.35" customHeight="1">
      <c r="A164" s="128" t="n"/>
      <c r="B164" s="133" t="n"/>
      <c r="C164" s="134" t="inlineStr">
        <is>
          <t>- эксплуатация машин и механизмов</t>
        </is>
      </c>
      <c r="L164" s="131" t="n">
        <v>16737.99</v>
      </c>
      <c r="M164" s="132" t="n"/>
      <c r="N164" s="131" t="n">
        <v>350660.89</v>
      </c>
    </row>
    <row r="165" ht="19.35" customHeight="1">
      <c r="A165" s="128" t="n"/>
      <c r="B165" s="133" t="n"/>
      <c r="C165" s="134" t="inlineStr">
        <is>
          <t>в т.ч. эксплуатация машин и механизмов без учета доплат к оплате труда машинистов</t>
        </is>
      </c>
      <c r="L165" s="131" t="n">
        <v>16737.99</v>
      </c>
      <c r="M165" s="132" t="n">
        <v>20.95</v>
      </c>
      <c r="N165" s="131" t="n">
        <v>350660.89</v>
      </c>
    </row>
    <row r="166" ht="19.35" customHeight="1">
      <c r="A166" s="128" t="n"/>
      <c r="B166" s="133" t="n"/>
      <c r="C166" s="134" t="inlineStr">
        <is>
          <t>- в т.ч. оплата труда машинистов (ОТм)</t>
        </is>
      </c>
      <c r="L166" s="131" t="n">
        <v>2927.03</v>
      </c>
      <c r="M166" s="132" t="n"/>
      <c r="N166" s="131" t="n">
        <v>208580.15</v>
      </c>
    </row>
    <row r="167" ht="19.35" customHeight="1">
      <c r="A167" s="128" t="n"/>
      <c r="B167" s="133" t="n"/>
      <c r="C167" s="134" t="inlineStr">
        <is>
          <t>ФОТ, НР, СП</t>
        </is>
      </c>
      <c r="L167" s="131" t="n"/>
      <c r="M167" s="132" t="n"/>
      <c r="N167" s="131" t="n"/>
    </row>
    <row r="168" ht="19.35" customHeight="1">
      <c r="A168" s="128" t="n"/>
      <c r="B168" s="133" t="n"/>
      <c r="C168" s="134" t="inlineStr">
        <is>
          <t>- всего ФОТ (справочно)</t>
        </is>
      </c>
      <c r="L168" s="131" t="n">
        <v>21835.37</v>
      </c>
      <c r="M168" s="132" t="n"/>
      <c r="N168" s="131" t="n">
        <v>1555988.46</v>
      </c>
    </row>
    <row r="169" ht="19.35" customHeight="1">
      <c r="A169" s="128" t="n"/>
      <c r="B169" s="133" t="n"/>
      <c r="C169" s="134" t="inlineStr">
        <is>
          <t>- всего накладные расходы</t>
        </is>
      </c>
      <c r="L169" s="131" t="n">
        <v>19433.48</v>
      </c>
      <c r="M169" s="132" t="n"/>
      <c r="N169" s="131" t="n">
        <v>1384829.74</v>
      </c>
    </row>
    <row r="170" ht="19.35" customHeight="1">
      <c r="A170" s="128" t="n"/>
      <c r="B170" s="133" t="n"/>
      <c r="C170" s="134" t="inlineStr">
        <is>
          <t>- всего сметная прибыль</t>
        </is>
      </c>
      <c r="L170" s="131" t="n">
        <v>8952.49</v>
      </c>
      <c r="M170" s="132" t="n"/>
      <c r="N170" s="131" t="n">
        <v>637955.27</v>
      </c>
    </row>
    <row r="171" ht="19.35" customHeight="1">
      <c r="A171" s="128" t="n"/>
      <c r="B171" s="135" t="n"/>
      <c r="C171" s="136" t="inlineStr">
        <is>
          <t>ВСЕГО по смете</t>
        </is>
      </c>
      <c r="L171" s="126" t="n">
        <v>64032.3</v>
      </c>
      <c r="M171" s="127" t="n"/>
      <c r="N171" s="126" t="n">
        <v>3720854.21</v>
      </c>
    </row>
    <row r="172" ht="19.35" customHeight="1">
      <c r="A172" s="128" t="n"/>
      <c r="B172" s="133" t="n"/>
      <c r="C172" s="134" t="inlineStr">
        <is>
          <t>Всего прямые затраты</t>
        </is>
      </c>
      <c r="L172" s="131" t="n">
        <v>35646.33</v>
      </c>
      <c r="M172" s="132" t="n"/>
      <c r="N172" s="131" t="n">
        <v>1698069.2</v>
      </c>
    </row>
    <row r="173" ht="19.35" customHeight="1">
      <c r="A173" s="128" t="n"/>
      <c r="B173" s="133" t="n"/>
      <c r="C173" s="134" t="inlineStr">
        <is>
          <t>в том числе</t>
        </is>
      </c>
      <c r="L173" s="131" t="n"/>
      <c r="M173" s="132" t="n"/>
      <c r="N173" s="131" t="n"/>
    </row>
    <row r="174" ht="19.35" customHeight="1">
      <c r="A174" s="128" t="n"/>
      <c r="B174" s="133" t="n"/>
      <c r="C174" s="134" t="inlineStr">
        <is>
          <t>- оплата труда рабочих (ОТ)</t>
        </is>
      </c>
      <c r="L174" s="131" t="n">
        <v>18908.34</v>
      </c>
      <c r="M174" s="132" t="n"/>
      <c r="N174" s="131" t="n">
        <v>1347408.31</v>
      </c>
    </row>
    <row r="175" ht="19.35" customHeight="1">
      <c r="A175" s="128" t="n"/>
      <c r="B175" s="133" t="n"/>
      <c r="C175" s="134" t="inlineStr">
        <is>
          <t>- эксплуатация машин и механизмов</t>
        </is>
      </c>
      <c r="L175" s="131" t="n">
        <v>16737.99</v>
      </c>
      <c r="M175" s="132" t="n"/>
      <c r="N175" s="131" t="n">
        <v>350660.89</v>
      </c>
    </row>
    <row r="176" ht="19.35" customHeight="1">
      <c r="A176" s="128" t="n"/>
      <c r="B176" s="133" t="n"/>
      <c r="C176" s="134" t="inlineStr">
        <is>
          <t>в т.ч. эксплуатация машин и механизмов без учета доплат к оплате труда машинистов</t>
        </is>
      </c>
      <c r="L176" s="131" t="n">
        <v>16737.99</v>
      </c>
      <c r="M176" s="132" t="n"/>
      <c r="N176" s="131" t="n">
        <v>350660.89</v>
      </c>
    </row>
    <row r="177" ht="19.35" customHeight="1">
      <c r="A177" s="128" t="n"/>
      <c r="B177" s="133" t="n"/>
      <c r="C177" s="134" t="inlineStr">
        <is>
          <t>- в т.ч. оплата труда машинистов (ОТм)</t>
        </is>
      </c>
      <c r="L177" s="131" t="n">
        <v>2927.03</v>
      </c>
      <c r="M177" s="132" t="n"/>
      <c r="N177" s="131" t="n">
        <v>208580.15</v>
      </c>
    </row>
    <row r="178" ht="19.35" customHeight="1">
      <c r="A178" s="128" t="n"/>
      <c r="B178" s="133" t="n"/>
      <c r="C178" s="134" t="inlineStr">
        <is>
          <t>Всего ФОТ (справочно)</t>
        </is>
      </c>
      <c r="L178" s="131" t="n">
        <v>21835.37</v>
      </c>
      <c r="M178" s="132" t="n"/>
      <c r="N178" s="131" t="n">
        <v>1555988.46</v>
      </c>
    </row>
    <row r="179" ht="19.35" customHeight="1">
      <c r="A179" s="128" t="n"/>
      <c r="B179" s="133" t="n"/>
      <c r="C179" s="134" t="inlineStr">
        <is>
          <t>Всего накладные расходы</t>
        </is>
      </c>
      <c r="L179" s="131" t="n">
        <v>19433.48</v>
      </c>
      <c r="M179" s="132" t="n"/>
      <c r="N179" s="131" t="n">
        <v>1384829.74</v>
      </c>
    </row>
    <row r="180" ht="19.35" customHeight="1">
      <c r="A180" s="128" t="n"/>
      <c r="B180" s="133" t="n"/>
      <c r="C180" s="134" t="inlineStr">
        <is>
          <t>Всего сметная прибыль</t>
        </is>
      </c>
      <c r="L180" s="131" t="n">
        <v>8952.49</v>
      </c>
      <c r="M180" s="132" t="n"/>
      <c r="N180" s="131" t="n">
        <v>637955.27</v>
      </c>
    </row>
    <row r="181" ht="19.35" customHeight="1">
      <c r="A181" s="128" t="n"/>
      <c r="B181" s="133" t="n"/>
      <c r="C181" s="134" t="inlineStr">
        <is>
          <t>Справочно</t>
        </is>
      </c>
      <c r="L181" s="131" t="n"/>
      <c r="M181" s="132" t="n"/>
      <c r="N181" s="131" t="n"/>
    </row>
    <row r="182" ht="19.35" customHeight="1">
      <c r="A182" s="128" t="n"/>
      <c r="B182" s="129" t="n"/>
      <c r="C182" s="134" t="inlineStr">
        <is>
          <t>затраты труда рабочих</t>
        </is>
      </c>
      <c r="I182" s="138" t="n">
        <v>2237.69196</v>
      </c>
      <c r="J182" s="139" t="n"/>
      <c r="K182" s="139" t="n"/>
      <c r="L182" s="132" t="n"/>
      <c r="M182" s="132" t="n"/>
      <c r="N182" s="132" t="n"/>
    </row>
    <row r="183" ht="19.35" customHeight="1">
      <c r="A183" s="128" t="n"/>
      <c r="B183" s="129" t="n"/>
      <c r="C183" s="134" t="inlineStr">
        <is>
          <t>затраты труда машинистов</t>
        </is>
      </c>
      <c r="I183" s="138" t="n">
        <v>216.81336</v>
      </c>
      <c r="J183" s="139" t="n"/>
      <c r="K183" s="139" t="n"/>
      <c r="L183" s="132" t="n"/>
      <c r="M183" s="132" t="n"/>
      <c r="N183" s="132" t="n"/>
    </row>
    <row r="184" ht="19.35" customHeight="1">
      <c r="A184" s="128" t="n"/>
      <c r="B184" s="147" t="n"/>
      <c r="C184" s="147" t="n"/>
      <c r="D184" s="125" t="n"/>
      <c r="E184" s="125" t="n"/>
      <c r="F184" s="4" t="n"/>
      <c r="G184" s="4" t="n"/>
      <c r="H184" s="4" t="n"/>
      <c r="I184" s="4" t="n"/>
      <c r="J184" s="4" t="n"/>
      <c r="K184" s="4" t="n"/>
      <c r="L184" s="4" t="n"/>
      <c r="M184" s="4" t="n"/>
      <c r="N184" s="4" t="n"/>
    </row>
    <row r="185" ht="19.35" customHeight="1">
      <c r="A185" s="148" t="inlineStr">
        <is>
          <t>Составил: ______________________________________/  Григорова И. А. /</t>
        </is>
      </c>
    </row>
    <row r="186" ht="19.35" customHeight="1">
      <c r="A186" s="148" t="n"/>
      <c r="B186" s="148" t="n"/>
      <c r="C186" s="149" t="inlineStr">
        <is>
          <t>должность, подпись (инициалы, фамилия)</t>
        </is>
      </c>
      <c r="G186" s="150" t="n"/>
      <c r="H186" s="150" t="n"/>
      <c r="I186" s="150" t="n"/>
      <c r="J186" s="148" t="n"/>
      <c r="K186" s="148" t="n"/>
      <c r="L186" s="148" t="n"/>
      <c r="M186" s="148" t="n"/>
      <c r="N186" s="148" t="n"/>
    </row>
    <row r="187" ht="19.35" customHeight="1">
      <c r="A187" s="148" t="inlineStr">
        <is>
          <t>Проверил: ______________________________________ /  Черкасов А. В. /</t>
        </is>
      </c>
    </row>
    <row r="188" ht="19.35" customHeight="1">
      <c r="A188" s="4" t="n"/>
      <c r="B188" s="4" t="n"/>
      <c r="C188" s="149" t="inlineStr">
        <is>
          <t>должность, подпись (инициалы, фамилия)</t>
        </is>
      </c>
      <c r="G188" s="150" t="n"/>
      <c r="H188" s="150" t="n"/>
      <c r="I188" s="150" t="n"/>
      <c r="J188" s="4" t="n"/>
      <c r="K188" s="4" t="n"/>
      <c r="L188" s="4" t="n"/>
      <c r="M188" s="4" t="n"/>
      <c r="N188" s="4" t="n"/>
    </row>
  </sheetData>
  <mergeCells count="198">
    <mergeCell ref="C143:H143"/>
    <mergeCell ref="C44:E44"/>
    <mergeCell ref="A17:G17"/>
    <mergeCell ref="C134:K134"/>
    <mergeCell ref="C146:K146"/>
    <mergeCell ref="H13:N13"/>
    <mergeCell ref="C183:H183"/>
    <mergeCell ref="C80:E80"/>
    <mergeCell ref="A30:N30"/>
    <mergeCell ref="C164:K164"/>
    <mergeCell ref="C173:K173"/>
    <mergeCell ref="A19:G19"/>
    <mergeCell ref="C186:F186"/>
    <mergeCell ref="C95:E95"/>
    <mergeCell ref="C163:K163"/>
    <mergeCell ref="H15:N15"/>
    <mergeCell ref="C51:E51"/>
    <mergeCell ref="C60:E60"/>
    <mergeCell ref="C29:G29"/>
    <mergeCell ref="C182:H182"/>
    <mergeCell ref="C138:K138"/>
    <mergeCell ref="C71:E71"/>
    <mergeCell ref="C123:E123"/>
    <mergeCell ref="C144:H144"/>
    <mergeCell ref="C91:E91"/>
    <mergeCell ref="N39:N40"/>
    <mergeCell ref="C149:K149"/>
    <mergeCell ref="C158:K158"/>
    <mergeCell ref="C57:E57"/>
    <mergeCell ref="J11:N11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F6:N6"/>
    <mergeCell ref="H17:N17"/>
    <mergeCell ref="A28:B28"/>
    <mergeCell ref="A52:N52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7:K137"/>
    <mergeCell ref="C127:E127"/>
    <mergeCell ref="C177:K177"/>
    <mergeCell ref="C114:E114"/>
    <mergeCell ref="C59:E59"/>
    <mergeCell ref="C46:E46"/>
    <mergeCell ref="C139:K139"/>
    <mergeCell ref="C148:K148"/>
    <mergeCell ref="H14:N14"/>
    <mergeCell ref="C61:E61"/>
    <mergeCell ref="C132:K132"/>
    <mergeCell ref="C70:E70"/>
    <mergeCell ref="C48:E48"/>
    <mergeCell ref="C181:K181"/>
    <mergeCell ref="C106:E106"/>
    <mergeCell ref="C81:E81"/>
    <mergeCell ref="C125:E125"/>
    <mergeCell ref="C165:K165"/>
    <mergeCell ref="C174:K174"/>
    <mergeCell ref="A21:N21"/>
    <mergeCell ref="C155:K155"/>
    <mergeCell ref="C87:E87"/>
    <mergeCell ref="F4:N4"/>
    <mergeCell ref="A185:N185"/>
    <mergeCell ref="C179:K179"/>
    <mergeCell ref="C157:K157"/>
    <mergeCell ref="C151:K151"/>
    <mergeCell ref="C89:E89"/>
    <mergeCell ref="C104:E104"/>
    <mergeCell ref="C116:E116"/>
    <mergeCell ref="C160:K160"/>
    <mergeCell ref="C166:K166"/>
    <mergeCell ref="C141:K141"/>
    <mergeCell ref="C79:E79"/>
    <mergeCell ref="A39:A40"/>
    <mergeCell ref="C73:E73"/>
    <mergeCell ref="C88:E88"/>
    <mergeCell ref="A43:N43"/>
    <mergeCell ref="C188:F188"/>
    <mergeCell ref="H16:N16"/>
    <mergeCell ref="C63:E63"/>
    <mergeCell ref="C121:E121"/>
    <mergeCell ref="C50:E50"/>
    <mergeCell ref="C152:K152"/>
    <mergeCell ref="C117:E117"/>
    <mergeCell ref="C55:E55"/>
    <mergeCell ref="A24:N24"/>
    <mergeCell ref="L32:M32"/>
    <mergeCell ref="C133:K133"/>
    <mergeCell ref="C142:K142"/>
    <mergeCell ref="C176:K176"/>
    <mergeCell ref="C129:K129"/>
    <mergeCell ref="F2:N2"/>
    <mergeCell ref="C115:E115"/>
    <mergeCell ref="C178:K178"/>
    <mergeCell ref="A187:N187"/>
    <mergeCell ref="A25:N25"/>
    <mergeCell ref="L33:M33"/>
    <mergeCell ref="C122:E122"/>
    <mergeCell ref="C67:E67"/>
    <mergeCell ref="C72:E72"/>
    <mergeCell ref="C109:E109"/>
    <mergeCell ref="L35:M35"/>
    <mergeCell ref="C170:K170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154:K154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41:E41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67:K167"/>
    <mergeCell ref="H18:N18"/>
    <mergeCell ref="B39:B40"/>
    <mergeCell ref="J9:N9"/>
    <mergeCell ref="C130:K130"/>
    <mergeCell ref="C76:E76"/>
    <mergeCell ref="C120:E120"/>
    <mergeCell ref="C110:E110"/>
    <mergeCell ref="C169:K169"/>
    <mergeCell ref="A8:C8"/>
    <mergeCell ref="C119:E119"/>
    <mergeCell ref="C135:K135"/>
    <mergeCell ref="C150:K150"/>
    <mergeCell ref="A15:G15"/>
    <mergeCell ref="C82:E82"/>
    <mergeCell ref="C159:K159"/>
    <mergeCell ref="C153:K153"/>
    <mergeCell ref="A10:C10"/>
    <mergeCell ref="C66:E66"/>
    <mergeCell ref="C53:E53"/>
    <mergeCell ref="C102:E102"/>
    <mergeCell ref="C161:K161"/>
    <mergeCell ref="C111:E111"/>
    <mergeCell ref="A9:C9"/>
    <mergeCell ref="C136:K136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6.xml><?xml version="1.0" encoding="utf-8"?>
<worksheet xmlns="http://schemas.openxmlformats.org/spreadsheetml/2006/main">
  <sheetPr>
    <outlinePr summaryBelow="1" summaryRight="1"/>
    <pageSetUpPr autoPageBreaks="0" fitToPage="0"/>
  </sheetPr>
  <dimension ref="A1:N126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" customWidth="1" min="14" max="14"/>
  </cols>
  <sheetData>
    <row r="1" ht="19.35" customHeight="1">
      <c r="A1" s="46" t="n"/>
      <c r="B1" s="46" t="n"/>
      <c r="C1" s="46" t="n"/>
      <c r="D1" s="4" t="n"/>
      <c r="E1" s="4" t="n"/>
      <c r="F1" s="47" t="inlineStr">
        <is>
          <t>Приложение № 2</t>
        </is>
      </c>
    </row>
    <row r="2" ht="19.35" customHeight="1">
      <c r="A2" s="48" t="n"/>
      <c r="B2" s="48" t="n"/>
      <c r="C2" s="48" t="n"/>
      <c r="D2" s="4" t="n"/>
      <c r="E2" s="4" t="n"/>
      <c r="F2" s="47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8" t="n"/>
      <c r="B3" s="48" t="n"/>
      <c r="C3" s="48" t="n"/>
      <c r="D3" s="4" t="n"/>
      <c r="E3" s="4" t="n"/>
      <c r="F3" s="47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9" t="n"/>
      <c r="B4" s="50" t="n"/>
      <c r="C4" s="50" t="n"/>
      <c r="D4" s="4" t="n"/>
      <c r="E4" s="4" t="n"/>
      <c r="F4" s="51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9" t="n"/>
      <c r="B5" s="50" t="n"/>
      <c r="C5" s="50" t="n"/>
      <c r="D5" s="4" t="n"/>
      <c r="E5" s="4" t="n"/>
      <c r="F5" s="51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9" t="n"/>
      <c r="B6" s="50" t="n"/>
      <c r="C6" s="50" t="n"/>
      <c r="D6" s="4" t="n"/>
      <c r="E6" s="4" t="n"/>
      <c r="F6" s="47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9" t="n"/>
      <c r="B7" s="50" t="n"/>
      <c r="C7" s="50" t="n"/>
      <c r="D7" s="4" t="n"/>
      <c r="E7" s="4" t="n"/>
      <c r="F7" s="47" t="n"/>
      <c r="G7" s="47" t="n"/>
      <c r="H7" s="47" t="n"/>
      <c r="I7" s="47" t="n"/>
      <c r="J7" s="47" t="n"/>
      <c r="K7" s="47" t="n"/>
      <c r="L7" s="47" t="n"/>
      <c r="M7" s="47" t="n"/>
      <c r="N7" s="47" t="n"/>
    </row>
    <row r="8" hidden="1" ht="19.35" customHeight="1">
      <c r="A8" s="52" t="n"/>
      <c r="D8" s="4" t="n"/>
      <c r="E8" s="4" t="n"/>
      <c r="F8" s="47" t="n"/>
      <c r="G8" s="47" t="n"/>
      <c r="H8" s="47" t="n"/>
      <c r="I8" s="47" t="n"/>
      <c r="J8" s="3" t="n"/>
    </row>
    <row r="9" hidden="1" ht="19.5" customHeight="1">
      <c r="A9" s="52" t="n"/>
      <c r="D9" s="4" t="n"/>
      <c r="E9" s="4" t="n"/>
      <c r="F9" s="47" t="n"/>
      <c r="G9" s="47" t="n"/>
      <c r="H9" s="47" t="n"/>
      <c r="I9" s="47" t="n"/>
      <c r="J9" s="3" t="n"/>
    </row>
    <row r="10" hidden="1" ht="19.35" customHeight="1">
      <c r="A10" s="52" t="n"/>
      <c r="D10" s="4" t="n"/>
      <c r="E10" s="4" t="n"/>
      <c r="F10" s="47" t="n"/>
      <c r="G10" s="47" t="n"/>
      <c r="H10" s="47" t="n"/>
      <c r="I10" s="47" t="n"/>
      <c r="J10" s="3" t="n"/>
    </row>
    <row r="11" hidden="1" ht="19.5" customHeight="1">
      <c r="A11" s="52" t="n"/>
      <c r="D11" s="4" t="n"/>
      <c r="E11" s="4" t="n"/>
      <c r="F11" s="47" t="n"/>
      <c r="G11" s="47" t="n"/>
      <c r="H11" s="47" t="n"/>
      <c r="I11" s="47" t="n"/>
      <c r="J11" s="3" t="n"/>
    </row>
    <row r="12" hidden="1" ht="19.35" customHeight="1">
      <c r="A12" s="53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4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5" t="inlineStr">
        <is>
          <t>ПК Госстройсмета-3</t>
        </is>
      </c>
      <c r="I13" s="56" t="n"/>
      <c r="J13" s="56" t="n"/>
      <c r="K13" s="56" t="n"/>
      <c r="L13" s="56" t="n"/>
      <c r="M13" s="56" t="n"/>
      <c r="N13" s="56" t="n"/>
    </row>
    <row r="14" ht="35.25" customHeight="1">
      <c r="A14" s="57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5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6" t="n"/>
      <c r="J14" s="56" t="n"/>
      <c r="K14" s="56" t="n"/>
      <c r="L14" s="56" t="n"/>
      <c r="M14" s="56" t="n"/>
      <c r="N14" s="56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8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9" t="n"/>
      <c r="J15" s="59" t="n"/>
      <c r="K15" s="59" t="n"/>
      <c r="L15" s="59" t="n"/>
      <c r="M15" s="59" t="n"/>
      <c r="N15" s="59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8" t="inlineStr">
        <is>
          <t>Письмо Минстрой России от 30.12.2025 № 81879-ИФ/09, I квартал 2026; Прочие объекты; Амурская область</t>
        </is>
      </c>
      <c r="I16" s="59" t="n"/>
      <c r="J16" s="59" t="n"/>
      <c r="K16" s="59" t="n"/>
      <c r="L16" s="59" t="n"/>
      <c r="M16" s="59" t="n"/>
      <c r="N16" s="59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8" t="n"/>
      <c r="I17" s="59" t="n"/>
      <c r="J17" s="59" t="n"/>
      <c r="K17" s="59" t="n"/>
      <c r="L17" s="59" t="n"/>
      <c r="M17" s="59" t="n"/>
      <c r="N17" s="59" t="n"/>
    </row>
    <row r="18" ht="21" customHeight="1">
      <c r="A18" s="6" t="inlineStr">
        <is>
          <t>Наименование субъекта Российской Федерации</t>
        </is>
      </c>
      <c r="H18" s="58" t="inlineStr">
        <is>
          <t>Амурская область</t>
        </is>
      </c>
      <c r="I18" s="59" t="n"/>
      <c r="J18" s="59" t="n"/>
      <c r="K18" s="59" t="n"/>
      <c r="L18" s="59" t="n"/>
      <c r="M18" s="59" t="n"/>
      <c r="N18" s="59" t="n"/>
    </row>
    <row r="19" ht="21" customHeight="1">
      <c r="A19" s="6" t="inlineStr">
        <is>
          <t>Наименование зоны субъекта Российской Федерации</t>
        </is>
      </c>
      <c r="H19" s="58" t="inlineStr">
        <is>
          <t>1 зона</t>
        </is>
      </c>
      <c r="I19" s="59" t="n"/>
      <c r="J19" s="59" t="n"/>
      <c r="K19" s="59" t="n"/>
      <c r="L19" s="59" t="n"/>
      <c r="M19" s="59" t="n"/>
      <c r="N19" s="59" t="n"/>
    </row>
    <row r="20" ht="24" customHeight="1">
      <c r="A20" s="60" t="inlineStr">
        <is>
          <t>Расширение просеки ВЛ 220-500 кВ</t>
        </is>
      </c>
      <c r="B20" s="56" t="n"/>
      <c r="C20" s="56" t="n"/>
      <c r="D20" s="56" t="n"/>
      <c r="E20" s="56" t="n"/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</row>
    <row r="21" ht="19.35" customHeight="1">
      <c r="A21" s="61" t="inlineStr">
        <is>
          <t>(наименование стройки)</t>
        </is>
      </c>
    </row>
    <row r="22" ht="19.35" customHeight="1">
      <c r="A22" s="60" t="inlineStr">
        <is>
          <t>22 ВЛ 220 кВ Бурейская ГЭС - Завитая 1ц.</t>
        </is>
      </c>
      <c r="B22" s="56" t="n"/>
      <c r="C22" s="56" t="n"/>
      <c r="D22" s="56" t="n"/>
      <c r="E22" s="56" t="n"/>
      <c r="F22" s="56" t="n"/>
      <c r="G22" s="56" t="n"/>
      <c r="H22" s="56" t="n"/>
      <c r="I22" s="56" t="n"/>
      <c r="J22" s="56" t="n"/>
      <c r="K22" s="56" t="n"/>
      <c r="L22" s="56" t="n"/>
      <c r="M22" s="56" t="n"/>
      <c r="N22" s="56" t="n"/>
    </row>
    <row r="23" ht="19.35" customHeight="1">
      <c r="A23" s="62" t="inlineStr">
        <is>
          <t>(наименование объекта капитального строительства)</t>
        </is>
      </c>
      <c r="B23" s="63" t="n"/>
      <c r="C23" s="63" t="n"/>
      <c r="D23" s="63" t="n"/>
      <c r="E23" s="63" t="n"/>
      <c r="F23" s="63" t="n"/>
      <c r="G23" s="63" t="n"/>
      <c r="H23" s="63" t="n"/>
      <c r="I23" s="63" t="n"/>
      <c r="J23" s="63" t="n"/>
      <c r="K23" s="63" t="n"/>
      <c r="L23" s="63" t="n"/>
      <c r="M23" s="63" t="n"/>
      <c r="N23" s="63" t="n"/>
    </row>
    <row r="24" ht="19.35" customHeight="1">
      <c r="A24" s="64" t="inlineStr">
        <is>
          <t>ЛОКАЛЬНЫЙ СМЕТНЫЙ РАСЧЕТ (СМЕТА) № 02-22-04</t>
        </is>
      </c>
    </row>
    <row r="25" ht="19.35" customHeight="1">
      <c r="A25" s="60" t="inlineStr">
        <is>
          <t>22 ВЛ 220 кВ Бурейская ГЭС - Завитая 1ц.  Бурейский р-он Родионовский сельсовет</t>
        </is>
      </c>
      <c r="B25" s="56" t="n"/>
      <c r="C25" s="56" t="n"/>
      <c r="D25" s="56" t="n"/>
      <c r="E25" s="56" t="n"/>
      <c r="F25" s="56" t="n"/>
      <c r="G25" s="56" t="n"/>
      <c r="H25" s="56" t="n"/>
      <c r="I25" s="56" t="n"/>
      <c r="J25" s="56" t="n"/>
      <c r="K25" s="56" t="n"/>
      <c r="L25" s="56" t="n"/>
      <c r="M25" s="56" t="n"/>
      <c r="N25" s="56" t="n"/>
    </row>
    <row r="26" ht="19.35" customHeight="1">
      <c r="A26" s="62" t="inlineStr">
        <is>
          <t>(наименование работ и затрат)</t>
        </is>
      </c>
      <c r="B26" s="63" t="n"/>
      <c r="C26" s="63" t="n"/>
      <c r="D26" s="63" t="n"/>
      <c r="E26" s="63" t="n"/>
      <c r="F26" s="63" t="n"/>
      <c r="G26" s="63" t="n"/>
      <c r="H26" s="63" t="n"/>
      <c r="I26" s="63" t="n"/>
      <c r="J26" s="63" t="n"/>
      <c r="K26" s="63" t="n"/>
      <c r="L26" s="63" t="n"/>
      <c r="M26" s="63" t="n"/>
      <c r="N26" s="63" t="n"/>
    </row>
    <row r="27" ht="18" customHeight="1">
      <c r="A27" s="57" t="inlineStr">
        <is>
          <t xml:space="preserve">Составлен </t>
        </is>
      </c>
      <c r="B27" s="65" t="n"/>
      <c r="C27" s="66" t="inlineStr">
        <is>
          <t>Базисно-индексным</t>
        </is>
      </c>
      <c r="D27" s="56" t="n"/>
      <c r="E27" s="67" t="n"/>
      <c r="F27" s="57" t="inlineStr">
        <is>
          <t>методом</t>
        </is>
      </c>
      <c r="G27" s="65" t="n"/>
      <c r="H27" s="65" t="n"/>
      <c r="I27" s="65" t="n"/>
      <c r="J27" s="65" t="n"/>
      <c r="K27" s="65" t="n"/>
      <c r="L27" s="65" t="n"/>
      <c r="M27" s="65" t="n"/>
      <c r="N27" s="65" t="n"/>
    </row>
    <row r="28" ht="18" customHeight="1">
      <c r="A28" s="6" t="inlineStr">
        <is>
          <t xml:space="preserve">Основание: </t>
        </is>
      </c>
      <c r="C28" s="68" t="inlineStr">
        <is>
          <t>Ф.579959-19.22-РД</t>
        </is>
      </c>
      <c r="D28" s="56" t="n"/>
      <c r="E28" s="56" t="n"/>
      <c r="F28" s="56" t="n"/>
      <c r="G28" s="56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62" t="inlineStr">
        <is>
          <t>(проектная и (или) иная техническая документация)</t>
        </is>
      </c>
      <c r="D29" s="63" t="n"/>
      <c r="E29" s="63" t="n"/>
      <c r="F29" s="63" t="n"/>
      <c r="G29" s="63" t="n"/>
      <c r="H29" s="61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9" t="n"/>
      <c r="C31" s="6" t="n"/>
      <c r="D31" s="6" t="n"/>
      <c r="E31" s="6" t="n"/>
      <c r="F31" s="6" t="n"/>
      <c r="G31" s="6" t="n"/>
      <c r="H31" s="6" t="n"/>
      <c r="I31" s="6" t="n"/>
      <c r="J31" s="57" t="n"/>
      <c r="K31" s="70" t="inlineStr">
        <is>
          <t>Средства на оплату труда рабочих</t>
        </is>
      </c>
      <c r="L31" s="71" t="n">
        <v>165.63</v>
      </c>
      <c r="M31" s="69" t="n">
        <v>2.32</v>
      </c>
      <c r="N31" s="72" t="inlineStr">
        <is>
          <t>тыс. руб.</t>
        </is>
      </c>
    </row>
    <row r="32" ht="22.5" customHeight="1">
      <c r="A32" s="73" t="inlineStr">
        <is>
          <t>Сметная стоимость</t>
        </is>
      </c>
      <c r="C32" s="74" t="n"/>
      <c r="D32" s="75" t="n">
        <v>380.94</v>
      </c>
      <c r="E32" s="76" t="inlineStr">
        <is>
          <t>(</t>
        </is>
      </c>
      <c r="F32" s="75" t="n">
        <v>5.35</v>
      </c>
      <c r="G32" s="77" t="inlineStr">
        <is>
          <t>) тыс. руб.</t>
        </is>
      </c>
      <c r="H32" s="72" t="n"/>
      <c r="I32" s="6" t="n"/>
      <c r="J32" s="6" t="n"/>
      <c r="K32" s="70" t="inlineStr">
        <is>
          <t>Нормативные затраты труда рабочих</t>
        </is>
      </c>
      <c r="L32" s="78" t="n">
        <v>277.36</v>
      </c>
      <c r="M32" s="59" t="n"/>
      <c r="N32" s="6" t="inlineStr">
        <is>
          <t>чел. ч.</t>
        </is>
      </c>
    </row>
    <row r="33" ht="21.75" customHeight="1">
      <c r="A33" s="48" t="n"/>
      <c r="B33" s="10" t="inlineStr">
        <is>
          <t>в том числе:</t>
        </is>
      </c>
      <c r="C33" s="48" t="n"/>
      <c r="D33" s="48" t="n"/>
      <c r="E33" s="48" t="n"/>
      <c r="F33" s="48" t="n"/>
      <c r="G33" s="48" t="n"/>
      <c r="H33" s="48" t="n"/>
      <c r="I33" s="48" t="n"/>
      <c r="J33" s="48" t="n"/>
      <c r="K33" s="70" t="inlineStr">
        <is>
          <t>Нормативные затраты труда машинистов</t>
        </is>
      </c>
      <c r="L33" s="78" t="n"/>
      <c r="M33" s="59" t="n"/>
      <c r="N33" s="6" t="inlineStr">
        <is>
          <t>чел. ч.</t>
        </is>
      </c>
    </row>
    <row r="34" ht="19.35" customHeight="1">
      <c r="A34" s="79" t="n"/>
      <c r="B34" s="80" t="inlineStr">
        <is>
          <t>строительных работ</t>
        </is>
      </c>
      <c r="C34" s="81" t="n"/>
      <c r="D34" s="82" t="n">
        <v>380.94</v>
      </c>
      <c r="E34" s="76" t="inlineStr">
        <is>
          <t>(</t>
        </is>
      </c>
      <c r="F34" s="82" t="n">
        <v>5.35</v>
      </c>
      <c r="G34" s="72" t="inlineStr">
        <is>
          <t>) тыс. руб.</t>
        </is>
      </c>
      <c r="H34" s="72" t="n"/>
      <c r="I34" s="79" t="n"/>
      <c r="J34" s="79" t="n"/>
      <c r="K34" s="4" t="n"/>
      <c r="L34" s="3" t="n"/>
      <c r="N34" s="4" t="n"/>
    </row>
    <row r="35" ht="19.35" customHeight="1">
      <c r="A35" s="79" t="n"/>
      <c r="B35" s="80" t="inlineStr">
        <is>
          <t>монтажных работ</t>
        </is>
      </c>
      <c r="C35" s="81" t="n"/>
      <c r="D35" s="82" t="n">
        <v>0</v>
      </c>
      <c r="E35" s="76" t="inlineStr">
        <is>
          <t>(</t>
        </is>
      </c>
      <c r="F35" s="82" t="n">
        <v>0</v>
      </c>
      <c r="G35" s="72" t="inlineStr">
        <is>
          <t>) тыс. руб.</t>
        </is>
      </c>
      <c r="H35" s="72" t="n"/>
      <c r="I35" s="79" t="n"/>
      <c r="J35" s="79" t="n"/>
      <c r="K35" s="4" t="n"/>
      <c r="L35" s="3" t="n"/>
      <c r="N35" s="4" t="n"/>
    </row>
    <row r="36" ht="19.35" customHeight="1">
      <c r="A36" s="79" t="n"/>
      <c r="B36" s="80" t="inlineStr">
        <is>
          <t>оборудования</t>
        </is>
      </c>
      <c r="C36" s="81" t="n"/>
      <c r="D36" s="82" t="n">
        <v>0</v>
      </c>
      <c r="E36" s="76" t="inlineStr">
        <is>
          <t>(</t>
        </is>
      </c>
      <c r="F36" s="82" t="n">
        <v>0</v>
      </c>
      <c r="G36" s="72" t="inlineStr">
        <is>
          <t>) тыс. руб.</t>
        </is>
      </c>
      <c r="H36" s="72" t="n"/>
      <c r="I36" s="79" t="n"/>
      <c r="J36" s="79" t="n"/>
      <c r="K36" s="4" t="n"/>
      <c r="L36" s="4" t="n"/>
      <c r="M36" s="4" t="n"/>
      <c r="N36" s="4" t="n"/>
    </row>
    <row r="37" ht="19.35" customHeight="1">
      <c r="A37" s="79" t="n"/>
      <c r="B37" s="80" t="inlineStr">
        <is>
          <t>прочих затрат</t>
        </is>
      </c>
      <c r="C37" s="81" t="n"/>
      <c r="D37" s="82" t="n">
        <v>0</v>
      </c>
      <c r="E37" s="76" t="inlineStr">
        <is>
          <t>(</t>
        </is>
      </c>
      <c r="F37" s="82" t="n">
        <v>0</v>
      </c>
      <c r="G37" s="72" t="inlineStr">
        <is>
          <t>) тыс. руб.</t>
        </is>
      </c>
      <c r="H37" s="72" t="n"/>
      <c r="I37" s="79" t="n"/>
      <c r="J37" s="79" t="n"/>
      <c r="K37" s="4" t="n"/>
      <c r="L37" s="3" t="n"/>
      <c r="N37" s="4" t="n"/>
    </row>
    <row r="38" ht="19.35" customHeight="1">
      <c r="A38" s="79" t="n"/>
      <c r="B38" s="79" t="n"/>
      <c r="C38" s="79" t="n"/>
      <c r="D38" s="79" t="n"/>
      <c r="E38" s="79" t="n"/>
      <c r="F38" s="79" t="n"/>
      <c r="G38" s="79" t="n"/>
      <c r="H38" s="79" t="n"/>
      <c r="I38" s="79" t="n"/>
      <c r="J38" s="79" t="n"/>
      <c r="K38" s="79" t="n"/>
      <c r="L38" s="79" t="n"/>
      <c r="M38" s="79" t="n"/>
      <c r="N38" s="79" t="n"/>
    </row>
    <row r="39" ht="55.35" customHeight="1">
      <c r="A39" s="14" t="inlineStr">
        <is>
          <t>№ п.п.</t>
        </is>
      </c>
      <c r="B39" s="83" t="inlineStr">
        <is>
          <t>Обоснование</t>
        </is>
      </c>
      <c r="C39" s="14" t="inlineStr">
        <is>
          <t>Наименование работ и затрат</t>
        </is>
      </c>
      <c r="D39" s="63" t="n"/>
      <c r="E39" s="84" t="n"/>
      <c r="F39" s="14" t="inlineStr">
        <is>
          <t>Единица измерения</t>
        </is>
      </c>
      <c r="G39" s="85" t="inlineStr">
        <is>
          <t>Количество</t>
        </is>
      </c>
      <c r="H39" s="63" t="n"/>
      <c r="I39" s="84" t="n"/>
      <c r="J39" s="8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63" t="n"/>
      <c r="L39" s="84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6" t="n"/>
      <c r="B40" s="86" t="n"/>
      <c r="C40" s="87" t="n"/>
      <c r="D40" s="56" t="n"/>
      <c r="E40" s="88" t="n"/>
      <c r="F40" s="86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6" t="n"/>
      <c r="N40" s="86" t="n"/>
    </row>
    <row r="41" ht="19.35" customHeight="1">
      <c r="A41" s="89" t="n">
        <v>1</v>
      </c>
      <c r="B41" s="90" t="n">
        <v>2</v>
      </c>
      <c r="C41" s="14" t="n">
        <v>3</v>
      </c>
      <c r="D41" s="59" t="n"/>
      <c r="E41" s="91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9" t="n">
        <v>12</v>
      </c>
    </row>
    <row r="42" ht="19.35" customHeight="1">
      <c r="A42" s="92" t="inlineStr">
        <is>
          <t>Раздел 1. Вырубка просеки</t>
        </is>
      </c>
      <c r="B42" s="266" t="n"/>
      <c r="C42" s="266" t="n"/>
      <c r="D42" s="266" t="n"/>
      <c r="E42" s="266" t="n"/>
      <c r="F42" s="266" t="n"/>
      <c r="G42" s="266" t="n"/>
      <c r="H42" s="266" t="n"/>
      <c r="I42" s="266" t="n"/>
      <c r="J42" s="266" t="n"/>
      <c r="K42" s="266" t="n"/>
      <c r="L42" s="266" t="n"/>
      <c r="M42" s="266" t="n"/>
      <c r="N42" s="267" t="n"/>
    </row>
    <row r="43" ht="19.35" customHeight="1">
      <c r="A43" s="94" t="inlineStr">
        <is>
          <t>Пролет 29-167 (Завитинское уч. л-во Завитинского л-ва 167-169,171-172,173-185 вырубки нет)</t>
        </is>
      </c>
      <c r="B43" s="59" t="n"/>
      <c r="C43" s="59" t="n"/>
      <c r="D43" s="59" t="n"/>
      <c r="E43" s="59" t="n"/>
      <c r="F43" s="59" t="n"/>
      <c r="G43" s="59" t="n"/>
      <c r="H43" s="59" t="n"/>
      <c r="I43" s="59" t="n"/>
      <c r="J43" s="59" t="n"/>
      <c r="K43" s="59" t="n"/>
      <c r="L43" s="59" t="n"/>
      <c r="M43" s="59" t="n"/>
      <c r="N43" s="91" t="n"/>
    </row>
    <row r="44" ht="42" customHeight="1">
      <c r="A44" s="92" t="inlineStr">
        <is>
          <t>1</t>
        </is>
      </c>
      <c r="B44" s="95" t="inlineStr">
        <is>
          <t>ФЕР01-02-101-02</t>
        </is>
      </c>
      <c r="C44" s="96" t="inlineStr">
        <is>
          <t>Разделка древесины мягких пород, полученной от валки леса, диаметр стволов: до 16 см</t>
        </is>
      </c>
      <c r="D44" s="266" t="n"/>
      <c r="E44" s="267" t="n"/>
      <c r="F44" s="97" t="inlineStr">
        <is>
          <t>100 деревьев</t>
        </is>
      </c>
      <c r="G44" s="98" t="n">
        <v>9.449999999999999</v>
      </c>
      <c r="H44" s="99" t="n">
        <v>1</v>
      </c>
      <c r="I44" s="119" t="n">
        <v>9.449999999999999</v>
      </c>
      <c r="J44" s="98" t="n"/>
      <c r="K44" s="98" t="n"/>
      <c r="L44" s="98" t="n"/>
      <c r="M44" s="98" t="n"/>
      <c r="N44" s="98" t="n"/>
    </row>
    <row r="45" ht="24.6" customHeight="1">
      <c r="A45" s="100" t="n"/>
      <c r="B45" s="101" t="inlineStr">
        <is>
          <t>Прил.1.12 п.3.213</t>
        </is>
      </c>
      <c r="C45" s="102" t="inlineStr">
        <is>
          <t>Разделка древесины без заготовки дров ОЗП=0,8; ЭМ=0,7; ЗПМ=0,7; ТЗ=0,8; ТЗМ=0,7</t>
        </is>
      </c>
      <c r="D45" s="266" t="n"/>
      <c r="E45" s="266" t="n"/>
      <c r="F45" s="266" t="n"/>
      <c r="G45" s="266" t="n"/>
      <c r="H45" s="266" t="n"/>
      <c r="I45" s="266" t="n"/>
      <c r="J45" s="266" t="n"/>
      <c r="K45" s="266" t="n"/>
      <c r="L45" s="266" t="n"/>
      <c r="M45" s="266" t="n"/>
      <c r="N45" s="267" t="n"/>
    </row>
    <row r="46" ht="19.35" customHeight="1">
      <c r="A46" s="100" t="n"/>
      <c r="B46" s="101" t="inlineStr">
        <is>
          <t>1</t>
        </is>
      </c>
      <c r="C46" s="102" t="inlineStr">
        <is>
          <t>ОТ</t>
        </is>
      </c>
      <c r="D46" s="266" t="n"/>
      <c r="E46" s="267" t="n"/>
      <c r="F46" s="103" t="n"/>
      <c r="G46" s="103" t="n"/>
      <c r="H46" s="103" t="n"/>
      <c r="I46" s="104" t="n"/>
      <c r="J46" s="105" t="n">
        <v>112.29</v>
      </c>
      <c r="K46" s="151" t="n">
        <v>0.96</v>
      </c>
      <c r="L46" s="107" t="n">
        <v>1018.69</v>
      </c>
      <c r="M46" s="105" t="n">
        <v>71.26000000000001</v>
      </c>
      <c r="N46" s="107" t="n">
        <v>72591.85000000001</v>
      </c>
    </row>
    <row r="47" ht="19.35" customHeight="1">
      <c r="A47" s="100" t="n"/>
      <c r="B47" s="108" t="n"/>
      <c r="C47" s="102" t="inlineStr">
        <is>
          <t>ЗТ</t>
        </is>
      </c>
      <c r="D47" s="266" t="n"/>
      <c r="E47" s="267" t="n"/>
      <c r="F47" s="109" t="inlineStr">
        <is>
          <t>чел.-ч</t>
        </is>
      </c>
      <c r="G47" s="270" t="n">
        <v>13.4</v>
      </c>
      <c r="H47" s="151" t="n">
        <v>0.96</v>
      </c>
      <c r="I47" s="271" t="n">
        <v>121.5648</v>
      </c>
      <c r="J47" s="104" t="n"/>
      <c r="K47" s="104" t="n"/>
      <c r="L47" s="104" t="n"/>
      <c r="M47" s="104" t="n"/>
      <c r="N47" s="104" t="n"/>
    </row>
    <row r="48" ht="19.35" customHeight="1">
      <c r="A48" s="100" t="n"/>
      <c r="B48" s="108" t="n"/>
      <c r="C48" s="102" t="inlineStr">
        <is>
          <t>Итого по расценке</t>
        </is>
      </c>
      <c r="D48" s="266" t="n"/>
      <c r="E48" s="267" t="n"/>
      <c r="F48" s="103" t="n"/>
      <c r="G48" s="110" t="n"/>
      <c r="H48" s="110" t="n"/>
      <c r="I48" s="104" t="n"/>
      <c r="J48" s="105" t="n">
        <v>112.29</v>
      </c>
      <c r="K48" s="104" t="n"/>
      <c r="L48" s="107" t="n">
        <v>1018.69</v>
      </c>
      <c r="M48" s="104" t="n"/>
      <c r="N48" s="111" t="n"/>
    </row>
    <row r="49" ht="19.35" customHeight="1">
      <c r="A49" s="100" t="n"/>
      <c r="B49" s="112" t="n"/>
      <c r="C49" s="102" t="inlineStr">
        <is>
          <t>ФОТ</t>
        </is>
      </c>
      <c r="D49" s="266" t="n"/>
      <c r="E49" s="267" t="n"/>
      <c r="F49" s="103" t="n"/>
      <c r="G49" s="110" t="n"/>
      <c r="H49" s="110" t="n"/>
      <c r="I49" s="104" t="n"/>
      <c r="J49" s="104" t="n"/>
      <c r="K49" s="104" t="n"/>
      <c r="L49" s="107" t="n">
        <v>1018.69</v>
      </c>
      <c r="M49" s="104" t="n"/>
      <c r="N49" s="107" t="n">
        <v>72591.85000000001</v>
      </c>
    </row>
    <row r="50" ht="42" customHeight="1">
      <c r="A50" s="100" t="n"/>
      <c r="B50" s="113" t="inlineStr">
        <is>
          <t>Пр/812-001.4-1</t>
        </is>
      </c>
      <c r="C50" s="102" t="inlineStr">
        <is>
          <t>НР Земляные работы по другим видам работ (подготовительным, сопутствующим, укрепительным)</t>
        </is>
      </c>
      <c r="D50" s="266" t="n"/>
      <c r="E50" s="267" t="n"/>
      <c r="F50" s="109" t="inlineStr">
        <is>
          <t>%</t>
        </is>
      </c>
      <c r="G50" s="114" t="n">
        <v>89</v>
      </c>
      <c r="H50" s="115" t="n"/>
      <c r="I50" s="114" t="n">
        <v>89</v>
      </c>
      <c r="J50" s="104" t="n"/>
      <c r="K50" s="104" t="n"/>
      <c r="L50" s="105" t="n">
        <v>906.63</v>
      </c>
      <c r="M50" s="104" t="n"/>
      <c r="N50" s="116" t="n">
        <v>64606.75</v>
      </c>
    </row>
    <row r="51" ht="42" customHeight="1">
      <c r="A51" s="100" t="n"/>
      <c r="B51" s="113" t="inlineStr">
        <is>
          <t>Пр/774-001.4</t>
        </is>
      </c>
      <c r="C51" s="102" t="inlineStr">
        <is>
          <t>СП Земляные работы по другим видам работ (подготовительным, сопутствующим, укрепительным)</t>
        </is>
      </c>
      <c r="D51" s="266" t="n"/>
      <c r="E51" s="267" t="n"/>
      <c r="F51" s="109" t="inlineStr">
        <is>
          <t>%</t>
        </is>
      </c>
      <c r="G51" s="114" t="n">
        <v>41</v>
      </c>
      <c r="H51" s="115" t="n"/>
      <c r="I51" s="114" t="n">
        <v>41</v>
      </c>
      <c r="J51" s="104" t="n"/>
      <c r="K51" s="104" t="n"/>
      <c r="L51" s="105" t="n">
        <v>417.66</v>
      </c>
      <c r="M51" s="104" t="n"/>
      <c r="N51" s="107" t="n">
        <v>29762.66</v>
      </c>
    </row>
    <row r="52" ht="19.35" customHeight="1">
      <c r="A52" s="100" t="n"/>
      <c r="B52" s="112" t="n"/>
      <c r="C52" s="92" t="inlineStr">
        <is>
          <t>Всего по позиции</t>
        </is>
      </c>
      <c r="D52" s="266" t="n"/>
      <c r="E52" s="267" t="n"/>
      <c r="F52" s="104" t="n"/>
      <c r="G52" s="110" t="n"/>
      <c r="H52" s="110" t="n"/>
      <c r="I52" s="117" t="n"/>
      <c r="J52" s="117" t="n"/>
      <c r="K52" s="117" t="n"/>
      <c r="L52" s="118" t="n">
        <v>2342.98</v>
      </c>
      <c r="M52" s="117" t="n"/>
      <c r="N52" s="98" t="n"/>
    </row>
    <row r="53" ht="42" customHeight="1">
      <c r="A53" s="92" t="inlineStr">
        <is>
          <t>2</t>
        </is>
      </c>
      <c r="B53" s="95" t="inlineStr">
        <is>
          <t>ФЕР01-02-101-05</t>
        </is>
      </c>
      <c r="C53" s="96" t="inlineStr">
        <is>
          <t>Разделка древесины мягких пород, полученной от валки леса, диаметр стволов: до 28 см</t>
        </is>
      </c>
      <c r="D53" s="266" t="n"/>
      <c r="E53" s="267" t="n"/>
      <c r="F53" s="97" t="inlineStr">
        <is>
          <t>100 деревьев</t>
        </is>
      </c>
      <c r="G53" s="98" t="n">
        <v>4.04</v>
      </c>
      <c r="H53" s="99" t="n">
        <v>1</v>
      </c>
      <c r="I53" s="119" t="n">
        <v>4.04</v>
      </c>
      <c r="J53" s="98" t="n"/>
      <c r="K53" s="98" t="n"/>
      <c r="L53" s="98" t="n"/>
      <c r="M53" s="98" t="n"/>
      <c r="N53" s="98" t="n"/>
    </row>
    <row r="54" ht="24.6" customHeight="1">
      <c r="A54" s="100" t="n"/>
      <c r="B54" s="101" t="inlineStr">
        <is>
          <t>Прил.1.12 п.3.213</t>
        </is>
      </c>
      <c r="C54" s="102" t="inlineStr">
        <is>
          <t>Разделка древесины без заготовки дров ОЗП=0,8; ЭМ=0,7; ЗПМ=0,7; ТЗ=0,8; ТЗМ=0,7</t>
        </is>
      </c>
      <c r="D54" s="266" t="n"/>
      <c r="E54" s="266" t="n"/>
      <c r="F54" s="266" t="n"/>
      <c r="G54" s="266" t="n"/>
      <c r="H54" s="266" t="n"/>
      <c r="I54" s="266" t="n"/>
      <c r="J54" s="266" t="n"/>
      <c r="K54" s="266" t="n"/>
      <c r="L54" s="266" t="n"/>
      <c r="M54" s="266" t="n"/>
      <c r="N54" s="267" t="n"/>
    </row>
    <row r="55" ht="19.35" customHeight="1">
      <c r="A55" s="100" t="n"/>
      <c r="B55" s="101" t="inlineStr">
        <is>
          <t>1</t>
        </is>
      </c>
      <c r="C55" s="102" t="inlineStr">
        <is>
          <t>ОТ</t>
        </is>
      </c>
      <c r="D55" s="266" t="n"/>
      <c r="E55" s="267" t="n"/>
      <c r="F55" s="103" t="n"/>
      <c r="G55" s="103" t="n"/>
      <c r="H55" s="103" t="n"/>
      <c r="I55" s="104" t="n"/>
      <c r="J55" s="105" t="n">
        <v>323.47</v>
      </c>
      <c r="K55" s="151" t="n">
        <v>0.96</v>
      </c>
      <c r="L55" s="107" t="n">
        <v>1254.55</v>
      </c>
      <c r="M55" s="105" t="n">
        <v>71.26000000000001</v>
      </c>
      <c r="N55" s="107" t="n">
        <v>89399.23</v>
      </c>
    </row>
    <row r="56" ht="19.35" customHeight="1">
      <c r="A56" s="100" t="n"/>
      <c r="B56" s="108" t="n"/>
      <c r="C56" s="102" t="inlineStr">
        <is>
          <t>ЗТ</t>
        </is>
      </c>
      <c r="D56" s="266" t="n"/>
      <c r="E56" s="267" t="n"/>
      <c r="F56" s="109" t="inlineStr">
        <is>
          <t>чел.-ч</t>
        </is>
      </c>
      <c r="G56" s="270" t="n">
        <v>38.6</v>
      </c>
      <c r="H56" s="151" t="n">
        <v>0.96</v>
      </c>
      <c r="I56" s="269" t="n">
        <v>149.70624</v>
      </c>
      <c r="J56" s="104" t="n"/>
      <c r="K56" s="104" t="n"/>
      <c r="L56" s="104" t="n"/>
      <c r="M56" s="104" t="n"/>
      <c r="N56" s="104" t="n"/>
    </row>
    <row r="57" ht="19.35" customHeight="1">
      <c r="A57" s="100" t="n"/>
      <c r="B57" s="108" t="n"/>
      <c r="C57" s="102" t="inlineStr">
        <is>
          <t>Итого по расценке</t>
        </is>
      </c>
      <c r="D57" s="266" t="n"/>
      <c r="E57" s="267" t="n"/>
      <c r="F57" s="103" t="n"/>
      <c r="G57" s="110" t="n"/>
      <c r="H57" s="110" t="n"/>
      <c r="I57" s="104" t="n"/>
      <c r="J57" s="105" t="n">
        <v>323.47</v>
      </c>
      <c r="K57" s="104" t="n"/>
      <c r="L57" s="107" t="n">
        <v>1254.55</v>
      </c>
      <c r="M57" s="104" t="n"/>
      <c r="N57" s="111" t="n"/>
    </row>
    <row r="58" ht="19.35" customHeight="1">
      <c r="A58" s="100" t="n"/>
      <c r="B58" s="112" t="n"/>
      <c r="C58" s="102" t="inlineStr">
        <is>
          <t>ФОТ</t>
        </is>
      </c>
      <c r="D58" s="266" t="n"/>
      <c r="E58" s="267" t="n"/>
      <c r="F58" s="103" t="n"/>
      <c r="G58" s="110" t="n"/>
      <c r="H58" s="110" t="n"/>
      <c r="I58" s="104" t="n"/>
      <c r="J58" s="104" t="n"/>
      <c r="K58" s="104" t="n"/>
      <c r="L58" s="107" t="n">
        <v>1254.55</v>
      </c>
      <c r="M58" s="104" t="n"/>
      <c r="N58" s="107" t="n">
        <v>89399.23</v>
      </c>
    </row>
    <row r="59" ht="42" customHeight="1">
      <c r="A59" s="100" t="n"/>
      <c r="B59" s="113" t="inlineStr">
        <is>
          <t>Пр/812-001.4-1</t>
        </is>
      </c>
      <c r="C59" s="102" t="inlineStr">
        <is>
          <t>НР Земляные работы по другим видам работ (подготовительным, сопутствующим, укрепительным)</t>
        </is>
      </c>
      <c r="D59" s="266" t="n"/>
      <c r="E59" s="267" t="n"/>
      <c r="F59" s="109" t="inlineStr">
        <is>
          <t>%</t>
        </is>
      </c>
      <c r="G59" s="114" t="n">
        <v>89</v>
      </c>
      <c r="H59" s="115" t="n"/>
      <c r="I59" s="114" t="n">
        <v>89</v>
      </c>
      <c r="J59" s="104" t="n"/>
      <c r="K59" s="104" t="n"/>
      <c r="L59" s="107" t="n">
        <v>1116.55</v>
      </c>
      <c r="M59" s="104" t="n"/>
      <c r="N59" s="116" t="n">
        <v>79565.31</v>
      </c>
    </row>
    <row r="60" ht="42" customHeight="1">
      <c r="A60" s="100" t="n"/>
      <c r="B60" s="113" t="inlineStr">
        <is>
          <t>Пр/774-001.4</t>
        </is>
      </c>
      <c r="C60" s="102" t="inlineStr">
        <is>
          <t>СП Земляные работы по другим видам работ (подготовительным, сопутствующим, укрепительным)</t>
        </is>
      </c>
      <c r="D60" s="266" t="n"/>
      <c r="E60" s="267" t="n"/>
      <c r="F60" s="109" t="inlineStr">
        <is>
          <t>%</t>
        </is>
      </c>
      <c r="G60" s="114" t="n">
        <v>41</v>
      </c>
      <c r="H60" s="115" t="n"/>
      <c r="I60" s="114" t="n">
        <v>41</v>
      </c>
      <c r="J60" s="104" t="n"/>
      <c r="K60" s="104" t="n"/>
      <c r="L60" s="105" t="n">
        <v>514.37</v>
      </c>
      <c r="M60" s="104" t="n"/>
      <c r="N60" s="107" t="n">
        <v>36653.68</v>
      </c>
    </row>
    <row r="61" ht="19.35" customHeight="1">
      <c r="A61" s="100" t="n"/>
      <c r="B61" s="112" t="n"/>
      <c r="C61" s="92" t="inlineStr">
        <is>
          <t>Всего по позиции</t>
        </is>
      </c>
      <c r="D61" s="266" t="n"/>
      <c r="E61" s="267" t="n"/>
      <c r="F61" s="104" t="n"/>
      <c r="G61" s="110" t="n"/>
      <c r="H61" s="110" t="n"/>
      <c r="I61" s="117" t="n"/>
      <c r="J61" s="117" t="n"/>
      <c r="K61" s="117" t="n"/>
      <c r="L61" s="118" t="n">
        <v>2885.47</v>
      </c>
      <c r="M61" s="117" t="n"/>
      <c r="N61" s="98" t="n"/>
    </row>
    <row r="62" ht="55.35" customHeight="1">
      <c r="A62" s="92" t="inlineStr">
        <is>
          <t>3</t>
        </is>
      </c>
      <c r="B62" s="95" t="inlineStr">
        <is>
          <t>ФЕР01-02-101-09</t>
        </is>
      </c>
      <c r="C62" s="96" t="inlineStr">
        <is>
          <t>Разделка древесины твердых пород и лиственницы, полученной от валки леса, диаметр стволов: до 16 см</t>
        </is>
      </c>
      <c r="D62" s="266" t="n"/>
      <c r="E62" s="267" t="n"/>
      <c r="F62" s="97" t="inlineStr">
        <is>
          <t>100 деревьев</t>
        </is>
      </c>
      <c r="G62" s="98" t="n">
        <v>0.17</v>
      </c>
      <c r="H62" s="99" t="n">
        <v>1</v>
      </c>
      <c r="I62" s="119" t="n">
        <v>0.17</v>
      </c>
      <c r="J62" s="98" t="n"/>
      <c r="K62" s="98" t="n"/>
      <c r="L62" s="98" t="n"/>
      <c r="M62" s="98" t="n"/>
      <c r="N62" s="98" t="n"/>
    </row>
    <row r="63" ht="24.6" customHeight="1">
      <c r="A63" s="100" t="n"/>
      <c r="B63" s="101" t="inlineStr">
        <is>
          <t>Прил.1.12 п.3.213</t>
        </is>
      </c>
      <c r="C63" s="102" t="inlineStr">
        <is>
          <t>Разделка древесины без заготовки дров ОЗП=0,8; ЭМ=0,7; ЗПМ=0,7; ТЗ=0,8; ТЗМ=0,7</t>
        </is>
      </c>
      <c r="D63" s="266" t="n"/>
      <c r="E63" s="266" t="n"/>
      <c r="F63" s="266" t="n"/>
      <c r="G63" s="266" t="n"/>
      <c r="H63" s="266" t="n"/>
      <c r="I63" s="266" t="n"/>
      <c r="J63" s="266" t="n"/>
      <c r="K63" s="266" t="n"/>
      <c r="L63" s="266" t="n"/>
      <c r="M63" s="266" t="n"/>
      <c r="N63" s="267" t="n"/>
    </row>
    <row r="64" ht="19.35" customHeight="1">
      <c r="A64" s="100" t="n"/>
      <c r="B64" s="101" t="inlineStr">
        <is>
          <t>1</t>
        </is>
      </c>
      <c r="C64" s="102" t="inlineStr">
        <is>
          <t>ОТ</t>
        </is>
      </c>
      <c r="D64" s="266" t="n"/>
      <c r="E64" s="267" t="n"/>
      <c r="F64" s="103" t="n"/>
      <c r="G64" s="103" t="n"/>
      <c r="H64" s="103" t="n"/>
      <c r="I64" s="104" t="n"/>
      <c r="J64" s="105" t="n">
        <v>131.57</v>
      </c>
      <c r="K64" s="151" t="n">
        <v>0.96</v>
      </c>
      <c r="L64" s="105" t="n">
        <v>21.47</v>
      </c>
      <c r="M64" s="105" t="n">
        <v>71.26000000000001</v>
      </c>
      <c r="N64" s="107" t="n">
        <v>1529.95</v>
      </c>
    </row>
    <row r="65" ht="19.35" customHeight="1">
      <c r="A65" s="100" t="n"/>
      <c r="B65" s="108" t="n"/>
      <c r="C65" s="102" t="inlineStr">
        <is>
          <t>ЗТ</t>
        </is>
      </c>
      <c r="D65" s="266" t="n"/>
      <c r="E65" s="267" t="n"/>
      <c r="F65" s="109" t="inlineStr">
        <is>
          <t>чел.-ч</t>
        </is>
      </c>
      <c r="G65" s="270" t="n">
        <v>15.7</v>
      </c>
      <c r="H65" s="151" t="n">
        <v>0.96</v>
      </c>
      <c r="I65" s="269" t="n">
        <v>2.56224</v>
      </c>
      <c r="J65" s="104" t="n"/>
      <c r="K65" s="104" t="n"/>
      <c r="L65" s="104" t="n"/>
      <c r="M65" s="104" t="n"/>
      <c r="N65" s="104" t="n"/>
    </row>
    <row r="66" ht="19.35" customHeight="1">
      <c r="A66" s="100" t="n"/>
      <c r="B66" s="108" t="n"/>
      <c r="C66" s="102" t="inlineStr">
        <is>
          <t>Итого по расценке</t>
        </is>
      </c>
      <c r="D66" s="266" t="n"/>
      <c r="E66" s="267" t="n"/>
      <c r="F66" s="103" t="n"/>
      <c r="G66" s="110" t="n"/>
      <c r="H66" s="110" t="n"/>
      <c r="I66" s="104" t="n"/>
      <c r="J66" s="105" t="n">
        <v>131.57</v>
      </c>
      <c r="K66" s="104" t="n"/>
      <c r="L66" s="105" t="n">
        <v>21.47</v>
      </c>
      <c r="M66" s="104" t="n"/>
      <c r="N66" s="111" t="n"/>
    </row>
    <row r="67" ht="19.35" customHeight="1">
      <c r="A67" s="100" t="n"/>
      <c r="B67" s="112" t="n"/>
      <c r="C67" s="102" t="inlineStr">
        <is>
          <t>ФОТ</t>
        </is>
      </c>
      <c r="D67" s="266" t="n"/>
      <c r="E67" s="267" t="n"/>
      <c r="F67" s="103" t="n"/>
      <c r="G67" s="110" t="n"/>
      <c r="H67" s="110" t="n"/>
      <c r="I67" s="104" t="n"/>
      <c r="J67" s="104" t="n"/>
      <c r="K67" s="104" t="n"/>
      <c r="L67" s="105" t="n">
        <v>21.47</v>
      </c>
      <c r="M67" s="104" t="n"/>
      <c r="N67" s="107" t="n">
        <v>1529.95</v>
      </c>
    </row>
    <row r="68" ht="42" customHeight="1">
      <c r="A68" s="100" t="n"/>
      <c r="B68" s="113" t="inlineStr">
        <is>
          <t>Пр/812-001.4-1</t>
        </is>
      </c>
      <c r="C68" s="102" t="inlineStr">
        <is>
          <t>НР Земляные работы по другим видам работ (подготовительным, сопутствующим, укрепительным)</t>
        </is>
      </c>
      <c r="D68" s="266" t="n"/>
      <c r="E68" s="267" t="n"/>
      <c r="F68" s="109" t="inlineStr">
        <is>
          <t>%</t>
        </is>
      </c>
      <c r="G68" s="114" t="n">
        <v>89</v>
      </c>
      <c r="H68" s="115" t="n"/>
      <c r="I68" s="114" t="n">
        <v>89</v>
      </c>
      <c r="J68" s="104" t="n"/>
      <c r="K68" s="104" t="n"/>
      <c r="L68" s="105" t="n">
        <v>19.11</v>
      </c>
      <c r="M68" s="104" t="n"/>
      <c r="N68" s="116" t="n">
        <v>1361.66</v>
      </c>
    </row>
    <row r="69" ht="42" customHeight="1">
      <c r="A69" s="100" t="n"/>
      <c r="B69" s="113" t="inlineStr">
        <is>
          <t>Пр/774-001.4</t>
        </is>
      </c>
      <c r="C69" s="102" t="inlineStr">
        <is>
          <t>СП Земляные работы по другим видам работ (подготовительным, сопутствующим, укрепительным)</t>
        </is>
      </c>
      <c r="D69" s="266" t="n"/>
      <c r="E69" s="267" t="n"/>
      <c r="F69" s="109" t="inlineStr">
        <is>
          <t>%</t>
        </is>
      </c>
      <c r="G69" s="114" t="n">
        <v>41</v>
      </c>
      <c r="H69" s="115" t="n"/>
      <c r="I69" s="114" t="n">
        <v>41</v>
      </c>
      <c r="J69" s="104" t="n"/>
      <c r="K69" s="104" t="n"/>
      <c r="L69" s="105" t="n">
        <v>8.800000000000001</v>
      </c>
      <c r="M69" s="104" t="n"/>
      <c r="N69" s="105" t="n">
        <v>627.28</v>
      </c>
    </row>
    <row r="70" ht="19.35" customHeight="1">
      <c r="A70" s="100" t="n"/>
      <c r="B70" s="112" t="n"/>
      <c r="C70" s="92" t="inlineStr">
        <is>
          <t>Всего по позиции</t>
        </is>
      </c>
      <c r="D70" s="266" t="n"/>
      <c r="E70" s="267" t="n"/>
      <c r="F70" s="104" t="n"/>
      <c r="G70" s="110" t="n"/>
      <c r="H70" s="110" t="n"/>
      <c r="I70" s="117" t="n"/>
      <c r="J70" s="117" t="n"/>
      <c r="K70" s="117" t="n"/>
      <c r="L70" s="119" t="n">
        <v>49.38</v>
      </c>
      <c r="M70" s="117" t="n"/>
      <c r="N70" s="98" t="n"/>
    </row>
    <row r="71" ht="55.35" customHeight="1">
      <c r="A71" s="92" t="inlineStr">
        <is>
          <t>4</t>
        </is>
      </c>
      <c r="B71" s="95" t="inlineStr">
        <is>
          <t>ФЕР01-02-101-12</t>
        </is>
      </c>
      <c r="C71" s="96" t="inlineStr">
        <is>
          <t>Разделка древесины твердых пород и лиственницы, полученной от валки леса, диаметр стволов: до 28 см</t>
        </is>
      </c>
      <c r="D71" s="266" t="n"/>
      <c r="E71" s="267" t="n"/>
      <c r="F71" s="97" t="inlineStr">
        <is>
          <t>100 деревьев</t>
        </is>
      </c>
      <c r="G71" s="98" t="n">
        <v>0.08</v>
      </c>
      <c r="H71" s="99" t="n">
        <v>1</v>
      </c>
      <c r="I71" s="119" t="n">
        <v>0.08</v>
      </c>
      <c r="J71" s="98" t="n"/>
      <c r="K71" s="98" t="n"/>
      <c r="L71" s="98" t="n"/>
      <c r="M71" s="98" t="n"/>
      <c r="N71" s="98" t="n"/>
    </row>
    <row r="72" ht="24.6" customHeight="1">
      <c r="A72" s="100" t="n"/>
      <c r="B72" s="101" t="inlineStr">
        <is>
          <t>Прил.1.12 п.3.213</t>
        </is>
      </c>
      <c r="C72" s="102" t="inlineStr">
        <is>
          <t>Разделка древесины без заготовки дров ОЗП=0,8; ЭМ=0,7; ЗПМ=0,7; ТЗ=0,8; ТЗМ=0,7</t>
        </is>
      </c>
      <c r="D72" s="266" t="n"/>
      <c r="E72" s="266" t="n"/>
      <c r="F72" s="266" t="n"/>
      <c r="G72" s="266" t="n"/>
      <c r="H72" s="266" t="n"/>
      <c r="I72" s="266" t="n"/>
      <c r="J72" s="266" t="n"/>
      <c r="K72" s="266" t="n"/>
      <c r="L72" s="266" t="n"/>
      <c r="M72" s="266" t="n"/>
      <c r="N72" s="267" t="n"/>
    </row>
    <row r="73" ht="19.35" customHeight="1">
      <c r="A73" s="100" t="n"/>
      <c r="B73" s="101" t="inlineStr">
        <is>
          <t>1</t>
        </is>
      </c>
      <c r="C73" s="102" t="inlineStr">
        <is>
          <t>ОТ</t>
        </is>
      </c>
      <c r="D73" s="266" t="n"/>
      <c r="E73" s="267" t="n"/>
      <c r="F73" s="103" t="n"/>
      <c r="G73" s="103" t="n"/>
      <c r="H73" s="103" t="n"/>
      <c r="I73" s="104" t="n"/>
      <c r="J73" s="105" t="n">
        <v>384.64</v>
      </c>
      <c r="K73" s="151" t="n">
        <v>0.96</v>
      </c>
      <c r="L73" s="105" t="n">
        <v>29.54</v>
      </c>
      <c r="M73" s="105" t="n">
        <v>71.26000000000001</v>
      </c>
      <c r="N73" s="107" t="n">
        <v>2105.02</v>
      </c>
    </row>
    <row r="74" ht="19.35" customHeight="1">
      <c r="A74" s="100" t="n"/>
      <c r="B74" s="108" t="n"/>
      <c r="C74" s="102" t="inlineStr">
        <is>
          <t>ЗТ</t>
        </is>
      </c>
      <c r="D74" s="266" t="n"/>
      <c r="E74" s="267" t="n"/>
      <c r="F74" s="109" t="inlineStr">
        <is>
          <t>чел.-ч</t>
        </is>
      </c>
      <c r="G74" s="270" t="n">
        <v>45.9</v>
      </c>
      <c r="H74" s="151" t="n">
        <v>0.96</v>
      </c>
      <c r="I74" s="269" t="n">
        <v>3.52512</v>
      </c>
      <c r="J74" s="104" t="n"/>
      <c r="K74" s="104" t="n"/>
      <c r="L74" s="104" t="n"/>
      <c r="M74" s="104" t="n"/>
      <c r="N74" s="104" t="n"/>
    </row>
    <row r="75" ht="19.35" customHeight="1">
      <c r="A75" s="100" t="n"/>
      <c r="B75" s="108" t="n"/>
      <c r="C75" s="102" t="inlineStr">
        <is>
          <t>Итого по расценке</t>
        </is>
      </c>
      <c r="D75" s="266" t="n"/>
      <c r="E75" s="267" t="n"/>
      <c r="F75" s="103" t="n"/>
      <c r="G75" s="110" t="n"/>
      <c r="H75" s="110" t="n"/>
      <c r="I75" s="104" t="n"/>
      <c r="J75" s="105" t="n">
        <v>384.64</v>
      </c>
      <c r="K75" s="104" t="n"/>
      <c r="L75" s="105" t="n">
        <v>29.54</v>
      </c>
      <c r="M75" s="104" t="n"/>
      <c r="N75" s="111" t="n"/>
    </row>
    <row r="76" ht="19.35" customHeight="1">
      <c r="A76" s="100" t="n"/>
      <c r="B76" s="112" t="n"/>
      <c r="C76" s="102" t="inlineStr">
        <is>
          <t>ФОТ</t>
        </is>
      </c>
      <c r="D76" s="266" t="n"/>
      <c r="E76" s="267" t="n"/>
      <c r="F76" s="103" t="n"/>
      <c r="G76" s="110" t="n"/>
      <c r="H76" s="110" t="n"/>
      <c r="I76" s="104" t="n"/>
      <c r="J76" s="104" t="n"/>
      <c r="K76" s="104" t="n"/>
      <c r="L76" s="105" t="n">
        <v>29.54</v>
      </c>
      <c r="M76" s="104" t="n"/>
      <c r="N76" s="107" t="n">
        <v>2105.02</v>
      </c>
    </row>
    <row r="77" ht="42" customHeight="1">
      <c r="A77" s="100" t="n"/>
      <c r="B77" s="113" t="inlineStr">
        <is>
          <t>Пр/812-001.4-1</t>
        </is>
      </c>
      <c r="C77" s="102" t="inlineStr">
        <is>
          <t>НР Земляные работы по другим видам работ (подготовительным, сопутствующим, укрепительным)</t>
        </is>
      </c>
      <c r="D77" s="266" t="n"/>
      <c r="E77" s="267" t="n"/>
      <c r="F77" s="109" t="inlineStr">
        <is>
          <t>%</t>
        </is>
      </c>
      <c r="G77" s="114" t="n">
        <v>89</v>
      </c>
      <c r="H77" s="115" t="n"/>
      <c r="I77" s="114" t="n">
        <v>89</v>
      </c>
      <c r="J77" s="104" t="n"/>
      <c r="K77" s="104" t="n"/>
      <c r="L77" s="105" t="n">
        <v>26.29</v>
      </c>
      <c r="M77" s="104" t="n"/>
      <c r="N77" s="116" t="n">
        <v>1873.47</v>
      </c>
    </row>
    <row r="78" ht="42" customHeight="1">
      <c r="A78" s="100" t="n"/>
      <c r="B78" s="113" t="inlineStr">
        <is>
          <t>Пр/774-001.4</t>
        </is>
      </c>
      <c r="C78" s="102" t="inlineStr">
        <is>
          <t>СП Земляные работы по другим видам работ (подготовительным, сопутствующим, укрепительным)</t>
        </is>
      </c>
      <c r="D78" s="266" t="n"/>
      <c r="E78" s="267" t="n"/>
      <c r="F78" s="109" t="inlineStr">
        <is>
          <t>%</t>
        </is>
      </c>
      <c r="G78" s="114" t="n">
        <v>41</v>
      </c>
      <c r="H78" s="115" t="n"/>
      <c r="I78" s="114" t="n">
        <v>41</v>
      </c>
      <c r="J78" s="104" t="n"/>
      <c r="K78" s="104" t="n"/>
      <c r="L78" s="105" t="n">
        <v>12.11</v>
      </c>
      <c r="M78" s="104" t="n"/>
      <c r="N78" s="105" t="n">
        <v>863.0599999999999</v>
      </c>
    </row>
    <row r="79" ht="19.35" customHeight="1">
      <c r="A79" s="100" t="n"/>
      <c r="B79" s="112" t="n"/>
      <c r="C79" s="92" t="inlineStr">
        <is>
          <t>Всего по позиции</t>
        </is>
      </c>
      <c r="D79" s="266" t="n"/>
      <c r="E79" s="267" t="n"/>
      <c r="F79" s="104" t="n"/>
      <c r="G79" s="110" t="n"/>
      <c r="H79" s="110" t="n"/>
      <c r="I79" s="117" t="n"/>
      <c r="J79" s="117" t="n"/>
      <c r="K79" s="117" t="n"/>
      <c r="L79" s="119" t="n">
        <v>67.94</v>
      </c>
      <c r="M79" s="117" t="n"/>
      <c r="N79" s="98" t="n"/>
    </row>
    <row r="80" ht="19.35" customHeight="1">
      <c r="A80" s="124" t="n"/>
      <c r="B80" s="124" t="n"/>
      <c r="C80" s="125" t="inlineStr">
        <is>
          <t>Итого по разделу 1. Вырубка просеки</t>
        </is>
      </c>
      <c r="L80" s="126" t="n">
        <v>5345.77</v>
      </c>
      <c r="M80" s="124" t="n"/>
      <c r="N80" s="127" t="n"/>
    </row>
    <row r="81" ht="19.35" customHeight="1">
      <c r="A81" s="128" t="n"/>
      <c r="B81" s="129" t="n"/>
      <c r="C81" s="130" t="inlineStr">
        <is>
          <t>Итого прямые затраты по разделу</t>
        </is>
      </c>
      <c r="L81" s="131" t="n">
        <v>2324.25</v>
      </c>
      <c r="M81" s="132" t="n"/>
      <c r="N81" s="131" t="n">
        <v>165626.05</v>
      </c>
    </row>
    <row r="82" ht="19.35" customHeight="1">
      <c r="A82" s="128" t="n"/>
      <c r="B82" s="129" t="n"/>
      <c r="C82" s="130" t="inlineStr">
        <is>
          <t>в том числе</t>
        </is>
      </c>
      <c r="L82" s="131" t="n"/>
      <c r="M82" s="132" t="n"/>
      <c r="N82" s="131" t="n"/>
    </row>
    <row r="83" ht="19.35" customHeight="1">
      <c r="A83" s="128" t="n"/>
      <c r="B83" s="129" t="n"/>
      <c r="C83" s="130" t="inlineStr">
        <is>
          <t>- оплата труда (ОТ)</t>
        </is>
      </c>
      <c r="L83" s="131" t="n">
        <v>2324.25</v>
      </c>
      <c r="M83" s="132" t="n"/>
      <c r="N83" s="131" t="n">
        <v>165626.05</v>
      </c>
    </row>
    <row r="84" ht="19.35" customHeight="1">
      <c r="A84" s="128" t="n"/>
      <c r="B84" s="129" t="n"/>
      <c r="C84" s="130" t="inlineStr">
        <is>
          <t>- эксплуатация машин и механизмов</t>
        </is>
      </c>
      <c r="L84" s="131" t="n">
        <v>0</v>
      </c>
      <c r="M84" s="132" t="n"/>
      <c r="N84" s="131" t="n">
        <v>0</v>
      </c>
    </row>
    <row r="85" ht="19.35" customHeight="1">
      <c r="A85" s="128" t="n"/>
      <c r="B85" s="133" t="n"/>
      <c r="C85" s="134" t="inlineStr">
        <is>
          <t>в том числе</t>
        </is>
      </c>
      <c r="L85" s="131" t="n"/>
      <c r="M85" s="132" t="n"/>
      <c r="N85" s="131" t="n"/>
    </row>
    <row r="86" ht="19.35" customHeight="1">
      <c r="A86" s="128" t="n"/>
      <c r="B86" s="133" t="n"/>
      <c r="C86" s="134" t="inlineStr">
        <is>
          <t>эксплуатация машин и механизмов без учета доплат к оплате труда машинистов</t>
        </is>
      </c>
      <c r="L86" s="131" t="n">
        <v>0</v>
      </c>
      <c r="M86" s="132" t="n"/>
      <c r="N86" s="131" t="n">
        <v>0</v>
      </c>
    </row>
    <row r="87" ht="19.35" customHeight="1">
      <c r="A87" s="128" t="n"/>
      <c r="B87" s="133" t="n"/>
      <c r="C87" s="134" t="inlineStr">
        <is>
          <t>в том числе</t>
        </is>
      </c>
      <c r="L87" s="131" t="n"/>
      <c r="M87" s="132" t="n"/>
      <c r="N87" s="131" t="n"/>
    </row>
    <row r="88" ht="19.35" customHeight="1">
      <c r="A88" s="128" t="n"/>
      <c r="B88" s="133" t="n"/>
      <c r="C88" s="134" t="inlineStr">
        <is>
          <t>оплата труда машинистов (ОТм)</t>
        </is>
      </c>
      <c r="L88" s="131" t="n">
        <v>0</v>
      </c>
      <c r="M88" s="132" t="n"/>
      <c r="N88" s="131" t="n">
        <v>0</v>
      </c>
    </row>
    <row r="89" ht="19.35" customHeight="1">
      <c r="A89" s="128" t="n"/>
      <c r="B89" s="129" t="n"/>
      <c r="C89" s="130" t="inlineStr">
        <is>
          <t>Итого ФОТ (справочно)</t>
        </is>
      </c>
      <c r="L89" s="131" t="n">
        <v>2324.25</v>
      </c>
      <c r="M89" s="132" t="n"/>
      <c r="N89" s="131" t="n">
        <v>165626.05</v>
      </c>
    </row>
    <row r="90" ht="19.35" customHeight="1">
      <c r="A90" s="128" t="n"/>
      <c r="B90" s="129" t="n"/>
      <c r="C90" s="130" t="inlineStr">
        <is>
          <t>Итого накладные расходы</t>
        </is>
      </c>
      <c r="L90" s="131" t="n">
        <v>2068.58</v>
      </c>
      <c r="M90" s="132" t="n"/>
      <c r="N90" s="131" t="n">
        <v>147407.19</v>
      </c>
    </row>
    <row r="91" ht="19.35" customHeight="1">
      <c r="A91" s="128" t="n"/>
      <c r="B91" s="129" t="n"/>
      <c r="C91" s="130" t="inlineStr">
        <is>
          <t>Итого сметная прибыль</t>
        </is>
      </c>
      <c r="L91" s="131" t="n">
        <v>952.9400000000001</v>
      </c>
      <c r="M91" s="132" t="n"/>
      <c r="N91" s="131" t="n">
        <v>67906.67999999999</v>
      </c>
    </row>
    <row r="92" ht="19.35" customHeight="1">
      <c r="A92" s="128" t="n"/>
      <c r="B92" s="135" t="n"/>
      <c r="C92" s="136" t="inlineStr">
        <is>
          <t>Итого по разделу</t>
        </is>
      </c>
      <c r="L92" s="126" t="n">
        <v>5345.77</v>
      </c>
      <c r="M92" s="137" t="n"/>
      <c r="N92" s="126" t="n">
        <v>380939.92</v>
      </c>
    </row>
    <row r="93" ht="19.35" customHeight="1">
      <c r="A93" s="128" t="n"/>
      <c r="B93" s="133" t="n"/>
      <c r="C93" s="134" t="inlineStr">
        <is>
          <t>Справочно</t>
        </is>
      </c>
      <c r="L93" s="131" t="n"/>
      <c r="M93" s="132" t="n"/>
      <c r="N93" s="131" t="n"/>
    </row>
    <row r="94" ht="19.35" customHeight="1">
      <c r="A94" s="128" t="n"/>
      <c r="B94" s="129" t="n"/>
      <c r="C94" s="134" t="inlineStr">
        <is>
          <t>затраты труда рабочих</t>
        </is>
      </c>
      <c r="I94" s="138" t="n">
        <v>277.3584</v>
      </c>
      <c r="J94" s="139" t="n"/>
      <c r="K94" s="139" t="n"/>
      <c r="L94" s="132" t="n"/>
      <c r="M94" s="132" t="n"/>
      <c r="N94" s="132" t="n"/>
    </row>
    <row r="95" ht="19.35" customHeight="1">
      <c r="A95" s="128" t="n"/>
      <c r="B95" s="129" t="n"/>
      <c r="C95" s="134" t="inlineStr">
        <is>
          <t>затраты труда машинистов</t>
        </is>
      </c>
      <c r="I95" s="138" t="n">
        <v>0</v>
      </c>
      <c r="J95" s="139" t="n"/>
      <c r="K95" s="139" t="n"/>
      <c r="L95" s="132" t="n"/>
      <c r="M95" s="132" t="n"/>
      <c r="N95" s="132" t="n"/>
    </row>
    <row r="96" ht="19.35" customHeight="1">
      <c r="A96" s="140" t="n"/>
      <c r="B96" s="141" t="n"/>
      <c r="C96" s="142" t="inlineStr">
        <is>
          <t>ВСЕГО по смете</t>
        </is>
      </c>
      <c r="D96" s="143" t="n"/>
      <c r="E96" s="143" t="n"/>
      <c r="F96" s="144" t="n"/>
      <c r="G96" s="144" t="n"/>
      <c r="H96" s="144" t="n"/>
      <c r="I96" s="144" t="n"/>
      <c r="J96" s="144" t="n"/>
      <c r="K96" s="144" t="n"/>
      <c r="L96" s="145" t="n"/>
      <c r="M96" s="144" t="n"/>
      <c r="N96" s="146" t="n"/>
    </row>
    <row r="97" ht="19.35" customHeight="1">
      <c r="A97" s="128" t="n"/>
      <c r="B97" s="135" t="n"/>
      <c r="C97" s="136" t="inlineStr">
        <is>
          <t>Итого по всем разделам</t>
        </is>
      </c>
      <c r="L97" s="126" t="n">
        <v>5345.77</v>
      </c>
      <c r="M97" s="127" t="n"/>
      <c r="N97" s="126" t="n"/>
    </row>
    <row r="98" ht="19.35" customHeight="1">
      <c r="A98" s="128" t="n"/>
      <c r="B98" s="129" t="n"/>
      <c r="C98" s="130" t="inlineStr">
        <is>
          <t>ВСЕГО строительные работы</t>
        </is>
      </c>
      <c r="L98" s="131" t="n">
        <v>5345.77</v>
      </c>
      <c r="M98" s="132" t="n"/>
      <c r="N98" s="131" t="n">
        <v>380939.92</v>
      </c>
    </row>
    <row r="99" ht="19.35" customHeight="1">
      <c r="A99" s="128" t="n"/>
      <c r="B99" s="133" t="n"/>
      <c r="C99" s="134" t="inlineStr">
        <is>
          <t>в том числе</t>
        </is>
      </c>
      <c r="L99" s="131" t="n"/>
      <c r="M99" s="132" t="n"/>
      <c r="N99" s="131" t="n"/>
    </row>
    <row r="100" ht="19.35" customHeight="1">
      <c r="A100" s="128" t="n"/>
      <c r="B100" s="133" t="n"/>
      <c r="C100" s="134" t="inlineStr">
        <is>
          <t>всего прямые затраты</t>
        </is>
      </c>
      <c r="L100" s="131" t="n">
        <v>2324.25</v>
      </c>
      <c r="M100" s="132" t="n"/>
      <c r="N100" s="131" t="n">
        <v>165626.05</v>
      </c>
    </row>
    <row r="101" ht="19.35" customHeight="1">
      <c r="A101" s="128" t="n"/>
      <c r="B101" s="133" t="n"/>
      <c r="C101" s="134" t="inlineStr">
        <is>
          <t>в том числе</t>
        </is>
      </c>
      <c r="L101" s="131" t="n"/>
      <c r="M101" s="132" t="n"/>
      <c r="N101" s="131" t="n"/>
    </row>
    <row r="102" ht="19.35" customHeight="1">
      <c r="A102" s="128" t="n"/>
      <c r="B102" s="133" t="n"/>
      <c r="C102" s="134" t="inlineStr">
        <is>
          <t>- оплата труда (ОТ)</t>
        </is>
      </c>
      <c r="L102" s="131" t="n">
        <v>2324.25</v>
      </c>
      <c r="M102" s="132" t="n"/>
      <c r="N102" s="131" t="n">
        <v>165626.05</v>
      </c>
    </row>
    <row r="103" ht="19.35" customHeight="1">
      <c r="A103" s="128" t="n"/>
      <c r="B103" s="133" t="n"/>
      <c r="C103" s="134" t="inlineStr">
        <is>
          <t>- эксплуатация машин и механизмов</t>
        </is>
      </c>
      <c r="L103" s="131" t="n">
        <v>0</v>
      </c>
      <c r="M103" s="132" t="n"/>
      <c r="N103" s="131" t="n">
        <v>0</v>
      </c>
    </row>
    <row r="104" ht="19.35" customHeight="1">
      <c r="A104" s="128" t="n"/>
      <c r="B104" s="133" t="n"/>
      <c r="C104" s="134" t="inlineStr">
        <is>
          <t>в т.ч. эксплуатация машин и механизмов без учета доплат к оплате труда машинистов</t>
        </is>
      </c>
      <c r="L104" s="131" t="n">
        <v>0</v>
      </c>
      <c r="M104" s="132" t="n"/>
      <c r="N104" s="131" t="n">
        <v>0</v>
      </c>
    </row>
    <row r="105" ht="19.35" customHeight="1">
      <c r="A105" s="128" t="n"/>
      <c r="B105" s="133" t="n"/>
      <c r="C105" s="134" t="inlineStr">
        <is>
          <t>- в т.ч. оплата труда машинистов (ОТм)</t>
        </is>
      </c>
      <c r="L105" s="131" t="n">
        <v>0</v>
      </c>
      <c r="M105" s="132" t="n"/>
      <c r="N105" s="131" t="n">
        <v>0</v>
      </c>
    </row>
    <row r="106" ht="19.35" customHeight="1">
      <c r="A106" s="128" t="n"/>
      <c r="B106" s="133" t="n"/>
      <c r="C106" s="134" t="inlineStr">
        <is>
          <t>всего ФОТ (справочно)</t>
        </is>
      </c>
      <c r="L106" s="131" t="n">
        <v>2324.25</v>
      </c>
      <c r="M106" s="132" t="n"/>
      <c r="N106" s="131" t="n">
        <v>165626.05</v>
      </c>
    </row>
    <row r="107" ht="19.35" customHeight="1">
      <c r="A107" s="128" t="n"/>
      <c r="B107" s="133" t="n"/>
      <c r="C107" s="134" t="inlineStr">
        <is>
          <t>всего накладные расходы</t>
        </is>
      </c>
      <c r="L107" s="131" t="n">
        <v>2068.58</v>
      </c>
      <c r="M107" s="132" t="n"/>
      <c r="N107" s="131" t="n">
        <v>147407.19</v>
      </c>
    </row>
    <row r="108" ht="19.35" customHeight="1">
      <c r="A108" s="128" t="n"/>
      <c r="B108" s="133" t="n"/>
      <c r="C108" s="134" t="inlineStr">
        <is>
          <t>всего сметная прибыль</t>
        </is>
      </c>
      <c r="L108" s="131" t="n">
        <v>952.9400000000001</v>
      </c>
      <c r="M108" s="132" t="n"/>
      <c r="N108" s="131" t="n">
        <v>67906.67999999999</v>
      </c>
    </row>
    <row r="109" ht="19.35" customHeight="1">
      <c r="A109" s="128" t="n"/>
      <c r="B109" s="135" t="n"/>
      <c r="C109" s="136" t="inlineStr">
        <is>
          <t>ВСЕГО по смете</t>
        </is>
      </c>
      <c r="L109" s="126" t="n">
        <v>5345.77</v>
      </c>
      <c r="M109" s="127" t="n"/>
      <c r="N109" s="126" t="n">
        <v>380939.92</v>
      </c>
    </row>
    <row r="110" ht="19.35" customHeight="1">
      <c r="A110" s="128" t="n"/>
      <c r="B110" s="133" t="n"/>
      <c r="C110" s="134" t="inlineStr">
        <is>
          <t>Всего прямые затраты</t>
        </is>
      </c>
      <c r="L110" s="131" t="n">
        <v>2324.25</v>
      </c>
      <c r="M110" s="132" t="n"/>
      <c r="N110" s="131" t="n">
        <v>165626.05</v>
      </c>
    </row>
    <row r="111" ht="19.35" customHeight="1">
      <c r="A111" s="128" t="n"/>
      <c r="B111" s="133" t="n"/>
      <c r="C111" s="134" t="inlineStr">
        <is>
          <t>в том числе</t>
        </is>
      </c>
      <c r="L111" s="131" t="n"/>
      <c r="M111" s="132" t="n"/>
      <c r="N111" s="131" t="n"/>
    </row>
    <row r="112" ht="19.35" customHeight="1">
      <c r="A112" s="128" t="n"/>
      <c r="B112" s="133" t="n"/>
      <c r="C112" s="134" t="inlineStr">
        <is>
          <t>- оплата труда рабочих (ОТ)</t>
        </is>
      </c>
      <c r="L112" s="131" t="n">
        <v>2324.25</v>
      </c>
      <c r="M112" s="132" t="n"/>
      <c r="N112" s="131" t="n">
        <v>165626.05</v>
      </c>
    </row>
    <row r="113" ht="19.35" customHeight="1">
      <c r="A113" s="128" t="n"/>
      <c r="B113" s="133" t="n"/>
      <c r="C113" s="134" t="inlineStr">
        <is>
          <t>- эксплуатация машин и механизмов</t>
        </is>
      </c>
      <c r="L113" s="131" t="n">
        <v>0</v>
      </c>
      <c r="M113" s="132" t="n"/>
      <c r="N113" s="131" t="n">
        <v>0</v>
      </c>
    </row>
    <row r="114" ht="19.35" customHeight="1">
      <c r="A114" s="128" t="n"/>
      <c r="B114" s="133" t="n"/>
      <c r="C114" s="134" t="inlineStr">
        <is>
          <t>в т.ч. эксплуатация машин и механизмов без учета доплат к оплате труда машинистов</t>
        </is>
      </c>
      <c r="L114" s="131" t="n">
        <v>0</v>
      </c>
      <c r="M114" s="132" t="n"/>
      <c r="N114" s="131" t="n">
        <v>0</v>
      </c>
    </row>
    <row r="115" ht="19.35" customHeight="1">
      <c r="A115" s="128" t="n"/>
      <c r="B115" s="133" t="n"/>
      <c r="C115" s="134" t="inlineStr">
        <is>
          <t>- в т.ч. оплата труда машинистов (ОТм)</t>
        </is>
      </c>
      <c r="L115" s="131" t="n">
        <v>0</v>
      </c>
      <c r="M115" s="132" t="n"/>
      <c r="N115" s="131" t="n">
        <v>0</v>
      </c>
    </row>
    <row r="116" ht="19.35" customHeight="1">
      <c r="A116" s="128" t="n"/>
      <c r="B116" s="133" t="n"/>
      <c r="C116" s="134" t="inlineStr">
        <is>
          <t>Всего ФОТ (справочно)</t>
        </is>
      </c>
      <c r="L116" s="131" t="n">
        <v>2324.25</v>
      </c>
      <c r="M116" s="132" t="n"/>
      <c r="N116" s="131" t="n">
        <v>165626.05</v>
      </c>
    </row>
    <row r="117" ht="19.35" customHeight="1">
      <c r="A117" s="128" t="n"/>
      <c r="B117" s="133" t="n"/>
      <c r="C117" s="134" t="inlineStr">
        <is>
          <t>Всего накладные расходы</t>
        </is>
      </c>
      <c r="L117" s="131" t="n">
        <v>2068.58</v>
      </c>
      <c r="M117" s="132" t="n"/>
      <c r="N117" s="131" t="n">
        <v>147407.19</v>
      </c>
    </row>
    <row r="118" ht="19.35" customHeight="1">
      <c r="A118" s="128" t="n"/>
      <c r="B118" s="133" t="n"/>
      <c r="C118" s="134" t="inlineStr">
        <is>
          <t>Всего сметная прибыль</t>
        </is>
      </c>
      <c r="L118" s="131" t="n">
        <v>952.9400000000001</v>
      </c>
      <c r="M118" s="132" t="n"/>
      <c r="N118" s="131" t="n">
        <v>67906.67999999999</v>
      </c>
    </row>
    <row r="119" ht="19.35" customHeight="1">
      <c r="A119" s="128" t="n"/>
      <c r="B119" s="133" t="n"/>
      <c r="C119" s="134" t="inlineStr">
        <is>
          <t>Справочно</t>
        </is>
      </c>
      <c r="L119" s="131" t="n"/>
      <c r="M119" s="132" t="n"/>
      <c r="N119" s="131" t="n"/>
    </row>
    <row r="120" ht="19.35" customHeight="1">
      <c r="A120" s="128" t="n"/>
      <c r="B120" s="129" t="n"/>
      <c r="C120" s="134" t="inlineStr">
        <is>
          <t>затраты труда рабочих</t>
        </is>
      </c>
      <c r="I120" s="138" t="n">
        <v>277.3584</v>
      </c>
      <c r="J120" s="139" t="n"/>
      <c r="K120" s="139" t="n"/>
      <c r="L120" s="132" t="n"/>
      <c r="M120" s="132" t="n"/>
      <c r="N120" s="132" t="n"/>
    </row>
    <row r="121" ht="19.35" customHeight="1">
      <c r="A121" s="128" t="n"/>
      <c r="B121" s="129" t="n"/>
      <c r="C121" s="134" t="inlineStr">
        <is>
          <t>затраты труда машинистов</t>
        </is>
      </c>
      <c r="I121" s="138" t="n">
        <v>0</v>
      </c>
      <c r="J121" s="139" t="n"/>
      <c r="K121" s="139" t="n"/>
      <c r="L121" s="132" t="n"/>
      <c r="M121" s="132" t="n"/>
      <c r="N121" s="132" t="n"/>
    </row>
    <row r="122" ht="19.35" customHeight="1">
      <c r="A122" s="128" t="n"/>
      <c r="B122" s="147" t="n"/>
      <c r="C122" s="147" t="n"/>
      <c r="D122" s="125" t="n"/>
      <c r="E122" s="125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4" t="n"/>
    </row>
    <row r="123" ht="19.35" customHeight="1">
      <c r="A123" s="148" t="inlineStr">
        <is>
          <t>Составил: ______________________________________/  Григорова И. А. /</t>
        </is>
      </c>
    </row>
    <row r="124" ht="19.35" customHeight="1">
      <c r="A124" s="148" t="n"/>
      <c r="B124" s="148" t="n"/>
      <c r="C124" s="149" t="inlineStr">
        <is>
          <t>должность, подпись (инициалы, фамилия)</t>
        </is>
      </c>
      <c r="G124" s="150" t="n"/>
      <c r="H124" s="150" t="n"/>
      <c r="I124" s="150" t="n"/>
      <c r="J124" s="148" t="n"/>
      <c r="K124" s="148" t="n"/>
      <c r="L124" s="148" t="n"/>
      <c r="M124" s="148" t="n"/>
      <c r="N124" s="148" t="n"/>
    </row>
    <row r="125" ht="19.35" customHeight="1">
      <c r="A125" s="148" t="inlineStr">
        <is>
          <t>Проверил: ______________________________________ /  Черкасов А. В. /</t>
        </is>
      </c>
    </row>
    <row r="126" ht="19.35" customHeight="1">
      <c r="A126" s="4" t="n"/>
      <c r="B126" s="4" t="n"/>
      <c r="C126" s="149" t="inlineStr">
        <is>
          <t>должность, подпись (инициалы, фамилия)</t>
        </is>
      </c>
      <c r="G126" s="150" t="n"/>
      <c r="H126" s="150" t="n"/>
      <c r="I126" s="150" t="n"/>
      <c r="J126" s="4" t="n"/>
      <c r="K126" s="4" t="n"/>
      <c r="L126" s="4" t="n"/>
      <c r="M126" s="4" t="n"/>
      <c r="N126" s="4" t="n"/>
    </row>
  </sheetData>
  <mergeCells count="136"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1:E71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83:K83"/>
    <mergeCell ref="C92:K92"/>
    <mergeCell ref="C74:E74"/>
    <mergeCell ref="F6:N6"/>
    <mergeCell ref="H17:N17"/>
    <mergeCell ref="A28:B28"/>
    <mergeCell ref="C97:K97"/>
    <mergeCell ref="C109:K109"/>
    <mergeCell ref="C121:H121"/>
    <mergeCell ref="H19:N19"/>
    <mergeCell ref="F5:N5"/>
    <mergeCell ref="M39:M40"/>
    <mergeCell ref="C75:E75"/>
    <mergeCell ref="C59:E59"/>
    <mergeCell ref="C46:E46"/>
    <mergeCell ref="C90:K90"/>
    <mergeCell ref="H14:N14"/>
    <mergeCell ref="C52:E52"/>
    <mergeCell ref="C61:E61"/>
    <mergeCell ref="C70:E70"/>
    <mergeCell ref="C110:K110"/>
    <mergeCell ref="C48:E48"/>
    <mergeCell ref="C91:K91"/>
    <mergeCell ref="C82:K82"/>
    <mergeCell ref="A21:N21"/>
    <mergeCell ref="C102:K102"/>
    <mergeCell ref="F4:N4"/>
    <mergeCell ref="C86:K86"/>
    <mergeCell ref="C124:F124"/>
    <mergeCell ref="C108:K108"/>
    <mergeCell ref="C79:E79"/>
    <mergeCell ref="A39:A40"/>
    <mergeCell ref="C73:E73"/>
    <mergeCell ref="A43:N43"/>
    <mergeCell ref="H16:N16"/>
    <mergeCell ref="C113:K113"/>
    <mergeCell ref="C85:K85"/>
    <mergeCell ref="C100:K100"/>
    <mergeCell ref="C112:K112"/>
    <mergeCell ref="C50:E50"/>
    <mergeCell ref="C55:E55"/>
    <mergeCell ref="A24:N24"/>
    <mergeCell ref="L32:M32"/>
    <mergeCell ref="C84:K84"/>
    <mergeCell ref="C80:K80"/>
    <mergeCell ref="C114:K114"/>
    <mergeCell ref="A123:N123"/>
    <mergeCell ref="F2:N2"/>
    <mergeCell ref="C120:H120"/>
    <mergeCell ref="A25:N25"/>
    <mergeCell ref="L33:M33"/>
    <mergeCell ref="C106:K106"/>
    <mergeCell ref="C67:E67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62:E62"/>
    <mergeCell ref="C104:K104"/>
    <mergeCell ref="A18:G18"/>
    <mergeCell ref="A20:N20"/>
    <mergeCell ref="A125:N125"/>
    <mergeCell ref="C28:G28"/>
    <mergeCell ref="C88:K88"/>
    <mergeCell ref="C64:E64"/>
    <mergeCell ref="F3:N3"/>
    <mergeCell ref="J8:N8"/>
    <mergeCell ref="C94:H94"/>
    <mergeCell ref="C39:E40"/>
    <mergeCell ref="C54:N54"/>
    <mergeCell ref="C41:E41"/>
    <mergeCell ref="C103:K103"/>
    <mergeCell ref="C117:K117"/>
    <mergeCell ref="C63:N63"/>
    <mergeCell ref="C99:K99"/>
    <mergeCell ref="J10:N10"/>
    <mergeCell ref="C118:K118"/>
    <mergeCell ref="C56:E56"/>
    <mergeCell ref="L37:M37"/>
    <mergeCell ref="H18:N18"/>
    <mergeCell ref="C95:H95"/>
    <mergeCell ref="B39:B40"/>
    <mergeCell ref="J9:N9"/>
    <mergeCell ref="C115:K115"/>
    <mergeCell ref="C76:E76"/>
    <mergeCell ref="A8:C8"/>
    <mergeCell ref="A15:G15"/>
    <mergeCell ref="A10:C10"/>
    <mergeCell ref="C126:F126"/>
    <mergeCell ref="C66:E66"/>
    <mergeCell ref="C81:K81"/>
    <mergeCell ref="C53:E53"/>
    <mergeCell ref="A9:C9"/>
    <mergeCell ref="A42:N42"/>
    <mergeCell ref="C68:E68"/>
    <mergeCell ref="C87:K87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95" min="0" max="16383" man="1"/>
  </rowBreaks>
</worksheet>
</file>

<file path=xl/worksheets/sheet7.xml><?xml version="1.0" encoding="utf-8"?>
<worksheet xmlns="http://schemas.openxmlformats.org/spreadsheetml/2006/main">
  <sheetPr>
    <outlinePr summaryBelow="1" summaryRight="1"/>
    <pageSetUpPr autoPageBreaks="0" fitToPage="0"/>
  </sheetPr>
  <dimension ref="A1:N15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" customWidth="1" min="14" max="14"/>
  </cols>
  <sheetData>
    <row r="1" ht="19.35" customHeight="1">
      <c r="A1" s="46" t="n"/>
      <c r="B1" s="46" t="n"/>
      <c r="C1" s="46" t="n"/>
      <c r="D1" s="4" t="n"/>
      <c r="E1" s="4" t="n"/>
      <c r="F1" s="47" t="inlineStr">
        <is>
          <t>Приложение № 2</t>
        </is>
      </c>
    </row>
    <row r="2" ht="19.35" customHeight="1">
      <c r="A2" s="48" t="n"/>
      <c r="B2" s="48" t="n"/>
      <c r="C2" s="48" t="n"/>
      <c r="D2" s="4" t="n"/>
      <c r="E2" s="4" t="n"/>
      <c r="F2" s="47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8" t="n"/>
      <c r="B3" s="48" t="n"/>
      <c r="C3" s="48" t="n"/>
      <c r="D3" s="4" t="n"/>
      <c r="E3" s="4" t="n"/>
      <c r="F3" s="47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9" t="n"/>
      <c r="B4" s="50" t="n"/>
      <c r="C4" s="50" t="n"/>
      <c r="D4" s="4" t="n"/>
      <c r="E4" s="4" t="n"/>
      <c r="F4" s="51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9" t="n"/>
      <c r="B5" s="50" t="n"/>
      <c r="C5" s="50" t="n"/>
      <c r="D5" s="4" t="n"/>
      <c r="E5" s="4" t="n"/>
      <c r="F5" s="51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9" t="n"/>
      <c r="B6" s="50" t="n"/>
      <c r="C6" s="50" t="n"/>
      <c r="D6" s="4" t="n"/>
      <c r="E6" s="4" t="n"/>
      <c r="F6" s="47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9" t="n"/>
      <c r="B7" s="50" t="n"/>
      <c r="C7" s="50" t="n"/>
      <c r="D7" s="4" t="n"/>
      <c r="E7" s="4" t="n"/>
      <c r="F7" s="47" t="n"/>
      <c r="G7" s="47" t="n"/>
      <c r="H7" s="47" t="n"/>
      <c r="I7" s="47" t="n"/>
      <c r="J7" s="47" t="n"/>
      <c r="K7" s="47" t="n"/>
      <c r="L7" s="47" t="n"/>
      <c r="M7" s="47" t="n"/>
      <c r="N7" s="47" t="n"/>
    </row>
    <row r="8" hidden="1" ht="19.35" customHeight="1">
      <c r="A8" s="52" t="n"/>
      <c r="D8" s="4" t="n"/>
      <c r="E8" s="4" t="n"/>
      <c r="F8" s="47" t="n"/>
      <c r="G8" s="47" t="n"/>
      <c r="H8" s="47" t="n"/>
      <c r="I8" s="47" t="n"/>
      <c r="J8" s="3" t="n"/>
    </row>
    <row r="9" hidden="1" ht="19.5" customHeight="1">
      <c r="A9" s="52" t="n"/>
      <c r="D9" s="4" t="n"/>
      <c r="E9" s="4" t="n"/>
      <c r="F9" s="47" t="n"/>
      <c r="G9" s="47" t="n"/>
      <c r="H9" s="47" t="n"/>
      <c r="I9" s="47" t="n"/>
      <c r="J9" s="3" t="n"/>
    </row>
    <row r="10" hidden="1" ht="19.35" customHeight="1">
      <c r="A10" s="52" t="n"/>
      <c r="D10" s="4" t="n"/>
      <c r="E10" s="4" t="n"/>
      <c r="F10" s="47" t="n"/>
      <c r="G10" s="47" t="n"/>
      <c r="H10" s="47" t="n"/>
      <c r="I10" s="47" t="n"/>
      <c r="J10" s="3" t="n"/>
    </row>
    <row r="11" hidden="1" ht="19.5" customHeight="1">
      <c r="A11" s="52" t="n"/>
      <c r="D11" s="4" t="n"/>
      <c r="E11" s="4" t="n"/>
      <c r="F11" s="47" t="n"/>
      <c r="G11" s="47" t="n"/>
      <c r="H11" s="47" t="n"/>
      <c r="I11" s="47" t="n"/>
      <c r="J11" s="3" t="n"/>
    </row>
    <row r="12" hidden="1" ht="19.35" customHeight="1">
      <c r="A12" s="53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4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5" t="inlineStr">
        <is>
          <t>ПК Госстройсмета-3</t>
        </is>
      </c>
      <c r="I13" s="56" t="n"/>
      <c r="J13" s="56" t="n"/>
      <c r="K13" s="56" t="n"/>
      <c r="L13" s="56" t="n"/>
      <c r="M13" s="56" t="n"/>
      <c r="N13" s="56" t="n"/>
    </row>
    <row r="14" ht="35.25" customHeight="1">
      <c r="A14" s="57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5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6" t="n"/>
      <c r="J14" s="56" t="n"/>
      <c r="K14" s="56" t="n"/>
      <c r="L14" s="56" t="n"/>
      <c r="M14" s="56" t="n"/>
      <c r="N14" s="56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8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9" t="n"/>
      <c r="J15" s="59" t="n"/>
      <c r="K15" s="59" t="n"/>
      <c r="L15" s="59" t="n"/>
      <c r="M15" s="59" t="n"/>
      <c r="N15" s="59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8" t="inlineStr">
        <is>
          <t>Письмо Минстрой России от 30.12.2025 № 81879-ИФ/09, I квартал 2026; Прочие объекты; Амурская область</t>
        </is>
      </c>
      <c r="I16" s="59" t="n"/>
      <c r="J16" s="59" t="n"/>
      <c r="K16" s="59" t="n"/>
      <c r="L16" s="59" t="n"/>
      <c r="M16" s="59" t="n"/>
      <c r="N16" s="59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8" t="n"/>
      <c r="I17" s="59" t="n"/>
      <c r="J17" s="59" t="n"/>
      <c r="K17" s="59" t="n"/>
      <c r="L17" s="59" t="n"/>
      <c r="M17" s="59" t="n"/>
      <c r="N17" s="59" t="n"/>
    </row>
    <row r="18" ht="21" customHeight="1">
      <c r="A18" s="6" t="inlineStr">
        <is>
          <t>Наименование субъекта Российской Федерации</t>
        </is>
      </c>
      <c r="H18" s="58" t="inlineStr">
        <is>
          <t>Амурская область</t>
        </is>
      </c>
      <c r="I18" s="59" t="n"/>
      <c r="J18" s="59" t="n"/>
      <c r="K18" s="59" t="n"/>
      <c r="L18" s="59" t="n"/>
      <c r="M18" s="59" t="n"/>
      <c r="N18" s="59" t="n"/>
    </row>
    <row r="19" ht="21" customHeight="1">
      <c r="A19" s="6" t="inlineStr">
        <is>
          <t>Наименование зоны субъекта Российской Федерации</t>
        </is>
      </c>
      <c r="H19" s="58" t="inlineStr">
        <is>
          <t>1 зона</t>
        </is>
      </c>
      <c r="I19" s="59" t="n"/>
      <c r="J19" s="59" t="n"/>
      <c r="K19" s="59" t="n"/>
      <c r="L19" s="59" t="n"/>
      <c r="M19" s="59" t="n"/>
      <c r="N19" s="59" t="n"/>
    </row>
    <row r="20" ht="24" customHeight="1">
      <c r="A20" s="60" t="inlineStr">
        <is>
          <t>Расширение просеки ВЛ 220-500 кВ</t>
        </is>
      </c>
      <c r="B20" s="56" t="n"/>
      <c r="C20" s="56" t="n"/>
      <c r="D20" s="56" t="n"/>
      <c r="E20" s="56" t="n"/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</row>
    <row r="21" ht="19.35" customHeight="1">
      <c r="A21" s="61" t="inlineStr">
        <is>
          <t>(наименование стройки)</t>
        </is>
      </c>
    </row>
    <row r="22" ht="19.35" customHeight="1">
      <c r="A22" s="60" t="inlineStr">
        <is>
          <t>22 ВЛ 220 кВ Бурейская ГЭС - Завитая 1ц.</t>
        </is>
      </c>
      <c r="B22" s="56" t="n"/>
      <c r="C22" s="56" t="n"/>
      <c r="D22" s="56" t="n"/>
      <c r="E22" s="56" t="n"/>
      <c r="F22" s="56" t="n"/>
      <c r="G22" s="56" t="n"/>
      <c r="H22" s="56" t="n"/>
      <c r="I22" s="56" t="n"/>
      <c r="J22" s="56" t="n"/>
      <c r="K22" s="56" t="n"/>
      <c r="L22" s="56" t="n"/>
      <c r="M22" s="56" t="n"/>
      <c r="N22" s="56" t="n"/>
    </row>
    <row r="23" ht="19.35" customHeight="1">
      <c r="A23" s="62" t="inlineStr">
        <is>
          <t>(наименование объекта капитального строительства)</t>
        </is>
      </c>
      <c r="B23" s="63" t="n"/>
      <c r="C23" s="63" t="n"/>
      <c r="D23" s="63" t="n"/>
      <c r="E23" s="63" t="n"/>
      <c r="F23" s="63" t="n"/>
      <c r="G23" s="63" t="n"/>
      <c r="H23" s="63" t="n"/>
      <c r="I23" s="63" t="n"/>
      <c r="J23" s="63" t="n"/>
      <c r="K23" s="63" t="n"/>
      <c r="L23" s="63" t="n"/>
      <c r="M23" s="63" t="n"/>
      <c r="N23" s="63" t="n"/>
    </row>
    <row r="24" ht="19.35" customHeight="1">
      <c r="A24" s="64" t="inlineStr">
        <is>
          <t>ЛОКАЛЬНЫЙ СМЕТНЫЙ РАСЧЕТ (СМЕТА) № 02-22-05</t>
        </is>
      </c>
    </row>
    <row r="25" ht="19.35" customHeight="1">
      <c r="A25" s="60" t="inlineStr">
        <is>
          <t>22 ВЛ 220 кВ Бурейская ГЭС - Завитая 1ц. Завитинский р-он Преображеновский сельсовет</t>
        </is>
      </c>
      <c r="B25" s="56" t="n"/>
      <c r="C25" s="56" t="n"/>
      <c r="D25" s="56" t="n"/>
      <c r="E25" s="56" t="n"/>
      <c r="F25" s="56" t="n"/>
      <c r="G25" s="56" t="n"/>
      <c r="H25" s="56" t="n"/>
      <c r="I25" s="56" t="n"/>
      <c r="J25" s="56" t="n"/>
      <c r="K25" s="56" t="n"/>
      <c r="L25" s="56" t="n"/>
      <c r="M25" s="56" t="n"/>
      <c r="N25" s="56" t="n"/>
    </row>
    <row r="26" ht="19.35" customHeight="1">
      <c r="A26" s="62" t="inlineStr">
        <is>
          <t>(наименование работ и затрат)</t>
        </is>
      </c>
      <c r="B26" s="63" t="n"/>
      <c r="C26" s="63" t="n"/>
      <c r="D26" s="63" t="n"/>
      <c r="E26" s="63" t="n"/>
      <c r="F26" s="63" t="n"/>
      <c r="G26" s="63" t="n"/>
      <c r="H26" s="63" t="n"/>
      <c r="I26" s="63" t="n"/>
      <c r="J26" s="63" t="n"/>
      <c r="K26" s="63" t="n"/>
      <c r="L26" s="63" t="n"/>
      <c r="M26" s="63" t="n"/>
      <c r="N26" s="63" t="n"/>
    </row>
    <row r="27" ht="18" customHeight="1">
      <c r="A27" s="57" t="inlineStr">
        <is>
          <t xml:space="preserve">Составлен </t>
        </is>
      </c>
      <c r="B27" s="65" t="n"/>
      <c r="C27" s="66" t="inlineStr">
        <is>
          <t>Базисно-индексным</t>
        </is>
      </c>
      <c r="D27" s="56" t="n"/>
      <c r="E27" s="67" t="n"/>
      <c r="F27" s="57" t="inlineStr">
        <is>
          <t>методом</t>
        </is>
      </c>
      <c r="G27" s="65" t="n"/>
      <c r="H27" s="65" t="n"/>
      <c r="I27" s="65" t="n"/>
      <c r="J27" s="65" t="n"/>
      <c r="K27" s="65" t="n"/>
      <c r="L27" s="65" t="n"/>
      <c r="M27" s="65" t="n"/>
      <c r="N27" s="65" t="n"/>
    </row>
    <row r="28" ht="18" customHeight="1">
      <c r="A28" s="6" t="inlineStr">
        <is>
          <t xml:space="preserve">Основание: </t>
        </is>
      </c>
      <c r="C28" s="68" t="inlineStr">
        <is>
          <t>Ф.579959-19.22-РД</t>
        </is>
      </c>
      <c r="D28" s="56" t="n"/>
      <c r="E28" s="56" t="n"/>
      <c r="F28" s="56" t="n"/>
      <c r="G28" s="56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62" t="inlineStr">
        <is>
          <t>(проектная и (или) иная техническая документация)</t>
        </is>
      </c>
      <c r="D29" s="63" t="n"/>
      <c r="E29" s="63" t="n"/>
      <c r="F29" s="63" t="n"/>
      <c r="G29" s="63" t="n"/>
      <c r="H29" s="61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9" t="n"/>
      <c r="C31" s="6" t="n"/>
      <c r="D31" s="6" t="n"/>
      <c r="E31" s="6" t="n"/>
      <c r="F31" s="6" t="n"/>
      <c r="G31" s="6" t="n"/>
      <c r="H31" s="6" t="n"/>
      <c r="I31" s="6" t="n"/>
      <c r="J31" s="57" t="n"/>
      <c r="K31" s="70" t="inlineStr">
        <is>
          <t>Средства на оплату труда рабочих</t>
        </is>
      </c>
      <c r="L31" s="71" t="n">
        <v>99.98999999999999</v>
      </c>
      <c r="M31" s="69" t="n">
        <v>1.4</v>
      </c>
      <c r="N31" s="72" t="inlineStr">
        <is>
          <t>тыс. руб.</t>
        </is>
      </c>
    </row>
    <row r="32" ht="22.5" customHeight="1">
      <c r="A32" s="73" t="inlineStr">
        <is>
          <t>Сметная стоимость</t>
        </is>
      </c>
      <c r="C32" s="74" t="n"/>
      <c r="D32" s="75" t="n">
        <v>272.04</v>
      </c>
      <c r="E32" s="76" t="inlineStr">
        <is>
          <t>(</t>
        </is>
      </c>
      <c r="F32" s="75" t="n">
        <v>4.62</v>
      </c>
      <c r="G32" s="77" t="inlineStr">
        <is>
          <t>) тыс. руб.</t>
        </is>
      </c>
      <c r="H32" s="72" t="n"/>
      <c r="I32" s="6" t="n"/>
      <c r="J32" s="6" t="n"/>
      <c r="K32" s="70" t="inlineStr">
        <is>
          <t>Нормативные затраты труда рабочих</t>
        </is>
      </c>
      <c r="L32" s="78" t="n">
        <v>165.93</v>
      </c>
      <c r="M32" s="59" t="n"/>
      <c r="N32" s="6" t="inlineStr">
        <is>
          <t>чел. ч.</t>
        </is>
      </c>
    </row>
    <row r="33" ht="21.75" customHeight="1">
      <c r="A33" s="48" t="n"/>
      <c r="B33" s="10" t="inlineStr">
        <is>
          <t>в том числе:</t>
        </is>
      </c>
      <c r="C33" s="48" t="n"/>
      <c r="D33" s="48" t="n"/>
      <c r="E33" s="48" t="n"/>
      <c r="F33" s="48" t="n"/>
      <c r="G33" s="48" t="n"/>
      <c r="H33" s="48" t="n"/>
      <c r="I33" s="48" t="n"/>
      <c r="J33" s="48" t="n"/>
      <c r="K33" s="70" t="inlineStr">
        <is>
          <t>Нормативные затраты труда машинистов</t>
        </is>
      </c>
      <c r="L33" s="78" t="n">
        <v>14.66</v>
      </c>
      <c r="M33" s="59" t="n"/>
      <c r="N33" s="6" t="inlineStr">
        <is>
          <t>чел. ч.</t>
        </is>
      </c>
    </row>
    <row r="34" ht="19.35" customHeight="1">
      <c r="A34" s="79" t="n"/>
      <c r="B34" s="80" t="inlineStr">
        <is>
          <t>строительных работ</t>
        </is>
      </c>
      <c r="C34" s="81" t="n"/>
      <c r="D34" s="82" t="n">
        <v>272.04</v>
      </c>
      <c r="E34" s="76" t="inlineStr">
        <is>
          <t>(</t>
        </is>
      </c>
      <c r="F34" s="82" t="n">
        <v>4.62</v>
      </c>
      <c r="G34" s="72" t="inlineStr">
        <is>
          <t>) тыс. руб.</t>
        </is>
      </c>
      <c r="H34" s="72" t="n"/>
      <c r="I34" s="79" t="n"/>
      <c r="J34" s="79" t="n"/>
      <c r="K34" s="4" t="n"/>
      <c r="L34" s="3" t="n"/>
      <c r="N34" s="4" t="n"/>
    </row>
    <row r="35" ht="19.35" customHeight="1">
      <c r="A35" s="79" t="n"/>
      <c r="B35" s="80" t="inlineStr">
        <is>
          <t>монтажных работ</t>
        </is>
      </c>
      <c r="C35" s="81" t="n"/>
      <c r="D35" s="82" t="n">
        <v>0</v>
      </c>
      <c r="E35" s="76" t="inlineStr">
        <is>
          <t>(</t>
        </is>
      </c>
      <c r="F35" s="82" t="n">
        <v>0</v>
      </c>
      <c r="G35" s="72" t="inlineStr">
        <is>
          <t>) тыс. руб.</t>
        </is>
      </c>
      <c r="H35" s="72" t="n"/>
      <c r="I35" s="79" t="n"/>
      <c r="J35" s="79" t="n"/>
      <c r="K35" s="4" t="n"/>
      <c r="L35" s="3" t="n"/>
      <c r="N35" s="4" t="n"/>
    </row>
    <row r="36" ht="19.35" customHeight="1">
      <c r="A36" s="79" t="n"/>
      <c r="B36" s="80" t="inlineStr">
        <is>
          <t>оборудования</t>
        </is>
      </c>
      <c r="C36" s="81" t="n"/>
      <c r="D36" s="82" t="n">
        <v>0</v>
      </c>
      <c r="E36" s="76" t="inlineStr">
        <is>
          <t>(</t>
        </is>
      </c>
      <c r="F36" s="82" t="n">
        <v>0</v>
      </c>
      <c r="G36" s="72" t="inlineStr">
        <is>
          <t>) тыс. руб.</t>
        </is>
      </c>
      <c r="H36" s="72" t="n"/>
      <c r="I36" s="79" t="n"/>
      <c r="J36" s="79" t="n"/>
      <c r="K36" s="4" t="n"/>
      <c r="L36" s="4" t="n"/>
      <c r="M36" s="4" t="n"/>
      <c r="N36" s="4" t="n"/>
    </row>
    <row r="37" ht="19.35" customHeight="1">
      <c r="A37" s="79" t="n"/>
      <c r="B37" s="80" t="inlineStr">
        <is>
          <t>прочих затрат</t>
        </is>
      </c>
      <c r="C37" s="81" t="n"/>
      <c r="D37" s="82" t="n">
        <v>0</v>
      </c>
      <c r="E37" s="76" t="inlineStr">
        <is>
          <t>(</t>
        </is>
      </c>
      <c r="F37" s="82" t="n">
        <v>0</v>
      </c>
      <c r="G37" s="72" t="inlineStr">
        <is>
          <t>) тыс. руб.</t>
        </is>
      </c>
      <c r="H37" s="72" t="n"/>
      <c r="I37" s="79" t="n"/>
      <c r="J37" s="79" t="n"/>
      <c r="K37" s="4" t="n"/>
      <c r="L37" s="3" t="n"/>
      <c r="N37" s="4" t="n"/>
    </row>
    <row r="38" ht="19.35" customHeight="1">
      <c r="A38" s="79" t="n"/>
      <c r="B38" s="79" t="n"/>
      <c r="C38" s="79" t="n"/>
      <c r="D38" s="79" t="n"/>
      <c r="E38" s="79" t="n"/>
      <c r="F38" s="79" t="n"/>
      <c r="G38" s="79" t="n"/>
      <c r="H38" s="79" t="n"/>
      <c r="I38" s="79" t="n"/>
      <c r="J38" s="79" t="n"/>
      <c r="K38" s="79" t="n"/>
      <c r="L38" s="79" t="n"/>
      <c r="M38" s="79" t="n"/>
      <c r="N38" s="79" t="n"/>
    </row>
    <row r="39" ht="55.35" customHeight="1">
      <c r="A39" s="14" t="inlineStr">
        <is>
          <t>№ п.п.</t>
        </is>
      </c>
      <c r="B39" s="83" t="inlineStr">
        <is>
          <t>Обоснование</t>
        </is>
      </c>
      <c r="C39" s="14" t="inlineStr">
        <is>
          <t>Наименование работ и затрат</t>
        </is>
      </c>
      <c r="D39" s="63" t="n"/>
      <c r="E39" s="84" t="n"/>
      <c r="F39" s="14" t="inlineStr">
        <is>
          <t>Единица измерения</t>
        </is>
      </c>
      <c r="G39" s="85" t="inlineStr">
        <is>
          <t>Количество</t>
        </is>
      </c>
      <c r="H39" s="63" t="n"/>
      <c r="I39" s="84" t="n"/>
      <c r="J39" s="8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63" t="n"/>
      <c r="L39" s="84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6" t="n"/>
      <c r="B40" s="86" t="n"/>
      <c r="C40" s="87" t="n"/>
      <c r="D40" s="56" t="n"/>
      <c r="E40" s="88" t="n"/>
      <c r="F40" s="86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6" t="n"/>
      <c r="N40" s="86" t="n"/>
    </row>
    <row r="41" ht="19.35" customHeight="1">
      <c r="A41" s="89" t="n">
        <v>1</v>
      </c>
      <c r="B41" s="90" t="n">
        <v>2</v>
      </c>
      <c r="C41" s="14" t="n">
        <v>3</v>
      </c>
      <c r="D41" s="59" t="n"/>
      <c r="E41" s="91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9" t="n">
        <v>12</v>
      </c>
    </row>
    <row r="42" ht="19.35" customHeight="1">
      <c r="A42" s="92" t="inlineStr">
        <is>
          <t>Раздел 1. Вырубка просеки</t>
        </is>
      </c>
      <c r="B42" s="266" t="n"/>
      <c r="C42" s="266" t="n"/>
      <c r="D42" s="266" t="n"/>
      <c r="E42" s="266" t="n"/>
      <c r="F42" s="266" t="n"/>
      <c r="G42" s="266" t="n"/>
      <c r="H42" s="266" t="n"/>
      <c r="I42" s="266" t="n"/>
      <c r="J42" s="266" t="n"/>
      <c r="K42" s="266" t="n"/>
      <c r="L42" s="266" t="n"/>
      <c r="M42" s="266" t="n"/>
      <c r="N42" s="267" t="n"/>
    </row>
    <row r="43" ht="19.35" customHeight="1">
      <c r="A43" s="94" t="inlineStr">
        <is>
          <t>Срезка и сгребание кустарников</t>
        </is>
      </c>
      <c r="B43" s="59" t="n"/>
      <c r="C43" s="59" t="n"/>
      <c r="D43" s="59" t="n"/>
      <c r="E43" s="59" t="n"/>
      <c r="F43" s="59" t="n"/>
      <c r="G43" s="59" t="n"/>
      <c r="H43" s="59" t="n"/>
      <c r="I43" s="59" t="n"/>
      <c r="J43" s="59" t="n"/>
      <c r="K43" s="59" t="n"/>
      <c r="L43" s="59" t="n"/>
      <c r="M43" s="59" t="n"/>
      <c r="N43" s="91" t="n"/>
    </row>
    <row r="44" ht="55.35" customHeight="1">
      <c r="A44" s="92" t="inlineStr">
        <is>
          <t>1</t>
        </is>
      </c>
      <c r="B44" s="95" t="inlineStr">
        <is>
          <t>ФЕР01-02-119-02</t>
        </is>
      </c>
      <c r="C44" s="96" t="inlineStr">
        <is>
          <t>Расчистка площадей от кустарника и мелколесья вручную: при средней поросли</t>
        </is>
      </c>
      <c r="D44" s="266" t="n"/>
      <c r="E44" s="267" t="n"/>
      <c r="F44" s="97" t="inlineStr">
        <is>
          <t>100 м2</t>
        </is>
      </c>
      <c r="G44" s="98" t="n">
        <v>25</v>
      </c>
      <c r="H44" s="99" t="n">
        <v>1</v>
      </c>
      <c r="I44" s="99" t="n">
        <v>25</v>
      </c>
      <c r="J44" s="98" t="n"/>
      <c r="K44" s="98" t="n"/>
      <c r="L44" s="98" t="n"/>
      <c r="M44" s="98" t="n"/>
      <c r="N44" s="98" t="n"/>
    </row>
    <row r="45" ht="19.35" customHeight="1">
      <c r="A45" s="100" t="n"/>
      <c r="B45" s="101" t="inlineStr">
        <is>
          <t>1</t>
        </is>
      </c>
      <c r="C45" s="102" t="inlineStr">
        <is>
          <t>ОТ</t>
        </is>
      </c>
      <c r="D45" s="266" t="n"/>
      <c r="E45" s="267" t="n"/>
      <c r="F45" s="103" t="n"/>
      <c r="G45" s="103" t="n"/>
      <c r="H45" s="103" t="n"/>
      <c r="I45" s="104" t="n"/>
      <c r="J45" s="105" t="n">
        <v>37.79</v>
      </c>
      <c r="K45" s="268" t="n">
        <v>1.2</v>
      </c>
      <c r="L45" s="107" t="n">
        <v>1133.7</v>
      </c>
      <c r="M45" s="105" t="n">
        <v>71.26000000000001</v>
      </c>
      <c r="N45" s="107" t="n">
        <v>80787.46000000001</v>
      </c>
    </row>
    <row r="46" ht="19.35" customHeight="1">
      <c r="A46" s="100" t="n"/>
      <c r="B46" s="108" t="n"/>
      <c r="C46" s="102" t="inlineStr">
        <is>
          <t>ЗТ</t>
        </is>
      </c>
      <c r="D46" s="266" t="n"/>
      <c r="E46" s="267" t="n"/>
      <c r="F46" s="109" t="inlineStr">
        <is>
          <t>чел.-ч</t>
        </is>
      </c>
      <c r="G46" s="105" t="n">
        <v>4.43</v>
      </c>
      <c r="H46" s="268" t="n">
        <v>1.2</v>
      </c>
      <c r="I46" s="270" t="n">
        <v>132.9</v>
      </c>
      <c r="J46" s="104" t="n"/>
      <c r="K46" s="104" t="n"/>
      <c r="L46" s="104" t="n"/>
      <c r="M46" s="104" t="n"/>
      <c r="N46" s="104" t="n"/>
    </row>
    <row r="47" ht="19.35" customHeight="1">
      <c r="A47" s="100" t="n"/>
      <c r="B47" s="108" t="n"/>
      <c r="C47" s="102" t="inlineStr">
        <is>
          <t>Итого по расценке</t>
        </is>
      </c>
      <c r="D47" s="266" t="n"/>
      <c r="E47" s="267" t="n"/>
      <c r="F47" s="103" t="n"/>
      <c r="G47" s="110" t="n"/>
      <c r="H47" s="110" t="n"/>
      <c r="I47" s="104" t="n"/>
      <c r="J47" s="105" t="n">
        <v>37.79</v>
      </c>
      <c r="K47" s="104" t="n"/>
      <c r="L47" s="107" t="n">
        <v>1133.7</v>
      </c>
      <c r="M47" s="104" t="n"/>
      <c r="N47" s="111" t="n"/>
    </row>
    <row r="48" ht="19.35" customHeight="1">
      <c r="A48" s="100" t="n"/>
      <c r="B48" s="112" t="n"/>
      <c r="C48" s="102" t="inlineStr">
        <is>
          <t>ФОТ</t>
        </is>
      </c>
      <c r="D48" s="266" t="n"/>
      <c r="E48" s="267" t="n"/>
      <c r="F48" s="103" t="n"/>
      <c r="G48" s="110" t="n"/>
      <c r="H48" s="110" t="n"/>
      <c r="I48" s="104" t="n"/>
      <c r="J48" s="104" t="n"/>
      <c r="K48" s="104" t="n"/>
      <c r="L48" s="107" t="n">
        <v>1133.7</v>
      </c>
      <c r="M48" s="104" t="n"/>
      <c r="N48" s="107" t="n">
        <v>80787.46000000001</v>
      </c>
    </row>
    <row r="49" ht="42" customHeight="1">
      <c r="A49" s="100" t="n"/>
      <c r="B49" s="113" t="inlineStr">
        <is>
          <t>Пр/812-001.4-1</t>
        </is>
      </c>
      <c r="C49" s="102" t="inlineStr">
        <is>
          <t>НР Земляные работы по другим видам работ (подготовительным, сопутствующим, укрепительным)</t>
        </is>
      </c>
      <c r="D49" s="266" t="n"/>
      <c r="E49" s="267" t="n"/>
      <c r="F49" s="109" t="inlineStr">
        <is>
          <t>%</t>
        </is>
      </c>
      <c r="G49" s="114" t="n">
        <v>89</v>
      </c>
      <c r="H49" s="115" t="n"/>
      <c r="I49" s="114" t="n">
        <v>89</v>
      </c>
      <c r="J49" s="104" t="n"/>
      <c r="K49" s="104" t="n"/>
      <c r="L49" s="107" t="n">
        <v>1008.99</v>
      </c>
      <c r="M49" s="104" t="n"/>
      <c r="N49" s="116" t="n">
        <v>71900.84</v>
      </c>
    </row>
    <row r="50" ht="42" customHeight="1">
      <c r="A50" s="100" t="n"/>
      <c r="B50" s="113" t="inlineStr">
        <is>
          <t>Пр/774-001.4</t>
        </is>
      </c>
      <c r="C50" s="102" t="inlineStr">
        <is>
          <t>СП Земляные работы по другим видам работ (подготовительным, сопутствующим, укрепительным)</t>
        </is>
      </c>
      <c r="D50" s="266" t="n"/>
      <c r="E50" s="267" t="n"/>
      <c r="F50" s="109" t="inlineStr">
        <is>
          <t>%</t>
        </is>
      </c>
      <c r="G50" s="114" t="n">
        <v>41</v>
      </c>
      <c r="H50" s="115" t="n"/>
      <c r="I50" s="114" t="n">
        <v>41</v>
      </c>
      <c r="J50" s="104" t="n"/>
      <c r="K50" s="104" t="n"/>
      <c r="L50" s="105" t="n">
        <v>464.82</v>
      </c>
      <c r="M50" s="104" t="n"/>
      <c r="N50" s="107" t="n">
        <v>33122.86</v>
      </c>
    </row>
    <row r="51" ht="19.35" customHeight="1">
      <c r="A51" s="100" t="n"/>
      <c r="B51" s="112" t="n"/>
      <c r="C51" s="92" t="inlineStr">
        <is>
          <t>Всего по позиции</t>
        </is>
      </c>
      <c r="D51" s="266" t="n"/>
      <c r="E51" s="267" t="n"/>
      <c r="F51" s="104" t="n"/>
      <c r="G51" s="110" t="n"/>
      <c r="H51" s="110" t="n"/>
      <c r="I51" s="117" t="n"/>
      <c r="J51" s="117" t="n"/>
      <c r="K51" s="117" t="n"/>
      <c r="L51" s="118" t="n">
        <v>2607.51</v>
      </c>
      <c r="M51" s="117" t="n"/>
      <c r="N51" s="98" t="n"/>
    </row>
    <row r="52" ht="19.35" customHeight="1">
      <c r="A52" s="94" t="inlineStr">
        <is>
          <t>Пролет 169-171,172-173,185-212 (Завитинский р-он гор. Пос. Завитинск 212-218вырубки нет)</t>
        </is>
      </c>
      <c r="B52" s="59" t="n"/>
      <c r="C52" s="59" t="n"/>
      <c r="D52" s="59" t="n"/>
      <c r="E52" s="59" t="n"/>
      <c r="F52" s="59" t="n"/>
      <c r="G52" s="59" t="n"/>
      <c r="H52" s="59" t="n"/>
      <c r="I52" s="59" t="n"/>
      <c r="J52" s="59" t="n"/>
      <c r="K52" s="59" t="n"/>
      <c r="L52" s="59" t="n"/>
      <c r="M52" s="59" t="n"/>
      <c r="N52" s="91" t="n"/>
    </row>
    <row r="53" ht="55.35" customHeight="1">
      <c r="A53" s="92" t="inlineStr">
        <is>
          <t>2</t>
        </is>
      </c>
      <c r="B53" s="95" t="inlineStr">
        <is>
          <t>ФЕР01-02-099-01</t>
        </is>
      </c>
      <c r="C53" s="96" t="inlineStr">
        <is>
          <t>Валка деревьев мягких пород с корня, диаметр стволов: до 16 см</t>
        </is>
      </c>
      <c r="D53" s="266" t="n"/>
      <c r="E53" s="267" t="n"/>
      <c r="F53" s="97" t="inlineStr">
        <is>
          <t>100 шт</t>
        </is>
      </c>
      <c r="G53" s="98" t="n">
        <v>0.63</v>
      </c>
      <c r="H53" s="99" t="n">
        <v>1</v>
      </c>
      <c r="I53" s="119" t="n">
        <v>0.63</v>
      </c>
      <c r="J53" s="98" t="n"/>
      <c r="K53" s="98" t="n"/>
      <c r="L53" s="98" t="n"/>
      <c r="M53" s="98" t="n"/>
      <c r="N53" s="98" t="n"/>
    </row>
    <row r="54" ht="19.35" customHeight="1">
      <c r="A54" s="100" t="n"/>
      <c r="B54" s="101" t="inlineStr">
        <is>
          <t>1</t>
        </is>
      </c>
      <c r="C54" s="102" t="inlineStr">
        <is>
          <t>ОТ</t>
        </is>
      </c>
      <c r="D54" s="266" t="n"/>
      <c r="E54" s="267" t="n"/>
      <c r="F54" s="103" t="n"/>
      <c r="G54" s="103" t="n"/>
      <c r="H54" s="103" t="n"/>
      <c r="I54" s="104" t="n"/>
      <c r="J54" s="105" t="n">
        <v>48.97</v>
      </c>
      <c r="K54" s="268" t="n">
        <v>1.2</v>
      </c>
      <c r="L54" s="105" t="n">
        <v>37.02</v>
      </c>
      <c r="M54" s="105" t="n">
        <v>71.26000000000001</v>
      </c>
      <c r="N54" s="107" t="n">
        <v>2638.05</v>
      </c>
    </row>
    <row r="55" ht="19.35" customHeight="1">
      <c r="A55" s="100" t="n"/>
      <c r="B55" s="108" t="n"/>
      <c r="C55" s="102" t="inlineStr">
        <is>
          <t>ЗТ</t>
        </is>
      </c>
      <c r="D55" s="266" t="n"/>
      <c r="E55" s="267" t="n"/>
      <c r="F55" s="109" t="inlineStr">
        <is>
          <t>чел.-ч</t>
        </is>
      </c>
      <c r="G55" s="105" t="n">
        <v>5.21</v>
      </c>
      <c r="H55" s="268" t="n">
        <v>1.2</v>
      </c>
      <c r="I55" s="269" t="n">
        <v>3.93876</v>
      </c>
      <c r="J55" s="104" t="n"/>
      <c r="K55" s="104" t="n"/>
      <c r="L55" s="104" t="n"/>
      <c r="M55" s="104" t="n"/>
      <c r="N55" s="104" t="n"/>
    </row>
    <row r="56" ht="19.35" customHeight="1">
      <c r="A56" s="100" t="n"/>
      <c r="B56" s="108" t="n"/>
      <c r="C56" s="102" t="inlineStr">
        <is>
          <t>Итого по расценке</t>
        </is>
      </c>
      <c r="D56" s="266" t="n"/>
      <c r="E56" s="267" t="n"/>
      <c r="F56" s="103" t="n"/>
      <c r="G56" s="110" t="n"/>
      <c r="H56" s="110" t="n"/>
      <c r="I56" s="104" t="n"/>
      <c r="J56" s="105" t="n">
        <v>48.97</v>
      </c>
      <c r="K56" s="104" t="n"/>
      <c r="L56" s="105" t="n">
        <v>37.02</v>
      </c>
      <c r="M56" s="104" t="n"/>
      <c r="N56" s="111" t="n"/>
    </row>
    <row r="57" ht="19.35" customHeight="1">
      <c r="A57" s="100" t="n"/>
      <c r="B57" s="112" t="n"/>
      <c r="C57" s="102" t="inlineStr">
        <is>
          <t>ФОТ</t>
        </is>
      </c>
      <c r="D57" s="266" t="n"/>
      <c r="E57" s="267" t="n"/>
      <c r="F57" s="103" t="n"/>
      <c r="G57" s="110" t="n"/>
      <c r="H57" s="110" t="n"/>
      <c r="I57" s="104" t="n"/>
      <c r="J57" s="104" t="n"/>
      <c r="K57" s="104" t="n"/>
      <c r="L57" s="105" t="n">
        <v>37.02</v>
      </c>
      <c r="M57" s="104" t="n"/>
      <c r="N57" s="107" t="n">
        <v>2638.05</v>
      </c>
    </row>
    <row r="58" ht="42" customHeight="1">
      <c r="A58" s="100" t="n"/>
      <c r="B58" s="113" t="inlineStr">
        <is>
          <t>Пр/812-001.4-1</t>
        </is>
      </c>
      <c r="C58" s="102" t="inlineStr">
        <is>
          <t>НР Земляные работы по другим видам работ (подготовительным, сопутствующим, укрепительным)</t>
        </is>
      </c>
      <c r="D58" s="266" t="n"/>
      <c r="E58" s="267" t="n"/>
      <c r="F58" s="109" t="inlineStr">
        <is>
          <t>%</t>
        </is>
      </c>
      <c r="G58" s="114" t="n">
        <v>89</v>
      </c>
      <c r="H58" s="115" t="n"/>
      <c r="I58" s="114" t="n">
        <v>89</v>
      </c>
      <c r="J58" s="104" t="n"/>
      <c r="K58" s="104" t="n"/>
      <c r="L58" s="105" t="n">
        <v>32.95</v>
      </c>
      <c r="M58" s="104" t="n"/>
      <c r="N58" s="116" t="n">
        <v>2347.86</v>
      </c>
    </row>
    <row r="59" ht="42" customHeight="1">
      <c r="A59" s="100" t="n"/>
      <c r="B59" s="113" t="inlineStr">
        <is>
          <t>Пр/774-001.4</t>
        </is>
      </c>
      <c r="C59" s="102" t="inlineStr">
        <is>
          <t>СП Земляные работы по другим видам работ (подготовительным, сопутствующим, укрепительным)</t>
        </is>
      </c>
      <c r="D59" s="266" t="n"/>
      <c r="E59" s="267" t="n"/>
      <c r="F59" s="109" t="inlineStr">
        <is>
          <t>%</t>
        </is>
      </c>
      <c r="G59" s="114" t="n">
        <v>41</v>
      </c>
      <c r="H59" s="115" t="n"/>
      <c r="I59" s="114" t="n">
        <v>41</v>
      </c>
      <c r="J59" s="104" t="n"/>
      <c r="K59" s="104" t="n"/>
      <c r="L59" s="105" t="n">
        <v>15.18</v>
      </c>
      <c r="M59" s="104" t="n"/>
      <c r="N59" s="107" t="n">
        <v>1081.6</v>
      </c>
    </row>
    <row r="60" ht="19.35" customHeight="1">
      <c r="A60" s="100" t="n"/>
      <c r="B60" s="112" t="n"/>
      <c r="C60" s="92" t="inlineStr">
        <is>
          <t>Всего по позиции</t>
        </is>
      </c>
      <c r="D60" s="266" t="n"/>
      <c r="E60" s="267" t="n"/>
      <c r="F60" s="104" t="n"/>
      <c r="G60" s="110" t="n"/>
      <c r="H60" s="110" t="n"/>
      <c r="I60" s="117" t="n"/>
      <c r="J60" s="117" t="n"/>
      <c r="K60" s="117" t="n"/>
      <c r="L60" s="119" t="n">
        <v>85.15000000000001</v>
      </c>
      <c r="M60" s="117" t="n"/>
      <c r="N60" s="98" t="n"/>
    </row>
    <row r="61" ht="55.35" customHeight="1">
      <c r="A61" s="92" t="inlineStr">
        <is>
          <t>3</t>
        </is>
      </c>
      <c r="B61" s="95" t="inlineStr">
        <is>
          <t>ФЕР01-02-099-04</t>
        </is>
      </c>
      <c r="C61" s="96" t="inlineStr">
        <is>
          <t>Валка деревьев мягких пород с корня, диаметр стволов: до 28 см</t>
        </is>
      </c>
      <c r="D61" s="266" t="n"/>
      <c r="E61" s="267" t="n"/>
      <c r="F61" s="97" t="inlineStr">
        <is>
          <t>100 шт</t>
        </is>
      </c>
      <c r="G61" s="98" t="n">
        <v>0.29</v>
      </c>
      <c r="H61" s="99" t="n">
        <v>1</v>
      </c>
      <c r="I61" s="119" t="n">
        <v>0.29</v>
      </c>
      <c r="J61" s="98" t="n"/>
      <c r="K61" s="98" t="n"/>
      <c r="L61" s="98" t="n"/>
      <c r="M61" s="98" t="n"/>
      <c r="N61" s="98" t="n"/>
    </row>
    <row r="62" ht="19.35" customHeight="1">
      <c r="A62" s="100" t="n"/>
      <c r="B62" s="101" t="inlineStr">
        <is>
          <t>1</t>
        </is>
      </c>
      <c r="C62" s="102" t="inlineStr">
        <is>
          <t>ОТ</t>
        </is>
      </c>
      <c r="D62" s="266" t="n"/>
      <c r="E62" s="267" t="n"/>
      <c r="F62" s="103" t="n"/>
      <c r="G62" s="103" t="n"/>
      <c r="H62" s="103" t="n"/>
      <c r="I62" s="104" t="n"/>
      <c r="J62" s="105" t="n">
        <v>94.94</v>
      </c>
      <c r="K62" s="268" t="n">
        <v>1.2</v>
      </c>
      <c r="L62" s="105" t="n">
        <v>33.04</v>
      </c>
      <c r="M62" s="105" t="n">
        <v>71.26000000000001</v>
      </c>
      <c r="N62" s="107" t="n">
        <v>2354.43</v>
      </c>
    </row>
    <row r="63" ht="19.35" customHeight="1">
      <c r="A63" s="100" t="n"/>
      <c r="B63" s="108" t="n"/>
      <c r="C63" s="102" t="inlineStr">
        <is>
          <t>ЗТ</t>
        </is>
      </c>
      <c r="D63" s="266" t="n"/>
      <c r="E63" s="267" t="n"/>
      <c r="F63" s="109" t="inlineStr">
        <is>
          <t>чел.-ч</t>
        </is>
      </c>
      <c r="G63" s="270" t="n">
        <v>10.1</v>
      </c>
      <c r="H63" s="268" t="n">
        <v>1.2</v>
      </c>
      <c r="I63" s="271" t="n">
        <v>3.5148</v>
      </c>
      <c r="J63" s="104" t="n"/>
      <c r="K63" s="104" t="n"/>
      <c r="L63" s="104" t="n"/>
      <c r="M63" s="104" t="n"/>
      <c r="N63" s="104" t="n"/>
    </row>
    <row r="64" ht="19.35" customHeight="1">
      <c r="A64" s="100" t="n"/>
      <c r="B64" s="108" t="n"/>
      <c r="C64" s="102" t="inlineStr">
        <is>
          <t>Итого по расценке</t>
        </is>
      </c>
      <c r="D64" s="266" t="n"/>
      <c r="E64" s="267" t="n"/>
      <c r="F64" s="103" t="n"/>
      <c r="G64" s="110" t="n"/>
      <c r="H64" s="110" t="n"/>
      <c r="I64" s="104" t="n"/>
      <c r="J64" s="105" t="n">
        <v>94.94</v>
      </c>
      <c r="K64" s="104" t="n"/>
      <c r="L64" s="105" t="n">
        <v>33.04</v>
      </c>
      <c r="M64" s="104" t="n"/>
      <c r="N64" s="111" t="n"/>
    </row>
    <row r="65" ht="19.35" customHeight="1">
      <c r="A65" s="100" t="n"/>
      <c r="B65" s="112" t="n"/>
      <c r="C65" s="102" t="inlineStr">
        <is>
          <t>ФОТ</t>
        </is>
      </c>
      <c r="D65" s="266" t="n"/>
      <c r="E65" s="267" t="n"/>
      <c r="F65" s="103" t="n"/>
      <c r="G65" s="110" t="n"/>
      <c r="H65" s="110" t="n"/>
      <c r="I65" s="104" t="n"/>
      <c r="J65" s="104" t="n"/>
      <c r="K65" s="104" t="n"/>
      <c r="L65" s="105" t="n">
        <v>33.04</v>
      </c>
      <c r="M65" s="104" t="n"/>
      <c r="N65" s="107" t="n">
        <v>2354.43</v>
      </c>
    </row>
    <row r="66" ht="42" customHeight="1">
      <c r="A66" s="100" t="n"/>
      <c r="B66" s="113" t="inlineStr">
        <is>
          <t>Пр/812-001.4-1</t>
        </is>
      </c>
      <c r="C66" s="102" t="inlineStr">
        <is>
          <t>НР Земляные работы по другим видам работ (подготовительным, сопутствующим, укрепительным)</t>
        </is>
      </c>
      <c r="D66" s="266" t="n"/>
      <c r="E66" s="267" t="n"/>
      <c r="F66" s="109" t="inlineStr">
        <is>
          <t>%</t>
        </is>
      </c>
      <c r="G66" s="114" t="n">
        <v>89</v>
      </c>
      <c r="H66" s="115" t="n"/>
      <c r="I66" s="114" t="n">
        <v>89</v>
      </c>
      <c r="J66" s="104" t="n"/>
      <c r="K66" s="104" t="n"/>
      <c r="L66" s="105" t="n">
        <v>29.41</v>
      </c>
      <c r="M66" s="104" t="n"/>
      <c r="N66" s="116" t="n">
        <v>2095.44</v>
      </c>
    </row>
    <row r="67" ht="42" customHeight="1">
      <c r="A67" s="100" t="n"/>
      <c r="B67" s="113" t="inlineStr">
        <is>
          <t>Пр/774-001.4</t>
        </is>
      </c>
      <c r="C67" s="102" t="inlineStr">
        <is>
          <t>СП Земляные работы по другим видам работ (подготовительным, сопутствующим, укрепительным)</t>
        </is>
      </c>
      <c r="D67" s="266" t="n"/>
      <c r="E67" s="267" t="n"/>
      <c r="F67" s="109" t="inlineStr">
        <is>
          <t>%</t>
        </is>
      </c>
      <c r="G67" s="114" t="n">
        <v>41</v>
      </c>
      <c r="H67" s="115" t="n"/>
      <c r="I67" s="114" t="n">
        <v>41</v>
      </c>
      <c r="J67" s="104" t="n"/>
      <c r="K67" s="104" t="n"/>
      <c r="L67" s="105" t="n">
        <v>13.55</v>
      </c>
      <c r="M67" s="104" t="n"/>
      <c r="N67" s="105" t="n">
        <v>965.3200000000001</v>
      </c>
    </row>
    <row r="68" ht="19.35" customHeight="1">
      <c r="A68" s="100" t="n"/>
      <c r="B68" s="112" t="n"/>
      <c r="C68" s="92" t="inlineStr">
        <is>
          <t>Всего по позиции</t>
        </is>
      </c>
      <c r="D68" s="266" t="n"/>
      <c r="E68" s="267" t="n"/>
      <c r="F68" s="104" t="n"/>
      <c r="G68" s="110" t="n"/>
      <c r="H68" s="110" t="n"/>
      <c r="I68" s="117" t="n"/>
      <c r="J68" s="117" t="n"/>
      <c r="K68" s="117" t="n"/>
      <c r="L68" s="119" t="n">
        <v>76</v>
      </c>
      <c r="M68" s="117" t="n"/>
      <c r="N68" s="98" t="n"/>
    </row>
    <row r="69" ht="68.65000000000001" customHeight="1">
      <c r="A69" s="92" t="inlineStr">
        <is>
          <t>4</t>
        </is>
      </c>
      <c r="B69" s="95" t="inlineStr">
        <is>
          <t>ФЕР01-02-100-01</t>
        </is>
      </c>
      <c r="C69" s="9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69" s="266" t="n"/>
      <c r="E69" s="267" t="n"/>
      <c r="F69" s="97" t="inlineStr">
        <is>
          <t>100 шт</t>
        </is>
      </c>
      <c r="G69" s="98" t="n">
        <v>0.63</v>
      </c>
      <c r="H69" s="99" t="n">
        <v>1</v>
      </c>
      <c r="I69" s="119" t="n">
        <v>0.63</v>
      </c>
      <c r="J69" s="98" t="n"/>
      <c r="K69" s="98" t="n"/>
      <c r="L69" s="98" t="n"/>
      <c r="M69" s="98" t="n"/>
      <c r="N69" s="98" t="n"/>
    </row>
    <row r="70" ht="19.35" customHeight="1">
      <c r="A70" s="100" t="n"/>
      <c r="B70" s="101" t="inlineStr">
        <is>
          <t>1</t>
        </is>
      </c>
      <c r="C70" s="102" t="inlineStr">
        <is>
          <t>ОТ</t>
        </is>
      </c>
      <c r="D70" s="266" t="n"/>
      <c r="E70" s="267" t="n"/>
      <c r="F70" s="103" t="n"/>
      <c r="G70" s="103" t="n"/>
      <c r="H70" s="103" t="n"/>
      <c r="I70" s="104" t="n"/>
      <c r="J70" s="105" t="n">
        <v>115.44</v>
      </c>
      <c r="K70" s="268" t="n">
        <v>1.2</v>
      </c>
      <c r="L70" s="105" t="n">
        <v>87.27</v>
      </c>
      <c r="M70" s="105" t="n">
        <v>71.26000000000001</v>
      </c>
      <c r="N70" s="107" t="n">
        <v>6218.86</v>
      </c>
    </row>
    <row r="71" ht="19.35" customHeight="1">
      <c r="A71" s="100" t="n"/>
      <c r="B71" s="101" t="inlineStr">
        <is>
          <t>2</t>
        </is>
      </c>
      <c r="C71" s="102" t="inlineStr">
        <is>
          <t>ЭМ</t>
        </is>
      </c>
      <c r="D71" s="266" t="n"/>
      <c r="E71" s="267" t="n"/>
      <c r="F71" s="103" t="n"/>
      <c r="G71" s="103" t="n"/>
      <c r="H71" s="103" t="n"/>
      <c r="I71" s="104" t="n"/>
      <c r="J71" s="105" t="n">
        <v>655.4299999999999</v>
      </c>
      <c r="K71" s="268" t="n">
        <v>1.2</v>
      </c>
      <c r="L71" s="105" t="n">
        <v>495.51</v>
      </c>
      <c r="M71" s="104" t="n"/>
      <c r="N71" s="104" t="n"/>
    </row>
    <row r="72" ht="19.35" customHeight="1">
      <c r="A72" s="100" t="n"/>
      <c r="B72" s="101" t="inlineStr">
        <is>
          <t>3</t>
        </is>
      </c>
      <c r="C72" s="102" t="inlineStr">
        <is>
          <t>в т.ч. ОТм</t>
        </is>
      </c>
      <c r="D72" s="266" t="n"/>
      <c r="E72" s="267" t="n"/>
      <c r="F72" s="103" t="n"/>
      <c r="G72" s="103" t="n"/>
      <c r="H72" s="103" t="n"/>
      <c r="I72" s="104" t="n"/>
      <c r="J72" s="105" t="n">
        <v>114.62</v>
      </c>
      <c r="K72" s="268" t="n">
        <v>1.2</v>
      </c>
      <c r="L72" s="105" t="n">
        <v>86.65000000000001</v>
      </c>
      <c r="M72" s="105" t="n">
        <v>71.26000000000001</v>
      </c>
      <c r="N72" s="107" t="n">
        <v>6174.68</v>
      </c>
    </row>
    <row r="73" ht="19.35" customHeight="1">
      <c r="A73" s="100" t="n"/>
      <c r="B73" s="108" t="n"/>
      <c r="C73" s="102" t="inlineStr">
        <is>
          <t>ЗТ</t>
        </is>
      </c>
      <c r="D73" s="266" t="n"/>
      <c r="E73" s="267" t="n"/>
      <c r="F73" s="109" t="inlineStr">
        <is>
          <t>чел.-ч</t>
        </is>
      </c>
      <c r="G73" s="270" t="n">
        <v>14.8</v>
      </c>
      <c r="H73" s="268" t="n">
        <v>1.2</v>
      </c>
      <c r="I73" s="271" t="n">
        <v>11.1888</v>
      </c>
      <c r="J73" s="104" t="n"/>
      <c r="K73" s="104" t="n"/>
      <c r="L73" s="104" t="n"/>
      <c r="M73" s="104" t="n"/>
      <c r="N73" s="104" t="n"/>
    </row>
    <row r="74" ht="19.35" customHeight="1">
      <c r="A74" s="100" t="n"/>
      <c r="B74" s="108" t="n"/>
      <c r="C74" s="102" t="inlineStr">
        <is>
          <t>ЗТм</t>
        </is>
      </c>
      <c r="D74" s="266" t="n"/>
      <c r="E74" s="267" t="n"/>
      <c r="F74" s="109" t="inlineStr">
        <is>
          <t>чел.-ч</t>
        </is>
      </c>
      <c r="G74" s="105" t="n">
        <v>8.49</v>
      </c>
      <c r="H74" s="268" t="n">
        <v>1.2</v>
      </c>
      <c r="I74" s="269" t="n">
        <v>6.41844</v>
      </c>
      <c r="J74" s="104" t="n"/>
      <c r="K74" s="104" t="n"/>
      <c r="L74" s="104" t="n"/>
      <c r="M74" s="104" t="n"/>
      <c r="N74" s="104" t="n"/>
    </row>
    <row r="75" ht="19.35" customHeight="1">
      <c r="A75" s="100" t="n"/>
      <c r="B75" s="108" t="n"/>
      <c r="C75" s="102" t="inlineStr">
        <is>
          <t>Итого по расценке</t>
        </is>
      </c>
      <c r="D75" s="266" t="n"/>
      <c r="E75" s="267" t="n"/>
      <c r="F75" s="103" t="n"/>
      <c r="G75" s="110" t="n"/>
      <c r="H75" s="110" t="n"/>
      <c r="I75" s="104" t="n"/>
      <c r="J75" s="105" t="n">
        <v>770.87</v>
      </c>
      <c r="K75" s="104" t="n"/>
      <c r="L75" s="105" t="n">
        <v>582.78</v>
      </c>
      <c r="M75" s="104" t="n"/>
      <c r="N75" s="111" t="n"/>
    </row>
    <row r="76" ht="19.35" customHeight="1">
      <c r="A76" s="100" t="n"/>
      <c r="B76" s="112" t="n"/>
      <c r="C76" s="102" t="inlineStr">
        <is>
          <t>ФОТ</t>
        </is>
      </c>
      <c r="D76" s="266" t="n"/>
      <c r="E76" s="267" t="n"/>
      <c r="F76" s="103" t="n"/>
      <c r="G76" s="110" t="n"/>
      <c r="H76" s="110" t="n"/>
      <c r="I76" s="104" t="n"/>
      <c r="J76" s="104" t="n"/>
      <c r="K76" s="104" t="n"/>
      <c r="L76" s="105" t="n">
        <v>173.92</v>
      </c>
      <c r="M76" s="104" t="n"/>
      <c r="N76" s="107" t="n">
        <v>12393.54</v>
      </c>
    </row>
    <row r="77" ht="42" customHeight="1">
      <c r="A77" s="100" t="n"/>
      <c r="B77" s="113" t="inlineStr">
        <is>
          <t>Пр/812-001.4-1</t>
        </is>
      </c>
      <c r="C77" s="102" t="inlineStr">
        <is>
          <t>НР Земляные работы по другим видам работ (подготовительным, сопутствующим, укрепительным)</t>
        </is>
      </c>
      <c r="D77" s="266" t="n"/>
      <c r="E77" s="267" t="n"/>
      <c r="F77" s="109" t="inlineStr">
        <is>
          <t>%</t>
        </is>
      </c>
      <c r="G77" s="114" t="n">
        <v>89</v>
      </c>
      <c r="H77" s="115" t="n"/>
      <c r="I77" s="114" t="n">
        <v>89</v>
      </c>
      <c r="J77" s="104" t="n"/>
      <c r="K77" s="104" t="n"/>
      <c r="L77" s="105" t="n">
        <v>154.79</v>
      </c>
      <c r="M77" s="104" t="n"/>
      <c r="N77" s="116" t="n">
        <v>11030.25</v>
      </c>
    </row>
    <row r="78" ht="42" customHeight="1">
      <c r="A78" s="100" t="n"/>
      <c r="B78" s="113" t="inlineStr">
        <is>
          <t>Пр/774-001.4</t>
        </is>
      </c>
      <c r="C78" s="102" t="inlineStr">
        <is>
          <t>СП Земляные работы по другим видам работ (подготовительным, сопутствующим, укрепительным)</t>
        </is>
      </c>
      <c r="D78" s="266" t="n"/>
      <c r="E78" s="267" t="n"/>
      <c r="F78" s="109" t="inlineStr">
        <is>
          <t>%</t>
        </is>
      </c>
      <c r="G78" s="114" t="n">
        <v>41</v>
      </c>
      <c r="H78" s="115" t="n"/>
      <c r="I78" s="114" t="n">
        <v>41</v>
      </c>
      <c r="J78" s="104" t="n"/>
      <c r="K78" s="104" t="n"/>
      <c r="L78" s="105" t="n">
        <v>71.31</v>
      </c>
      <c r="M78" s="104" t="n"/>
      <c r="N78" s="107" t="n">
        <v>5081.35</v>
      </c>
    </row>
    <row r="79" ht="19.35" customHeight="1">
      <c r="A79" s="100" t="n"/>
      <c r="B79" s="112" t="n"/>
      <c r="C79" s="92" t="inlineStr">
        <is>
          <t>Всего по позиции</t>
        </is>
      </c>
      <c r="D79" s="266" t="n"/>
      <c r="E79" s="267" t="n"/>
      <c r="F79" s="104" t="n"/>
      <c r="G79" s="110" t="n"/>
      <c r="H79" s="110" t="n"/>
      <c r="I79" s="117" t="n"/>
      <c r="J79" s="117" t="n"/>
      <c r="K79" s="117" t="n"/>
      <c r="L79" s="119" t="n">
        <v>808.88</v>
      </c>
      <c r="M79" s="117" t="n"/>
      <c r="N79" s="98" t="n"/>
    </row>
    <row r="80" ht="55.35" customHeight="1">
      <c r="A80" s="92" t="inlineStr">
        <is>
          <t>5</t>
        </is>
      </c>
      <c r="B80" s="95" t="inlineStr">
        <is>
          <t>ФЕР01-02-100-07</t>
        </is>
      </c>
      <c r="C80" s="96" t="inlineStr">
        <is>
          <t>При трелевке на каждые последующие 100 м добавлять: к расценке 01-02-100-01</t>
        </is>
      </c>
      <c r="D80" s="266" t="n"/>
      <c r="E80" s="267" t="n"/>
      <c r="F80" s="97" t="inlineStr">
        <is>
          <t>100 шт</t>
        </is>
      </c>
      <c r="G80" s="98" t="n">
        <v>0.63</v>
      </c>
      <c r="H80" s="99" t="n">
        <v>1</v>
      </c>
      <c r="I80" s="119" t="n">
        <v>0.63</v>
      </c>
      <c r="J80" s="98" t="n"/>
      <c r="K80" s="98" t="n"/>
      <c r="L80" s="98" t="n"/>
      <c r="M80" s="98" t="n"/>
      <c r="N80" s="98" t="n"/>
    </row>
    <row r="81" ht="19.35" customHeight="1">
      <c r="A81" s="100" t="n"/>
      <c r="B81" s="101" t="inlineStr">
        <is>
          <t>1</t>
        </is>
      </c>
      <c r="C81" s="102" t="inlineStr">
        <is>
          <t>ОТ</t>
        </is>
      </c>
      <c r="D81" s="266" t="n"/>
      <c r="E81" s="267" t="n"/>
      <c r="F81" s="103" t="n"/>
      <c r="G81" s="103" t="n"/>
      <c r="H81" s="103" t="n"/>
      <c r="I81" s="104" t="n"/>
      <c r="J81" s="105" t="n">
        <v>28.94</v>
      </c>
      <c r="K81" s="268" t="n">
        <v>1.2</v>
      </c>
      <c r="L81" s="105" t="n">
        <v>21.88</v>
      </c>
      <c r="M81" s="105" t="n">
        <v>71.26000000000001</v>
      </c>
      <c r="N81" s="107" t="n">
        <v>1559.17</v>
      </c>
    </row>
    <row r="82" ht="19.35" customHeight="1">
      <c r="A82" s="100" t="n"/>
      <c r="B82" s="101" t="inlineStr">
        <is>
          <t>2</t>
        </is>
      </c>
      <c r="C82" s="102" t="inlineStr">
        <is>
          <t>ЭМ</t>
        </is>
      </c>
      <c r="D82" s="266" t="n"/>
      <c r="E82" s="267" t="n"/>
      <c r="F82" s="103" t="n"/>
      <c r="G82" s="103" t="n"/>
      <c r="H82" s="103" t="n"/>
      <c r="I82" s="104" t="n"/>
      <c r="J82" s="105" t="n">
        <v>163.66</v>
      </c>
      <c r="K82" s="268" t="n">
        <v>1.2</v>
      </c>
      <c r="L82" s="105" t="n">
        <v>123.73</v>
      </c>
      <c r="M82" s="104" t="n"/>
      <c r="N82" s="104" t="n"/>
    </row>
    <row r="83" ht="19.35" customHeight="1">
      <c r="A83" s="100" t="n"/>
      <c r="B83" s="101" t="inlineStr">
        <is>
          <t>3</t>
        </is>
      </c>
      <c r="C83" s="102" t="inlineStr">
        <is>
          <t>в т.ч. ОТм</t>
        </is>
      </c>
      <c r="D83" s="266" t="n"/>
      <c r="E83" s="267" t="n"/>
      <c r="F83" s="103" t="n"/>
      <c r="G83" s="103" t="n"/>
      <c r="H83" s="103" t="n"/>
      <c r="I83" s="104" t="n"/>
      <c r="J83" s="105" t="n">
        <v>28.62</v>
      </c>
      <c r="K83" s="268" t="n">
        <v>1.2</v>
      </c>
      <c r="L83" s="105" t="n">
        <v>21.64</v>
      </c>
      <c r="M83" s="105" t="n">
        <v>71.26000000000001</v>
      </c>
      <c r="N83" s="107" t="n">
        <v>1542.07</v>
      </c>
    </row>
    <row r="84" ht="19.35" customHeight="1">
      <c r="A84" s="100" t="n"/>
      <c r="B84" s="108" t="n"/>
      <c r="C84" s="102" t="inlineStr">
        <is>
          <t>ЗТ</t>
        </is>
      </c>
      <c r="D84" s="266" t="n"/>
      <c r="E84" s="267" t="n"/>
      <c r="F84" s="109" t="inlineStr">
        <is>
          <t>чел.-ч</t>
        </is>
      </c>
      <c r="G84" s="105" t="n">
        <v>3.71</v>
      </c>
      <c r="H84" s="268" t="n">
        <v>1.2</v>
      </c>
      <c r="I84" s="269" t="n">
        <v>2.80476</v>
      </c>
      <c r="J84" s="104" t="n"/>
      <c r="K84" s="104" t="n"/>
      <c r="L84" s="104" t="n"/>
      <c r="M84" s="104" t="n"/>
      <c r="N84" s="104" t="n"/>
    </row>
    <row r="85" ht="19.35" customHeight="1">
      <c r="A85" s="100" t="n"/>
      <c r="B85" s="108" t="n"/>
      <c r="C85" s="102" t="inlineStr">
        <is>
          <t>ЗТм</t>
        </is>
      </c>
      <c r="D85" s="266" t="n"/>
      <c r="E85" s="267" t="n"/>
      <c r="F85" s="109" t="inlineStr">
        <is>
          <t>чел.-ч</t>
        </is>
      </c>
      <c r="G85" s="105" t="n">
        <v>2.12</v>
      </c>
      <c r="H85" s="268" t="n">
        <v>1.2</v>
      </c>
      <c r="I85" s="269" t="n">
        <v>1.60272</v>
      </c>
      <c r="J85" s="104" t="n"/>
      <c r="K85" s="104" t="n"/>
      <c r="L85" s="104" t="n"/>
      <c r="M85" s="104" t="n"/>
      <c r="N85" s="104" t="n"/>
    </row>
    <row r="86" ht="19.35" customHeight="1">
      <c r="A86" s="100" t="n"/>
      <c r="B86" s="108" t="n"/>
      <c r="C86" s="102" t="inlineStr">
        <is>
          <t>Итого по расценке</t>
        </is>
      </c>
      <c r="D86" s="266" t="n"/>
      <c r="E86" s="267" t="n"/>
      <c r="F86" s="103" t="n"/>
      <c r="G86" s="110" t="n"/>
      <c r="H86" s="110" t="n"/>
      <c r="I86" s="104" t="n"/>
      <c r="J86" s="105" t="n">
        <v>192.6</v>
      </c>
      <c r="K86" s="104" t="n"/>
      <c r="L86" s="105" t="n">
        <v>145.61</v>
      </c>
      <c r="M86" s="104" t="n"/>
      <c r="N86" s="111" t="n"/>
    </row>
    <row r="87" ht="19.35" customHeight="1">
      <c r="A87" s="100" t="n"/>
      <c r="B87" s="112" t="n"/>
      <c r="C87" s="102" t="inlineStr">
        <is>
          <t>ФОТ</t>
        </is>
      </c>
      <c r="D87" s="266" t="n"/>
      <c r="E87" s="267" t="n"/>
      <c r="F87" s="103" t="n"/>
      <c r="G87" s="110" t="n"/>
      <c r="H87" s="110" t="n"/>
      <c r="I87" s="104" t="n"/>
      <c r="J87" s="104" t="n"/>
      <c r="K87" s="104" t="n"/>
      <c r="L87" s="105" t="n">
        <v>43.52</v>
      </c>
      <c r="M87" s="104" t="n"/>
      <c r="N87" s="107" t="n">
        <v>3101.24</v>
      </c>
    </row>
    <row r="88" ht="42" customHeight="1">
      <c r="A88" s="100" t="n"/>
      <c r="B88" s="113" t="inlineStr">
        <is>
          <t>Пр/812-001.4-1</t>
        </is>
      </c>
      <c r="C88" s="102" t="inlineStr">
        <is>
          <t>НР Земляные работы по другим видам работ (подготовительным, сопутствующим, укрепительным)</t>
        </is>
      </c>
      <c r="D88" s="266" t="n"/>
      <c r="E88" s="267" t="n"/>
      <c r="F88" s="109" t="inlineStr">
        <is>
          <t>%</t>
        </is>
      </c>
      <c r="G88" s="114" t="n">
        <v>89</v>
      </c>
      <c r="H88" s="115" t="n"/>
      <c r="I88" s="114" t="n">
        <v>89</v>
      </c>
      <c r="J88" s="104" t="n"/>
      <c r="K88" s="104" t="n"/>
      <c r="L88" s="105" t="n">
        <v>38.73</v>
      </c>
      <c r="M88" s="104" t="n"/>
      <c r="N88" s="116" t="n">
        <v>2760.1</v>
      </c>
    </row>
    <row r="89" ht="42" customHeight="1">
      <c r="A89" s="100" t="n"/>
      <c r="B89" s="113" t="inlineStr">
        <is>
          <t>Пр/774-001.4</t>
        </is>
      </c>
      <c r="C89" s="102" t="inlineStr">
        <is>
          <t>СП Земляные работы по другим видам работ (подготовительным, сопутствующим, укрепительным)</t>
        </is>
      </c>
      <c r="D89" s="266" t="n"/>
      <c r="E89" s="267" t="n"/>
      <c r="F89" s="109" t="inlineStr">
        <is>
          <t>%</t>
        </is>
      </c>
      <c r="G89" s="114" t="n">
        <v>41</v>
      </c>
      <c r="H89" s="115" t="n"/>
      <c r="I89" s="114" t="n">
        <v>41</v>
      </c>
      <c r="J89" s="104" t="n"/>
      <c r="K89" s="104" t="n"/>
      <c r="L89" s="105" t="n">
        <v>17.84</v>
      </c>
      <c r="M89" s="104" t="n"/>
      <c r="N89" s="107" t="n">
        <v>1271.51</v>
      </c>
    </row>
    <row r="90" ht="19.35" customHeight="1">
      <c r="A90" s="100" t="n"/>
      <c r="B90" s="112" t="n"/>
      <c r="C90" s="92" t="inlineStr">
        <is>
          <t>Всего по позиции</t>
        </is>
      </c>
      <c r="D90" s="266" t="n"/>
      <c r="E90" s="267" t="n"/>
      <c r="F90" s="104" t="n"/>
      <c r="G90" s="110" t="n"/>
      <c r="H90" s="110" t="n"/>
      <c r="I90" s="117" t="n"/>
      <c r="J90" s="117" t="n"/>
      <c r="K90" s="117" t="n"/>
      <c r="L90" s="119" t="n">
        <v>202.18</v>
      </c>
      <c r="M90" s="117" t="n"/>
      <c r="N90" s="98" t="n"/>
    </row>
    <row r="91" ht="68.65000000000001" customHeight="1">
      <c r="A91" s="92" t="inlineStr">
        <is>
          <t>6</t>
        </is>
      </c>
      <c r="B91" s="95" t="inlineStr">
        <is>
          <t>ФЕР01-02-100-02</t>
        </is>
      </c>
      <c r="C91" s="9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1" s="266" t="n"/>
      <c r="E91" s="267" t="n"/>
      <c r="F91" s="97" t="inlineStr">
        <is>
          <t>100 шт</t>
        </is>
      </c>
      <c r="G91" s="98" t="n">
        <v>0.29</v>
      </c>
      <c r="H91" s="99" t="n">
        <v>1</v>
      </c>
      <c r="I91" s="119" t="n">
        <v>0.29</v>
      </c>
      <c r="J91" s="98" t="n"/>
      <c r="K91" s="98" t="n"/>
      <c r="L91" s="98" t="n"/>
      <c r="M91" s="98" t="n"/>
      <c r="N91" s="98" t="n"/>
    </row>
    <row r="92" ht="19.35" customHeight="1">
      <c r="A92" s="100" t="n"/>
      <c r="B92" s="101" t="inlineStr">
        <is>
          <t>1</t>
        </is>
      </c>
      <c r="C92" s="102" t="inlineStr">
        <is>
          <t>ОТ</t>
        </is>
      </c>
      <c r="D92" s="266" t="n"/>
      <c r="E92" s="267" t="n"/>
      <c r="F92" s="103" t="n"/>
      <c r="G92" s="103" t="n"/>
      <c r="H92" s="103" t="n"/>
      <c r="I92" s="104" t="n"/>
      <c r="J92" s="105" t="n">
        <v>201.24</v>
      </c>
      <c r="K92" s="268" t="n">
        <v>1.2</v>
      </c>
      <c r="L92" s="105" t="n">
        <v>70.03</v>
      </c>
      <c r="M92" s="105" t="n">
        <v>71.26000000000001</v>
      </c>
      <c r="N92" s="107" t="n">
        <v>4990.34</v>
      </c>
    </row>
    <row r="93" ht="19.35" customHeight="1">
      <c r="A93" s="100" t="n"/>
      <c r="B93" s="101" t="inlineStr">
        <is>
          <t>2</t>
        </is>
      </c>
      <c r="C93" s="102" t="inlineStr">
        <is>
          <t>ЭМ</t>
        </is>
      </c>
      <c r="D93" s="266" t="n"/>
      <c r="E93" s="267" t="n"/>
      <c r="F93" s="103" t="n"/>
      <c r="G93" s="103" t="n"/>
      <c r="H93" s="103" t="n"/>
      <c r="I93" s="104" t="n"/>
      <c r="J93" s="107" t="n">
        <v>1142.56</v>
      </c>
      <c r="K93" s="268" t="n">
        <v>1.2</v>
      </c>
      <c r="L93" s="105" t="n">
        <v>397.61</v>
      </c>
      <c r="M93" s="104" t="n"/>
      <c r="N93" s="104" t="n"/>
    </row>
    <row r="94" ht="19.35" customHeight="1">
      <c r="A94" s="100" t="n"/>
      <c r="B94" s="101" t="inlineStr">
        <is>
          <t>3</t>
        </is>
      </c>
      <c r="C94" s="102" t="inlineStr">
        <is>
          <t>в т.ч. ОТм</t>
        </is>
      </c>
      <c r="D94" s="266" t="n"/>
      <c r="E94" s="267" t="n"/>
      <c r="F94" s="103" t="n"/>
      <c r="G94" s="103" t="n"/>
      <c r="H94" s="103" t="n"/>
      <c r="I94" s="104" t="n"/>
      <c r="J94" s="105" t="n">
        <v>199.8</v>
      </c>
      <c r="K94" s="268" t="n">
        <v>1.2</v>
      </c>
      <c r="L94" s="105" t="n">
        <v>69.53</v>
      </c>
      <c r="M94" s="105" t="n">
        <v>71.26000000000001</v>
      </c>
      <c r="N94" s="107" t="n">
        <v>4954.71</v>
      </c>
    </row>
    <row r="95" ht="19.35" customHeight="1">
      <c r="A95" s="100" t="n"/>
      <c r="B95" s="108" t="n"/>
      <c r="C95" s="102" t="inlineStr">
        <is>
          <t>ЗТ</t>
        </is>
      </c>
      <c r="D95" s="266" t="n"/>
      <c r="E95" s="267" t="n"/>
      <c r="F95" s="109" t="inlineStr">
        <is>
          <t>чел.-ч</t>
        </is>
      </c>
      <c r="G95" s="270" t="n">
        <v>25.8</v>
      </c>
      <c r="H95" s="268" t="n">
        <v>1.2</v>
      </c>
      <c r="I95" s="271" t="n">
        <v>8.978400000000001</v>
      </c>
      <c r="J95" s="104" t="n"/>
      <c r="K95" s="104" t="n"/>
      <c r="L95" s="104" t="n"/>
      <c r="M95" s="104" t="n"/>
      <c r="N95" s="104" t="n"/>
    </row>
    <row r="96" ht="19.35" customHeight="1">
      <c r="A96" s="100" t="n"/>
      <c r="B96" s="108" t="n"/>
      <c r="C96" s="102" t="inlineStr">
        <is>
          <t>ЗТм</t>
        </is>
      </c>
      <c r="D96" s="266" t="n"/>
      <c r="E96" s="267" t="n"/>
      <c r="F96" s="109" t="inlineStr">
        <is>
          <t>чел.-ч</t>
        </is>
      </c>
      <c r="G96" s="270" t="n">
        <v>14.8</v>
      </c>
      <c r="H96" s="268" t="n">
        <v>1.2</v>
      </c>
      <c r="I96" s="271" t="n">
        <v>5.1504</v>
      </c>
      <c r="J96" s="104" t="n"/>
      <c r="K96" s="104" t="n"/>
      <c r="L96" s="104" t="n"/>
      <c r="M96" s="104" t="n"/>
      <c r="N96" s="104" t="n"/>
    </row>
    <row r="97" ht="19.35" customHeight="1">
      <c r="A97" s="100" t="n"/>
      <c r="B97" s="108" t="n"/>
      <c r="C97" s="102" t="inlineStr">
        <is>
          <t>Итого по расценке</t>
        </is>
      </c>
      <c r="D97" s="266" t="n"/>
      <c r="E97" s="267" t="n"/>
      <c r="F97" s="103" t="n"/>
      <c r="G97" s="110" t="n"/>
      <c r="H97" s="110" t="n"/>
      <c r="I97" s="104" t="n"/>
      <c r="J97" s="107" t="n">
        <v>1343.8</v>
      </c>
      <c r="K97" s="104" t="n"/>
      <c r="L97" s="105" t="n">
        <v>467.64</v>
      </c>
      <c r="M97" s="104" t="n"/>
      <c r="N97" s="111" t="n"/>
    </row>
    <row r="98" ht="19.35" customHeight="1">
      <c r="A98" s="100" t="n"/>
      <c r="B98" s="112" t="n"/>
      <c r="C98" s="102" t="inlineStr">
        <is>
          <t>ФОТ</t>
        </is>
      </c>
      <c r="D98" s="266" t="n"/>
      <c r="E98" s="267" t="n"/>
      <c r="F98" s="103" t="n"/>
      <c r="G98" s="110" t="n"/>
      <c r="H98" s="110" t="n"/>
      <c r="I98" s="104" t="n"/>
      <c r="J98" s="104" t="n"/>
      <c r="K98" s="104" t="n"/>
      <c r="L98" s="105" t="n">
        <v>139.56</v>
      </c>
      <c r="M98" s="104" t="n"/>
      <c r="N98" s="107" t="n">
        <v>9945.049999999999</v>
      </c>
    </row>
    <row r="99" ht="42" customHeight="1">
      <c r="A99" s="100" t="n"/>
      <c r="B99" s="113" t="inlineStr">
        <is>
          <t>Пр/812-001.4-1</t>
        </is>
      </c>
      <c r="C99" s="102" t="inlineStr">
        <is>
          <t>НР Земляные работы по другим видам работ (подготовительным, сопутствующим, укрепительным)</t>
        </is>
      </c>
      <c r="D99" s="266" t="n"/>
      <c r="E99" s="267" t="n"/>
      <c r="F99" s="109" t="inlineStr">
        <is>
          <t>%</t>
        </is>
      </c>
      <c r="G99" s="114" t="n">
        <v>89</v>
      </c>
      <c r="H99" s="115" t="n"/>
      <c r="I99" s="114" t="n">
        <v>89</v>
      </c>
      <c r="J99" s="104" t="n"/>
      <c r="K99" s="104" t="n"/>
      <c r="L99" s="105" t="n">
        <v>124.21</v>
      </c>
      <c r="M99" s="104" t="n"/>
      <c r="N99" s="116" t="n">
        <v>8851.09</v>
      </c>
    </row>
    <row r="100" ht="42" customHeight="1">
      <c r="A100" s="100" t="n"/>
      <c r="B100" s="113" t="inlineStr">
        <is>
          <t>Пр/774-001.4</t>
        </is>
      </c>
      <c r="C100" s="102" t="inlineStr">
        <is>
          <t>СП Земляные работы по другим видам работ (подготовительным, сопутствующим, укрепительным)</t>
        </is>
      </c>
      <c r="D100" s="266" t="n"/>
      <c r="E100" s="267" t="n"/>
      <c r="F100" s="109" t="inlineStr">
        <is>
          <t>%</t>
        </is>
      </c>
      <c r="G100" s="114" t="n">
        <v>41</v>
      </c>
      <c r="H100" s="115" t="n"/>
      <c r="I100" s="114" t="n">
        <v>41</v>
      </c>
      <c r="J100" s="104" t="n"/>
      <c r="K100" s="104" t="n"/>
      <c r="L100" s="105" t="n">
        <v>57.22</v>
      </c>
      <c r="M100" s="104" t="n"/>
      <c r="N100" s="107" t="n">
        <v>4077.47</v>
      </c>
    </row>
    <row r="101" ht="19.35" customHeight="1">
      <c r="A101" s="100" t="n"/>
      <c r="B101" s="112" t="n"/>
      <c r="C101" s="92" t="inlineStr">
        <is>
          <t>Всего по позиции</t>
        </is>
      </c>
      <c r="D101" s="266" t="n"/>
      <c r="E101" s="267" t="n"/>
      <c r="F101" s="104" t="n"/>
      <c r="G101" s="110" t="n"/>
      <c r="H101" s="110" t="n"/>
      <c r="I101" s="117" t="n"/>
      <c r="J101" s="117" t="n"/>
      <c r="K101" s="117" t="n"/>
      <c r="L101" s="119" t="n">
        <v>649.0700000000001</v>
      </c>
      <c r="M101" s="117" t="n"/>
      <c r="N101" s="98" t="n"/>
    </row>
    <row r="102" ht="55.35" customHeight="1">
      <c r="A102" s="92" t="inlineStr">
        <is>
          <t>7</t>
        </is>
      </c>
      <c r="B102" s="95" t="inlineStr">
        <is>
          <t>ФЕР01-02-100-08</t>
        </is>
      </c>
      <c r="C102" s="96" t="inlineStr">
        <is>
          <t>При трелевке на каждые последующие 100 м добавлять: к расценке 01-02-100-02</t>
        </is>
      </c>
      <c r="D102" s="266" t="n"/>
      <c r="E102" s="267" t="n"/>
      <c r="F102" s="97" t="inlineStr">
        <is>
          <t>100 шт</t>
        </is>
      </c>
      <c r="G102" s="98" t="n">
        <v>0.29</v>
      </c>
      <c r="H102" s="99" t="n">
        <v>1</v>
      </c>
      <c r="I102" s="119" t="n">
        <v>0.29</v>
      </c>
      <c r="J102" s="98" t="n"/>
      <c r="K102" s="98" t="n"/>
      <c r="L102" s="98" t="n"/>
      <c r="M102" s="98" t="n"/>
      <c r="N102" s="98" t="n"/>
    </row>
    <row r="103" ht="19.35" customHeight="1">
      <c r="A103" s="100" t="n"/>
      <c r="B103" s="101" t="inlineStr">
        <is>
          <t>1</t>
        </is>
      </c>
      <c r="C103" s="102" t="inlineStr">
        <is>
          <t>ОТ</t>
        </is>
      </c>
      <c r="D103" s="266" t="n"/>
      <c r="E103" s="267" t="n"/>
      <c r="F103" s="103" t="n"/>
      <c r="G103" s="103" t="n"/>
      <c r="H103" s="103" t="n"/>
      <c r="I103" s="104" t="n"/>
      <c r="J103" s="105" t="n">
        <v>58.34</v>
      </c>
      <c r="K103" s="268" t="n">
        <v>1.2</v>
      </c>
      <c r="L103" s="105" t="n">
        <v>20.3</v>
      </c>
      <c r="M103" s="105" t="n">
        <v>71.26000000000001</v>
      </c>
      <c r="N103" s="107" t="n">
        <v>1446.58</v>
      </c>
    </row>
    <row r="104" ht="19.35" customHeight="1">
      <c r="A104" s="100" t="n"/>
      <c r="B104" s="101" t="inlineStr">
        <is>
          <t>2</t>
        </is>
      </c>
      <c r="C104" s="102" t="inlineStr">
        <is>
          <t>ЭМ</t>
        </is>
      </c>
      <c r="D104" s="266" t="n"/>
      <c r="E104" s="267" t="n"/>
      <c r="F104" s="103" t="n"/>
      <c r="G104" s="103" t="n"/>
      <c r="H104" s="103" t="n"/>
      <c r="I104" s="104" t="n"/>
      <c r="J104" s="105" t="n">
        <v>330.42</v>
      </c>
      <c r="K104" s="268" t="n">
        <v>1.2</v>
      </c>
      <c r="L104" s="105" t="n">
        <v>114.99</v>
      </c>
      <c r="M104" s="104" t="n"/>
      <c r="N104" s="104" t="n"/>
    </row>
    <row r="105" ht="19.35" customHeight="1">
      <c r="A105" s="100" t="n"/>
      <c r="B105" s="101" t="inlineStr">
        <is>
          <t>3</t>
        </is>
      </c>
      <c r="C105" s="102" t="inlineStr">
        <is>
          <t>в т.ч. ОТм</t>
        </is>
      </c>
      <c r="D105" s="266" t="n"/>
      <c r="E105" s="267" t="n"/>
      <c r="F105" s="103" t="n"/>
      <c r="G105" s="103" t="n"/>
      <c r="H105" s="103" t="n"/>
      <c r="I105" s="104" t="n"/>
      <c r="J105" s="105" t="n">
        <v>57.78</v>
      </c>
      <c r="K105" s="268" t="n">
        <v>1.2</v>
      </c>
      <c r="L105" s="105" t="n">
        <v>20.11</v>
      </c>
      <c r="M105" s="105" t="n">
        <v>71.26000000000001</v>
      </c>
      <c r="N105" s="107" t="n">
        <v>1433.04</v>
      </c>
    </row>
    <row r="106" ht="19.35" customHeight="1">
      <c r="A106" s="100" t="n"/>
      <c r="B106" s="108" t="n"/>
      <c r="C106" s="102" t="inlineStr">
        <is>
          <t>ЗТ</t>
        </is>
      </c>
      <c r="D106" s="266" t="n"/>
      <c r="E106" s="267" t="n"/>
      <c r="F106" s="109" t="inlineStr">
        <is>
          <t>чел.-ч</t>
        </is>
      </c>
      <c r="G106" s="105" t="n">
        <v>7.48</v>
      </c>
      <c r="H106" s="268" t="n">
        <v>1.2</v>
      </c>
      <c r="I106" s="269" t="n">
        <v>2.60304</v>
      </c>
      <c r="J106" s="104" t="n"/>
      <c r="K106" s="104" t="n"/>
      <c r="L106" s="104" t="n"/>
      <c r="M106" s="104" t="n"/>
      <c r="N106" s="104" t="n"/>
    </row>
    <row r="107" ht="19.35" customHeight="1">
      <c r="A107" s="100" t="n"/>
      <c r="B107" s="108" t="n"/>
      <c r="C107" s="102" t="inlineStr">
        <is>
          <t>ЗТм</t>
        </is>
      </c>
      <c r="D107" s="266" t="n"/>
      <c r="E107" s="267" t="n"/>
      <c r="F107" s="109" t="inlineStr">
        <is>
          <t>чел.-ч</t>
        </is>
      </c>
      <c r="G107" s="105" t="n">
        <v>4.28</v>
      </c>
      <c r="H107" s="268" t="n">
        <v>1.2</v>
      </c>
      <c r="I107" s="269" t="n">
        <v>1.48944</v>
      </c>
      <c r="J107" s="104" t="n"/>
      <c r="K107" s="104" t="n"/>
      <c r="L107" s="104" t="n"/>
      <c r="M107" s="104" t="n"/>
      <c r="N107" s="104" t="n"/>
    </row>
    <row r="108" ht="19.35" customHeight="1">
      <c r="A108" s="100" t="n"/>
      <c r="B108" s="108" t="n"/>
      <c r="C108" s="102" t="inlineStr">
        <is>
          <t>Итого по расценке</t>
        </is>
      </c>
      <c r="D108" s="266" t="n"/>
      <c r="E108" s="267" t="n"/>
      <c r="F108" s="103" t="n"/>
      <c r="G108" s="110" t="n"/>
      <c r="H108" s="110" t="n"/>
      <c r="I108" s="104" t="n"/>
      <c r="J108" s="105" t="n">
        <v>388.76</v>
      </c>
      <c r="K108" s="104" t="n"/>
      <c r="L108" s="105" t="n">
        <v>135.29</v>
      </c>
      <c r="M108" s="104" t="n"/>
      <c r="N108" s="111" t="n"/>
    </row>
    <row r="109" ht="19.35" customHeight="1">
      <c r="A109" s="100" t="n"/>
      <c r="B109" s="112" t="n"/>
      <c r="C109" s="102" t="inlineStr">
        <is>
          <t>ФОТ</t>
        </is>
      </c>
      <c r="D109" s="266" t="n"/>
      <c r="E109" s="267" t="n"/>
      <c r="F109" s="103" t="n"/>
      <c r="G109" s="110" t="n"/>
      <c r="H109" s="110" t="n"/>
      <c r="I109" s="104" t="n"/>
      <c r="J109" s="104" t="n"/>
      <c r="K109" s="104" t="n"/>
      <c r="L109" s="105" t="n">
        <v>40.41</v>
      </c>
      <c r="M109" s="104" t="n"/>
      <c r="N109" s="107" t="n">
        <v>2879.62</v>
      </c>
    </row>
    <row r="110" ht="42" customHeight="1">
      <c r="A110" s="100" t="n"/>
      <c r="B110" s="113" t="inlineStr">
        <is>
          <t>Пр/812-001.4-1</t>
        </is>
      </c>
      <c r="C110" s="102" t="inlineStr">
        <is>
          <t>НР Земляные работы по другим видам работ (подготовительным, сопутствующим, укрепительным)</t>
        </is>
      </c>
      <c r="D110" s="266" t="n"/>
      <c r="E110" s="267" t="n"/>
      <c r="F110" s="109" t="inlineStr">
        <is>
          <t>%</t>
        </is>
      </c>
      <c r="G110" s="114" t="n">
        <v>89</v>
      </c>
      <c r="H110" s="115" t="n"/>
      <c r="I110" s="114" t="n">
        <v>89</v>
      </c>
      <c r="J110" s="104" t="n"/>
      <c r="K110" s="104" t="n"/>
      <c r="L110" s="105" t="n">
        <v>35.96</v>
      </c>
      <c r="M110" s="104" t="n"/>
      <c r="N110" s="116" t="n">
        <v>2562.86</v>
      </c>
    </row>
    <row r="111" ht="42" customHeight="1">
      <c r="A111" s="100" t="n"/>
      <c r="B111" s="113" t="inlineStr">
        <is>
          <t>Пр/774-001.4</t>
        </is>
      </c>
      <c r="C111" s="102" t="inlineStr">
        <is>
          <t>СП Земляные работы по другим видам работ (подготовительным, сопутствующим, укрепительным)</t>
        </is>
      </c>
      <c r="D111" s="266" t="n"/>
      <c r="E111" s="267" t="n"/>
      <c r="F111" s="109" t="inlineStr">
        <is>
          <t>%</t>
        </is>
      </c>
      <c r="G111" s="114" t="n">
        <v>41</v>
      </c>
      <c r="H111" s="115" t="n"/>
      <c r="I111" s="114" t="n">
        <v>41</v>
      </c>
      <c r="J111" s="104" t="n"/>
      <c r="K111" s="104" t="n"/>
      <c r="L111" s="105" t="n">
        <v>16.57</v>
      </c>
      <c r="M111" s="104" t="n"/>
      <c r="N111" s="107" t="n">
        <v>1180.64</v>
      </c>
    </row>
    <row r="112" ht="19.35" customHeight="1">
      <c r="A112" s="100" t="n"/>
      <c r="B112" s="112" t="n"/>
      <c r="C112" s="92" t="inlineStr">
        <is>
          <t>Всего по позиции</t>
        </is>
      </c>
      <c r="D112" s="266" t="n"/>
      <c r="E112" s="267" t="n"/>
      <c r="F112" s="104" t="n"/>
      <c r="G112" s="110" t="n"/>
      <c r="H112" s="110" t="n"/>
      <c r="I112" s="117" t="n"/>
      <c r="J112" s="117" t="n"/>
      <c r="K112" s="117" t="n"/>
      <c r="L112" s="119" t="n">
        <v>187.82</v>
      </c>
      <c r="M112" s="117" t="n"/>
      <c r="N112" s="98" t="n"/>
    </row>
    <row r="113" ht="19.35" customHeight="1">
      <c r="A113" s="124" t="n"/>
      <c r="B113" s="124" t="n"/>
      <c r="C113" s="125" t="inlineStr">
        <is>
          <t>Итого по разделу 1. Вырубка просеки</t>
        </is>
      </c>
      <c r="L113" s="126" t="n">
        <v>4616.61</v>
      </c>
      <c r="M113" s="124" t="n"/>
      <c r="N113" s="127" t="n"/>
    </row>
    <row r="114" ht="19.35" customHeight="1">
      <c r="A114" s="128" t="n"/>
      <c r="B114" s="129" t="n"/>
      <c r="C114" s="130" t="inlineStr">
        <is>
          <t>Итого прямые затраты по разделу</t>
        </is>
      </c>
      <c r="L114" s="131" t="n">
        <v>2535.08</v>
      </c>
      <c r="M114" s="132" t="n"/>
      <c r="N114" s="131" t="n">
        <v>123706.94</v>
      </c>
    </row>
    <row r="115" ht="19.35" customHeight="1">
      <c r="A115" s="128" t="n"/>
      <c r="B115" s="129" t="n"/>
      <c r="C115" s="130" t="inlineStr">
        <is>
          <t>в том числе</t>
        </is>
      </c>
      <c r="L115" s="131" t="n"/>
      <c r="M115" s="132" t="n"/>
      <c r="N115" s="131" t="n"/>
    </row>
    <row r="116" ht="19.35" customHeight="1">
      <c r="A116" s="128" t="n"/>
      <c r="B116" s="129" t="n"/>
      <c r="C116" s="130" t="inlineStr">
        <is>
          <t>- оплата труда (ОТ)</t>
        </is>
      </c>
      <c r="L116" s="131" t="n">
        <v>1403.24</v>
      </c>
      <c r="M116" s="132" t="n"/>
      <c r="N116" s="131" t="n">
        <v>99994.89</v>
      </c>
    </row>
    <row r="117" ht="19.35" customHeight="1">
      <c r="A117" s="128" t="n"/>
      <c r="B117" s="129" t="n"/>
      <c r="C117" s="130" t="inlineStr">
        <is>
          <t>- эксплуатация машин и механизмов</t>
        </is>
      </c>
      <c r="L117" s="131" t="n">
        <v>1131.84</v>
      </c>
      <c r="M117" s="132" t="n"/>
      <c r="N117" s="131" t="n">
        <v>23712.05</v>
      </c>
    </row>
    <row r="118" ht="19.35" customHeight="1">
      <c r="A118" s="128" t="n"/>
      <c r="B118" s="133" t="n"/>
      <c r="C118" s="134" t="inlineStr">
        <is>
          <t>в том числе</t>
        </is>
      </c>
      <c r="L118" s="131" t="n"/>
      <c r="M118" s="132" t="n"/>
      <c r="N118" s="131" t="n"/>
    </row>
    <row r="119" ht="19.35" customHeight="1">
      <c r="A119" s="128" t="n"/>
      <c r="B119" s="133" t="n"/>
      <c r="C119" s="134" t="inlineStr">
        <is>
          <t>эксплуатация машин и механизмов без учета доплат к оплате труда машинистов</t>
        </is>
      </c>
      <c r="L119" s="131" t="n">
        <v>1131.84</v>
      </c>
      <c r="M119" s="132" t="n"/>
      <c r="N119" s="131" t="n">
        <v>23712.05</v>
      </c>
    </row>
    <row r="120" ht="19.35" customHeight="1">
      <c r="A120" s="128" t="n"/>
      <c r="B120" s="133" t="n"/>
      <c r="C120" s="134" t="inlineStr">
        <is>
          <t>в том числе</t>
        </is>
      </c>
      <c r="L120" s="131" t="n"/>
      <c r="M120" s="132" t="n"/>
      <c r="N120" s="131" t="n"/>
    </row>
    <row r="121" ht="19.35" customHeight="1">
      <c r="A121" s="128" t="n"/>
      <c r="B121" s="133" t="n"/>
      <c r="C121" s="134" t="inlineStr">
        <is>
          <t>оплата труда машинистов (ОТм)</t>
        </is>
      </c>
      <c r="L121" s="131" t="n">
        <v>197.93</v>
      </c>
      <c r="M121" s="132" t="n"/>
      <c r="N121" s="131" t="n">
        <v>14104.5</v>
      </c>
    </row>
    <row r="122" ht="19.35" customHeight="1">
      <c r="A122" s="128" t="n"/>
      <c r="B122" s="129" t="n"/>
      <c r="C122" s="130" t="inlineStr">
        <is>
          <t>Итого ФОТ (справочно)</t>
        </is>
      </c>
      <c r="L122" s="131" t="n">
        <v>1601.17</v>
      </c>
      <c r="M122" s="132" t="n"/>
      <c r="N122" s="131" t="n">
        <v>114099.39</v>
      </c>
    </row>
    <row r="123" ht="19.35" customHeight="1">
      <c r="A123" s="128" t="n"/>
      <c r="B123" s="129" t="n"/>
      <c r="C123" s="130" t="inlineStr">
        <is>
          <t>Итого накладные расходы</t>
        </is>
      </c>
      <c r="L123" s="131" t="n">
        <v>1425.04</v>
      </c>
      <c r="M123" s="132" t="n"/>
      <c r="N123" s="131" t="n">
        <v>101548.44</v>
      </c>
    </row>
    <row r="124" ht="19.35" customHeight="1">
      <c r="A124" s="128" t="n"/>
      <c r="B124" s="129" t="n"/>
      <c r="C124" s="130" t="inlineStr">
        <is>
          <t>Итого сметная прибыль</t>
        </is>
      </c>
      <c r="L124" s="131" t="n">
        <v>656.49</v>
      </c>
      <c r="M124" s="132" t="n"/>
      <c r="N124" s="131" t="n">
        <v>46780.75</v>
      </c>
    </row>
    <row r="125" ht="19.35" customHeight="1">
      <c r="A125" s="128" t="n"/>
      <c r="B125" s="135" t="n"/>
      <c r="C125" s="136" t="inlineStr">
        <is>
          <t>Итого по разделу</t>
        </is>
      </c>
      <c r="L125" s="126" t="n">
        <v>4616.61</v>
      </c>
      <c r="M125" s="137" t="n"/>
      <c r="N125" s="126" t="n">
        <v>272036.13</v>
      </c>
    </row>
    <row r="126" ht="19.35" customHeight="1">
      <c r="A126" s="128" t="n"/>
      <c r="B126" s="133" t="n"/>
      <c r="C126" s="134" t="inlineStr">
        <is>
          <t>Справочно</t>
        </is>
      </c>
      <c r="L126" s="131" t="n"/>
      <c r="M126" s="132" t="n"/>
      <c r="N126" s="131" t="n"/>
    </row>
    <row r="127" ht="19.35" customHeight="1">
      <c r="A127" s="128" t="n"/>
      <c r="B127" s="129" t="n"/>
      <c r="C127" s="134" t="inlineStr">
        <is>
          <t>затраты труда рабочих</t>
        </is>
      </c>
      <c r="I127" s="138" t="n">
        <v>165.92856</v>
      </c>
      <c r="J127" s="139" t="n"/>
      <c r="K127" s="139" t="n"/>
      <c r="L127" s="132" t="n"/>
      <c r="M127" s="132" t="n"/>
      <c r="N127" s="132" t="n"/>
    </row>
    <row r="128" ht="19.35" customHeight="1">
      <c r="A128" s="128" t="n"/>
      <c r="B128" s="129" t="n"/>
      <c r="C128" s="134" t="inlineStr">
        <is>
          <t>затраты труда машинистов</t>
        </is>
      </c>
      <c r="I128" s="138" t="n">
        <v>14.661</v>
      </c>
      <c r="J128" s="139" t="n"/>
      <c r="K128" s="139" t="n"/>
      <c r="L128" s="132" t="n"/>
      <c r="M128" s="132" t="n"/>
      <c r="N128" s="132" t="n"/>
    </row>
    <row r="129" ht="19.35" customHeight="1">
      <c r="A129" s="140" t="n"/>
      <c r="B129" s="141" t="n"/>
      <c r="C129" s="142" t="inlineStr">
        <is>
          <t>ВСЕГО по смете</t>
        </is>
      </c>
      <c r="D129" s="143" t="n"/>
      <c r="E129" s="143" t="n"/>
      <c r="F129" s="144" t="n"/>
      <c r="G129" s="144" t="n"/>
      <c r="H129" s="144" t="n"/>
      <c r="I129" s="144" t="n"/>
      <c r="J129" s="144" t="n"/>
      <c r="K129" s="144" t="n"/>
      <c r="L129" s="145" t="n"/>
      <c r="M129" s="144" t="n"/>
      <c r="N129" s="146" t="n"/>
    </row>
    <row r="130" ht="19.35" customHeight="1">
      <c r="A130" s="128" t="n"/>
      <c r="B130" s="135" t="n"/>
      <c r="C130" s="136" t="inlineStr">
        <is>
          <t>Итого по всем разделам</t>
        </is>
      </c>
      <c r="L130" s="126" t="n">
        <v>4616.61</v>
      </c>
      <c r="M130" s="127" t="n"/>
      <c r="N130" s="126" t="n"/>
    </row>
    <row r="131" ht="19.35" customHeight="1">
      <c r="A131" s="128" t="n"/>
      <c r="B131" s="129" t="n"/>
      <c r="C131" s="130" t="inlineStr">
        <is>
          <t>ВСЕГО строительные работы</t>
        </is>
      </c>
      <c r="L131" s="131" t="n">
        <v>4616.61</v>
      </c>
      <c r="M131" s="132" t="n"/>
      <c r="N131" s="131" t="n">
        <v>272036.13</v>
      </c>
    </row>
    <row r="132" ht="19.35" customHeight="1">
      <c r="A132" s="128" t="n"/>
      <c r="B132" s="133" t="n"/>
      <c r="C132" s="134" t="inlineStr">
        <is>
          <t>в том числе</t>
        </is>
      </c>
      <c r="L132" s="131" t="n"/>
      <c r="M132" s="132" t="n"/>
      <c r="N132" s="131" t="n"/>
    </row>
    <row r="133" ht="19.35" customHeight="1">
      <c r="A133" s="128" t="n"/>
      <c r="B133" s="133" t="n"/>
      <c r="C133" s="134" t="inlineStr">
        <is>
          <t>всего прямые затраты</t>
        </is>
      </c>
      <c r="L133" s="131" t="n">
        <v>2535.08</v>
      </c>
      <c r="M133" s="132" t="n"/>
      <c r="N133" s="131" t="n">
        <v>123706.94</v>
      </c>
    </row>
    <row r="134" ht="19.35" customHeight="1">
      <c r="A134" s="128" t="n"/>
      <c r="B134" s="133" t="n"/>
      <c r="C134" s="134" t="inlineStr">
        <is>
          <t>в том числе</t>
        </is>
      </c>
      <c r="L134" s="131" t="n"/>
      <c r="M134" s="132" t="n"/>
      <c r="N134" s="131" t="n"/>
    </row>
    <row r="135" ht="19.35" customHeight="1">
      <c r="A135" s="128" t="n"/>
      <c r="B135" s="133" t="n"/>
      <c r="C135" s="134" t="inlineStr">
        <is>
          <t>- оплата труда (ОТ)</t>
        </is>
      </c>
      <c r="L135" s="131" t="n">
        <v>1403.24</v>
      </c>
      <c r="M135" s="132" t="n"/>
      <c r="N135" s="131" t="n">
        <v>99994.89</v>
      </c>
    </row>
    <row r="136" ht="19.35" customHeight="1">
      <c r="A136" s="128" t="n"/>
      <c r="B136" s="133" t="n"/>
      <c r="C136" s="134" t="inlineStr">
        <is>
          <t>- эксплуатация машин и механизмов</t>
        </is>
      </c>
      <c r="L136" s="131" t="n">
        <v>1131.84</v>
      </c>
      <c r="M136" s="132" t="n"/>
      <c r="N136" s="131" t="n">
        <v>23712.05</v>
      </c>
    </row>
    <row r="137" ht="19.35" customHeight="1">
      <c r="A137" s="128" t="n"/>
      <c r="B137" s="133" t="n"/>
      <c r="C137" s="134" t="inlineStr">
        <is>
          <t>в т.ч. эксплуатация машин и механизмов без учета доплат к оплате труда машинистов</t>
        </is>
      </c>
      <c r="L137" s="131" t="n">
        <v>1131.84</v>
      </c>
      <c r="M137" s="132" t="n"/>
      <c r="N137" s="131" t="n">
        <v>23712.05</v>
      </c>
    </row>
    <row r="138" ht="19.35" customHeight="1">
      <c r="A138" s="128" t="n"/>
      <c r="B138" s="133" t="n"/>
      <c r="C138" s="134" t="inlineStr">
        <is>
          <t>- в т.ч. оплата труда машинистов (ОТм)</t>
        </is>
      </c>
      <c r="L138" s="131" t="n">
        <v>197.93</v>
      </c>
      <c r="M138" s="132" t="n"/>
      <c r="N138" s="131" t="n">
        <v>14104.5</v>
      </c>
    </row>
    <row r="139" ht="19.35" customHeight="1">
      <c r="A139" s="128" t="n"/>
      <c r="B139" s="133" t="n"/>
      <c r="C139" s="134" t="inlineStr">
        <is>
          <t>всего ФОТ (справочно)</t>
        </is>
      </c>
      <c r="L139" s="131" t="n">
        <v>1601.17</v>
      </c>
      <c r="M139" s="132" t="n"/>
      <c r="N139" s="131" t="n">
        <v>114099.39</v>
      </c>
    </row>
    <row r="140" ht="19.35" customHeight="1">
      <c r="A140" s="128" t="n"/>
      <c r="B140" s="133" t="n"/>
      <c r="C140" s="134" t="inlineStr">
        <is>
          <t>всего накладные расходы</t>
        </is>
      </c>
      <c r="L140" s="131" t="n">
        <v>1425.04</v>
      </c>
      <c r="M140" s="132" t="n"/>
      <c r="N140" s="131" t="n">
        <v>101548.44</v>
      </c>
    </row>
    <row r="141" ht="19.35" customHeight="1">
      <c r="A141" s="128" t="n"/>
      <c r="B141" s="133" t="n"/>
      <c r="C141" s="134" t="inlineStr">
        <is>
          <t>всего сметная прибыль</t>
        </is>
      </c>
      <c r="L141" s="131" t="n">
        <v>656.49</v>
      </c>
      <c r="M141" s="132" t="n"/>
      <c r="N141" s="131" t="n">
        <v>46780.75</v>
      </c>
    </row>
    <row r="142" ht="19.35" customHeight="1">
      <c r="A142" s="128" t="n"/>
      <c r="B142" s="135" t="n"/>
      <c r="C142" s="136" t="inlineStr">
        <is>
          <t>ВСЕГО по смете</t>
        </is>
      </c>
      <c r="L142" s="126" t="n">
        <v>4616.61</v>
      </c>
      <c r="M142" s="127" t="n"/>
      <c r="N142" s="126" t="n">
        <v>272036.13</v>
      </c>
    </row>
    <row r="143" ht="19.35" customHeight="1">
      <c r="A143" s="128" t="n"/>
      <c r="B143" s="133" t="n"/>
      <c r="C143" s="134" t="inlineStr">
        <is>
          <t>Всего прямые затраты</t>
        </is>
      </c>
      <c r="L143" s="131" t="n">
        <v>2535.08</v>
      </c>
      <c r="M143" s="132" t="n"/>
      <c r="N143" s="131" t="n">
        <v>123706.94</v>
      </c>
    </row>
    <row r="144" ht="19.35" customHeight="1">
      <c r="A144" s="128" t="n"/>
      <c r="B144" s="133" t="n"/>
      <c r="C144" s="134" t="inlineStr">
        <is>
          <t>в том числе</t>
        </is>
      </c>
      <c r="L144" s="131" t="n"/>
      <c r="M144" s="132" t="n"/>
      <c r="N144" s="131" t="n"/>
    </row>
    <row r="145" ht="19.35" customHeight="1">
      <c r="A145" s="128" t="n"/>
      <c r="B145" s="133" t="n"/>
      <c r="C145" s="134" t="inlineStr">
        <is>
          <t>- оплата труда рабочих (ОТ)</t>
        </is>
      </c>
      <c r="L145" s="131" t="n">
        <v>1403.24</v>
      </c>
      <c r="M145" s="132" t="n"/>
      <c r="N145" s="131" t="n">
        <v>99994.89</v>
      </c>
    </row>
    <row r="146" ht="19.35" customHeight="1">
      <c r="A146" s="128" t="n"/>
      <c r="B146" s="133" t="n"/>
      <c r="C146" s="134" t="inlineStr">
        <is>
          <t>- эксплуатация машин и механизмов</t>
        </is>
      </c>
      <c r="L146" s="131" t="n">
        <v>1131.84</v>
      </c>
      <c r="M146" s="132" t="n"/>
      <c r="N146" s="131" t="n">
        <v>23712.05</v>
      </c>
    </row>
    <row r="147" ht="19.35" customHeight="1">
      <c r="A147" s="128" t="n"/>
      <c r="B147" s="133" t="n"/>
      <c r="C147" s="134" t="inlineStr">
        <is>
          <t>в т.ч. эксплуатация машин и механизмов без учета доплат к оплате труда машинистов</t>
        </is>
      </c>
      <c r="L147" s="131" t="n">
        <v>1131.84</v>
      </c>
      <c r="M147" s="132" t="n"/>
      <c r="N147" s="131" t="n">
        <v>23712.05</v>
      </c>
    </row>
    <row r="148" ht="19.35" customHeight="1">
      <c r="A148" s="128" t="n"/>
      <c r="B148" s="133" t="n"/>
      <c r="C148" s="134" t="inlineStr">
        <is>
          <t>- в т.ч. оплата труда машинистов (ОТм)</t>
        </is>
      </c>
      <c r="L148" s="131" t="n">
        <v>197.93</v>
      </c>
      <c r="M148" s="132" t="n"/>
      <c r="N148" s="131" t="n">
        <v>14104.5</v>
      </c>
    </row>
    <row r="149" ht="19.35" customHeight="1">
      <c r="A149" s="128" t="n"/>
      <c r="B149" s="133" t="n"/>
      <c r="C149" s="134" t="inlineStr">
        <is>
          <t>Всего ФОТ (справочно)</t>
        </is>
      </c>
      <c r="L149" s="131" t="n">
        <v>1601.17</v>
      </c>
      <c r="M149" s="132" t="n"/>
      <c r="N149" s="131" t="n">
        <v>114099.39</v>
      </c>
    </row>
    <row r="150" ht="19.35" customHeight="1">
      <c r="A150" s="128" t="n"/>
      <c r="B150" s="133" t="n"/>
      <c r="C150" s="134" t="inlineStr">
        <is>
          <t>Всего накладные расходы</t>
        </is>
      </c>
      <c r="L150" s="131" t="n">
        <v>1425.04</v>
      </c>
      <c r="M150" s="132" t="n"/>
      <c r="N150" s="131" t="n">
        <v>101548.44</v>
      </c>
    </row>
    <row r="151" ht="19.35" customHeight="1">
      <c r="A151" s="128" t="n"/>
      <c r="B151" s="133" t="n"/>
      <c r="C151" s="134" t="inlineStr">
        <is>
          <t>Всего сметная прибыль</t>
        </is>
      </c>
      <c r="L151" s="131" t="n">
        <v>656.49</v>
      </c>
      <c r="M151" s="132" t="n"/>
      <c r="N151" s="131" t="n">
        <v>46780.75</v>
      </c>
    </row>
    <row r="152" ht="19.35" customHeight="1">
      <c r="A152" s="128" t="n"/>
      <c r="B152" s="133" t="n"/>
      <c r="C152" s="134" t="inlineStr">
        <is>
          <t>Справочно</t>
        </is>
      </c>
      <c r="L152" s="131" t="n"/>
      <c r="M152" s="132" t="n"/>
      <c r="N152" s="131" t="n"/>
    </row>
    <row r="153" ht="19.35" customHeight="1">
      <c r="A153" s="128" t="n"/>
      <c r="B153" s="129" t="n"/>
      <c r="C153" s="134" t="inlineStr">
        <is>
          <t>затраты труда рабочих</t>
        </is>
      </c>
      <c r="I153" s="138" t="n">
        <v>165.92856</v>
      </c>
      <c r="J153" s="139" t="n"/>
      <c r="K153" s="139" t="n"/>
      <c r="L153" s="132" t="n"/>
      <c r="M153" s="132" t="n"/>
      <c r="N153" s="132" t="n"/>
    </row>
    <row r="154" ht="19.35" customHeight="1">
      <c r="A154" s="128" t="n"/>
      <c r="B154" s="129" t="n"/>
      <c r="C154" s="134" t="inlineStr">
        <is>
          <t>затраты труда машинистов</t>
        </is>
      </c>
      <c r="I154" s="138" t="n">
        <v>14.661</v>
      </c>
      <c r="J154" s="139" t="n"/>
      <c r="K154" s="139" t="n"/>
      <c r="L154" s="132" t="n"/>
      <c r="M154" s="132" t="n"/>
      <c r="N154" s="132" t="n"/>
    </row>
    <row r="155" ht="19.35" customHeight="1">
      <c r="A155" s="128" t="n"/>
      <c r="B155" s="147" t="n"/>
      <c r="C155" s="147" t="n"/>
      <c r="D155" s="125" t="n"/>
      <c r="E155" s="125" t="n"/>
      <c r="F155" s="4" t="n"/>
      <c r="G155" s="4" t="n"/>
      <c r="H155" s="4" t="n"/>
      <c r="I155" s="4" t="n"/>
      <c r="J155" s="4" t="n"/>
      <c r="K155" s="4" t="n"/>
      <c r="L155" s="4" t="n"/>
      <c r="M155" s="4" t="n"/>
      <c r="N155" s="4" t="n"/>
    </row>
    <row r="156" ht="19.35" customHeight="1">
      <c r="A156" s="148" t="inlineStr">
        <is>
          <t>Составил: ______________________________________/  Григорова И. А. /</t>
        </is>
      </c>
    </row>
    <row r="157" ht="19.35" customHeight="1">
      <c r="A157" s="148" t="n"/>
      <c r="B157" s="148" t="n"/>
      <c r="C157" s="149" t="inlineStr">
        <is>
          <t>должность, подпись (инициалы, фамилия)</t>
        </is>
      </c>
      <c r="G157" s="150" t="n"/>
      <c r="H157" s="150" t="n"/>
      <c r="I157" s="150" t="n"/>
      <c r="J157" s="148" t="n"/>
      <c r="K157" s="148" t="n"/>
      <c r="L157" s="148" t="n"/>
      <c r="M157" s="148" t="n"/>
      <c r="N157" s="148" t="n"/>
    </row>
    <row r="158" ht="19.35" customHeight="1">
      <c r="A158" s="148" t="inlineStr">
        <is>
          <t>Проверил: ______________________________________ /  Черкасов А. В. /</t>
        </is>
      </c>
    </row>
    <row r="159" ht="19.35" customHeight="1">
      <c r="A159" s="4" t="n"/>
      <c r="B159" s="4" t="n"/>
      <c r="C159" s="149" t="inlineStr">
        <is>
          <t>должность, подпись (инициалы, фамилия)</t>
        </is>
      </c>
      <c r="G159" s="150" t="n"/>
      <c r="H159" s="150" t="n"/>
      <c r="I159" s="150" t="n"/>
      <c r="J159" s="4" t="n"/>
      <c r="K159" s="4" t="n"/>
      <c r="L159" s="4" t="n"/>
      <c r="M159" s="4" t="n"/>
      <c r="N159" s="4" t="n"/>
    </row>
  </sheetData>
  <mergeCells count="169">
    <mergeCell ref="C44:E44"/>
    <mergeCell ref="C121:K121"/>
    <mergeCell ref="A17:G17"/>
    <mergeCell ref="C134:K134"/>
    <mergeCell ref="H13:N13"/>
    <mergeCell ref="C146:K146"/>
    <mergeCell ref="C80:E80"/>
    <mergeCell ref="A30:N30"/>
    <mergeCell ref="C159:F159"/>
    <mergeCell ref="C127:H127"/>
    <mergeCell ref="A19:G19"/>
    <mergeCell ref="C95:E95"/>
    <mergeCell ref="H15:N15"/>
    <mergeCell ref="C51:E51"/>
    <mergeCell ref="C60:E60"/>
    <mergeCell ref="C29:G29"/>
    <mergeCell ref="C138:K138"/>
    <mergeCell ref="C71:E71"/>
    <mergeCell ref="C120:K120"/>
    <mergeCell ref="C119:K119"/>
    <mergeCell ref="C153:H153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C154:H154"/>
    <mergeCell ref="A23:N23"/>
    <mergeCell ref="C77:E77"/>
    <mergeCell ref="C74:E74"/>
    <mergeCell ref="A156:N156"/>
    <mergeCell ref="F6:N6"/>
    <mergeCell ref="H17:N17"/>
    <mergeCell ref="A28:B28"/>
    <mergeCell ref="A52:N52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37:K137"/>
    <mergeCell ref="C75:E75"/>
    <mergeCell ref="C84:E84"/>
    <mergeCell ref="C124:K124"/>
    <mergeCell ref="C59:E59"/>
    <mergeCell ref="C46:E46"/>
    <mergeCell ref="C139:K139"/>
    <mergeCell ref="C148:K148"/>
    <mergeCell ref="H14:N14"/>
    <mergeCell ref="C123:K123"/>
    <mergeCell ref="C61:E61"/>
    <mergeCell ref="C132:K132"/>
    <mergeCell ref="C70:E70"/>
    <mergeCell ref="C48:E48"/>
    <mergeCell ref="C106:E106"/>
    <mergeCell ref="C81:E81"/>
    <mergeCell ref="A21:N21"/>
    <mergeCell ref="C87:E87"/>
    <mergeCell ref="F4:N4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H16:N16"/>
    <mergeCell ref="C113:K113"/>
    <mergeCell ref="C63:E63"/>
    <mergeCell ref="C143:K143"/>
    <mergeCell ref="C50:E50"/>
    <mergeCell ref="C152:K152"/>
    <mergeCell ref="C55:E55"/>
    <mergeCell ref="A24:N24"/>
    <mergeCell ref="L32:M32"/>
    <mergeCell ref="C133:K133"/>
    <mergeCell ref="C142:K142"/>
    <mergeCell ref="C114:K114"/>
    <mergeCell ref="F2:N2"/>
    <mergeCell ref="A25:N25"/>
    <mergeCell ref="L33:M33"/>
    <mergeCell ref="C157:F157"/>
    <mergeCell ref="C67:E67"/>
    <mergeCell ref="C125:K125"/>
    <mergeCell ref="C72:E72"/>
    <mergeCell ref="C109:E109"/>
    <mergeCell ref="A158:N158"/>
    <mergeCell ref="L35:M35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C98:E98"/>
    <mergeCell ref="A18:G18"/>
    <mergeCell ref="C107:E107"/>
    <mergeCell ref="A20:N20"/>
    <mergeCell ref="C28:G28"/>
    <mergeCell ref="C126:K126"/>
    <mergeCell ref="C64:E64"/>
    <mergeCell ref="C128:H128"/>
    <mergeCell ref="F3:N3"/>
    <mergeCell ref="J8:N8"/>
    <mergeCell ref="C54:E54"/>
    <mergeCell ref="C39:E40"/>
    <mergeCell ref="C41:E41"/>
    <mergeCell ref="C117:K117"/>
    <mergeCell ref="C93:E93"/>
    <mergeCell ref="J10:N10"/>
    <mergeCell ref="C118:K118"/>
    <mergeCell ref="C56:E56"/>
    <mergeCell ref="L37:M37"/>
    <mergeCell ref="C90:E90"/>
    <mergeCell ref="C105:E105"/>
    <mergeCell ref="H18:N18"/>
    <mergeCell ref="C115:K115"/>
    <mergeCell ref="B39:B40"/>
    <mergeCell ref="J9:N9"/>
    <mergeCell ref="C130:K130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A10:C10"/>
    <mergeCell ref="C66:E66"/>
    <mergeCell ref="C53:E53"/>
    <mergeCell ref="C102:E102"/>
    <mergeCell ref="C111:E111"/>
    <mergeCell ref="A9:C9"/>
    <mergeCell ref="C136:K136"/>
    <mergeCell ref="C86:E86"/>
    <mergeCell ref="A42:N42"/>
    <mergeCell ref="C68:E68"/>
    <mergeCell ref="C83:E83"/>
    <mergeCell ref="C145:K145"/>
    <mergeCell ref="C108:E108"/>
    <mergeCell ref="C58:E58"/>
    <mergeCell ref="L34:M34"/>
    <mergeCell ref="A11:C11"/>
    <mergeCell ref="A22:N22"/>
    <mergeCell ref="C45:E45"/>
    <mergeCell ref="C97:E97"/>
    <mergeCell ref="C116:K116"/>
    <mergeCell ref="G39:I39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8" min="0" max="16383" man="1"/>
  </rowBreaks>
</worksheet>
</file>

<file path=xl/worksheets/sheet8.xml><?xml version="1.0" encoding="utf-8"?>
<worksheet xmlns="http://schemas.openxmlformats.org/spreadsheetml/2006/main">
  <sheetPr>
    <outlinePr summaryBelow="1" summaryRight="1"/>
    <pageSetUpPr autoPageBreaks="0" fitToPage="0"/>
  </sheetPr>
  <dimension ref="A1:N108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" customWidth="1" min="14" max="14"/>
  </cols>
  <sheetData>
    <row r="1" ht="19.35" customHeight="1">
      <c r="A1" s="46" t="n"/>
      <c r="B1" s="46" t="n"/>
      <c r="C1" s="46" t="n"/>
      <c r="D1" s="4" t="n"/>
      <c r="E1" s="4" t="n"/>
      <c r="F1" s="47" t="inlineStr">
        <is>
          <t>Приложение № 2</t>
        </is>
      </c>
    </row>
    <row r="2" ht="19.35" customHeight="1">
      <c r="A2" s="48" t="n"/>
      <c r="B2" s="48" t="n"/>
      <c r="C2" s="48" t="n"/>
      <c r="D2" s="4" t="n"/>
      <c r="E2" s="4" t="n"/>
      <c r="F2" s="47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8" t="n"/>
      <c r="B3" s="48" t="n"/>
      <c r="C3" s="48" t="n"/>
      <c r="D3" s="4" t="n"/>
      <c r="E3" s="4" t="n"/>
      <c r="F3" s="47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9" t="n"/>
      <c r="B4" s="50" t="n"/>
      <c r="C4" s="50" t="n"/>
      <c r="D4" s="4" t="n"/>
      <c r="E4" s="4" t="n"/>
      <c r="F4" s="51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9" t="n"/>
      <c r="B5" s="50" t="n"/>
      <c r="C5" s="50" t="n"/>
      <c r="D5" s="4" t="n"/>
      <c r="E5" s="4" t="n"/>
      <c r="F5" s="51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9" t="n"/>
      <c r="B6" s="50" t="n"/>
      <c r="C6" s="50" t="n"/>
      <c r="D6" s="4" t="n"/>
      <c r="E6" s="4" t="n"/>
      <c r="F6" s="47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9" t="n"/>
      <c r="B7" s="50" t="n"/>
      <c r="C7" s="50" t="n"/>
      <c r="D7" s="4" t="n"/>
      <c r="E7" s="4" t="n"/>
      <c r="F7" s="47" t="n"/>
      <c r="G7" s="47" t="n"/>
      <c r="H7" s="47" t="n"/>
      <c r="I7" s="47" t="n"/>
      <c r="J7" s="47" t="n"/>
      <c r="K7" s="47" t="n"/>
      <c r="L7" s="47" t="n"/>
      <c r="M7" s="47" t="n"/>
      <c r="N7" s="47" t="n"/>
    </row>
    <row r="8" hidden="1" ht="19.35" customHeight="1">
      <c r="A8" s="52" t="n"/>
      <c r="D8" s="4" t="n"/>
      <c r="E8" s="4" t="n"/>
      <c r="F8" s="47" t="n"/>
      <c r="G8" s="47" t="n"/>
      <c r="H8" s="47" t="n"/>
      <c r="I8" s="47" t="n"/>
      <c r="J8" s="3" t="n"/>
    </row>
    <row r="9" hidden="1" ht="19.5" customHeight="1">
      <c r="A9" s="52" t="n"/>
      <c r="D9" s="4" t="n"/>
      <c r="E9" s="4" t="n"/>
      <c r="F9" s="47" t="n"/>
      <c r="G9" s="47" t="n"/>
      <c r="H9" s="47" t="n"/>
      <c r="I9" s="47" t="n"/>
      <c r="J9" s="3" t="n"/>
    </row>
    <row r="10" hidden="1" ht="19.35" customHeight="1">
      <c r="A10" s="52" t="n"/>
      <c r="D10" s="4" t="n"/>
      <c r="E10" s="4" t="n"/>
      <c r="F10" s="47" t="n"/>
      <c r="G10" s="47" t="n"/>
      <c r="H10" s="47" t="n"/>
      <c r="I10" s="47" t="n"/>
      <c r="J10" s="3" t="n"/>
    </row>
    <row r="11" hidden="1" ht="19.5" customHeight="1">
      <c r="A11" s="52" t="n"/>
      <c r="D11" s="4" t="n"/>
      <c r="E11" s="4" t="n"/>
      <c r="F11" s="47" t="n"/>
      <c r="G11" s="47" t="n"/>
      <c r="H11" s="47" t="n"/>
      <c r="I11" s="47" t="n"/>
      <c r="J11" s="3" t="n"/>
    </row>
    <row r="12" hidden="1" ht="19.35" customHeight="1">
      <c r="A12" s="53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4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5" t="inlineStr">
        <is>
          <t>ПК Госстройсмета-3</t>
        </is>
      </c>
      <c r="I13" s="56" t="n"/>
      <c r="J13" s="56" t="n"/>
      <c r="K13" s="56" t="n"/>
      <c r="L13" s="56" t="n"/>
      <c r="M13" s="56" t="n"/>
      <c r="N13" s="56" t="n"/>
    </row>
    <row r="14" ht="35.25" customHeight="1">
      <c r="A14" s="57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5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6" t="n"/>
      <c r="J14" s="56" t="n"/>
      <c r="K14" s="56" t="n"/>
      <c r="L14" s="56" t="n"/>
      <c r="M14" s="56" t="n"/>
      <c r="N14" s="56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8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9" t="n"/>
      <c r="J15" s="59" t="n"/>
      <c r="K15" s="59" t="n"/>
      <c r="L15" s="59" t="n"/>
      <c r="M15" s="59" t="n"/>
      <c r="N15" s="59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8" t="inlineStr">
        <is>
          <t>Письмо Минстрой России от 30.12.2025 № 81879-ИФ/09, I квартал 2026; Прочие объекты; Амурская область</t>
        </is>
      </c>
      <c r="I16" s="59" t="n"/>
      <c r="J16" s="59" t="n"/>
      <c r="K16" s="59" t="n"/>
      <c r="L16" s="59" t="n"/>
      <c r="M16" s="59" t="n"/>
      <c r="N16" s="59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8" t="n"/>
      <c r="I17" s="59" t="n"/>
      <c r="J17" s="59" t="n"/>
      <c r="K17" s="59" t="n"/>
      <c r="L17" s="59" t="n"/>
      <c r="M17" s="59" t="n"/>
      <c r="N17" s="59" t="n"/>
    </row>
    <row r="18" ht="21" customHeight="1">
      <c r="A18" s="6" t="inlineStr">
        <is>
          <t>Наименование субъекта Российской Федерации</t>
        </is>
      </c>
      <c r="H18" s="58" t="inlineStr">
        <is>
          <t>Амурская область</t>
        </is>
      </c>
      <c r="I18" s="59" t="n"/>
      <c r="J18" s="59" t="n"/>
      <c r="K18" s="59" t="n"/>
      <c r="L18" s="59" t="n"/>
      <c r="M18" s="59" t="n"/>
      <c r="N18" s="59" t="n"/>
    </row>
    <row r="19" ht="21" customHeight="1">
      <c r="A19" s="6" t="inlineStr">
        <is>
          <t>Наименование зоны субъекта Российской Федерации</t>
        </is>
      </c>
      <c r="H19" s="58" t="inlineStr">
        <is>
          <t>1 зона</t>
        </is>
      </c>
      <c r="I19" s="59" t="n"/>
      <c r="J19" s="59" t="n"/>
      <c r="K19" s="59" t="n"/>
      <c r="L19" s="59" t="n"/>
      <c r="M19" s="59" t="n"/>
      <c r="N19" s="59" t="n"/>
    </row>
    <row r="20" ht="24" customHeight="1">
      <c r="A20" s="60" t="inlineStr">
        <is>
          <t>Расширение просеки ВЛ 220-500 кВ</t>
        </is>
      </c>
      <c r="B20" s="56" t="n"/>
      <c r="C20" s="56" t="n"/>
      <c r="D20" s="56" t="n"/>
      <c r="E20" s="56" t="n"/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</row>
    <row r="21" ht="19.35" customHeight="1">
      <c r="A21" s="61" t="inlineStr">
        <is>
          <t>(наименование стройки)</t>
        </is>
      </c>
    </row>
    <row r="22" ht="19.35" customHeight="1">
      <c r="A22" s="60" t="inlineStr">
        <is>
          <t>22 ВЛ 220 кВ Бурейская ГЭС - Завитая 1ц.</t>
        </is>
      </c>
      <c r="B22" s="56" t="n"/>
      <c r="C22" s="56" t="n"/>
      <c r="D22" s="56" t="n"/>
      <c r="E22" s="56" t="n"/>
      <c r="F22" s="56" t="n"/>
      <c r="G22" s="56" t="n"/>
      <c r="H22" s="56" t="n"/>
      <c r="I22" s="56" t="n"/>
      <c r="J22" s="56" t="n"/>
      <c r="K22" s="56" t="n"/>
      <c r="L22" s="56" t="n"/>
      <c r="M22" s="56" t="n"/>
      <c r="N22" s="56" t="n"/>
    </row>
    <row r="23" ht="19.35" customHeight="1">
      <c r="A23" s="62" t="inlineStr">
        <is>
          <t>(наименование объекта капитального строительства)</t>
        </is>
      </c>
      <c r="B23" s="63" t="n"/>
      <c r="C23" s="63" t="n"/>
      <c r="D23" s="63" t="n"/>
      <c r="E23" s="63" t="n"/>
      <c r="F23" s="63" t="n"/>
      <c r="G23" s="63" t="n"/>
      <c r="H23" s="63" t="n"/>
      <c r="I23" s="63" t="n"/>
      <c r="J23" s="63" t="n"/>
      <c r="K23" s="63" t="n"/>
      <c r="L23" s="63" t="n"/>
      <c r="M23" s="63" t="n"/>
      <c r="N23" s="63" t="n"/>
    </row>
    <row r="24" ht="19.35" customHeight="1">
      <c r="A24" s="64" t="inlineStr">
        <is>
          <t>ЛОКАЛЬНЫЙ СМЕТНЫЙ РАСЧЕТ (СМЕТА) № 02-22-06</t>
        </is>
      </c>
    </row>
    <row r="25" ht="19.35" customHeight="1">
      <c r="A25" s="60" t="inlineStr">
        <is>
          <t>22 ВЛ 220 кВ Бурейская ГЭС - Завитая 1ц. Завитинский р-он Преображеновский сельсовет</t>
        </is>
      </c>
      <c r="B25" s="56" t="n"/>
      <c r="C25" s="56" t="n"/>
      <c r="D25" s="56" t="n"/>
      <c r="E25" s="56" t="n"/>
      <c r="F25" s="56" t="n"/>
      <c r="G25" s="56" t="n"/>
      <c r="H25" s="56" t="n"/>
      <c r="I25" s="56" t="n"/>
      <c r="J25" s="56" t="n"/>
      <c r="K25" s="56" t="n"/>
      <c r="L25" s="56" t="n"/>
      <c r="M25" s="56" t="n"/>
      <c r="N25" s="56" t="n"/>
    </row>
    <row r="26" ht="19.35" customHeight="1">
      <c r="A26" s="62" t="inlineStr">
        <is>
          <t>(наименование работ и затрат)</t>
        </is>
      </c>
      <c r="B26" s="63" t="n"/>
      <c r="C26" s="63" t="n"/>
      <c r="D26" s="63" t="n"/>
      <c r="E26" s="63" t="n"/>
      <c r="F26" s="63" t="n"/>
      <c r="G26" s="63" t="n"/>
      <c r="H26" s="63" t="n"/>
      <c r="I26" s="63" t="n"/>
      <c r="J26" s="63" t="n"/>
      <c r="K26" s="63" t="n"/>
      <c r="L26" s="63" t="n"/>
      <c r="M26" s="63" t="n"/>
      <c r="N26" s="63" t="n"/>
    </row>
    <row r="27" ht="18" customHeight="1">
      <c r="A27" s="57" t="inlineStr">
        <is>
          <t xml:space="preserve">Составлен </t>
        </is>
      </c>
      <c r="B27" s="65" t="n"/>
      <c r="C27" s="66" t="inlineStr">
        <is>
          <t>Базисно-индексным</t>
        </is>
      </c>
      <c r="D27" s="56" t="n"/>
      <c r="E27" s="67" t="n"/>
      <c r="F27" s="57" t="inlineStr">
        <is>
          <t>методом</t>
        </is>
      </c>
      <c r="G27" s="65" t="n"/>
      <c r="H27" s="65" t="n"/>
      <c r="I27" s="65" t="n"/>
      <c r="J27" s="65" t="n"/>
      <c r="K27" s="65" t="n"/>
      <c r="L27" s="65" t="n"/>
      <c r="M27" s="65" t="n"/>
      <c r="N27" s="65" t="n"/>
    </row>
    <row r="28" ht="18" customHeight="1">
      <c r="A28" s="6" t="inlineStr">
        <is>
          <t xml:space="preserve">Основание: </t>
        </is>
      </c>
      <c r="C28" s="68" t="inlineStr">
        <is>
          <t>Ф.579959-19.22-РД</t>
        </is>
      </c>
      <c r="D28" s="56" t="n"/>
      <c r="E28" s="56" t="n"/>
      <c r="F28" s="56" t="n"/>
      <c r="G28" s="56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62" t="inlineStr">
        <is>
          <t>(проектная и (или) иная техническая документация)</t>
        </is>
      </c>
      <c r="D29" s="63" t="n"/>
      <c r="E29" s="63" t="n"/>
      <c r="F29" s="63" t="n"/>
      <c r="G29" s="63" t="n"/>
      <c r="H29" s="61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9" t="n"/>
      <c r="C31" s="6" t="n"/>
      <c r="D31" s="6" t="n"/>
      <c r="E31" s="6" t="n"/>
      <c r="F31" s="6" t="n"/>
      <c r="G31" s="6" t="n"/>
      <c r="H31" s="6" t="n"/>
      <c r="I31" s="6" t="n"/>
      <c r="J31" s="57" t="n"/>
      <c r="K31" s="70" t="inlineStr">
        <is>
          <t>Средства на оплату труда рабочих</t>
        </is>
      </c>
      <c r="L31" s="71" t="n">
        <v>11.26</v>
      </c>
      <c r="M31" s="69" t="n">
        <v>0.16</v>
      </c>
      <c r="N31" s="72" t="inlineStr">
        <is>
          <t>тыс. руб.</t>
        </is>
      </c>
    </row>
    <row r="32" ht="22.5" customHeight="1">
      <c r="A32" s="73" t="inlineStr">
        <is>
          <t>Сметная стоимость</t>
        </is>
      </c>
      <c r="C32" s="74" t="n"/>
      <c r="D32" s="75" t="n">
        <v>25.89</v>
      </c>
      <c r="E32" s="76" t="inlineStr">
        <is>
          <t>(</t>
        </is>
      </c>
      <c r="F32" s="75" t="n">
        <v>0.36</v>
      </c>
      <c r="G32" s="77" t="inlineStr">
        <is>
          <t>) тыс. руб.</t>
        </is>
      </c>
      <c r="H32" s="72" t="n"/>
      <c r="I32" s="6" t="n"/>
      <c r="J32" s="6" t="n"/>
      <c r="K32" s="70" t="inlineStr">
        <is>
          <t>Нормативные затраты труда рабочих</t>
        </is>
      </c>
      <c r="L32" s="78" t="n">
        <v>18.85</v>
      </c>
      <c r="M32" s="59" t="n"/>
      <c r="N32" s="6" t="inlineStr">
        <is>
          <t>чел. ч.</t>
        </is>
      </c>
    </row>
    <row r="33" ht="21.75" customHeight="1">
      <c r="A33" s="48" t="n"/>
      <c r="B33" s="10" t="inlineStr">
        <is>
          <t>в том числе:</t>
        </is>
      </c>
      <c r="C33" s="48" t="n"/>
      <c r="D33" s="48" t="n"/>
      <c r="E33" s="48" t="n"/>
      <c r="F33" s="48" t="n"/>
      <c r="G33" s="48" t="n"/>
      <c r="H33" s="48" t="n"/>
      <c r="I33" s="48" t="n"/>
      <c r="J33" s="48" t="n"/>
      <c r="K33" s="70" t="inlineStr">
        <is>
          <t>Нормативные затраты труда машинистов</t>
        </is>
      </c>
      <c r="L33" s="78" t="n"/>
      <c r="M33" s="59" t="n"/>
      <c r="N33" s="6" t="inlineStr">
        <is>
          <t>чел. ч.</t>
        </is>
      </c>
    </row>
    <row r="34" ht="19.35" customHeight="1">
      <c r="A34" s="79" t="n"/>
      <c r="B34" s="80" t="inlineStr">
        <is>
          <t>строительных работ</t>
        </is>
      </c>
      <c r="C34" s="81" t="n"/>
      <c r="D34" s="82" t="n">
        <v>25.89</v>
      </c>
      <c r="E34" s="76" t="inlineStr">
        <is>
          <t>(</t>
        </is>
      </c>
      <c r="F34" s="82" t="n">
        <v>0.36</v>
      </c>
      <c r="G34" s="72" t="inlineStr">
        <is>
          <t>) тыс. руб.</t>
        </is>
      </c>
      <c r="H34" s="72" t="n"/>
      <c r="I34" s="79" t="n"/>
      <c r="J34" s="79" t="n"/>
      <c r="K34" s="4" t="n"/>
      <c r="L34" s="3" t="n"/>
      <c r="N34" s="4" t="n"/>
    </row>
    <row r="35" ht="19.35" customHeight="1">
      <c r="A35" s="79" t="n"/>
      <c r="B35" s="80" t="inlineStr">
        <is>
          <t>монтажных работ</t>
        </is>
      </c>
      <c r="C35" s="81" t="n"/>
      <c r="D35" s="82" t="n">
        <v>0</v>
      </c>
      <c r="E35" s="76" t="inlineStr">
        <is>
          <t>(</t>
        </is>
      </c>
      <c r="F35" s="82" t="n">
        <v>0</v>
      </c>
      <c r="G35" s="72" t="inlineStr">
        <is>
          <t>) тыс. руб.</t>
        </is>
      </c>
      <c r="H35" s="72" t="n"/>
      <c r="I35" s="79" t="n"/>
      <c r="J35" s="79" t="n"/>
      <c r="K35" s="4" t="n"/>
      <c r="L35" s="3" t="n"/>
      <c r="N35" s="4" t="n"/>
    </row>
    <row r="36" ht="19.35" customHeight="1">
      <c r="A36" s="79" t="n"/>
      <c r="B36" s="80" t="inlineStr">
        <is>
          <t>оборудования</t>
        </is>
      </c>
      <c r="C36" s="81" t="n"/>
      <c r="D36" s="82" t="n">
        <v>0</v>
      </c>
      <c r="E36" s="76" t="inlineStr">
        <is>
          <t>(</t>
        </is>
      </c>
      <c r="F36" s="82" t="n">
        <v>0</v>
      </c>
      <c r="G36" s="72" t="inlineStr">
        <is>
          <t>) тыс. руб.</t>
        </is>
      </c>
      <c r="H36" s="72" t="n"/>
      <c r="I36" s="79" t="n"/>
      <c r="J36" s="79" t="n"/>
      <c r="K36" s="4" t="n"/>
      <c r="L36" s="4" t="n"/>
      <c r="M36" s="4" t="n"/>
      <c r="N36" s="4" t="n"/>
    </row>
    <row r="37" ht="19.35" customHeight="1">
      <c r="A37" s="79" t="n"/>
      <c r="B37" s="80" t="inlineStr">
        <is>
          <t>прочих затрат</t>
        </is>
      </c>
      <c r="C37" s="81" t="n"/>
      <c r="D37" s="82" t="n">
        <v>0</v>
      </c>
      <c r="E37" s="76" t="inlineStr">
        <is>
          <t>(</t>
        </is>
      </c>
      <c r="F37" s="82" t="n">
        <v>0</v>
      </c>
      <c r="G37" s="72" t="inlineStr">
        <is>
          <t>) тыс. руб.</t>
        </is>
      </c>
      <c r="H37" s="72" t="n"/>
      <c r="I37" s="79" t="n"/>
      <c r="J37" s="79" t="n"/>
      <c r="K37" s="4" t="n"/>
      <c r="L37" s="3" t="n"/>
      <c r="N37" s="4" t="n"/>
    </row>
    <row r="38" ht="19.35" customHeight="1">
      <c r="A38" s="79" t="n"/>
      <c r="B38" s="79" t="n"/>
      <c r="C38" s="79" t="n"/>
      <c r="D38" s="79" t="n"/>
      <c r="E38" s="79" t="n"/>
      <c r="F38" s="79" t="n"/>
      <c r="G38" s="79" t="n"/>
      <c r="H38" s="79" t="n"/>
      <c r="I38" s="79" t="n"/>
      <c r="J38" s="79" t="n"/>
      <c r="K38" s="79" t="n"/>
      <c r="L38" s="79" t="n"/>
      <c r="M38" s="79" t="n"/>
      <c r="N38" s="79" t="n"/>
    </row>
    <row r="39" ht="55.35" customHeight="1">
      <c r="A39" s="14" t="inlineStr">
        <is>
          <t>№ п.п.</t>
        </is>
      </c>
      <c r="B39" s="83" t="inlineStr">
        <is>
          <t>Обоснование</t>
        </is>
      </c>
      <c r="C39" s="14" t="inlineStr">
        <is>
          <t>Наименование работ и затрат</t>
        </is>
      </c>
      <c r="D39" s="63" t="n"/>
      <c r="E39" s="84" t="n"/>
      <c r="F39" s="14" t="inlineStr">
        <is>
          <t>Единица измерения</t>
        </is>
      </c>
      <c r="G39" s="85" t="inlineStr">
        <is>
          <t>Количество</t>
        </is>
      </c>
      <c r="H39" s="63" t="n"/>
      <c r="I39" s="84" t="n"/>
      <c r="J39" s="8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63" t="n"/>
      <c r="L39" s="84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6" t="n"/>
      <c r="B40" s="86" t="n"/>
      <c r="C40" s="87" t="n"/>
      <c r="D40" s="56" t="n"/>
      <c r="E40" s="88" t="n"/>
      <c r="F40" s="86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6" t="n"/>
      <c r="N40" s="86" t="n"/>
    </row>
    <row r="41" ht="19.35" customHeight="1">
      <c r="A41" s="89" t="n">
        <v>1</v>
      </c>
      <c r="B41" s="90" t="n">
        <v>2</v>
      </c>
      <c r="C41" s="14" t="n">
        <v>3</v>
      </c>
      <c r="D41" s="59" t="n"/>
      <c r="E41" s="91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9" t="n">
        <v>12</v>
      </c>
    </row>
    <row r="42" ht="19.35" customHeight="1">
      <c r="A42" s="92" t="inlineStr">
        <is>
          <t>Раздел 1. Вырубка просеки</t>
        </is>
      </c>
      <c r="B42" s="266" t="n"/>
      <c r="C42" s="266" t="n"/>
      <c r="D42" s="266" t="n"/>
      <c r="E42" s="266" t="n"/>
      <c r="F42" s="266" t="n"/>
      <c r="G42" s="266" t="n"/>
      <c r="H42" s="266" t="n"/>
      <c r="I42" s="266" t="n"/>
      <c r="J42" s="266" t="n"/>
      <c r="K42" s="266" t="n"/>
      <c r="L42" s="266" t="n"/>
      <c r="M42" s="266" t="n"/>
      <c r="N42" s="267" t="n"/>
    </row>
    <row r="43" ht="19.35" customHeight="1">
      <c r="A43" s="94" t="inlineStr">
        <is>
          <t>Пролет 169-171,172-173,185-212 (Завитинский р-он гор. Пос. Завитинск 212-218вырубки нет)</t>
        </is>
      </c>
      <c r="B43" s="59" t="n"/>
      <c r="C43" s="59" t="n"/>
      <c r="D43" s="59" t="n"/>
      <c r="E43" s="59" t="n"/>
      <c r="F43" s="59" t="n"/>
      <c r="G43" s="59" t="n"/>
      <c r="H43" s="59" t="n"/>
      <c r="I43" s="59" t="n"/>
      <c r="J43" s="59" t="n"/>
      <c r="K43" s="59" t="n"/>
      <c r="L43" s="59" t="n"/>
      <c r="M43" s="59" t="n"/>
      <c r="N43" s="91" t="n"/>
    </row>
    <row r="44" ht="42" customHeight="1">
      <c r="A44" s="92" t="inlineStr">
        <is>
          <t>1</t>
        </is>
      </c>
      <c r="B44" s="95" t="inlineStr">
        <is>
          <t>ФЕР01-02-101-02</t>
        </is>
      </c>
      <c r="C44" s="96" t="inlineStr">
        <is>
          <t>Разделка древесины мягких пород, полученной от валки леса, диаметр стволов: до 16 см</t>
        </is>
      </c>
      <c r="D44" s="266" t="n"/>
      <c r="E44" s="267" t="n"/>
      <c r="F44" s="97" t="inlineStr">
        <is>
          <t>100 деревьев</t>
        </is>
      </c>
      <c r="G44" s="98" t="n">
        <v>0.63</v>
      </c>
      <c r="H44" s="99" t="n">
        <v>1</v>
      </c>
      <c r="I44" s="119" t="n">
        <v>0.63</v>
      </c>
      <c r="J44" s="98" t="n"/>
      <c r="K44" s="98" t="n"/>
      <c r="L44" s="98" t="n"/>
      <c r="M44" s="98" t="n"/>
      <c r="N44" s="98" t="n"/>
    </row>
    <row r="45" ht="24.6" customHeight="1">
      <c r="A45" s="100" t="n"/>
      <c r="B45" s="101" t="inlineStr">
        <is>
          <t>Прил.1.12 п.3.213</t>
        </is>
      </c>
      <c r="C45" s="102" t="inlineStr">
        <is>
          <t>Разделка древесины без заготовки дров ОЗП=0,8; ЭМ=0,7; ЗПМ=0,7; ТЗ=0,8; ТЗМ=0,7</t>
        </is>
      </c>
      <c r="D45" s="266" t="n"/>
      <c r="E45" s="266" t="n"/>
      <c r="F45" s="266" t="n"/>
      <c r="G45" s="266" t="n"/>
      <c r="H45" s="266" t="n"/>
      <c r="I45" s="266" t="n"/>
      <c r="J45" s="266" t="n"/>
      <c r="K45" s="266" t="n"/>
      <c r="L45" s="266" t="n"/>
      <c r="M45" s="266" t="n"/>
      <c r="N45" s="267" t="n"/>
    </row>
    <row r="46" ht="19.35" customHeight="1">
      <c r="A46" s="100" t="n"/>
      <c r="B46" s="101" t="inlineStr">
        <is>
          <t>1</t>
        </is>
      </c>
      <c r="C46" s="102" t="inlineStr">
        <is>
          <t>ОТ</t>
        </is>
      </c>
      <c r="D46" s="266" t="n"/>
      <c r="E46" s="267" t="n"/>
      <c r="F46" s="103" t="n"/>
      <c r="G46" s="103" t="n"/>
      <c r="H46" s="103" t="n"/>
      <c r="I46" s="104" t="n"/>
      <c r="J46" s="105" t="n">
        <v>112.29</v>
      </c>
      <c r="K46" s="151" t="n">
        <v>0.96</v>
      </c>
      <c r="L46" s="105" t="n">
        <v>67.91</v>
      </c>
      <c r="M46" s="105" t="n">
        <v>71.26000000000001</v>
      </c>
      <c r="N46" s="107" t="n">
        <v>4839.27</v>
      </c>
    </row>
    <row r="47" ht="19.35" customHeight="1">
      <c r="A47" s="100" t="n"/>
      <c r="B47" s="108" t="n"/>
      <c r="C47" s="102" t="inlineStr">
        <is>
          <t>ЗТ</t>
        </is>
      </c>
      <c r="D47" s="266" t="n"/>
      <c r="E47" s="267" t="n"/>
      <c r="F47" s="109" t="inlineStr">
        <is>
          <t>чел.-ч</t>
        </is>
      </c>
      <c r="G47" s="270" t="n">
        <v>13.4</v>
      </c>
      <c r="H47" s="151" t="n">
        <v>0.96</v>
      </c>
      <c r="I47" s="269" t="n">
        <v>8.10432</v>
      </c>
      <c r="J47" s="104" t="n"/>
      <c r="K47" s="104" t="n"/>
      <c r="L47" s="104" t="n"/>
      <c r="M47" s="104" t="n"/>
      <c r="N47" s="104" t="n"/>
    </row>
    <row r="48" ht="19.35" customHeight="1">
      <c r="A48" s="100" t="n"/>
      <c r="B48" s="108" t="n"/>
      <c r="C48" s="102" t="inlineStr">
        <is>
          <t>Итого по расценке</t>
        </is>
      </c>
      <c r="D48" s="266" t="n"/>
      <c r="E48" s="267" t="n"/>
      <c r="F48" s="103" t="n"/>
      <c r="G48" s="110" t="n"/>
      <c r="H48" s="110" t="n"/>
      <c r="I48" s="104" t="n"/>
      <c r="J48" s="105" t="n">
        <v>112.29</v>
      </c>
      <c r="K48" s="104" t="n"/>
      <c r="L48" s="105" t="n">
        <v>67.91</v>
      </c>
      <c r="M48" s="104" t="n"/>
      <c r="N48" s="111" t="n"/>
    </row>
    <row r="49" ht="19.35" customHeight="1">
      <c r="A49" s="100" t="n"/>
      <c r="B49" s="112" t="n"/>
      <c r="C49" s="102" t="inlineStr">
        <is>
          <t>ФОТ</t>
        </is>
      </c>
      <c r="D49" s="266" t="n"/>
      <c r="E49" s="267" t="n"/>
      <c r="F49" s="103" t="n"/>
      <c r="G49" s="110" t="n"/>
      <c r="H49" s="110" t="n"/>
      <c r="I49" s="104" t="n"/>
      <c r="J49" s="104" t="n"/>
      <c r="K49" s="104" t="n"/>
      <c r="L49" s="105" t="n">
        <v>67.91</v>
      </c>
      <c r="M49" s="104" t="n"/>
      <c r="N49" s="107" t="n">
        <v>4839.27</v>
      </c>
    </row>
    <row r="50" ht="42" customHeight="1">
      <c r="A50" s="100" t="n"/>
      <c r="B50" s="113" t="inlineStr">
        <is>
          <t>Пр/812-001.4-1</t>
        </is>
      </c>
      <c r="C50" s="102" t="inlineStr">
        <is>
          <t>НР Земляные работы по другим видам работ (подготовительным, сопутствующим, укрепительным)</t>
        </is>
      </c>
      <c r="D50" s="266" t="n"/>
      <c r="E50" s="267" t="n"/>
      <c r="F50" s="109" t="inlineStr">
        <is>
          <t>%</t>
        </is>
      </c>
      <c r="G50" s="114" t="n">
        <v>89</v>
      </c>
      <c r="H50" s="115" t="n"/>
      <c r="I50" s="114" t="n">
        <v>89</v>
      </c>
      <c r="J50" s="104" t="n"/>
      <c r="K50" s="104" t="n"/>
      <c r="L50" s="105" t="n">
        <v>60.44</v>
      </c>
      <c r="M50" s="104" t="n"/>
      <c r="N50" s="116" t="n">
        <v>4306.95</v>
      </c>
    </row>
    <row r="51" ht="42" customHeight="1">
      <c r="A51" s="100" t="n"/>
      <c r="B51" s="113" t="inlineStr">
        <is>
          <t>Пр/774-001.4</t>
        </is>
      </c>
      <c r="C51" s="102" t="inlineStr">
        <is>
          <t>СП Земляные работы по другим видам работ (подготовительным, сопутствующим, укрепительным)</t>
        </is>
      </c>
      <c r="D51" s="266" t="n"/>
      <c r="E51" s="267" t="n"/>
      <c r="F51" s="109" t="inlineStr">
        <is>
          <t>%</t>
        </is>
      </c>
      <c r="G51" s="114" t="n">
        <v>41</v>
      </c>
      <c r="H51" s="115" t="n"/>
      <c r="I51" s="114" t="n">
        <v>41</v>
      </c>
      <c r="J51" s="104" t="n"/>
      <c r="K51" s="104" t="n"/>
      <c r="L51" s="105" t="n">
        <v>27.84</v>
      </c>
      <c r="M51" s="104" t="n"/>
      <c r="N51" s="107" t="n">
        <v>1984.1</v>
      </c>
    </row>
    <row r="52" ht="19.35" customHeight="1">
      <c r="A52" s="100" t="n"/>
      <c r="B52" s="112" t="n"/>
      <c r="C52" s="92" t="inlineStr">
        <is>
          <t>Всего по позиции</t>
        </is>
      </c>
      <c r="D52" s="266" t="n"/>
      <c r="E52" s="267" t="n"/>
      <c r="F52" s="104" t="n"/>
      <c r="G52" s="110" t="n"/>
      <c r="H52" s="110" t="n"/>
      <c r="I52" s="117" t="n"/>
      <c r="J52" s="117" t="n"/>
      <c r="K52" s="117" t="n"/>
      <c r="L52" s="119" t="n">
        <v>156.19</v>
      </c>
      <c r="M52" s="117" t="n"/>
      <c r="N52" s="98" t="n"/>
    </row>
    <row r="53" ht="42" customHeight="1">
      <c r="A53" s="92" t="inlineStr">
        <is>
          <t>2</t>
        </is>
      </c>
      <c r="B53" s="95" t="inlineStr">
        <is>
          <t>ФЕР01-02-101-05</t>
        </is>
      </c>
      <c r="C53" s="96" t="inlineStr">
        <is>
          <t>Разделка древесины мягких пород, полученной от валки леса, диаметр стволов: до 28 см</t>
        </is>
      </c>
      <c r="D53" s="266" t="n"/>
      <c r="E53" s="267" t="n"/>
      <c r="F53" s="97" t="inlineStr">
        <is>
          <t>100 деревьев</t>
        </is>
      </c>
      <c r="G53" s="98" t="n">
        <v>0.29</v>
      </c>
      <c r="H53" s="99" t="n">
        <v>1</v>
      </c>
      <c r="I53" s="119" t="n">
        <v>0.29</v>
      </c>
      <c r="J53" s="98" t="n"/>
      <c r="K53" s="98" t="n"/>
      <c r="L53" s="98" t="n"/>
      <c r="M53" s="98" t="n"/>
      <c r="N53" s="98" t="n"/>
    </row>
    <row r="54" ht="24.6" customHeight="1">
      <c r="A54" s="100" t="n"/>
      <c r="B54" s="101" t="inlineStr">
        <is>
          <t>Прил.1.12 п.3.213</t>
        </is>
      </c>
      <c r="C54" s="102" t="inlineStr">
        <is>
          <t>Разделка древесины без заготовки дров ОЗП=0,8; ЭМ=0,7; ЗПМ=0,7; ТЗ=0,8; ТЗМ=0,7</t>
        </is>
      </c>
      <c r="D54" s="266" t="n"/>
      <c r="E54" s="266" t="n"/>
      <c r="F54" s="266" t="n"/>
      <c r="G54" s="266" t="n"/>
      <c r="H54" s="266" t="n"/>
      <c r="I54" s="266" t="n"/>
      <c r="J54" s="266" t="n"/>
      <c r="K54" s="266" t="n"/>
      <c r="L54" s="266" t="n"/>
      <c r="M54" s="266" t="n"/>
      <c r="N54" s="267" t="n"/>
    </row>
    <row r="55" ht="19.35" customHeight="1">
      <c r="A55" s="100" t="n"/>
      <c r="B55" s="101" t="inlineStr">
        <is>
          <t>1</t>
        </is>
      </c>
      <c r="C55" s="102" t="inlineStr">
        <is>
          <t>ОТ</t>
        </is>
      </c>
      <c r="D55" s="266" t="n"/>
      <c r="E55" s="267" t="n"/>
      <c r="F55" s="103" t="n"/>
      <c r="G55" s="103" t="n"/>
      <c r="H55" s="103" t="n"/>
      <c r="I55" s="104" t="n"/>
      <c r="J55" s="105" t="n">
        <v>323.47</v>
      </c>
      <c r="K55" s="151" t="n">
        <v>0.96</v>
      </c>
      <c r="L55" s="105" t="n">
        <v>90.05</v>
      </c>
      <c r="M55" s="105" t="n">
        <v>71.26000000000001</v>
      </c>
      <c r="N55" s="107" t="n">
        <v>6416.96</v>
      </c>
    </row>
    <row r="56" ht="19.35" customHeight="1">
      <c r="A56" s="100" t="n"/>
      <c r="B56" s="108" t="n"/>
      <c r="C56" s="102" t="inlineStr">
        <is>
          <t>ЗТ</t>
        </is>
      </c>
      <c r="D56" s="266" t="n"/>
      <c r="E56" s="267" t="n"/>
      <c r="F56" s="109" t="inlineStr">
        <is>
          <t>чел.-ч</t>
        </is>
      </c>
      <c r="G56" s="270" t="n">
        <v>38.6</v>
      </c>
      <c r="H56" s="151" t="n">
        <v>0.96</v>
      </c>
      <c r="I56" s="269" t="n">
        <v>10.74624</v>
      </c>
      <c r="J56" s="104" t="n"/>
      <c r="K56" s="104" t="n"/>
      <c r="L56" s="104" t="n"/>
      <c r="M56" s="104" t="n"/>
      <c r="N56" s="104" t="n"/>
    </row>
    <row r="57" ht="19.35" customHeight="1">
      <c r="A57" s="100" t="n"/>
      <c r="B57" s="108" t="n"/>
      <c r="C57" s="102" t="inlineStr">
        <is>
          <t>Итого по расценке</t>
        </is>
      </c>
      <c r="D57" s="266" t="n"/>
      <c r="E57" s="267" t="n"/>
      <c r="F57" s="103" t="n"/>
      <c r="G57" s="110" t="n"/>
      <c r="H57" s="110" t="n"/>
      <c r="I57" s="104" t="n"/>
      <c r="J57" s="105" t="n">
        <v>323.47</v>
      </c>
      <c r="K57" s="104" t="n"/>
      <c r="L57" s="105" t="n">
        <v>90.05</v>
      </c>
      <c r="M57" s="104" t="n"/>
      <c r="N57" s="111" t="n"/>
    </row>
    <row r="58" ht="19.35" customHeight="1">
      <c r="A58" s="100" t="n"/>
      <c r="B58" s="112" t="n"/>
      <c r="C58" s="102" t="inlineStr">
        <is>
          <t>ФОТ</t>
        </is>
      </c>
      <c r="D58" s="266" t="n"/>
      <c r="E58" s="267" t="n"/>
      <c r="F58" s="103" t="n"/>
      <c r="G58" s="110" t="n"/>
      <c r="H58" s="110" t="n"/>
      <c r="I58" s="104" t="n"/>
      <c r="J58" s="104" t="n"/>
      <c r="K58" s="104" t="n"/>
      <c r="L58" s="105" t="n">
        <v>90.05</v>
      </c>
      <c r="M58" s="104" t="n"/>
      <c r="N58" s="107" t="n">
        <v>6416.96</v>
      </c>
    </row>
    <row r="59" ht="42" customHeight="1">
      <c r="A59" s="100" t="n"/>
      <c r="B59" s="113" t="inlineStr">
        <is>
          <t>Пр/812-001.4-1</t>
        </is>
      </c>
      <c r="C59" s="102" t="inlineStr">
        <is>
          <t>НР Земляные работы по другим видам работ (подготовительным, сопутствующим, укрепительным)</t>
        </is>
      </c>
      <c r="D59" s="266" t="n"/>
      <c r="E59" s="267" t="n"/>
      <c r="F59" s="109" t="inlineStr">
        <is>
          <t>%</t>
        </is>
      </c>
      <c r="G59" s="114" t="n">
        <v>89</v>
      </c>
      <c r="H59" s="115" t="n"/>
      <c r="I59" s="114" t="n">
        <v>89</v>
      </c>
      <c r="J59" s="104" t="n"/>
      <c r="K59" s="104" t="n"/>
      <c r="L59" s="105" t="n">
        <v>80.14</v>
      </c>
      <c r="M59" s="104" t="n"/>
      <c r="N59" s="116" t="n">
        <v>5711.09</v>
      </c>
    </row>
    <row r="60" ht="42" customHeight="1">
      <c r="A60" s="100" t="n"/>
      <c r="B60" s="113" t="inlineStr">
        <is>
          <t>Пр/774-001.4</t>
        </is>
      </c>
      <c r="C60" s="102" t="inlineStr">
        <is>
          <t>СП Земляные работы по другим видам работ (подготовительным, сопутствующим, укрепительным)</t>
        </is>
      </c>
      <c r="D60" s="266" t="n"/>
      <c r="E60" s="267" t="n"/>
      <c r="F60" s="109" t="inlineStr">
        <is>
          <t>%</t>
        </is>
      </c>
      <c r="G60" s="114" t="n">
        <v>41</v>
      </c>
      <c r="H60" s="115" t="n"/>
      <c r="I60" s="114" t="n">
        <v>41</v>
      </c>
      <c r="J60" s="104" t="n"/>
      <c r="K60" s="104" t="n"/>
      <c r="L60" s="105" t="n">
        <v>36.92</v>
      </c>
      <c r="M60" s="104" t="n"/>
      <c r="N60" s="107" t="n">
        <v>2630.95</v>
      </c>
    </row>
    <row r="61" ht="19.35" customHeight="1">
      <c r="A61" s="100" t="n"/>
      <c r="B61" s="112" t="n"/>
      <c r="C61" s="92" t="inlineStr">
        <is>
          <t>Всего по позиции</t>
        </is>
      </c>
      <c r="D61" s="266" t="n"/>
      <c r="E61" s="267" t="n"/>
      <c r="F61" s="104" t="n"/>
      <c r="G61" s="110" t="n"/>
      <c r="H61" s="110" t="n"/>
      <c r="I61" s="117" t="n"/>
      <c r="J61" s="117" t="n"/>
      <c r="K61" s="117" t="n"/>
      <c r="L61" s="119" t="n">
        <v>207.11</v>
      </c>
      <c r="M61" s="117" t="n"/>
      <c r="N61" s="98" t="n"/>
    </row>
    <row r="62" ht="19.35" customHeight="1">
      <c r="A62" s="124" t="n"/>
      <c r="B62" s="124" t="n"/>
      <c r="C62" s="125" t="inlineStr">
        <is>
          <t>Итого по разделу 1. Вырубка просеки</t>
        </is>
      </c>
      <c r="L62" s="126" t="n">
        <v>363.3</v>
      </c>
      <c r="M62" s="124" t="n"/>
      <c r="N62" s="127" t="n"/>
    </row>
    <row r="63" ht="19.35" customHeight="1">
      <c r="A63" s="128" t="n"/>
      <c r="B63" s="129" t="n"/>
      <c r="C63" s="130" t="inlineStr">
        <is>
          <t>Итого прямые затраты по разделу</t>
        </is>
      </c>
      <c r="L63" s="131" t="n">
        <v>157.96</v>
      </c>
      <c r="M63" s="132" t="n"/>
      <c r="N63" s="131" t="n">
        <v>11256.23</v>
      </c>
    </row>
    <row r="64" ht="19.35" customHeight="1">
      <c r="A64" s="128" t="n"/>
      <c r="B64" s="129" t="n"/>
      <c r="C64" s="130" t="inlineStr">
        <is>
          <t>в том числе</t>
        </is>
      </c>
      <c r="L64" s="131" t="n"/>
      <c r="M64" s="132" t="n"/>
      <c r="N64" s="131" t="n"/>
    </row>
    <row r="65" ht="19.35" customHeight="1">
      <c r="A65" s="128" t="n"/>
      <c r="B65" s="129" t="n"/>
      <c r="C65" s="130" t="inlineStr">
        <is>
          <t>- оплата труда (ОТ)</t>
        </is>
      </c>
      <c r="L65" s="131" t="n">
        <v>157.96</v>
      </c>
      <c r="M65" s="132" t="n"/>
      <c r="N65" s="131" t="n">
        <v>11256.23</v>
      </c>
    </row>
    <row r="66" ht="19.35" customHeight="1">
      <c r="A66" s="128" t="n"/>
      <c r="B66" s="129" t="n"/>
      <c r="C66" s="130" t="inlineStr">
        <is>
          <t>- эксплуатация машин и механизмов</t>
        </is>
      </c>
      <c r="L66" s="131" t="n">
        <v>0</v>
      </c>
      <c r="M66" s="132" t="n"/>
      <c r="N66" s="131" t="n">
        <v>0</v>
      </c>
    </row>
    <row r="67" ht="19.35" customHeight="1">
      <c r="A67" s="128" t="n"/>
      <c r="B67" s="133" t="n"/>
      <c r="C67" s="134" t="inlineStr">
        <is>
          <t>в том числе</t>
        </is>
      </c>
      <c r="L67" s="131" t="n"/>
      <c r="M67" s="132" t="n"/>
      <c r="N67" s="131" t="n"/>
    </row>
    <row r="68" ht="19.35" customHeight="1">
      <c r="A68" s="128" t="n"/>
      <c r="B68" s="133" t="n"/>
      <c r="C68" s="134" t="inlineStr">
        <is>
          <t>эксплуатация машин и механизмов без учета доплат к оплате труда машинистов</t>
        </is>
      </c>
      <c r="L68" s="131" t="n">
        <v>0</v>
      </c>
      <c r="M68" s="132" t="n"/>
      <c r="N68" s="131" t="n">
        <v>0</v>
      </c>
    </row>
    <row r="69" ht="19.35" customHeight="1">
      <c r="A69" s="128" t="n"/>
      <c r="B69" s="133" t="n"/>
      <c r="C69" s="134" t="inlineStr">
        <is>
          <t>в том числе</t>
        </is>
      </c>
      <c r="L69" s="131" t="n"/>
      <c r="M69" s="132" t="n"/>
      <c r="N69" s="131" t="n"/>
    </row>
    <row r="70" ht="19.35" customHeight="1">
      <c r="A70" s="128" t="n"/>
      <c r="B70" s="133" t="n"/>
      <c r="C70" s="134" t="inlineStr">
        <is>
          <t>оплата труда машинистов (ОТм)</t>
        </is>
      </c>
      <c r="L70" s="131" t="n">
        <v>0</v>
      </c>
      <c r="M70" s="132" t="n"/>
      <c r="N70" s="131" t="n">
        <v>0</v>
      </c>
    </row>
    <row r="71" ht="19.35" customHeight="1">
      <c r="A71" s="128" t="n"/>
      <c r="B71" s="129" t="n"/>
      <c r="C71" s="130" t="inlineStr">
        <is>
          <t>Итого ФОТ (справочно)</t>
        </is>
      </c>
      <c r="L71" s="131" t="n">
        <v>157.96</v>
      </c>
      <c r="M71" s="132" t="n"/>
      <c r="N71" s="131" t="n">
        <v>11256.23</v>
      </c>
    </row>
    <row r="72" ht="19.35" customHeight="1">
      <c r="A72" s="128" t="n"/>
      <c r="B72" s="129" t="n"/>
      <c r="C72" s="130" t="inlineStr">
        <is>
          <t>Итого накладные расходы</t>
        </is>
      </c>
      <c r="L72" s="131" t="n">
        <v>140.58</v>
      </c>
      <c r="M72" s="132" t="n"/>
      <c r="N72" s="131" t="n">
        <v>10018.04</v>
      </c>
    </row>
    <row r="73" ht="19.35" customHeight="1">
      <c r="A73" s="128" t="n"/>
      <c r="B73" s="129" t="n"/>
      <c r="C73" s="130" t="inlineStr">
        <is>
          <t>Итого сметная прибыль</t>
        </is>
      </c>
      <c r="L73" s="131" t="n">
        <v>64.76000000000001</v>
      </c>
      <c r="M73" s="132" t="n"/>
      <c r="N73" s="131" t="n">
        <v>4615.05</v>
      </c>
    </row>
    <row r="74" ht="19.35" customHeight="1">
      <c r="A74" s="128" t="n"/>
      <c r="B74" s="135" t="n"/>
      <c r="C74" s="136" t="inlineStr">
        <is>
          <t>Итого по разделу</t>
        </is>
      </c>
      <c r="L74" s="126" t="n">
        <v>363.3</v>
      </c>
      <c r="M74" s="137" t="n"/>
      <c r="N74" s="126" t="n">
        <v>25889.32</v>
      </c>
    </row>
    <row r="75" ht="19.35" customHeight="1">
      <c r="A75" s="128" t="n"/>
      <c r="B75" s="133" t="n"/>
      <c r="C75" s="134" t="inlineStr">
        <is>
          <t>Справочно</t>
        </is>
      </c>
      <c r="L75" s="131" t="n"/>
      <c r="M75" s="132" t="n"/>
      <c r="N75" s="131" t="n"/>
    </row>
    <row r="76" ht="19.35" customHeight="1">
      <c r="A76" s="128" t="n"/>
      <c r="B76" s="129" t="n"/>
      <c r="C76" s="134" t="inlineStr">
        <is>
          <t>затраты труда рабочих</t>
        </is>
      </c>
      <c r="I76" s="138" t="n">
        <v>18.85056</v>
      </c>
      <c r="J76" s="139" t="n"/>
      <c r="K76" s="139" t="n"/>
      <c r="L76" s="132" t="n"/>
      <c r="M76" s="132" t="n"/>
      <c r="N76" s="132" t="n"/>
    </row>
    <row r="77" ht="19.35" customHeight="1">
      <c r="A77" s="128" t="n"/>
      <c r="B77" s="129" t="n"/>
      <c r="C77" s="134" t="inlineStr">
        <is>
          <t>затраты труда машинистов</t>
        </is>
      </c>
      <c r="I77" s="138" t="n">
        <v>0</v>
      </c>
      <c r="J77" s="139" t="n"/>
      <c r="K77" s="139" t="n"/>
      <c r="L77" s="132" t="n"/>
      <c r="M77" s="132" t="n"/>
      <c r="N77" s="132" t="n"/>
    </row>
    <row r="78" ht="19.35" customHeight="1">
      <c r="A78" s="140" t="n"/>
      <c r="B78" s="141" t="n"/>
      <c r="C78" s="142" t="inlineStr">
        <is>
          <t>ВСЕГО по смете</t>
        </is>
      </c>
      <c r="D78" s="143" t="n"/>
      <c r="E78" s="143" t="n"/>
      <c r="F78" s="144" t="n"/>
      <c r="G78" s="144" t="n"/>
      <c r="H78" s="144" t="n"/>
      <c r="I78" s="144" t="n"/>
      <c r="J78" s="144" t="n"/>
      <c r="K78" s="144" t="n"/>
      <c r="L78" s="145" t="n"/>
      <c r="M78" s="144" t="n"/>
      <c r="N78" s="146" t="n"/>
    </row>
    <row r="79" ht="19.35" customHeight="1">
      <c r="A79" s="128" t="n"/>
      <c r="B79" s="135" t="n"/>
      <c r="C79" s="136" t="inlineStr">
        <is>
          <t>Итого по всем разделам</t>
        </is>
      </c>
      <c r="L79" s="126" t="n">
        <v>363.3</v>
      </c>
      <c r="M79" s="127" t="n"/>
      <c r="N79" s="126" t="n"/>
    </row>
    <row r="80" ht="19.35" customHeight="1">
      <c r="A80" s="128" t="n"/>
      <c r="B80" s="129" t="n"/>
      <c r="C80" s="130" t="inlineStr">
        <is>
          <t>ВСЕГО строительные работы</t>
        </is>
      </c>
      <c r="L80" s="131" t="n">
        <v>363.3</v>
      </c>
      <c r="M80" s="132" t="n"/>
      <c r="N80" s="131" t="n">
        <v>25889.32</v>
      </c>
    </row>
    <row r="81" ht="19.35" customHeight="1">
      <c r="A81" s="128" t="n"/>
      <c r="B81" s="133" t="n"/>
      <c r="C81" s="134" t="inlineStr">
        <is>
          <t>в том числе</t>
        </is>
      </c>
      <c r="L81" s="131" t="n"/>
      <c r="M81" s="132" t="n"/>
      <c r="N81" s="131" t="n"/>
    </row>
    <row r="82" ht="19.35" customHeight="1">
      <c r="A82" s="128" t="n"/>
      <c r="B82" s="133" t="n"/>
      <c r="C82" s="134" t="inlineStr">
        <is>
          <t>всего прямые затраты</t>
        </is>
      </c>
      <c r="L82" s="131" t="n">
        <v>157.96</v>
      </c>
      <c r="M82" s="132" t="n"/>
      <c r="N82" s="131" t="n">
        <v>11256.23</v>
      </c>
    </row>
    <row r="83" ht="19.35" customHeight="1">
      <c r="A83" s="128" t="n"/>
      <c r="B83" s="133" t="n"/>
      <c r="C83" s="134" t="inlineStr">
        <is>
          <t>в том числе</t>
        </is>
      </c>
      <c r="L83" s="131" t="n"/>
      <c r="M83" s="132" t="n"/>
      <c r="N83" s="131" t="n"/>
    </row>
    <row r="84" ht="19.35" customHeight="1">
      <c r="A84" s="128" t="n"/>
      <c r="B84" s="133" t="n"/>
      <c r="C84" s="134" t="inlineStr">
        <is>
          <t>- оплата труда (ОТ)</t>
        </is>
      </c>
      <c r="L84" s="131" t="n">
        <v>157.96</v>
      </c>
      <c r="M84" s="132" t="n"/>
      <c r="N84" s="131" t="n">
        <v>11256.23</v>
      </c>
    </row>
    <row r="85" ht="19.35" customHeight="1">
      <c r="A85" s="128" t="n"/>
      <c r="B85" s="133" t="n"/>
      <c r="C85" s="134" t="inlineStr">
        <is>
          <t>- эксплуатация машин и механизмов</t>
        </is>
      </c>
      <c r="L85" s="131" t="n">
        <v>0</v>
      </c>
      <c r="M85" s="132" t="n"/>
      <c r="N85" s="131" t="n">
        <v>0</v>
      </c>
    </row>
    <row r="86" ht="19.35" customHeight="1">
      <c r="A86" s="128" t="n"/>
      <c r="B86" s="133" t="n"/>
      <c r="C86" s="134" t="inlineStr">
        <is>
          <t>в т.ч. эксплуатация машин и механизмов без учета доплат к оплате труда машинистов</t>
        </is>
      </c>
      <c r="L86" s="131" t="n">
        <v>0</v>
      </c>
      <c r="M86" s="132" t="n"/>
      <c r="N86" s="131" t="n">
        <v>0</v>
      </c>
    </row>
    <row r="87" ht="19.35" customHeight="1">
      <c r="A87" s="128" t="n"/>
      <c r="B87" s="133" t="n"/>
      <c r="C87" s="134" t="inlineStr">
        <is>
          <t>- в т.ч. оплата труда машинистов (ОТм)</t>
        </is>
      </c>
      <c r="L87" s="131" t="n">
        <v>0</v>
      </c>
      <c r="M87" s="132" t="n"/>
      <c r="N87" s="131" t="n">
        <v>0</v>
      </c>
    </row>
    <row r="88" ht="19.35" customHeight="1">
      <c r="A88" s="128" t="n"/>
      <c r="B88" s="133" t="n"/>
      <c r="C88" s="134" t="inlineStr">
        <is>
          <t>всего ФОТ (справочно)</t>
        </is>
      </c>
      <c r="L88" s="131" t="n">
        <v>157.96</v>
      </c>
      <c r="M88" s="132" t="n"/>
      <c r="N88" s="131" t="n">
        <v>11256.23</v>
      </c>
    </row>
    <row r="89" ht="19.35" customHeight="1">
      <c r="A89" s="128" t="n"/>
      <c r="B89" s="133" t="n"/>
      <c r="C89" s="134" t="inlineStr">
        <is>
          <t>всего накладные расходы</t>
        </is>
      </c>
      <c r="L89" s="131" t="n">
        <v>140.58</v>
      </c>
      <c r="M89" s="132" t="n"/>
      <c r="N89" s="131" t="n">
        <v>10018.04</v>
      </c>
    </row>
    <row r="90" ht="19.35" customHeight="1">
      <c r="A90" s="128" t="n"/>
      <c r="B90" s="133" t="n"/>
      <c r="C90" s="134" t="inlineStr">
        <is>
          <t>всего сметная прибыль</t>
        </is>
      </c>
      <c r="L90" s="131" t="n">
        <v>64.76000000000001</v>
      </c>
      <c r="M90" s="132" t="n"/>
      <c r="N90" s="131" t="n">
        <v>4615.05</v>
      </c>
    </row>
    <row r="91" ht="19.35" customHeight="1">
      <c r="A91" s="128" t="n"/>
      <c r="B91" s="135" t="n"/>
      <c r="C91" s="136" t="inlineStr">
        <is>
          <t>ВСЕГО по смете</t>
        </is>
      </c>
      <c r="L91" s="126" t="n">
        <v>363.3</v>
      </c>
      <c r="M91" s="127" t="n"/>
      <c r="N91" s="126" t="n">
        <v>25889.32</v>
      </c>
    </row>
    <row r="92" ht="19.35" customHeight="1">
      <c r="A92" s="128" t="n"/>
      <c r="B92" s="133" t="n"/>
      <c r="C92" s="134" t="inlineStr">
        <is>
          <t>Всего прямые затраты</t>
        </is>
      </c>
      <c r="L92" s="131" t="n">
        <v>157.96</v>
      </c>
      <c r="M92" s="132" t="n"/>
      <c r="N92" s="131" t="n">
        <v>11256.23</v>
      </c>
    </row>
    <row r="93" ht="19.35" customHeight="1">
      <c r="A93" s="128" t="n"/>
      <c r="B93" s="133" t="n"/>
      <c r="C93" s="134" t="inlineStr">
        <is>
          <t>в том числе</t>
        </is>
      </c>
      <c r="L93" s="131" t="n"/>
      <c r="M93" s="132" t="n"/>
      <c r="N93" s="131" t="n"/>
    </row>
    <row r="94" ht="19.35" customHeight="1">
      <c r="A94" s="128" t="n"/>
      <c r="B94" s="133" t="n"/>
      <c r="C94" s="134" t="inlineStr">
        <is>
          <t>- оплата труда рабочих (ОТ)</t>
        </is>
      </c>
      <c r="L94" s="131" t="n">
        <v>157.96</v>
      </c>
      <c r="M94" s="132" t="n"/>
      <c r="N94" s="131" t="n">
        <v>11256.23</v>
      </c>
    </row>
    <row r="95" ht="19.35" customHeight="1">
      <c r="A95" s="128" t="n"/>
      <c r="B95" s="133" t="n"/>
      <c r="C95" s="134" t="inlineStr">
        <is>
          <t>- эксплуатация машин и механизмов</t>
        </is>
      </c>
      <c r="L95" s="131" t="n">
        <v>0</v>
      </c>
      <c r="M95" s="132" t="n"/>
      <c r="N95" s="131" t="n">
        <v>0</v>
      </c>
    </row>
    <row r="96" ht="19.35" customHeight="1">
      <c r="A96" s="128" t="n"/>
      <c r="B96" s="133" t="n"/>
      <c r="C96" s="134" t="inlineStr">
        <is>
          <t>в т.ч. эксплуатация машин и механизмов без учета доплат к оплате труда машинистов</t>
        </is>
      </c>
      <c r="L96" s="131" t="n">
        <v>0</v>
      </c>
      <c r="M96" s="132" t="n"/>
      <c r="N96" s="131" t="n">
        <v>0</v>
      </c>
    </row>
    <row r="97" ht="19.35" customHeight="1">
      <c r="A97" s="128" t="n"/>
      <c r="B97" s="133" t="n"/>
      <c r="C97" s="134" t="inlineStr">
        <is>
          <t>- в т.ч. оплата труда машинистов (ОТм)</t>
        </is>
      </c>
      <c r="L97" s="131" t="n">
        <v>0</v>
      </c>
      <c r="M97" s="132" t="n"/>
      <c r="N97" s="131" t="n">
        <v>0</v>
      </c>
    </row>
    <row r="98" ht="19.35" customHeight="1">
      <c r="A98" s="128" t="n"/>
      <c r="B98" s="133" t="n"/>
      <c r="C98" s="134" t="inlineStr">
        <is>
          <t>Всего ФОТ (справочно)</t>
        </is>
      </c>
      <c r="L98" s="131" t="n">
        <v>157.96</v>
      </c>
      <c r="M98" s="132" t="n"/>
      <c r="N98" s="131" t="n">
        <v>11256.23</v>
      </c>
    </row>
    <row r="99" ht="19.35" customHeight="1">
      <c r="A99" s="128" t="n"/>
      <c r="B99" s="133" t="n"/>
      <c r="C99" s="134" t="inlineStr">
        <is>
          <t>Всего накладные расходы</t>
        </is>
      </c>
      <c r="L99" s="131" t="n">
        <v>140.58</v>
      </c>
      <c r="M99" s="132" t="n"/>
      <c r="N99" s="131" t="n">
        <v>10018.04</v>
      </c>
    </row>
    <row r="100" ht="19.35" customHeight="1">
      <c r="A100" s="128" t="n"/>
      <c r="B100" s="133" t="n"/>
      <c r="C100" s="134" t="inlineStr">
        <is>
          <t>Всего сметная прибыль</t>
        </is>
      </c>
      <c r="L100" s="131" t="n">
        <v>64.76000000000001</v>
      </c>
      <c r="M100" s="132" t="n"/>
      <c r="N100" s="131" t="n">
        <v>4615.05</v>
      </c>
    </row>
    <row r="101" ht="19.35" customHeight="1">
      <c r="A101" s="128" t="n"/>
      <c r="B101" s="133" t="n"/>
      <c r="C101" s="134" t="inlineStr">
        <is>
          <t>Справочно</t>
        </is>
      </c>
      <c r="L101" s="131" t="n"/>
      <c r="M101" s="132" t="n"/>
      <c r="N101" s="131" t="n"/>
    </row>
    <row r="102" ht="19.35" customHeight="1">
      <c r="A102" s="128" t="n"/>
      <c r="B102" s="129" t="n"/>
      <c r="C102" s="134" t="inlineStr">
        <is>
          <t>затраты труда рабочих</t>
        </is>
      </c>
      <c r="I102" s="138" t="n">
        <v>18.85056</v>
      </c>
      <c r="J102" s="139" t="n"/>
      <c r="K102" s="139" t="n"/>
      <c r="L102" s="132" t="n"/>
      <c r="M102" s="132" t="n"/>
      <c r="N102" s="132" t="n"/>
    </row>
    <row r="103" ht="19.35" customHeight="1">
      <c r="A103" s="128" t="n"/>
      <c r="B103" s="129" t="n"/>
      <c r="C103" s="134" t="inlineStr">
        <is>
          <t>затраты труда машинистов</t>
        </is>
      </c>
      <c r="I103" s="138" t="n">
        <v>0</v>
      </c>
      <c r="J103" s="139" t="n"/>
      <c r="K103" s="139" t="n"/>
      <c r="L103" s="132" t="n"/>
      <c r="M103" s="132" t="n"/>
      <c r="N103" s="132" t="n"/>
    </row>
    <row r="104" ht="19.35" customHeight="1">
      <c r="A104" s="128" t="n"/>
      <c r="B104" s="147" t="n"/>
      <c r="C104" s="147" t="n"/>
      <c r="D104" s="125" t="n"/>
      <c r="E104" s="125" t="n"/>
      <c r="F104" s="4" t="n"/>
      <c r="G104" s="4" t="n"/>
      <c r="H104" s="4" t="n"/>
      <c r="I104" s="4" t="n"/>
      <c r="J104" s="4" t="n"/>
      <c r="K104" s="4" t="n"/>
      <c r="L104" s="4" t="n"/>
      <c r="M104" s="4" t="n"/>
      <c r="N104" s="4" t="n"/>
    </row>
    <row r="105" ht="19.35" customHeight="1">
      <c r="A105" s="148" t="inlineStr">
        <is>
          <t>Составил: ______________________________________/  Григорова И. А. /</t>
        </is>
      </c>
    </row>
    <row r="106" ht="19.35" customHeight="1">
      <c r="A106" s="148" t="n"/>
      <c r="B106" s="148" t="n"/>
      <c r="C106" s="149" t="inlineStr">
        <is>
          <t>должность, подпись (инициалы, фамилия)</t>
        </is>
      </c>
      <c r="G106" s="150" t="n"/>
      <c r="H106" s="150" t="n"/>
      <c r="I106" s="150" t="n"/>
      <c r="J106" s="148" t="n"/>
      <c r="K106" s="148" t="n"/>
      <c r="L106" s="148" t="n"/>
      <c r="M106" s="148" t="n"/>
      <c r="N106" s="148" t="n"/>
    </row>
    <row r="107" ht="19.35" customHeight="1">
      <c r="A107" s="148" t="inlineStr">
        <is>
          <t>Проверил: ______________________________________ /  Черкасов А. В. /</t>
        </is>
      </c>
    </row>
    <row r="108" ht="19.35" customHeight="1">
      <c r="A108" s="4" t="n"/>
      <c r="B108" s="4" t="n"/>
      <c r="C108" s="149" t="inlineStr">
        <is>
          <t>должность, подпись (инициалы, фамилия)</t>
        </is>
      </c>
      <c r="G108" s="150" t="n"/>
      <c r="H108" s="150" t="n"/>
      <c r="I108" s="150" t="n"/>
      <c r="J108" s="4" t="n"/>
      <c r="K108" s="4" t="n"/>
      <c r="L108" s="4" t="n"/>
      <c r="M108" s="4" t="n"/>
      <c r="N108" s="4" t="n"/>
    </row>
  </sheetData>
  <mergeCells count="118">
    <mergeCell ref="C103:H103"/>
    <mergeCell ref="C44:E44"/>
    <mergeCell ref="C63:K63"/>
    <mergeCell ref="A17:G17"/>
    <mergeCell ref="H13:N13"/>
    <mergeCell ref="C93:K93"/>
    <mergeCell ref="A30:N30"/>
    <mergeCell ref="A19:G19"/>
    <mergeCell ref="H15:N15"/>
    <mergeCell ref="C51:E51"/>
    <mergeCell ref="C60:E60"/>
    <mergeCell ref="C29:G29"/>
    <mergeCell ref="N39:N40"/>
    <mergeCell ref="C67:K67"/>
    <mergeCell ref="A105:N105"/>
    <mergeCell ref="C57:E57"/>
    <mergeCell ref="J11:N11"/>
    <mergeCell ref="A26:N26"/>
    <mergeCell ref="C27:D27"/>
    <mergeCell ref="C49:E49"/>
    <mergeCell ref="J39:L39"/>
    <mergeCell ref="C69:K69"/>
    <mergeCell ref="A23:N23"/>
    <mergeCell ref="C83:K83"/>
    <mergeCell ref="C92:K92"/>
    <mergeCell ref="F6:N6"/>
    <mergeCell ref="H17:N17"/>
    <mergeCell ref="A28:B28"/>
    <mergeCell ref="C97:K97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48:E48"/>
    <mergeCell ref="C91:K91"/>
    <mergeCell ref="C82:K82"/>
    <mergeCell ref="A21:N21"/>
    <mergeCell ref="C66:K66"/>
    <mergeCell ref="F4:N4"/>
    <mergeCell ref="C86:K86"/>
    <mergeCell ref="C68:K68"/>
    <mergeCell ref="A39:A40"/>
    <mergeCell ref="A43:N43"/>
    <mergeCell ref="H16:N16"/>
    <mergeCell ref="C85:K85"/>
    <mergeCell ref="C100:K100"/>
    <mergeCell ref="C50:E50"/>
    <mergeCell ref="C94:K94"/>
    <mergeCell ref="C65:K65"/>
    <mergeCell ref="C55:E55"/>
    <mergeCell ref="A24:N24"/>
    <mergeCell ref="L32:M32"/>
    <mergeCell ref="C75:K75"/>
    <mergeCell ref="C84:K84"/>
    <mergeCell ref="C80:K80"/>
    <mergeCell ref="F2:N2"/>
    <mergeCell ref="C95:K95"/>
    <mergeCell ref="C76:H76"/>
    <mergeCell ref="A25:N25"/>
    <mergeCell ref="L33:M33"/>
    <mergeCell ref="C70:K70"/>
    <mergeCell ref="C108:F108"/>
    <mergeCell ref="L35:M35"/>
    <mergeCell ref="C102:H102"/>
    <mergeCell ref="A32:B32"/>
    <mergeCell ref="A16:G16"/>
    <mergeCell ref="F39:F40"/>
    <mergeCell ref="F1:N1"/>
    <mergeCell ref="C101:K101"/>
    <mergeCell ref="A18:G18"/>
    <mergeCell ref="A20:N20"/>
    <mergeCell ref="C28:G28"/>
    <mergeCell ref="C74:K74"/>
    <mergeCell ref="C88:K88"/>
    <mergeCell ref="F3:N3"/>
    <mergeCell ref="J8:N8"/>
    <mergeCell ref="C39:E40"/>
    <mergeCell ref="C54:N54"/>
    <mergeCell ref="C41:E41"/>
    <mergeCell ref="C106:F106"/>
    <mergeCell ref="C99:K99"/>
    <mergeCell ref="J10:N10"/>
    <mergeCell ref="C56:E56"/>
    <mergeCell ref="L37:M37"/>
    <mergeCell ref="A107:N107"/>
    <mergeCell ref="H18:N18"/>
    <mergeCell ref="B39:B40"/>
    <mergeCell ref="J9:N9"/>
    <mergeCell ref="A8:C8"/>
    <mergeCell ref="A15:G15"/>
    <mergeCell ref="A10:C10"/>
    <mergeCell ref="C72:K72"/>
    <mergeCell ref="C81:K81"/>
    <mergeCell ref="C53:E53"/>
    <mergeCell ref="A9:C9"/>
    <mergeCell ref="C96:K96"/>
    <mergeCell ref="A42:N42"/>
    <mergeCell ref="C87:K87"/>
    <mergeCell ref="C77:H77"/>
    <mergeCell ref="C62:K62"/>
    <mergeCell ref="C58:E58"/>
    <mergeCell ref="L34:M34"/>
    <mergeCell ref="A11:C11"/>
    <mergeCell ref="A22:N22"/>
    <mergeCell ref="C98:K98"/>
    <mergeCell ref="C89:K89"/>
    <mergeCell ref="G39:I39"/>
    <mergeCell ref="C45:N45"/>
    <mergeCell ref="C64:K64"/>
    <mergeCell ref="C79:K79"/>
    <mergeCell ref="C73:K73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77" min="0" max="16383" man="1"/>
  </rowBreaks>
</worksheet>
</file>

<file path=xl/worksheets/sheet9.xml><?xml version="1.0" encoding="utf-8"?>
<worksheet xmlns="http://schemas.openxmlformats.org/spreadsheetml/2006/main">
  <sheetPr>
    <tabColor theme="7" tint="0.5999938962981048"/>
    <outlinePr summaryBelow="1" summaryRight="1"/>
    <pageSetUpPr fitToPage="1"/>
  </sheetPr>
  <dimension ref="A1:K40"/>
  <sheetViews>
    <sheetView showGridLines="0" workbookViewId="0">
      <selection activeCell="A1" sqref="A1"/>
    </sheetView>
  </sheetViews>
  <sheetFormatPr baseColWidth="8" defaultRowHeight="12"/>
  <cols>
    <col width="3.7109375" customWidth="1" min="1" max="1"/>
    <col width="24.7109375" customWidth="1" min="2" max="2"/>
    <col width="8.5703125" customWidth="1" min="3" max="3"/>
    <col width="5" customWidth="1" min="4" max="4"/>
    <col width="27.7109375" customWidth="1" min="5" max="5"/>
    <col width="14.42578125" customWidth="1" min="6" max="6"/>
    <col width="10.28515625" customWidth="1" min="7" max="7"/>
    <col width="11.5703125" customWidth="1" min="8" max="8"/>
    <col width="22.7109375" customWidth="1" min="9" max="9"/>
    <col width="9.140625" customWidth="1" min="10" max="16384"/>
  </cols>
  <sheetData>
    <row r="1">
      <c r="B1" s="153" t="inlineStr">
        <is>
          <t>Сметный расчет № СР-1-22</t>
        </is>
      </c>
    </row>
    <row r="2">
      <c r="B2" s="51" t="n"/>
    </row>
    <row r="3">
      <c r="B3" s="51" t="n"/>
      <c r="C3" s="51" t="n"/>
      <c r="D3" s="51" t="n"/>
      <c r="E3" s="51" t="n"/>
      <c r="F3" s="51" t="n"/>
    </row>
    <row r="4" ht="22.5" customHeight="1">
      <c r="A4" s="154" t="inlineStr">
        <is>
          <t>по объекту:</t>
        </is>
      </c>
      <c r="D4" s="155" t="inlineStr">
        <is>
          <t>Расширение просеки ВЛ 220 кВ Бурейская ГЭС - Завитая I цепь</t>
        </is>
      </c>
    </row>
    <row r="5">
      <c r="C5" s="156" t="n"/>
      <c r="D5" s="156" t="n"/>
      <c r="E5" s="156" t="n"/>
    </row>
    <row r="6" ht="12.75" customHeight="1">
      <c r="A6" s="154" t="inlineStr">
        <is>
          <t>Наименование объекта изысканий:</t>
        </is>
      </c>
      <c r="D6" s="125" t="inlineStr">
        <is>
          <t>Вынос в натуру границ вырубки</t>
        </is>
      </c>
    </row>
    <row r="7">
      <c r="A7" s="157" t="n"/>
      <c r="B7" s="157" t="n"/>
      <c r="C7" s="158" t="n"/>
      <c r="D7" s="159" t="n"/>
      <c r="E7" s="159" t="n"/>
      <c r="F7" s="159" t="n"/>
      <c r="G7" s="159" t="n"/>
    </row>
    <row r="8">
      <c r="A8" s="154" t="inlineStr">
        <is>
          <t>Заказчик:</t>
        </is>
      </c>
      <c r="D8" s="155" t="inlineStr">
        <is>
          <t xml:space="preserve"> ПАО «Россети»-«МЭС Востока»</t>
        </is>
      </c>
    </row>
    <row r="9"/>
    <row r="10" ht="13.5" customHeight="1">
      <c r="A10" s="154" t="inlineStr">
        <is>
          <t xml:space="preserve">Подрядчик: </t>
        </is>
      </c>
      <c r="D10" s="155" t="inlineStr">
        <is>
          <t>ООО «Петровский Парк»</t>
        </is>
      </c>
    </row>
    <row r="11" ht="12" customHeight="1">
      <c r="A11" s="158" t="n"/>
      <c r="B11" s="158" t="n"/>
    </row>
    <row r="12" ht="25.5" customHeight="1">
      <c r="A12" s="154" t="inlineStr">
        <is>
          <t>Сметный расчет составлен по следующим документам: Инженерно-геодезические изыскания при строительстве и эксплуатации зданий и сооружений. 2006 г.</t>
        </is>
      </c>
    </row>
    <row r="13" ht="18" customHeight="1">
      <c r="A13" s="160" t="inlineStr">
        <is>
          <t>Основание: Ф.579959-19.22-РД</t>
        </is>
      </c>
      <c r="B13" s="161" t="n"/>
      <c r="C13" s="161" t="n"/>
      <c r="D13" s="161" t="n"/>
      <c r="E13" s="161" t="n"/>
      <c r="F13" s="161" t="n"/>
      <c r="G13" s="161" t="n"/>
    </row>
    <row r="14" ht="32.25" customHeight="1">
      <c r="A14" s="162" t="inlineStr">
        <is>
          <t>№ пп</t>
        </is>
      </c>
      <c r="B14" s="162" t="inlineStr">
        <is>
          <t>Наименование работ и затрат</t>
        </is>
      </c>
      <c r="C14" s="162" t="inlineStr">
        <is>
          <t>Ед.
Изм</t>
        </is>
      </c>
      <c r="D14" s="162" t="inlineStr">
        <is>
          <t>Кол-
во.</t>
        </is>
      </c>
      <c r="E14" s="162" t="inlineStr">
        <is>
          <t>Обоснование стоимости</t>
        </is>
      </c>
      <c r="F14" s="162" t="inlineStr">
        <is>
          <t>Расчет стоимости</t>
        </is>
      </c>
      <c r="G14" s="162" t="inlineStr">
        <is>
          <t>Стоимость, руб.</t>
        </is>
      </c>
    </row>
    <row r="15">
      <c r="A15" s="163" t="n">
        <v>1</v>
      </c>
      <c r="B15" s="164" t="n">
        <v>2</v>
      </c>
      <c r="C15" s="164" t="n">
        <v>3</v>
      </c>
      <c r="D15" s="164" t="n">
        <v>4</v>
      </c>
      <c r="E15" s="164" t="n">
        <v>5</v>
      </c>
      <c r="F15" s="164" t="n">
        <v>6</v>
      </c>
      <c r="G15" s="164" t="n">
        <v>7</v>
      </c>
    </row>
    <row r="16" ht="12.75" customHeight="1">
      <c r="A16" s="165" t="inlineStr">
        <is>
          <t>1</t>
        </is>
      </c>
      <c r="B16" s="23" t="inlineStr">
        <is>
          <t>Раздел</t>
        </is>
      </c>
      <c r="C16" s="23" t="n"/>
      <c r="D16" s="23" t="n"/>
      <c r="E16" s="23" t="inlineStr">
        <is>
          <t>Полевые работы</t>
        </is>
      </c>
      <c r="F16" s="23" t="n"/>
      <c r="G16" s="28" t="n"/>
    </row>
    <row r="17" ht="188.25" customHeight="1">
      <c r="A17" s="166" t="inlineStr">
        <is>
          <t>1.1</t>
        </is>
      </c>
      <c r="B17" s="167" t="inlineStr">
        <is>
          <t>Вынос в натуру (или восстановлению утраченных) границ отвода земель строительных участков (площадок) с установкой граничных знаков при длине сторон границы, м: свыше 200. Категория сложности II, (ПОС, Раздел д), лист 11)</t>
        </is>
      </c>
      <c r="C17" s="168" t="inlineStr">
        <is>
          <t>знак (кол-во опор ВЛ, подлежащих вырубке)</t>
        </is>
      </c>
      <c r="D17" s="168" t="n">
        <v>38</v>
      </c>
      <c r="E17" s="168" t="inlineStr">
        <is>
          <t>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11. Вынос в натуру (или восстановлению утраченных) границ отвода земель строительных участков (площадок), месторождений строительных материалов и др. п.3</t>
        </is>
      </c>
      <c r="F17" s="168" t="inlineStr">
        <is>
          <t>921 руб. × 38 знаков × 1</t>
        </is>
      </c>
      <c r="G17" s="169" t="n">
        <f>ROUND(921*D17*1,2)</f>
        <v>34998</v>
      </c>
      <c r="I17" s="170" t="n"/>
    </row>
    <row r="18" ht="15.75" customHeight="1">
      <c r="A18" s="171" t="n"/>
      <c r="B18" s="172" t="inlineStr">
        <is>
          <t>Коэффициенты</t>
        </is>
      </c>
      <c r="C18" s="172" t="n"/>
      <c r="D18" s="172" t="n"/>
      <c r="E18" s="172" t="n"/>
      <c r="F18" s="172" t="n"/>
      <c r="G18" s="173" t="n"/>
    </row>
    <row r="19" ht="12.75" customHeight="1">
      <c r="A19" s="174" t="n"/>
      <c r="B19" s="175" t="inlineStr">
        <is>
          <t>Стадия: Изыскания</t>
        </is>
      </c>
      <c r="C19" s="176" t="n"/>
      <c r="D19" s="176" t="n"/>
      <c r="E19" s="176" t="n"/>
      <c r="F19" s="176" t="n"/>
      <c r="G19" s="177" t="n"/>
    </row>
    <row r="20" ht="15.75" customHeight="1">
      <c r="A20" s="174" t="n"/>
      <c r="B20" s="178" t="inlineStr">
        <is>
          <t>Разделы документации</t>
        </is>
      </c>
      <c r="C20" s="178" t="n"/>
      <c r="D20" s="178" t="n"/>
      <c r="E20" s="178" t="n"/>
      <c r="F20" s="178" t="n"/>
      <c r="G20" s="179" t="n"/>
    </row>
    <row r="21" ht="12.75" customHeight="1">
      <c r="A21" s="180" t="n"/>
      <c r="B21" s="181" t="inlineStr">
        <is>
          <t>1. Полный комплекс работ</t>
        </is>
      </c>
      <c r="C21" s="181" t="n"/>
      <c r="D21" s="181" t="n"/>
      <c r="E21" s="182" t="n">
        <v>1</v>
      </c>
      <c r="F21" s="181" t="n"/>
      <c r="G21" s="183" t="n"/>
    </row>
    <row r="22" ht="12.75" customHeight="1">
      <c r="A22" s="180" t="inlineStr">
        <is>
          <t>1.2</t>
        </is>
      </c>
      <c r="B22" s="184" t="inlineStr">
        <is>
          <t>Итого Полевые работы:</t>
        </is>
      </c>
      <c r="C22" s="184" t="n"/>
      <c r="D22" s="184" t="n"/>
      <c r="E22" s="184" t="n"/>
      <c r="F22" s="184" t="n"/>
      <c r="G22" s="185" t="n">
        <f>ROUND(($G$17),2)</f>
        <v>34998</v>
      </c>
    </row>
    <row r="23" ht="25.5" customHeight="1">
      <c r="A23" s="165" t="inlineStr">
        <is>
          <t>1.3</t>
        </is>
      </c>
      <c r="B23" s="23" t="inlineStr">
        <is>
          <t>Всего Полевые работы:</t>
        </is>
      </c>
      <c r="C23" s="23" t="n"/>
      <c r="D23" s="23" t="n"/>
      <c r="E23" s="23" t="n"/>
      <c r="F23" s="23" t="inlineStr">
        <is>
          <t>Сумма от п.1.2</t>
        </is>
      </c>
      <c r="G23" s="186" t="n">
        <f>ROUND((SUM($G$22:$G$22)),2)</f>
        <v>34998</v>
      </c>
      <c r="I23" s="170" t="n"/>
    </row>
    <row r="24" ht="12.75" customHeight="1">
      <c r="A24" s="165" t="inlineStr">
        <is>
          <t>2</t>
        </is>
      </c>
      <c r="B24" s="23" t="inlineStr">
        <is>
          <t>Раздел</t>
        </is>
      </c>
      <c r="C24" s="23" t="n"/>
      <c r="D24" s="23" t="n"/>
      <c r="E24" s="23" t="inlineStr">
        <is>
          <t>Прочие расходы</t>
        </is>
      </c>
      <c r="F24" s="23" t="n"/>
      <c r="G24" s="28" t="n"/>
      <c r="I24" s="170" t="n"/>
    </row>
    <row r="25" ht="123.75" customHeight="1">
      <c r="A25" s="165" t="inlineStr">
        <is>
          <t>2.1</t>
        </is>
      </c>
      <c r="B25" s="187" t="inlineStr">
        <is>
          <t>Внутренний транспорт. Исходное расстояние от базы до участка свыше 30 до 40 км; полевые работы до 75 тыс. руб. Коэффициент к трассе 1.</t>
        </is>
      </c>
      <c r="C25" s="187" t="n"/>
      <c r="D25" s="187" t="n"/>
      <c r="E25" s="187" t="inlineStr">
        <is>
          <t>О.у. п.9 табл 4 п.6</t>
        </is>
      </c>
      <c r="F25" s="187" t="inlineStr">
        <is>
          <t>21.2500% от п.1.3</t>
        </is>
      </c>
      <c r="G25" s="188" t="n">
        <f>ROUND(G23*0.2125,2)</f>
        <v>7437.08</v>
      </c>
      <c r="I25" s="170" t="n"/>
    </row>
    <row r="26" ht="38.25" customHeight="1">
      <c r="A26" s="165" t="inlineStr">
        <is>
          <t>2.2</t>
        </is>
      </c>
      <c r="B26" s="187" t="inlineStr">
        <is>
          <t xml:space="preserve">Расходы по организации и ликвидации работ </t>
        </is>
      </c>
      <c r="C26" s="187" t="n"/>
      <c r="D26" s="187" t="n"/>
      <c r="E26" s="187" t="inlineStr">
        <is>
          <t>О.у. п.13 6%
2,5 - для изысканий со сметной стоимостью до 30 тыс. руб.</t>
        </is>
      </c>
      <c r="F26" s="187" t="inlineStr">
        <is>
          <t>6% × 2.50 от п.1.3 и 2.1</t>
        </is>
      </c>
      <c r="G26" s="188" t="n">
        <f>ROUND((G23+G25)*0.06*2.50,2)</f>
        <v>6365.26</v>
      </c>
      <c r="I26" s="170" t="n"/>
    </row>
    <row r="27" ht="25.5" customHeight="1">
      <c r="A27" s="165" t="inlineStr">
        <is>
          <t>2.3</t>
        </is>
      </c>
      <c r="B27" s="23" t="inlineStr">
        <is>
          <t>Всего Прочие расходы:</t>
        </is>
      </c>
      <c r="C27" s="23" t="n"/>
      <c r="D27" s="23" t="n"/>
      <c r="E27" s="23" t="n"/>
      <c r="F27" s="23" t="inlineStr">
        <is>
          <t>Сумма от п.2.1-2.2</t>
        </is>
      </c>
      <c r="G27" s="186" t="n">
        <f>ROUND((SUM($G$25:$G$26)),2)</f>
        <v>13802.34</v>
      </c>
      <c r="I27" s="170" t="n"/>
    </row>
    <row r="28" ht="12.75" customHeight="1">
      <c r="A28" s="165" t="inlineStr">
        <is>
          <t>3</t>
        </is>
      </c>
      <c r="B28" s="23" t="inlineStr">
        <is>
          <t>Итого по смете:</t>
        </is>
      </c>
      <c r="C28" s="23" t="n"/>
      <c r="D28" s="23" t="n"/>
      <c r="E28" s="23" t="n"/>
      <c r="F28" s="23" t="n"/>
      <c r="G28" s="186" t="n">
        <f>ROUND(($G$23 + $G$27),2)</f>
        <v>48800.34</v>
      </c>
      <c r="I28" s="170" t="n"/>
    </row>
    <row r="29" ht="80.25" customHeight="1">
      <c r="A29" s="165" t="inlineStr">
        <is>
          <t>4</t>
        </is>
      </c>
      <c r="B29" s="187" t="inlineStr">
        <is>
          <t>Районная надбавка от полевых работ. Районный коэффициент к зар. плате 1.2 (Бурейский район) и Надбавка при базировании работников в Амурской обл.</t>
        </is>
      </c>
      <c r="C29" s="187" t="n"/>
      <c r="D29" s="187" t="n"/>
      <c r="E29" s="187" t="inlineStr">
        <is>
          <t xml:space="preserve">п.8д О.у. Табл.3, п. 8е
</t>
        </is>
      </c>
      <c r="F29" s="187" t="inlineStr">
        <is>
          <t>Коэф - т 1+(0,1+0,15) от п.3</t>
        </is>
      </c>
      <c r="G29" s="188" t="n">
        <f>ROUND(G28*1.25,2)</f>
        <v>61000.43</v>
      </c>
      <c r="I29" s="189" t="n"/>
      <c r="K29" s="190" t="n"/>
    </row>
    <row r="30" ht="41.25" customHeight="1">
      <c r="A30" s="165" t="inlineStr">
        <is>
          <t>5</t>
        </is>
      </c>
      <c r="B30" s="187" t="inlineStr">
        <is>
          <t>Индекс на I квартал 2026 года на изыскательские работы к уровню цен 01.01.2001</t>
        </is>
      </c>
      <c r="C30" s="187" t="n"/>
      <c r="D30" s="187" t="n"/>
      <c r="E30" s="187" t="inlineStr">
        <is>
          <t>Минстрой России от 26.01.2026 № 3017-ИФ/09, приложение 5.</t>
        </is>
      </c>
      <c r="F30" s="187" t="inlineStr">
        <is>
          <t>Коэффициент 6,97 к итогу п.4</t>
        </is>
      </c>
      <c r="G30" s="188" t="n">
        <f>ROUND(G29*6.97,2)</f>
        <v>425173</v>
      </c>
      <c r="I30" s="170" t="n"/>
    </row>
    <row r="31" ht="12.75" customHeight="1">
      <c r="A31" s="165" t="inlineStr">
        <is>
          <t>6</t>
        </is>
      </c>
      <c r="B31" s="23" t="inlineStr">
        <is>
          <t>Всего по смете:</t>
        </is>
      </c>
      <c r="C31" s="23" t="n"/>
      <c r="D31" s="23" t="n"/>
      <c r="E31" s="23" t="n"/>
      <c r="F31" s="23" t="inlineStr">
        <is>
          <t>Сумма от п.5</t>
        </is>
      </c>
      <c r="G31" s="186" t="n">
        <f>ROUND((G30),2)</f>
        <v>425173</v>
      </c>
    </row>
    <row r="32" ht="43.5" customHeight="1">
      <c r="A32" s="165" t="inlineStr">
        <is>
          <t>7</t>
        </is>
      </c>
      <c r="B32" s="23" t="inlineStr">
        <is>
          <t>Всего по смете в 2000 г.:</t>
        </is>
      </c>
      <c r="C32" s="23" t="n"/>
      <c r="D32" s="23" t="n"/>
      <c r="E32" s="23" t="inlineStr">
        <is>
          <t>Письма Госстроя России от 04.01.2001 № АШ- 9/10, и от 07.10.1999 № АШ-3412/10</t>
        </is>
      </c>
      <c r="F32" s="23" t="n">
        <v>1.266</v>
      </c>
      <c r="G32" s="186" t="n">
        <f>ROUND(G29/F32,2)</f>
        <v>48183.59</v>
      </c>
      <c r="H32" s="189" t="n"/>
    </row>
    <row r="33" ht="18.75" customHeight="1">
      <c r="A33" s="191" t="n"/>
      <c r="B33" s="125" t="n"/>
      <c r="C33" s="125" t="n"/>
      <c r="D33" s="125" t="n"/>
      <c r="E33" s="125" t="n"/>
      <c r="F33" s="125" t="n"/>
      <c r="G33" s="192" t="n"/>
      <c r="H33" s="189" t="n"/>
    </row>
    <row r="34">
      <c r="A34" s="193" t="inlineStr">
        <is>
          <t>Составил:                                                                                                        Григорова И. А.</t>
        </is>
      </c>
    </row>
    <row r="35">
      <c r="A35" s="193" t="n"/>
      <c r="B35" s="193" t="n"/>
      <c r="C35" s="193" t="n"/>
      <c r="D35" s="193" t="n"/>
      <c r="E35" s="193" t="n"/>
      <c r="F35" s="193" t="n"/>
      <c r="G35" s="193" t="n"/>
      <c r="I35" s="194" t="n"/>
    </row>
    <row r="36">
      <c r="A36" s="193" t="n"/>
      <c r="B36" s="193" t="n"/>
      <c r="C36" s="193" t="n"/>
      <c r="D36" s="193" t="n"/>
      <c r="E36" s="193" t="n"/>
      <c r="F36" s="193" t="n"/>
      <c r="G36" s="193" t="n"/>
    </row>
    <row r="37">
      <c r="A37" s="193" t="inlineStr">
        <is>
          <t>Проверил:                                                                                                      Черкасов А. В.</t>
        </is>
      </c>
    </row>
    <row r="38" ht="12.75" customHeight="1">
      <c r="A38" s="195" t="n"/>
      <c r="I38" s="196" t="n"/>
    </row>
    <row r="40" ht="75" customHeight="1">
      <c r="A40" s="197" t="n"/>
    </row>
  </sheetData>
  <mergeCells count="16">
    <mergeCell ref="A10:C10"/>
    <mergeCell ref="A13:G13"/>
    <mergeCell ref="D10:G11"/>
    <mergeCell ref="A40:G40"/>
    <mergeCell ref="B2:F2"/>
    <mergeCell ref="A8:C8"/>
    <mergeCell ref="A34:G34"/>
    <mergeCell ref="D8:G9"/>
    <mergeCell ref="A12:G12"/>
    <mergeCell ref="A6:C6"/>
    <mergeCell ref="D6:G6"/>
    <mergeCell ref="A38:G38"/>
    <mergeCell ref="D4:G4"/>
    <mergeCell ref="B1:F1"/>
    <mergeCell ref="A4:C4"/>
    <mergeCell ref="A37:G37"/>
  </mergeCells>
  <pageMargins left="0.7" right="0.7" top="0.75" bottom="0.75" header="0.15" footer="0.3"/>
  <pageSetup orientation="portrait" paperSize="9" scale="94" fitToHeight="0" fitToWidth="1" horizontalDpi="1200" verticalDpi="1200"/>
  <headerFooter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Q27"/>
  <sheetViews>
    <sheetView showGridLines="0" workbookViewId="0">
      <selection activeCell="A1" sqref="A1"/>
    </sheetView>
  </sheetViews>
  <sheetFormatPr baseColWidth="8" defaultRowHeight="15"/>
  <cols>
    <col width="8.140625" customWidth="1" min="1" max="1"/>
    <col width="9.140625" customWidth="1" min="2" max="2"/>
    <col width="9.28515625" bestFit="1" customWidth="1" min="3" max="5"/>
    <col width="8.7109375" customWidth="1" min="6" max="6"/>
    <col width="9.140625" customWidth="1" min="7" max="7"/>
    <col width="3.7109375" customWidth="1" min="8" max="8"/>
    <col width="10.7109375" customWidth="1" min="9" max="9"/>
    <col width="9.140625" customWidth="1" min="10" max="10"/>
    <col width="10.140625" customWidth="1" min="11" max="11"/>
    <col width="9.140625" customWidth="1" min="12" max="256"/>
    <col width="9.28515625" bestFit="1" customWidth="1" min="257" max="257"/>
    <col width="9.140625" customWidth="1" min="258" max="258"/>
    <col width="9.28515625" bestFit="1" customWidth="1" min="259" max="261"/>
    <col width="7.85546875" customWidth="1" min="262" max="262"/>
    <col width="9.140625" customWidth="1" min="263" max="263"/>
    <col width="3.7109375" customWidth="1" min="264" max="264"/>
    <col width="9.7109375" customWidth="1" min="265" max="265"/>
    <col width="9.140625" customWidth="1" min="266" max="266"/>
    <col width="9.42578125" bestFit="1" customWidth="1" min="267" max="267"/>
    <col width="9.140625" customWidth="1" min="268" max="512"/>
    <col width="9.28515625" bestFit="1" customWidth="1" min="513" max="513"/>
    <col width="9.140625" customWidth="1" min="514" max="514"/>
    <col width="9.28515625" bestFit="1" customWidth="1" min="515" max="517"/>
    <col width="7.85546875" customWidth="1" min="518" max="518"/>
    <col width="9.140625" customWidth="1" min="519" max="519"/>
    <col width="3.7109375" customWidth="1" min="520" max="520"/>
    <col width="9.7109375" customWidth="1" min="521" max="521"/>
    <col width="9.140625" customWidth="1" min="522" max="522"/>
    <col width="9.42578125" bestFit="1" customWidth="1" min="523" max="523"/>
    <col width="9.140625" customWidth="1" min="524" max="768"/>
    <col width="9.28515625" bestFit="1" customWidth="1" min="769" max="769"/>
    <col width="9.140625" customWidth="1" min="770" max="770"/>
    <col width="9.28515625" bestFit="1" customWidth="1" min="771" max="773"/>
    <col width="7.85546875" customWidth="1" min="774" max="774"/>
    <col width="9.140625" customWidth="1" min="775" max="775"/>
    <col width="3.7109375" customWidth="1" min="776" max="776"/>
    <col width="9.7109375" customWidth="1" min="777" max="777"/>
    <col width="9.140625" customWidth="1" min="778" max="778"/>
    <col width="9.42578125" bestFit="1" customWidth="1" min="779" max="779"/>
    <col width="9.140625" customWidth="1" min="780" max="1024"/>
    <col width="9.28515625" bestFit="1" customWidth="1" min="1025" max="1025"/>
    <col width="9.140625" customWidth="1" min="1026" max="1026"/>
    <col width="9.28515625" bestFit="1" customWidth="1" min="1027" max="1029"/>
    <col width="7.85546875" customWidth="1" min="1030" max="1030"/>
    <col width="9.140625" customWidth="1" min="1031" max="1031"/>
    <col width="3.7109375" customWidth="1" min="1032" max="1032"/>
    <col width="9.7109375" customWidth="1" min="1033" max="1033"/>
    <col width="9.140625" customWidth="1" min="1034" max="1034"/>
    <col width="9.42578125" bestFit="1" customWidth="1" min="1035" max="1035"/>
    <col width="9.140625" customWidth="1" min="1036" max="1280"/>
    <col width="9.28515625" bestFit="1" customWidth="1" min="1281" max="1281"/>
    <col width="9.140625" customWidth="1" min="1282" max="1282"/>
    <col width="9.28515625" bestFit="1" customWidth="1" min="1283" max="1285"/>
    <col width="7.85546875" customWidth="1" min="1286" max="1286"/>
    <col width="9.140625" customWidth="1" min="1287" max="1287"/>
    <col width="3.7109375" customWidth="1" min="1288" max="1288"/>
    <col width="9.7109375" customWidth="1" min="1289" max="1289"/>
    <col width="9.140625" customWidth="1" min="1290" max="1290"/>
    <col width="9.42578125" bestFit="1" customWidth="1" min="1291" max="1291"/>
    <col width="9.140625" customWidth="1" min="1292" max="1536"/>
    <col width="9.28515625" bestFit="1" customWidth="1" min="1537" max="1537"/>
    <col width="9.140625" customWidth="1" min="1538" max="1538"/>
    <col width="9.28515625" bestFit="1" customWidth="1" min="1539" max="1541"/>
    <col width="7.85546875" customWidth="1" min="1542" max="1542"/>
    <col width="9.140625" customWidth="1" min="1543" max="1543"/>
    <col width="3.7109375" customWidth="1" min="1544" max="1544"/>
    <col width="9.7109375" customWidth="1" min="1545" max="1545"/>
    <col width="9.140625" customWidth="1" min="1546" max="1546"/>
    <col width="9.42578125" bestFit="1" customWidth="1" min="1547" max="1547"/>
    <col width="9.140625" customWidth="1" min="1548" max="1792"/>
    <col width="9.28515625" bestFit="1" customWidth="1" min="1793" max="1793"/>
    <col width="9.140625" customWidth="1" min="1794" max="1794"/>
    <col width="9.28515625" bestFit="1" customWidth="1" min="1795" max="1797"/>
    <col width="7.85546875" customWidth="1" min="1798" max="1798"/>
    <col width="9.140625" customWidth="1" min="1799" max="1799"/>
    <col width="3.7109375" customWidth="1" min="1800" max="1800"/>
    <col width="9.7109375" customWidth="1" min="1801" max="1801"/>
    <col width="9.140625" customWidth="1" min="1802" max="1802"/>
    <col width="9.42578125" bestFit="1" customWidth="1" min="1803" max="1803"/>
    <col width="9.140625" customWidth="1" min="1804" max="2048"/>
    <col width="9.28515625" bestFit="1" customWidth="1" min="2049" max="2049"/>
    <col width="9.140625" customWidth="1" min="2050" max="2050"/>
    <col width="9.28515625" bestFit="1" customWidth="1" min="2051" max="2053"/>
    <col width="7.85546875" customWidth="1" min="2054" max="2054"/>
    <col width="9.140625" customWidth="1" min="2055" max="2055"/>
    <col width="3.7109375" customWidth="1" min="2056" max="2056"/>
    <col width="9.7109375" customWidth="1" min="2057" max="2057"/>
    <col width="9.140625" customWidth="1" min="2058" max="2058"/>
    <col width="9.42578125" bestFit="1" customWidth="1" min="2059" max="2059"/>
    <col width="9.140625" customWidth="1" min="2060" max="2304"/>
    <col width="9.28515625" bestFit="1" customWidth="1" min="2305" max="2305"/>
    <col width="9.140625" customWidth="1" min="2306" max="2306"/>
    <col width="9.28515625" bestFit="1" customWidth="1" min="2307" max="2309"/>
    <col width="7.85546875" customWidth="1" min="2310" max="2310"/>
    <col width="9.140625" customWidth="1" min="2311" max="2311"/>
    <col width="3.7109375" customWidth="1" min="2312" max="2312"/>
    <col width="9.7109375" customWidth="1" min="2313" max="2313"/>
    <col width="9.140625" customWidth="1" min="2314" max="2314"/>
    <col width="9.42578125" bestFit="1" customWidth="1" min="2315" max="2315"/>
    <col width="9.140625" customWidth="1" min="2316" max="2560"/>
    <col width="9.28515625" bestFit="1" customWidth="1" min="2561" max="2561"/>
    <col width="9.140625" customWidth="1" min="2562" max="2562"/>
    <col width="9.28515625" bestFit="1" customWidth="1" min="2563" max="2565"/>
    <col width="7.85546875" customWidth="1" min="2566" max="2566"/>
    <col width="9.140625" customWidth="1" min="2567" max="2567"/>
    <col width="3.7109375" customWidth="1" min="2568" max="2568"/>
    <col width="9.7109375" customWidth="1" min="2569" max="2569"/>
    <col width="9.140625" customWidth="1" min="2570" max="2570"/>
    <col width="9.42578125" bestFit="1" customWidth="1" min="2571" max="2571"/>
    <col width="9.140625" customWidth="1" min="2572" max="2816"/>
    <col width="9.28515625" bestFit="1" customWidth="1" min="2817" max="2817"/>
    <col width="9.140625" customWidth="1" min="2818" max="2818"/>
    <col width="9.28515625" bestFit="1" customWidth="1" min="2819" max="2821"/>
    <col width="7.85546875" customWidth="1" min="2822" max="2822"/>
    <col width="9.140625" customWidth="1" min="2823" max="2823"/>
    <col width="3.7109375" customWidth="1" min="2824" max="2824"/>
    <col width="9.7109375" customWidth="1" min="2825" max="2825"/>
    <col width="9.140625" customWidth="1" min="2826" max="2826"/>
    <col width="9.42578125" bestFit="1" customWidth="1" min="2827" max="2827"/>
    <col width="9.140625" customWidth="1" min="2828" max="3072"/>
    <col width="9.28515625" bestFit="1" customWidth="1" min="3073" max="3073"/>
    <col width="9.140625" customWidth="1" min="3074" max="3074"/>
    <col width="9.28515625" bestFit="1" customWidth="1" min="3075" max="3077"/>
    <col width="7.85546875" customWidth="1" min="3078" max="3078"/>
    <col width="9.140625" customWidth="1" min="3079" max="3079"/>
    <col width="3.7109375" customWidth="1" min="3080" max="3080"/>
    <col width="9.7109375" customWidth="1" min="3081" max="3081"/>
    <col width="9.140625" customWidth="1" min="3082" max="3082"/>
    <col width="9.42578125" bestFit="1" customWidth="1" min="3083" max="3083"/>
    <col width="9.140625" customWidth="1" min="3084" max="3328"/>
    <col width="9.28515625" bestFit="1" customWidth="1" min="3329" max="3329"/>
    <col width="9.140625" customWidth="1" min="3330" max="3330"/>
    <col width="9.28515625" bestFit="1" customWidth="1" min="3331" max="3333"/>
    <col width="7.85546875" customWidth="1" min="3334" max="3334"/>
    <col width="9.140625" customWidth="1" min="3335" max="3335"/>
    <col width="3.7109375" customWidth="1" min="3336" max="3336"/>
    <col width="9.7109375" customWidth="1" min="3337" max="3337"/>
    <col width="9.140625" customWidth="1" min="3338" max="3338"/>
    <col width="9.42578125" bestFit="1" customWidth="1" min="3339" max="3339"/>
    <col width="9.140625" customWidth="1" min="3340" max="3584"/>
    <col width="9.28515625" bestFit="1" customWidth="1" min="3585" max="3585"/>
    <col width="9.140625" customWidth="1" min="3586" max="3586"/>
    <col width="9.28515625" bestFit="1" customWidth="1" min="3587" max="3589"/>
    <col width="7.85546875" customWidth="1" min="3590" max="3590"/>
    <col width="9.140625" customWidth="1" min="3591" max="3591"/>
    <col width="3.7109375" customWidth="1" min="3592" max="3592"/>
    <col width="9.7109375" customWidth="1" min="3593" max="3593"/>
    <col width="9.140625" customWidth="1" min="3594" max="3594"/>
    <col width="9.42578125" bestFit="1" customWidth="1" min="3595" max="3595"/>
    <col width="9.140625" customWidth="1" min="3596" max="3840"/>
    <col width="9.28515625" bestFit="1" customWidth="1" min="3841" max="3841"/>
    <col width="9.140625" customWidth="1" min="3842" max="3842"/>
    <col width="9.28515625" bestFit="1" customWidth="1" min="3843" max="3845"/>
    <col width="7.85546875" customWidth="1" min="3846" max="3846"/>
    <col width="9.140625" customWidth="1" min="3847" max="3847"/>
    <col width="3.7109375" customWidth="1" min="3848" max="3848"/>
    <col width="9.7109375" customWidth="1" min="3849" max="3849"/>
    <col width="9.140625" customWidth="1" min="3850" max="3850"/>
    <col width="9.42578125" bestFit="1" customWidth="1" min="3851" max="3851"/>
    <col width="9.140625" customWidth="1" min="3852" max="4096"/>
    <col width="9.28515625" bestFit="1" customWidth="1" min="4097" max="4097"/>
    <col width="9.140625" customWidth="1" min="4098" max="4098"/>
    <col width="9.28515625" bestFit="1" customWidth="1" min="4099" max="4101"/>
    <col width="7.85546875" customWidth="1" min="4102" max="4102"/>
    <col width="9.140625" customWidth="1" min="4103" max="4103"/>
    <col width="3.7109375" customWidth="1" min="4104" max="4104"/>
    <col width="9.7109375" customWidth="1" min="4105" max="4105"/>
    <col width="9.140625" customWidth="1" min="4106" max="4106"/>
    <col width="9.42578125" bestFit="1" customWidth="1" min="4107" max="4107"/>
    <col width="9.140625" customWidth="1" min="4108" max="4352"/>
    <col width="9.28515625" bestFit="1" customWidth="1" min="4353" max="4353"/>
    <col width="9.140625" customWidth="1" min="4354" max="4354"/>
    <col width="9.28515625" bestFit="1" customWidth="1" min="4355" max="4357"/>
    <col width="7.85546875" customWidth="1" min="4358" max="4358"/>
    <col width="9.140625" customWidth="1" min="4359" max="4359"/>
    <col width="3.7109375" customWidth="1" min="4360" max="4360"/>
    <col width="9.7109375" customWidth="1" min="4361" max="4361"/>
    <col width="9.140625" customWidth="1" min="4362" max="4362"/>
    <col width="9.42578125" bestFit="1" customWidth="1" min="4363" max="4363"/>
    <col width="9.140625" customWidth="1" min="4364" max="4608"/>
    <col width="9.28515625" bestFit="1" customWidth="1" min="4609" max="4609"/>
    <col width="9.140625" customWidth="1" min="4610" max="4610"/>
    <col width="9.28515625" bestFit="1" customWidth="1" min="4611" max="4613"/>
    <col width="7.85546875" customWidth="1" min="4614" max="4614"/>
    <col width="9.140625" customWidth="1" min="4615" max="4615"/>
    <col width="3.7109375" customWidth="1" min="4616" max="4616"/>
    <col width="9.7109375" customWidth="1" min="4617" max="4617"/>
    <col width="9.140625" customWidth="1" min="4618" max="4618"/>
    <col width="9.42578125" bestFit="1" customWidth="1" min="4619" max="4619"/>
    <col width="9.140625" customWidth="1" min="4620" max="4864"/>
    <col width="9.28515625" bestFit="1" customWidth="1" min="4865" max="4865"/>
    <col width="9.140625" customWidth="1" min="4866" max="4866"/>
    <col width="9.28515625" bestFit="1" customWidth="1" min="4867" max="4869"/>
    <col width="7.85546875" customWidth="1" min="4870" max="4870"/>
    <col width="9.140625" customWidth="1" min="4871" max="4871"/>
    <col width="3.7109375" customWidth="1" min="4872" max="4872"/>
    <col width="9.7109375" customWidth="1" min="4873" max="4873"/>
    <col width="9.140625" customWidth="1" min="4874" max="4874"/>
    <col width="9.42578125" bestFit="1" customWidth="1" min="4875" max="4875"/>
    <col width="9.140625" customWidth="1" min="4876" max="5120"/>
    <col width="9.28515625" bestFit="1" customWidth="1" min="5121" max="5121"/>
    <col width="9.140625" customWidth="1" min="5122" max="5122"/>
    <col width="9.28515625" bestFit="1" customWidth="1" min="5123" max="5125"/>
    <col width="7.85546875" customWidth="1" min="5126" max="5126"/>
    <col width="9.140625" customWidth="1" min="5127" max="5127"/>
    <col width="3.7109375" customWidth="1" min="5128" max="5128"/>
    <col width="9.7109375" customWidth="1" min="5129" max="5129"/>
    <col width="9.140625" customWidth="1" min="5130" max="5130"/>
    <col width="9.42578125" bestFit="1" customWidth="1" min="5131" max="5131"/>
    <col width="9.140625" customWidth="1" min="5132" max="5376"/>
    <col width="9.28515625" bestFit="1" customWidth="1" min="5377" max="5377"/>
    <col width="9.140625" customWidth="1" min="5378" max="5378"/>
    <col width="9.28515625" bestFit="1" customWidth="1" min="5379" max="5381"/>
    <col width="7.85546875" customWidth="1" min="5382" max="5382"/>
    <col width="9.140625" customWidth="1" min="5383" max="5383"/>
    <col width="3.7109375" customWidth="1" min="5384" max="5384"/>
    <col width="9.7109375" customWidth="1" min="5385" max="5385"/>
    <col width="9.140625" customWidth="1" min="5386" max="5386"/>
    <col width="9.42578125" bestFit="1" customWidth="1" min="5387" max="5387"/>
    <col width="9.140625" customWidth="1" min="5388" max="5632"/>
    <col width="9.28515625" bestFit="1" customWidth="1" min="5633" max="5633"/>
    <col width="9.140625" customWidth="1" min="5634" max="5634"/>
    <col width="9.28515625" bestFit="1" customWidth="1" min="5635" max="5637"/>
    <col width="7.85546875" customWidth="1" min="5638" max="5638"/>
    <col width="9.140625" customWidth="1" min="5639" max="5639"/>
    <col width="3.7109375" customWidth="1" min="5640" max="5640"/>
    <col width="9.7109375" customWidth="1" min="5641" max="5641"/>
    <col width="9.140625" customWidth="1" min="5642" max="5642"/>
    <col width="9.42578125" bestFit="1" customWidth="1" min="5643" max="5643"/>
    <col width="9.140625" customWidth="1" min="5644" max="5888"/>
    <col width="9.28515625" bestFit="1" customWidth="1" min="5889" max="5889"/>
    <col width="9.140625" customWidth="1" min="5890" max="5890"/>
    <col width="9.28515625" bestFit="1" customWidth="1" min="5891" max="5893"/>
    <col width="7.85546875" customWidth="1" min="5894" max="5894"/>
    <col width="9.140625" customWidth="1" min="5895" max="5895"/>
    <col width="3.7109375" customWidth="1" min="5896" max="5896"/>
    <col width="9.7109375" customWidth="1" min="5897" max="5897"/>
    <col width="9.140625" customWidth="1" min="5898" max="5898"/>
    <col width="9.42578125" bestFit="1" customWidth="1" min="5899" max="5899"/>
    <col width="9.140625" customWidth="1" min="5900" max="6144"/>
    <col width="9.28515625" bestFit="1" customWidth="1" min="6145" max="6145"/>
    <col width="9.140625" customWidth="1" min="6146" max="6146"/>
    <col width="9.28515625" bestFit="1" customWidth="1" min="6147" max="6149"/>
    <col width="7.85546875" customWidth="1" min="6150" max="6150"/>
    <col width="9.140625" customWidth="1" min="6151" max="6151"/>
    <col width="3.7109375" customWidth="1" min="6152" max="6152"/>
    <col width="9.7109375" customWidth="1" min="6153" max="6153"/>
    <col width="9.140625" customWidth="1" min="6154" max="6154"/>
    <col width="9.42578125" bestFit="1" customWidth="1" min="6155" max="6155"/>
    <col width="9.140625" customWidth="1" min="6156" max="6400"/>
    <col width="9.28515625" bestFit="1" customWidth="1" min="6401" max="6401"/>
    <col width="9.140625" customWidth="1" min="6402" max="6402"/>
    <col width="9.28515625" bestFit="1" customWidth="1" min="6403" max="6405"/>
    <col width="7.85546875" customWidth="1" min="6406" max="6406"/>
    <col width="9.140625" customWidth="1" min="6407" max="6407"/>
    <col width="3.7109375" customWidth="1" min="6408" max="6408"/>
    <col width="9.7109375" customWidth="1" min="6409" max="6409"/>
    <col width="9.140625" customWidth="1" min="6410" max="6410"/>
    <col width="9.42578125" bestFit="1" customWidth="1" min="6411" max="6411"/>
    <col width="9.140625" customWidth="1" min="6412" max="6656"/>
    <col width="9.28515625" bestFit="1" customWidth="1" min="6657" max="6657"/>
    <col width="9.140625" customWidth="1" min="6658" max="6658"/>
    <col width="9.28515625" bestFit="1" customWidth="1" min="6659" max="6661"/>
    <col width="7.85546875" customWidth="1" min="6662" max="6662"/>
    <col width="9.140625" customWidth="1" min="6663" max="6663"/>
    <col width="3.7109375" customWidth="1" min="6664" max="6664"/>
    <col width="9.7109375" customWidth="1" min="6665" max="6665"/>
    <col width="9.140625" customWidth="1" min="6666" max="6666"/>
    <col width="9.42578125" bestFit="1" customWidth="1" min="6667" max="6667"/>
    <col width="9.140625" customWidth="1" min="6668" max="6912"/>
    <col width="9.28515625" bestFit="1" customWidth="1" min="6913" max="6913"/>
    <col width="9.140625" customWidth="1" min="6914" max="6914"/>
    <col width="9.28515625" bestFit="1" customWidth="1" min="6915" max="6917"/>
    <col width="7.85546875" customWidth="1" min="6918" max="6918"/>
    <col width="9.140625" customWidth="1" min="6919" max="6919"/>
    <col width="3.7109375" customWidth="1" min="6920" max="6920"/>
    <col width="9.7109375" customWidth="1" min="6921" max="6921"/>
    <col width="9.140625" customWidth="1" min="6922" max="6922"/>
    <col width="9.42578125" bestFit="1" customWidth="1" min="6923" max="6923"/>
    <col width="9.140625" customWidth="1" min="6924" max="7168"/>
    <col width="9.28515625" bestFit="1" customWidth="1" min="7169" max="7169"/>
    <col width="9.140625" customWidth="1" min="7170" max="7170"/>
    <col width="9.28515625" bestFit="1" customWidth="1" min="7171" max="7173"/>
    <col width="7.85546875" customWidth="1" min="7174" max="7174"/>
    <col width="9.140625" customWidth="1" min="7175" max="7175"/>
    <col width="3.7109375" customWidth="1" min="7176" max="7176"/>
    <col width="9.7109375" customWidth="1" min="7177" max="7177"/>
    <col width="9.140625" customWidth="1" min="7178" max="7178"/>
    <col width="9.42578125" bestFit="1" customWidth="1" min="7179" max="7179"/>
    <col width="9.140625" customWidth="1" min="7180" max="7424"/>
    <col width="9.28515625" bestFit="1" customWidth="1" min="7425" max="7425"/>
    <col width="9.140625" customWidth="1" min="7426" max="7426"/>
    <col width="9.28515625" bestFit="1" customWidth="1" min="7427" max="7429"/>
    <col width="7.85546875" customWidth="1" min="7430" max="7430"/>
    <col width="9.140625" customWidth="1" min="7431" max="7431"/>
    <col width="3.7109375" customWidth="1" min="7432" max="7432"/>
    <col width="9.7109375" customWidth="1" min="7433" max="7433"/>
    <col width="9.140625" customWidth="1" min="7434" max="7434"/>
    <col width="9.42578125" bestFit="1" customWidth="1" min="7435" max="7435"/>
    <col width="9.140625" customWidth="1" min="7436" max="7680"/>
    <col width="9.28515625" bestFit="1" customWidth="1" min="7681" max="7681"/>
    <col width="9.140625" customWidth="1" min="7682" max="7682"/>
    <col width="9.28515625" bestFit="1" customWidth="1" min="7683" max="7685"/>
    <col width="7.85546875" customWidth="1" min="7686" max="7686"/>
    <col width="9.140625" customWidth="1" min="7687" max="7687"/>
    <col width="3.7109375" customWidth="1" min="7688" max="7688"/>
    <col width="9.7109375" customWidth="1" min="7689" max="7689"/>
    <col width="9.140625" customWidth="1" min="7690" max="7690"/>
    <col width="9.42578125" bestFit="1" customWidth="1" min="7691" max="7691"/>
    <col width="9.140625" customWidth="1" min="7692" max="7936"/>
    <col width="9.28515625" bestFit="1" customWidth="1" min="7937" max="7937"/>
    <col width="9.140625" customWidth="1" min="7938" max="7938"/>
    <col width="9.28515625" bestFit="1" customWidth="1" min="7939" max="7941"/>
    <col width="7.85546875" customWidth="1" min="7942" max="7942"/>
    <col width="9.140625" customWidth="1" min="7943" max="7943"/>
    <col width="3.7109375" customWidth="1" min="7944" max="7944"/>
    <col width="9.7109375" customWidth="1" min="7945" max="7945"/>
    <col width="9.140625" customWidth="1" min="7946" max="7946"/>
    <col width="9.42578125" bestFit="1" customWidth="1" min="7947" max="7947"/>
    <col width="9.140625" customWidth="1" min="7948" max="8192"/>
    <col width="9.28515625" bestFit="1" customWidth="1" min="8193" max="8193"/>
    <col width="9.140625" customWidth="1" min="8194" max="8194"/>
    <col width="9.28515625" bestFit="1" customWidth="1" min="8195" max="8197"/>
    <col width="7.85546875" customWidth="1" min="8198" max="8198"/>
    <col width="9.140625" customWidth="1" min="8199" max="8199"/>
    <col width="3.7109375" customWidth="1" min="8200" max="8200"/>
    <col width="9.7109375" customWidth="1" min="8201" max="8201"/>
    <col width="9.140625" customWidth="1" min="8202" max="8202"/>
    <col width="9.42578125" bestFit="1" customWidth="1" min="8203" max="8203"/>
    <col width="9.140625" customWidth="1" min="8204" max="8448"/>
    <col width="9.28515625" bestFit="1" customWidth="1" min="8449" max="8449"/>
    <col width="9.140625" customWidth="1" min="8450" max="8450"/>
    <col width="9.28515625" bestFit="1" customWidth="1" min="8451" max="8453"/>
    <col width="7.85546875" customWidth="1" min="8454" max="8454"/>
    <col width="9.140625" customWidth="1" min="8455" max="8455"/>
    <col width="3.7109375" customWidth="1" min="8456" max="8456"/>
    <col width="9.7109375" customWidth="1" min="8457" max="8457"/>
    <col width="9.140625" customWidth="1" min="8458" max="8458"/>
    <col width="9.42578125" bestFit="1" customWidth="1" min="8459" max="8459"/>
    <col width="9.140625" customWidth="1" min="8460" max="8704"/>
    <col width="9.28515625" bestFit="1" customWidth="1" min="8705" max="8705"/>
    <col width="9.140625" customWidth="1" min="8706" max="8706"/>
    <col width="9.28515625" bestFit="1" customWidth="1" min="8707" max="8709"/>
    <col width="7.85546875" customWidth="1" min="8710" max="8710"/>
    <col width="9.140625" customWidth="1" min="8711" max="8711"/>
    <col width="3.7109375" customWidth="1" min="8712" max="8712"/>
    <col width="9.7109375" customWidth="1" min="8713" max="8713"/>
    <col width="9.140625" customWidth="1" min="8714" max="8714"/>
    <col width="9.42578125" bestFit="1" customWidth="1" min="8715" max="8715"/>
    <col width="9.140625" customWidth="1" min="8716" max="8960"/>
    <col width="9.28515625" bestFit="1" customWidth="1" min="8961" max="8961"/>
    <col width="9.140625" customWidth="1" min="8962" max="8962"/>
    <col width="9.28515625" bestFit="1" customWidth="1" min="8963" max="8965"/>
    <col width="7.85546875" customWidth="1" min="8966" max="8966"/>
    <col width="9.140625" customWidth="1" min="8967" max="8967"/>
    <col width="3.7109375" customWidth="1" min="8968" max="8968"/>
    <col width="9.7109375" customWidth="1" min="8969" max="8969"/>
    <col width="9.140625" customWidth="1" min="8970" max="8970"/>
    <col width="9.42578125" bestFit="1" customWidth="1" min="8971" max="8971"/>
    <col width="9.140625" customWidth="1" min="8972" max="9216"/>
    <col width="9.28515625" bestFit="1" customWidth="1" min="9217" max="9217"/>
    <col width="9.140625" customWidth="1" min="9218" max="9218"/>
    <col width="9.28515625" bestFit="1" customWidth="1" min="9219" max="9221"/>
    <col width="7.85546875" customWidth="1" min="9222" max="9222"/>
    <col width="9.140625" customWidth="1" min="9223" max="9223"/>
    <col width="3.7109375" customWidth="1" min="9224" max="9224"/>
    <col width="9.7109375" customWidth="1" min="9225" max="9225"/>
    <col width="9.140625" customWidth="1" min="9226" max="9226"/>
    <col width="9.42578125" bestFit="1" customWidth="1" min="9227" max="9227"/>
    <col width="9.140625" customWidth="1" min="9228" max="9472"/>
    <col width="9.28515625" bestFit="1" customWidth="1" min="9473" max="9473"/>
    <col width="9.140625" customWidth="1" min="9474" max="9474"/>
    <col width="9.28515625" bestFit="1" customWidth="1" min="9475" max="9477"/>
    <col width="7.85546875" customWidth="1" min="9478" max="9478"/>
    <col width="9.140625" customWidth="1" min="9479" max="9479"/>
    <col width="3.7109375" customWidth="1" min="9480" max="9480"/>
    <col width="9.7109375" customWidth="1" min="9481" max="9481"/>
    <col width="9.140625" customWidth="1" min="9482" max="9482"/>
    <col width="9.42578125" bestFit="1" customWidth="1" min="9483" max="9483"/>
    <col width="9.140625" customWidth="1" min="9484" max="9728"/>
    <col width="9.28515625" bestFit="1" customWidth="1" min="9729" max="9729"/>
    <col width="9.140625" customWidth="1" min="9730" max="9730"/>
    <col width="9.28515625" bestFit="1" customWidth="1" min="9731" max="9733"/>
    <col width="7.85546875" customWidth="1" min="9734" max="9734"/>
    <col width="9.140625" customWidth="1" min="9735" max="9735"/>
    <col width="3.7109375" customWidth="1" min="9736" max="9736"/>
    <col width="9.7109375" customWidth="1" min="9737" max="9737"/>
    <col width="9.140625" customWidth="1" min="9738" max="9738"/>
    <col width="9.42578125" bestFit="1" customWidth="1" min="9739" max="9739"/>
    <col width="9.140625" customWidth="1" min="9740" max="9984"/>
    <col width="9.28515625" bestFit="1" customWidth="1" min="9985" max="9985"/>
    <col width="9.140625" customWidth="1" min="9986" max="9986"/>
    <col width="9.28515625" bestFit="1" customWidth="1" min="9987" max="9989"/>
    <col width="7.85546875" customWidth="1" min="9990" max="9990"/>
    <col width="9.140625" customWidth="1" min="9991" max="9991"/>
    <col width="3.7109375" customWidth="1" min="9992" max="9992"/>
    <col width="9.7109375" customWidth="1" min="9993" max="9993"/>
    <col width="9.140625" customWidth="1" min="9994" max="9994"/>
    <col width="9.42578125" bestFit="1" customWidth="1" min="9995" max="9995"/>
    <col width="9.140625" customWidth="1" min="9996" max="10240"/>
    <col width="9.28515625" bestFit="1" customWidth="1" min="10241" max="10241"/>
    <col width="9.140625" customWidth="1" min="10242" max="10242"/>
    <col width="9.28515625" bestFit="1" customWidth="1" min="10243" max="10245"/>
    <col width="7.85546875" customWidth="1" min="10246" max="10246"/>
    <col width="9.140625" customWidth="1" min="10247" max="10247"/>
    <col width="3.7109375" customWidth="1" min="10248" max="10248"/>
    <col width="9.7109375" customWidth="1" min="10249" max="10249"/>
    <col width="9.140625" customWidth="1" min="10250" max="10250"/>
    <col width="9.42578125" bestFit="1" customWidth="1" min="10251" max="10251"/>
    <col width="9.140625" customWidth="1" min="10252" max="10496"/>
    <col width="9.28515625" bestFit="1" customWidth="1" min="10497" max="10497"/>
    <col width="9.140625" customWidth="1" min="10498" max="10498"/>
    <col width="9.28515625" bestFit="1" customWidth="1" min="10499" max="10501"/>
    <col width="7.85546875" customWidth="1" min="10502" max="10502"/>
    <col width="9.140625" customWidth="1" min="10503" max="10503"/>
    <col width="3.7109375" customWidth="1" min="10504" max="10504"/>
    <col width="9.7109375" customWidth="1" min="10505" max="10505"/>
    <col width="9.140625" customWidth="1" min="10506" max="10506"/>
    <col width="9.42578125" bestFit="1" customWidth="1" min="10507" max="10507"/>
    <col width="9.140625" customWidth="1" min="10508" max="10752"/>
    <col width="9.28515625" bestFit="1" customWidth="1" min="10753" max="10753"/>
    <col width="9.140625" customWidth="1" min="10754" max="10754"/>
    <col width="9.28515625" bestFit="1" customWidth="1" min="10755" max="10757"/>
    <col width="7.85546875" customWidth="1" min="10758" max="10758"/>
    <col width="9.140625" customWidth="1" min="10759" max="10759"/>
    <col width="3.7109375" customWidth="1" min="10760" max="10760"/>
    <col width="9.7109375" customWidth="1" min="10761" max="10761"/>
    <col width="9.140625" customWidth="1" min="10762" max="10762"/>
    <col width="9.42578125" bestFit="1" customWidth="1" min="10763" max="10763"/>
    <col width="9.140625" customWidth="1" min="10764" max="11008"/>
    <col width="9.28515625" bestFit="1" customWidth="1" min="11009" max="11009"/>
    <col width="9.140625" customWidth="1" min="11010" max="11010"/>
    <col width="9.28515625" bestFit="1" customWidth="1" min="11011" max="11013"/>
    <col width="7.85546875" customWidth="1" min="11014" max="11014"/>
    <col width="9.140625" customWidth="1" min="11015" max="11015"/>
    <col width="3.7109375" customWidth="1" min="11016" max="11016"/>
    <col width="9.7109375" customWidth="1" min="11017" max="11017"/>
    <col width="9.140625" customWidth="1" min="11018" max="11018"/>
    <col width="9.42578125" bestFit="1" customWidth="1" min="11019" max="11019"/>
    <col width="9.140625" customWidth="1" min="11020" max="11264"/>
    <col width="9.28515625" bestFit="1" customWidth="1" min="11265" max="11265"/>
    <col width="9.140625" customWidth="1" min="11266" max="11266"/>
    <col width="9.28515625" bestFit="1" customWidth="1" min="11267" max="11269"/>
    <col width="7.85546875" customWidth="1" min="11270" max="11270"/>
    <col width="9.140625" customWidth="1" min="11271" max="11271"/>
    <col width="3.7109375" customWidth="1" min="11272" max="11272"/>
    <col width="9.7109375" customWidth="1" min="11273" max="11273"/>
    <col width="9.140625" customWidth="1" min="11274" max="11274"/>
    <col width="9.42578125" bestFit="1" customWidth="1" min="11275" max="11275"/>
    <col width="9.140625" customWidth="1" min="11276" max="11520"/>
    <col width="9.28515625" bestFit="1" customWidth="1" min="11521" max="11521"/>
    <col width="9.140625" customWidth="1" min="11522" max="11522"/>
    <col width="9.28515625" bestFit="1" customWidth="1" min="11523" max="11525"/>
    <col width="7.85546875" customWidth="1" min="11526" max="11526"/>
    <col width="9.140625" customWidth="1" min="11527" max="11527"/>
    <col width="3.7109375" customWidth="1" min="11528" max="11528"/>
    <col width="9.7109375" customWidth="1" min="11529" max="11529"/>
    <col width="9.140625" customWidth="1" min="11530" max="11530"/>
    <col width="9.42578125" bestFit="1" customWidth="1" min="11531" max="11531"/>
    <col width="9.140625" customWidth="1" min="11532" max="11776"/>
    <col width="9.28515625" bestFit="1" customWidth="1" min="11777" max="11777"/>
    <col width="9.140625" customWidth="1" min="11778" max="11778"/>
    <col width="9.28515625" bestFit="1" customWidth="1" min="11779" max="11781"/>
    <col width="7.85546875" customWidth="1" min="11782" max="11782"/>
    <col width="9.140625" customWidth="1" min="11783" max="11783"/>
    <col width="3.7109375" customWidth="1" min="11784" max="11784"/>
    <col width="9.7109375" customWidth="1" min="11785" max="11785"/>
    <col width="9.140625" customWidth="1" min="11786" max="11786"/>
    <col width="9.42578125" bestFit="1" customWidth="1" min="11787" max="11787"/>
    <col width="9.140625" customWidth="1" min="11788" max="12032"/>
    <col width="9.28515625" bestFit="1" customWidth="1" min="12033" max="12033"/>
    <col width="9.140625" customWidth="1" min="12034" max="12034"/>
    <col width="9.28515625" bestFit="1" customWidth="1" min="12035" max="12037"/>
    <col width="7.85546875" customWidth="1" min="12038" max="12038"/>
    <col width="9.140625" customWidth="1" min="12039" max="12039"/>
    <col width="3.7109375" customWidth="1" min="12040" max="12040"/>
    <col width="9.7109375" customWidth="1" min="12041" max="12041"/>
    <col width="9.140625" customWidth="1" min="12042" max="12042"/>
    <col width="9.42578125" bestFit="1" customWidth="1" min="12043" max="12043"/>
    <col width="9.140625" customWidth="1" min="12044" max="12288"/>
    <col width="9.28515625" bestFit="1" customWidth="1" min="12289" max="12289"/>
    <col width="9.140625" customWidth="1" min="12290" max="12290"/>
    <col width="9.28515625" bestFit="1" customWidth="1" min="12291" max="12293"/>
    <col width="7.85546875" customWidth="1" min="12294" max="12294"/>
    <col width="9.140625" customWidth="1" min="12295" max="12295"/>
    <col width="3.7109375" customWidth="1" min="12296" max="12296"/>
    <col width="9.7109375" customWidth="1" min="12297" max="12297"/>
    <col width="9.140625" customWidth="1" min="12298" max="12298"/>
    <col width="9.42578125" bestFit="1" customWidth="1" min="12299" max="12299"/>
    <col width="9.140625" customWidth="1" min="12300" max="12544"/>
    <col width="9.28515625" bestFit="1" customWidth="1" min="12545" max="12545"/>
    <col width="9.140625" customWidth="1" min="12546" max="12546"/>
    <col width="9.28515625" bestFit="1" customWidth="1" min="12547" max="12549"/>
    <col width="7.85546875" customWidth="1" min="12550" max="12550"/>
    <col width="9.140625" customWidth="1" min="12551" max="12551"/>
    <col width="3.7109375" customWidth="1" min="12552" max="12552"/>
    <col width="9.7109375" customWidth="1" min="12553" max="12553"/>
    <col width="9.140625" customWidth="1" min="12554" max="12554"/>
    <col width="9.42578125" bestFit="1" customWidth="1" min="12555" max="12555"/>
    <col width="9.140625" customWidth="1" min="12556" max="12800"/>
    <col width="9.28515625" bestFit="1" customWidth="1" min="12801" max="12801"/>
    <col width="9.140625" customWidth="1" min="12802" max="12802"/>
    <col width="9.28515625" bestFit="1" customWidth="1" min="12803" max="12805"/>
    <col width="7.85546875" customWidth="1" min="12806" max="12806"/>
    <col width="9.140625" customWidth="1" min="12807" max="12807"/>
    <col width="3.7109375" customWidth="1" min="12808" max="12808"/>
    <col width="9.7109375" customWidth="1" min="12809" max="12809"/>
    <col width="9.140625" customWidth="1" min="12810" max="12810"/>
    <col width="9.42578125" bestFit="1" customWidth="1" min="12811" max="12811"/>
    <col width="9.140625" customWidth="1" min="12812" max="13056"/>
    <col width="9.28515625" bestFit="1" customWidth="1" min="13057" max="13057"/>
    <col width="9.140625" customWidth="1" min="13058" max="13058"/>
    <col width="9.28515625" bestFit="1" customWidth="1" min="13059" max="13061"/>
    <col width="7.85546875" customWidth="1" min="13062" max="13062"/>
    <col width="9.140625" customWidth="1" min="13063" max="13063"/>
    <col width="3.7109375" customWidth="1" min="13064" max="13064"/>
    <col width="9.7109375" customWidth="1" min="13065" max="13065"/>
    <col width="9.140625" customWidth="1" min="13066" max="13066"/>
    <col width="9.42578125" bestFit="1" customWidth="1" min="13067" max="13067"/>
    <col width="9.140625" customWidth="1" min="13068" max="13312"/>
    <col width="9.28515625" bestFit="1" customWidth="1" min="13313" max="13313"/>
    <col width="9.140625" customWidth="1" min="13314" max="13314"/>
    <col width="9.28515625" bestFit="1" customWidth="1" min="13315" max="13317"/>
    <col width="7.85546875" customWidth="1" min="13318" max="13318"/>
    <col width="9.140625" customWidth="1" min="13319" max="13319"/>
    <col width="3.7109375" customWidth="1" min="13320" max="13320"/>
    <col width="9.7109375" customWidth="1" min="13321" max="13321"/>
    <col width="9.140625" customWidth="1" min="13322" max="13322"/>
    <col width="9.42578125" bestFit="1" customWidth="1" min="13323" max="13323"/>
    <col width="9.140625" customWidth="1" min="13324" max="13568"/>
    <col width="9.28515625" bestFit="1" customWidth="1" min="13569" max="13569"/>
    <col width="9.140625" customWidth="1" min="13570" max="13570"/>
    <col width="9.28515625" bestFit="1" customWidth="1" min="13571" max="13573"/>
    <col width="7.85546875" customWidth="1" min="13574" max="13574"/>
    <col width="9.140625" customWidth="1" min="13575" max="13575"/>
    <col width="3.7109375" customWidth="1" min="13576" max="13576"/>
    <col width="9.7109375" customWidth="1" min="13577" max="13577"/>
    <col width="9.140625" customWidth="1" min="13578" max="13578"/>
    <col width="9.42578125" bestFit="1" customWidth="1" min="13579" max="13579"/>
    <col width="9.140625" customWidth="1" min="13580" max="13824"/>
    <col width="9.28515625" bestFit="1" customWidth="1" min="13825" max="13825"/>
    <col width="9.140625" customWidth="1" min="13826" max="13826"/>
    <col width="9.28515625" bestFit="1" customWidth="1" min="13827" max="13829"/>
    <col width="7.85546875" customWidth="1" min="13830" max="13830"/>
    <col width="9.140625" customWidth="1" min="13831" max="13831"/>
    <col width="3.7109375" customWidth="1" min="13832" max="13832"/>
    <col width="9.7109375" customWidth="1" min="13833" max="13833"/>
    <col width="9.140625" customWidth="1" min="13834" max="13834"/>
    <col width="9.42578125" bestFit="1" customWidth="1" min="13835" max="13835"/>
    <col width="9.140625" customWidth="1" min="13836" max="14080"/>
    <col width="9.28515625" bestFit="1" customWidth="1" min="14081" max="14081"/>
    <col width="9.140625" customWidth="1" min="14082" max="14082"/>
    <col width="9.28515625" bestFit="1" customWidth="1" min="14083" max="14085"/>
    <col width="7.85546875" customWidth="1" min="14086" max="14086"/>
    <col width="9.140625" customWidth="1" min="14087" max="14087"/>
    <col width="3.7109375" customWidth="1" min="14088" max="14088"/>
    <col width="9.7109375" customWidth="1" min="14089" max="14089"/>
    <col width="9.140625" customWidth="1" min="14090" max="14090"/>
    <col width="9.42578125" bestFit="1" customWidth="1" min="14091" max="14091"/>
    <col width="9.140625" customWidth="1" min="14092" max="14336"/>
    <col width="9.28515625" bestFit="1" customWidth="1" min="14337" max="14337"/>
    <col width="9.140625" customWidth="1" min="14338" max="14338"/>
    <col width="9.28515625" bestFit="1" customWidth="1" min="14339" max="14341"/>
    <col width="7.85546875" customWidth="1" min="14342" max="14342"/>
    <col width="9.140625" customWidth="1" min="14343" max="14343"/>
    <col width="3.7109375" customWidth="1" min="14344" max="14344"/>
    <col width="9.7109375" customWidth="1" min="14345" max="14345"/>
    <col width="9.140625" customWidth="1" min="14346" max="14346"/>
    <col width="9.42578125" bestFit="1" customWidth="1" min="14347" max="14347"/>
    <col width="9.140625" customWidth="1" min="14348" max="14592"/>
    <col width="9.28515625" bestFit="1" customWidth="1" min="14593" max="14593"/>
    <col width="9.140625" customWidth="1" min="14594" max="14594"/>
    <col width="9.28515625" bestFit="1" customWidth="1" min="14595" max="14597"/>
    <col width="7.85546875" customWidth="1" min="14598" max="14598"/>
    <col width="9.140625" customWidth="1" min="14599" max="14599"/>
    <col width="3.7109375" customWidth="1" min="14600" max="14600"/>
    <col width="9.7109375" customWidth="1" min="14601" max="14601"/>
    <col width="9.140625" customWidth="1" min="14602" max="14602"/>
    <col width="9.42578125" bestFit="1" customWidth="1" min="14603" max="14603"/>
    <col width="9.140625" customWidth="1" min="14604" max="14848"/>
    <col width="9.28515625" bestFit="1" customWidth="1" min="14849" max="14849"/>
    <col width="9.140625" customWidth="1" min="14850" max="14850"/>
    <col width="9.28515625" bestFit="1" customWidth="1" min="14851" max="14853"/>
    <col width="7.85546875" customWidth="1" min="14854" max="14854"/>
    <col width="9.140625" customWidth="1" min="14855" max="14855"/>
    <col width="3.7109375" customWidth="1" min="14856" max="14856"/>
    <col width="9.7109375" customWidth="1" min="14857" max="14857"/>
    <col width="9.140625" customWidth="1" min="14858" max="14858"/>
    <col width="9.42578125" bestFit="1" customWidth="1" min="14859" max="14859"/>
    <col width="9.140625" customWidth="1" min="14860" max="15104"/>
    <col width="9.28515625" bestFit="1" customWidth="1" min="15105" max="15105"/>
    <col width="9.140625" customWidth="1" min="15106" max="15106"/>
    <col width="9.28515625" bestFit="1" customWidth="1" min="15107" max="15109"/>
    <col width="7.85546875" customWidth="1" min="15110" max="15110"/>
    <col width="9.140625" customWidth="1" min="15111" max="15111"/>
    <col width="3.7109375" customWidth="1" min="15112" max="15112"/>
    <col width="9.7109375" customWidth="1" min="15113" max="15113"/>
    <col width="9.140625" customWidth="1" min="15114" max="15114"/>
    <col width="9.42578125" bestFit="1" customWidth="1" min="15115" max="15115"/>
    <col width="9.140625" customWidth="1" min="15116" max="15360"/>
    <col width="9.28515625" bestFit="1" customWidth="1" min="15361" max="15361"/>
    <col width="9.140625" customWidth="1" min="15362" max="15362"/>
    <col width="9.28515625" bestFit="1" customWidth="1" min="15363" max="15365"/>
    <col width="7.85546875" customWidth="1" min="15366" max="15366"/>
    <col width="9.140625" customWidth="1" min="15367" max="15367"/>
    <col width="3.7109375" customWidth="1" min="15368" max="15368"/>
    <col width="9.7109375" customWidth="1" min="15369" max="15369"/>
    <col width="9.140625" customWidth="1" min="15370" max="15370"/>
    <col width="9.42578125" bestFit="1" customWidth="1" min="15371" max="15371"/>
    <col width="9.140625" customWidth="1" min="15372" max="15616"/>
    <col width="9.28515625" bestFit="1" customWidth="1" min="15617" max="15617"/>
    <col width="9.140625" customWidth="1" min="15618" max="15618"/>
    <col width="9.28515625" bestFit="1" customWidth="1" min="15619" max="15621"/>
    <col width="7.85546875" customWidth="1" min="15622" max="15622"/>
    <col width="9.140625" customWidth="1" min="15623" max="15623"/>
    <col width="3.7109375" customWidth="1" min="15624" max="15624"/>
    <col width="9.7109375" customWidth="1" min="15625" max="15625"/>
    <col width="9.140625" customWidth="1" min="15626" max="15626"/>
    <col width="9.42578125" bestFit="1" customWidth="1" min="15627" max="15627"/>
    <col width="9.140625" customWidth="1" min="15628" max="15872"/>
    <col width="9.28515625" bestFit="1" customWidth="1" min="15873" max="15873"/>
    <col width="9.140625" customWidth="1" min="15874" max="15874"/>
    <col width="9.28515625" bestFit="1" customWidth="1" min="15875" max="15877"/>
    <col width="7.85546875" customWidth="1" min="15878" max="15878"/>
    <col width="9.140625" customWidth="1" min="15879" max="15879"/>
    <col width="3.7109375" customWidth="1" min="15880" max="15880"/>
    <col width="9.7109375" customWidth="1" min="15881" max="15881"/>
    <col width="9.140625" customWidth="1" min="15882" max="15882"/>
    <col width="9.42578125" bestFit="1" customWidth="1" min="15883" max="15883"/>
    <col width="9.140625" customWidth="1" min="15884" max="16128"/>
    <col width="9.28515625" bestFit="1" customWidth="1" min="16129" max="16129"/>
    <col width="9.140625" customWidth="1" min="16130" max="16130"/>
    <col width="9.28515625" bestFit="1" customWidth="1" min="16131" max="16133"/>
    <col width="7.85546875" customWidth="1" min="16134" max="16134"/>
    <col width="9.140625" customWidth="1" min="16135" max="16135"/>
    <col width="3.7109375" customWidth="1" min="16136" max="16136"/>
    <col width="9.7109375" customWidth="1" min="16137" max="16137"/>
    <col width="9.140625" customWidth="1" min="16138" max="16138"/>
    <col width="9.42578125" bestFit="1" customWidth="1" min="16139" max="16139"/>
    <col width="9.140625" customWidth="1" min="16140" max="16384"/>
  </cols>
  <sheetData>
    <row r="1">
      <c r="A1" s="198" t="inlineStr">
        <is>
          <t>Сметный расчет № СР-2-22</t>
        </is>
      </c>
    </row>
    <row r="2">
      <c r="A2" s="198" t="inlineStr">
        <is>
          <t xml:space="preserve">Затраты на  перевозку рабочих к месту работы и обратно                                                                             </t>
        </is>
      </c>
    </row>
    <row r="3">
      <c r="A3" s="273" t="inlineStr">
        <is>
          <t>Объект: 22-ВЛ 220 кВ Бурейская ГЭС - Завитая I цепь</t>
        </is>
      </c>
    </row>
    <row r="4">
      <c r="A4" s="199" t="inlineStr">
        <is>
          <t>Основание: Ф.579959-19.22-РД</t>
        </is>
      </c>
      <c r="B4" s="56" t="n"/>
      <c r="C4" s="56" t="n"/>
      <c r="D4" s="56" t="n"/>
      <c r="E4" s="56" t="n"/>
      <c r="F4" s="56" t="n"/>
      <c r="G4" s="56" t="n"/>
      <c r="H4" s="56" t="n"/>
      <c r="I4" s="56" t="n"/>
      <c r="J4" s="56" t="n"/>
      <c r="K4" s="56" t="n"/>
    </row>
    <row r="5" ht="25.5" customHeight="1">
      <c r="A5" s="200" t="inlineStr">
        <is>
          <t>№ п/п</t>
        </is>
      </c>
      <c r="B5" s="200" t="inlineStr">
        <is>
          <t>Наименование затрат</t>
        </is>
      </c>
      <c r="C5" s="59" t="n"/>
      <c r="D5" s="59" t="n"/>
      <c r="E5" s="59" t="n"/>
      <c r="F5" s="59" t="n"/>
      <c r="G5" s="59" t="n"/>
      <c r="H5" s="59" t="n"/>
      <c r="I5" s="91" t="n"/>
      <c r="J5" s="200" t="inlineStr">
        <is>
          <t>Ед. изм</t>
        </is>
      </c>
      <c r="K5" s="200" t="inlineStr">
        <is>
          <t>Затраты, руб.</t>
        </is>
      </c>
    </row>
    <row r="6" ht="15" customHeight="1">
      <c r="A6" s="201" t="inlineStr">
        <is>
          <t>Перевозка рабочих из г. Завитинск к месту проведения работ</t>
        </is>
      </c>
      <c r="B6" s="59" t="n"/>
      <c r="C6" s="59" t="n"/>
      <c r="D6" s="59" t="n"/>
      <c r="E6" s="59" t="n"/>
      <c r="F6" s="59" t="n"/>
      <c r="G6" s="59" t="n"/>
      <c r="H6" s="59" t="n"/>
      <c r="I6" s="91" t="n"/>
      <c r="J6" s="202" t="n"/>
      <c r="K6" s="203" t="n"/>
    </row>
    <row r="7" ht="26.25" customHeight="1">
      <c r="A7" s="200" t="n">
        <v>1</v>
      </c>
      <c r="B7" s="204" t="inlineStr">
        <is>
          <t>Расстояние перевозки 
- по вдольтрассовым проездам</t>
        </is>
      </c>
      <c r="C7" s="59" t="n"/>
      <c r="D7" s="59" t="n"/>
      <c r="E7" s="59" t="n"/>
      <c r="F7" s="59" t="n"/>
      <c r="G7" s="59" t="n"/>
      <c r="H7" s="59" t="n"/>
      <c r="I7" s="91" t="n"/>
      <c r="J7" s="205" t="inlineStr">
        <is>
          <t>км</t>
        </is>
      </c>
      <c r="K7" s="206" t="n">
        <v>40</v>
      </c>
    </row>
    <row r="8" ht="17.25" customHeight="1">
      <c r="A8" s="200" t="n">
        <v>2</v>
      </c>
      <c r="B8" s="204" t="inlineStr">
        <is>
          <t>Количество перевозимых людей</t>
        </is>
      </c>
      <c r="C8" s="59" t="n"/>
      <c r="D8" s="59" t="n"/>
      <c r="E8" s="59" t="n"/>
      <c r="F8" s="59" t="n"/>
      <c r="G8" s="59" t="n"/>
      <c r="H8" s="59" t="n"/>
      <c r="I8" s="91" t="n"/>
      <c r="J8" s="205" t="inlineStr">
        <is>
          <t>чел.</t>
        </is>
      </c>
      <c r="K8" s="207" t="n">
        <f>9*1</f>
        <v>9</v>
      </c>
    </row>
    <row r="9" ht="17.25" customHeight="1">
      <c r="A9" s="200" t="n">
        <v>3</v>
      </c>
      <c r="B9" s="208" t="inlineStr">
        <is>
          <t xml:space="preserve">Продолжительность строительства </t>
        </is>
      </c>
      <c r="C9" s="59" t="n"/>
      <c r="D9" s="59" t="n"/>
      <c r="E9" s="59" t="n"/>
      <c r="F9" s="59" t="n"/>
      <c r="G9" s="59" t="n"/>
      <c r="H9" s="59" t="n"/>
      <c r="I9" s="91" t="n"/>
      <c r="J9" s="205" t="inlineStr">
        <is>
          <t>дней</t>
        </is>
      </c>
      <c r="K9" s="207" t="n">
        <f>30*2</f>
        <v>60</v>
      </c>
    </row>
    <row r="10" ht="17.25" customHeight="1">
      <c r="A10" s="200" t="n">
        <v>4</v>
      </c>
      <c r="B10" s="204" t="inlineStr">
        <is>
          <t>Частота перевозки</t>
        </is>
      </c>
      <c r="C10" s="59" t="n"/>
      <c r="D10" s="59" t="n"/>
      <c r="E10" s="59" t="n"/>
      <c r="F10" s="59" t="n"/>
      <c r="G10" s="59" t="n"/>
      <c r="H10" s="59" t="n"/>
      <c r="I10" s="91" t="n"/>
      <c r="J10" s="205" t="inlineStr">
        <is>
          <t>раз/день</t>
        </is>
      </c>
      <c r="K10" s="207" t="n">
        <v>2</v>
      </c>
    </row>
    <row r="11" ht="17.25" customHeight="1">
      <c r="A11" s="200" t="n">
        <v>5</v>
      </c>
      <c r="B11" s="208" t="inlineStr">
        <is>
          <t xml:space="preserve">Пассажировместимость машины  </t>
        </is>
      </c>
      <c r="C11" s="59" t="n"/>
      <c r="D11" s="59" t="n"/>
      <c r="E11" s="59" t="n"/>
      <c r="F11" s="59" t="n"/>
      <c r="G11" s="59" t="n"/>
      <c r="H11" s="59" t="n"/>
      <c r="I11" s="91" t="n"/>
      <c r="J11" s="205" t="inlineStr">
        <is>
          <t>чел.</t>
        </is>
      </c>
      <c r="K11" s="209" t="n">
        <v>20</v>
      </c>
    </row>
    <row r="12" ht="17.25" customHeight="1">
      <c r="A12" s="200" t="n">
        <v>6</v>
      </c>
      <c r="B12" s="204" t="inlineStr">
        <is>
          <t>Скорость движения автомобиля (Раздел 4)</t>
        </is>
      </c>
      <c r="C12" s="59" t="n"/>
      <c r="D12" s="59" t="n"/>
      <c r="E12" s="59" t="n"/>
      <c r="F12" s="59" t="n"/>
      <c r="G12" s="59" t="n"/>
      <c r="H12" s="59" t="n"/>
      <c r="I12" s="91" t="n"/>
      <c r="J12" s="205" t="inlineStr">
        <is>
          <t>км/час</t>
        </is>
      </c>
      <c r="K12" s="207" t="n">
        <v>30</v>
      </c>
    </row>
    <row r="13" ht="17.25" customHeight="1">
      <c r="A13" s="200" t="n">
        <v>7</v>
      </c>
      <c r="B13" s="204" t="inlineStr">
        <is>
          <t xml:space="preserve">Количество необходимых машин </t>
        </is>
      </c>
      <c r="C13" s="59" t="n"/>
      <c r="D13" s="59" t="n"/>
      <c r="E13" s="59" t="n"/>
      <c r="F13" s="59" t="n"/>
      <c r="G13" s="59" t="n"/>
      <c r="H13" s="59" t="n"/>
      <c r="I13" s="91" t="n"/>
      <c r="J13" s="205" t="inlineStr">
        <is>
          <t>шт.</t>
        </is>
      </c>
      <c r="K13" s="207" t="n">
        <f>ROUNDUP(K8/K11,0)</f>
        <v>1</v>
      </c>
    </row>
    <row r="14" ht="46.5" customHeight="1">
      <c r="A14" s="200" t="n">
        <v>8</v>
      </c>
      <c r="B14" s="204" t="inlineStr">
        <is>
          <t>Вахтовый автобус Урал–32552–3013-59 (Вместимость - 20 чел.) (применительно Автомобили полупассажирские, гр. до 2 т, 91.13.03-508) стоимость маш./ч  в ценах 01.01.2000 г.</t>
        </is>
      </c>
      <c r="C14" s="59" t="n"/>
      <c r="D14" s="59" t="n"/>
      <c r="E14" s="59" t="n"/>
      <c r="F14" s="59" t="n"/>
      <c r="G14" s="59" t="n"/>
      <c r="H14" s="59" t="n"/>
      <c r="I14" s="91" t="n"/>
      <c r="J14" s="205" t="inlineStr">
        <is>
          <t>руб.</t>
        </is>
      </c>
      <c r="K14" s="210" t="n">
        <v>71.59999999999999</v>
      </c>
      <c r="Q14" s="211" t="inlineStr">
        <is>
          <t xml:space="preserve">  </t>
        </is>
      </c>
    </row>
    <row r="15" ht="32.25" customHeight="1">
      <c r="A15" s="200" t="n">
        <v>9</v>
      </c>
      <c r="B15" s="212" t="inlineStr">
        <is>
          <t>ИТОГО, Затраты на доставку рабочих на объект и обратно. В ценах 01.01.2000 г.</t>
        </is>
      </c>
      <c r="C15" s="59" t="n"/>
      <c r="D15" s="59" t="n"/>
      <c r="E15" s="59" t="n"/>
      <c r="F15" s="59" t="n"/>
      <c r="G15" s="59" t="n"/>
      <c r="H15" s="59" t="n"/>
      <c r="I15" s="91" t="n"/>
      <c r="J15" s="205" t="inlineStr">
        <is>
          <t>руб.</t>
        </is>
      </c>
      <c r="K15" s="213" t="n">
        <f>K18</f>
        <v>11456</v>
      </c>
    </row>
    <row r="16" ht="18.75" customHeight="1">
      <c r="A16" s="202" t="n">
        <v>10</v>
      </c>
      <c r="B16" s="214" t="inlineStr">
        <is>
          <t>ИТОГО, Затраты на доставку рабочих на объект и обратно. В ценах I кв. 2026 г.</t>
        </is>
      </c>
      <c r="C16" s="59" t="n"/>
      <c r="D16" s="59" t="n"/>
      <c r="E16" s="59" t="n"/>
      <c r="F16" s="59" t="n"/>
      <c r="G16" s="59" t="n"/>
      <c r="H16" s="59" t="n"/>
      <c r="I16" s="91" t="n"/>
      <c r="J16" s="205" t="inlineStr">
        <is>
          <t>руб.</t>
        </is>
      </c>
      <c r="K16" s="213" t="n">
        <f>F20</f>
        <v>160956.8</v>
      </c>
    </row>
    <row r="17" ht="22.5" customHeight="1">
      <c r="A17" s="215" t="inlineStr">
        <is>
          <t xml:space="preserve">1. Перевозка рабочих </t>
        </is>
      </c>
      <c r="B17" s="63" t="n"/>
      <c r="C17" s="63" t="n"/>
      <c r="D17" s="63" t="n"/>
      <c r="E17" s="63" t="n"/>
      <c r="F17" s="63" t="n"/>
      <c r="G17" s="63" t="n"/>
      <c r="H17" s="63" t="n"/>
      <c r="I17" s="63" t="n"/>
      <c r="J17" s="63" t="n"/>
      <c r="K17" s="63" t="n"/>
    </row>
    <row r="18">
      <c r="A18" s="216" t="n">
        <f>K7</f>
        <v>40</v>
      </c>
      <c r="B18" s="217" t="inlineStr">
        <is>
          <t>х</t>
        </is>
      </c>
      <c r="C18" s="218" t="n">
        <f>K9</f>
        <v>60</v>
      </c>
      <c r="D18" s="217" t="inlineStr">
        <is>
          <t>х</t>
        </is>
      </c>
      <c r="E18" s="218" t="n">
        <f>K10</f>
        <v>2</v>
      </c>
      <c r="F18" s="218" t="inlineStr">
        <is>
          <t>х</t>
        </is>
      </c>
      <c r="G18" s="218" t="n">
        <f>K13</f>
        <v>1</v>
      </c>
      <c r="H18" s="217" t="inlineStr">
        <is>
          <t>х</t>
        </is>
      </c>
      <c r="I18" s="216" t="n">
        <f>K14</f>
        <v>71.6</v>
      </c>
      <c r="J18" s="219" t="inlineStr">
        <is>
          <t>=</t>
        </is>
      </c>
      <c r="K18" s="220" t="n">
        <f>ROUND(A18*C18*E18*I18*G18/D19,2)</f>
        <v>11456</v>
      </c>
    </row>
    <row r="19">
      <c r="A19" s="221" t="n"/>
      <c r="B19" s="221" t="n"/>
      <c r="C19" s="221" t="n"/>
      <c r="D19" s="222" t="n">
        <f>K12</f>
        <v>30</v>
      </c>
      <c r="E19" s="221" t="n"/>
      <c r="F19" s="221" t="n"/>
      <c r="G19" s="221" t="n"/>
      <c r="H19" s="221" t="n"/>
      <c r="I19" s="221" t="n"/>
    </row>
    <row r="20" ht="16.5" customHeight="1">
      <c r="A20" s="223" t="n">
        <f>K18</f>
        <v>11456</v>
      </c>
      <c r="C20" s="219" t="inlineStr">
        <is>
          <t>х</t>
        </is>
      </c>
      <c r="D20" s="219" t="n">
        <f>K21</f>
        <v>14.05</v>
      </c>
      <c r="E20" s="219" t="inlineStr">
        <is>
          <t>=</t>
        </is>
      </c>
      <c r="F20" s="220" t="n">
        <f>ROUND(A20*D20,2)</f>
        <v>160956.8</v>
      </c>
      <c r="G20" s="224" t="inlineStr">
        <is>
          <t>руб. в текущих ценах</t>
        </is>
      </c>
      <c r="J20" s="225" t="n"/>
      <c r="K20" s="221" t="n"/>
    </row>
    <row r="21" ht="18.75" customHeight="1">
      <c r="A21" s="226" t="inlineStr">
        <is>
          <t>Минстрой России от 24.02.2026 № 9491-ИФ/09, приложение 4. Индекс 14,05.</t>
        </is>
      </c>
      <c r="J21" s="227" t="inlineStr">
        <is>
          <t>К=</t>
        </is>
      </c>
      <c r="K21" s="227" t="n">
        <v>14.05</v>
      </c>
    </row>
    <row r="22" ht="26.25" customHeight="1">
      <c r="A22" s="228" t="inlineStr">
        <is>
          <t>Составил:</t>
        </is>
      </c>
      <c r="B22" s="229" t="n"/>
      <c r="C22" s="56" t="n"/>
      <c r="D22" s="56" t="n"/>
      <c r="E22" s="228" t="inlineStr">
        <is>
          <t>Григорова И. А.</t>
        </is>
      </c>
      <c r="G22" s="230" t="n"/>
      <c r="H22" s="231" t="n"/>
      <c r="I22" s="231" t="n"/>
      <c r="J22" s="231" t="n"/>
      <c r="K22" s="231" t="n"/>
    </row>
    <row r="23">
      <c r="A23" s="228" t="n"/>
      <c r="E23" s="228" t="n"/>
    </row>
    <row r="24" ht="9.75" customHeight="1">
      <c r="A24" s="228" t="n"/>
      <c r="E24" s="228" t="n"/>
    </row>
    <row r="25" ht="18" customHeight="1">
      <c r="A25" s="228" t="inlineStr">
        <is>
          <t>Проверил:</t>
        </is>
      </c>
      <c r="B25" s="229" t="n"/>
      <c r="C25" s="56" t="n"/>
      <c r="D25" s="56" t="n"/>
      <c r="E25" s="228" t="inlineStr">
        <is>
          <t>Черкасов А. В.</t>
        </is>
      </c>
    </row>
    <row r="27" ht="75" customHeight="1">
      <c r="A27" s="197" t="n"/>
    </row>
  </sheetData>
  <mergeCells count="29">
    <mergeCell ref="B7:I7"/>
    <mergeCell ref="E24:F24"/>
    <mergeCell ref="B16:I16"/>
    <mergeCell ref="E23:F23"/>
    <mergeCell ref="A1:K1"/>
    <mergeCell ref="A21:I21"/>
    <mergeCell ref="B12:I12"/>
    <mergeCell ref="B11:I11"/>
    <mergeCell ref="B14:I14"/>
    <mergeCell ref="G20:I20"/>
    <mergeCell ref="B8:I8"/>
    <mergeCell ref="A27:K27"/>
    <mergeCell ref="B13:I13"/>
    <mergeCell ref="A3:K3"/>
    <mergeCell ref="J18:J19"/>
    <mergeCell ref="B10:I10"/>
    <mergeCell ref="A2:K2"/>
    <mergeCell ref="B25:D25"/>
    <mergeCell ref="A17:K17"/>
    <mergeCell ref="B9:I9"/>
    <mergeCell ref="A20:B20"/>
    <mergeCell ref="A4:K4"/>
    <mergeCell ref="B15:I15"/>
    <mergeCell ref="E25:F25"/>
    <mergeCell ref="B22:D22"/>
    <mergeCell ref="B5:I5"/>
    <mergeCell ref="E22:F22"/>
    <mergeCell ref="A6:I6"/>
    <mergeCell ref="K18:K19"/>
  </mergeCells>
  <pageMargins left="0.7" right="0.7" top="0.75" bottom="0.75" header="0.15" footer="0.3"/>
  <pageSetup orientation="portrait" paperSize="9" scale="91" fitToHeight="0" fitToWidth="1"/>
  <headerFooter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0"/>
  </sheetPr>
  <dimension ref="A1:G33"/>
  <sheetViews>
    <sheetView showGridLines="0" workbookViewId="0">
      <selection activeCell="A1" sqref="A1"/>
    </sheetView>
  </sheetViews>
  <sheetFormatPr baseColWidth="8" defaultRowHeight="15"/>
  <cols>
    <col width="6.7109375" customWidth="1" min="1" max="1"/>
    <col width="56.5703125" customWidth="1" min="2" max="2"/>
    <col width="8.42578125" customWidth="1" min="3" max="3"/>
    <col width="15.7109375" customWidth="1" min="4" max="4"/>
    <col width="12.85546875" customWidth="1" min="5" max="5"/>
    <col width="9.140625" customWidth="1" min="6" max="256"/>
    <col width="6.7109375" customWidth="1" min="257" max="257"/>
    <col width="56.5703125" customWidth="1" min="258" max="258"/>
    <col width="8.42578125" customWidth="1" min="259" max="259"/>
    <col width="15.7109375" customWidth="1" min="260" max="260"/>
    <col width="12.85546875" customWidth="1" min="261" max="261"/>
    <col width="9.140625" customWidth="1" min="262" max="512"/>
    <col width="6.7109375" customWidth="1" min="513" max="513"/>
    <col width="56.5703125" customWidth="1" min="514" max="514"/>
    <col width="8.42578125" customWidth="1" min="515" max="515"/>
    <col width="15.7109375" customWidth="1" min="516" max="516"/>
    <col width="12.85546875" customWidth="1" min="517" max="517"/>
    <col width="9.140625" customWidth="1" min="518" max="768"/>
    <col width="6.7109375" customWidth="1" min="769" max="769"/>
    <col width="56.5703125" customWidth="1" min="770" max="770"/>
    <col width="8.42578125" customWidth="1" min="771" max="771"/>
    <col width="15.7109375" customWidth="1" min="772" max="772"/>
    <col width="12.85546875" customWidth="1" min="773" max="773"/>
    <col width="9.140625" customWidth="1" min="774" max="1024"/>
    <col width="6.7109375" customWidth="1" min="1025" max="1025"/>
    <col width="56.5703125" customWidth="1" min="1026" max="1026"/>
    <col width="8.42578125" customWidth="1" min="1027" max="1027"/>
    <col width="15.7109375" customWidth="1" min="1028" max="1028"/>
    <col width="12.85546875" customWidth="1" min="1029" max="1029"/>
    <col width="9.140625" customWidth="1" min="1030" max="1280"/>
    <col width="6.7109375" customWidth="1" min="1281" max="1281"/>
    <col width="56.5703125" customWidth="1" min="1282" max="1282"/>
    <col width="8.42578125" customWidth="1" min="1283" max="1283"/>
    <col width="15.7109375" customWidth="1" min="1284" max="1284"/>
    <col width="12.85546875" customWidth="1" min="1285" max="1285"/>
    <col width="9.140625" customWidth="1" min="1286" max="1536"/>
    <col width="6.7109375" customWidth="1" min="1537" max="1537"/>
    <col width="56.5703125" customWidth="1" min="1538" max="1538"/>
    <col width="8.42578125" customWidth="1" min="1539" max="1539"/>
    <col width="15.7109375" customWidth="1" min="1540" max="1540"/>
    <col width="12.85546875" customWidth="1" min="1541" max="1541"/>
    <col width="9.140625" customWidth="1" min="1542" max="1792"/>
    <col width="6.7109375" customWidth="1" min="1793" max="1793"/>
    <col width="56.5703125" customWidth="1" min="1794" max="1794"/>
    <col width="8.42578125" customWidth="1" min="1795" max="1795"/>
    <col width="15.7109375" customWidth="1" min="1796" max="1796"/>
    <col width="12.85546875" customWidth="1" min="1797" max="1797"/>
    <col width="9.140625" customWidth="1" min="1798" max="2048"/>
    <col width="6.7109375" customWidth="1" min="2049" max="2049"/>
    <col width="56.5703125" customWidth="1" min="2050" max="2050"/>
    <col width="8.42578125" customWidth="1" min="2051" max="2051"/>
    <col width="15.7109375" customWidth="1" min="2052" max="2052"/>
    <col width="12.85546875" customWidth="1" min="2053" max="2053"/>
    <col width="9.140625" customWidth="1" min="2054" max="2304"/>
    <col width="6.7109375" customWidth="1" min="2305" max="2305"/>
    <col width="56.5703125" customWidth="1" min="2306" max="2306"/>
    <col width="8.42578125" customWidth="1" min="2307" max="2307"/>
    <col width="15.7109375" customWidth="1" min="2308" max="2308"/>
    <col width="12.85546875" customWidth="1" min="2309" max="2309"/>
    <col width="9.140625" customWidth="1" min="2310" max="2560"/>
    <col width="6.7109375" customWidth="1" min="2561" max="2561"/>
    <col width="56.5703125" customWidth="1" min="2562" max="2562"/>
    <col width="8.42578125" customWidth="1" min="2563" max="2563"/>
    <col width="15.7109375" customWidth="1" min="2564" max="2564"/>
    <col width="12.85546875" customWidth="1" min="2565" max="2565"/>
    <col width="9.140625" customWidth="1" min="2566" max="2816"/>
    <col width="6.7109375" customWidth="1" min="2817" max="2817"/>
    <col width="56.5703125" customWidth="1" min="2818" max="2818"/>
    <col width="8.42578125" customWidth="1" min="2819" max="2819"/>
    <col width="15.7109375" customWidth="1" min="2820" max="2820"/>
    <col width="12.85546875" customWidth="1" min="2821" max="2821"/>
    <col width="9.140625" customWidth="1" min="2822" max="3072"/>
    <col width="6.7109375" customWidth="1" min="3073" max="3073"/>
    <col width="56.5703125" customWidth="1" min="3074" max="3074"/>
    <col width="8.42578125" customWidth="1" min="3075" max="3075"/>
    <col width="15.7109375" customWidth="1" min="3076" max="3076"/>
    <col width="12.85546875" customWidth="1" min="3077" max="3077"/>
    <col width="9.140625" customWidth="1" min="3078" max="3328"/>
    <col width="6.7109375" customWidth="1" min="3329" max="3329"/>
    <col width="56.5703125" customWidth="1" min="3330" max="3330"/>
    <col width="8.42578125" customWidth="1" min="3331" max="3331"/>
    <col width="15.7109375" customWidth="1" min="3332" max="3332"/>
    <col width="12.85546875" customWidth="1" min="3333" max="3333"/>
    <col width="9.140625" customWidth="1" min="3334" max="3584"/>
    <col width="6.7109375" customWidth="1" min="3585" max="3585"/>
    <col width="56.5703125" customWidth="1" min="3586" max="3586"/>
    <col width="8.42578125" customWidth="1" min="3587" max="3587"/>
    <col width="15.7109375" customWidth="1" min="3588" max="3588"/>
    <col width="12.85546875" customWidth="1" min="3589" max="3589"/>
    <col width="9.140625" customWidth="1" min="3590" max="3840"/>
    <col width="6.7109375" customWidth="1" min="3841" max="3841"/>
    <col width="56.5703125" customWidth="1" min="3842" max="3842"/>
    <col width="8.42578125" customWidth="1" min="3843" max="3843"/>
    <col width="15.7109375" customWidth="1" min="3844" max="3844"/>
    <col width="12.85546875" customWidth="1" min="3845" max="3845"/>
    <col width="9.140625" customWidth="1" min="3846" max="4096"/>
    <col width="6.7109375" customWidth="1" min="4097" max="4097"/>
    <col width="56.5703125" customWidth="1" min="4098" max="4098"/>
    <col width="8.42578125" customWidth="1" min="4099" max="4099"/>
    <col width="15.7109375" customWidth="1" min="4100" max="4100"/>
    <col width="12.85546875" customWidth="1" min="4101" max="4101"/>
    <col width="9.140625" customWidth="1" min="4102" max="4352"/>
    <col width="6.7109375" customWidth="1" min="4353" max="4353"/>
    <col width="56.5703125" customWidth="1" min="4354" max="4354"/>
    <col width="8.42578125" customWidth="1" min="4355" max="4355"/>
    <col width="15.7109375" customWidth="1" min="4356" max="4356"/>
    <col width="12.85546875" customWidth="1" min="4357" max="4357"/>
    <col width="9.140625" customWidth="1" min="4358" max="4608"/>
    <col width="6.7109375" customWidth="1" min="4609" max="4609"/>
    <col width="56.5703125" customWidth="1" min="4610" max="4610"/>
    <col width="8.42578125" customWidth="1" min="4611" max="4611"/>
    <col width="15.7109375" customWidth="1" min="4612" max="4612"/>
    <col width="12.85546875" customWidth="1" min="4613" max="4613"/>
    <col width="9.140625" customWidth="1" min="4614" max="4864"/>
    <col width="6.7109375" customWidth="1" min="4865" max="4865"/>
    <col width="56.5703125" customWidth="1" min="4866" max="4866"/>
    <col width="8.42578125" customWidth="1" min="4867" max="4867"/>
    <col width="15.7109375" customWidth="1" min="4868" max="4868"/>
    <col width="12.85546875" customWidth="1" min="4869" max="4869"/>
    <col width="9.140625" customWidth="1" min="4870" max="5120"/>
    <col width="6.7109375" customWidth="1" min="5121" max="5121"/>
    <col width="56.5703125" customWidth="1" min="5122" max="5122"/>
    <col width="8.42578125" customWidth="1" min="5123" max="5123"/>
    <col width="15.7109375" customWidth="1" min="5124" max="5124"/>
    <col width="12.85546875" customWidth="1" min="5125" max="5125"/>
    <col width="9.140625" customWidth="1" min="5126" max="5376"/>
    <col width="6.7109375" customWidth="1" min="5377" max="5377"/>
    <col width="56.5703125" customWidth="1" min="5378" max="5378"/>
    <col width="8.42578125" customWidth="1" min="5379" max="5379"/>
    <col width="15.7109375" customWidth="1" min="5380" max="5380"/>
    <col width="12.85546875" customWidth="1" min="5381" max="5381"/>
    <col width="9.140625" customWidth="1" min="5382" max="5632"/>
    <col width="6.7109375" customWidth="1" min="5633" max="5633"/>
    <col width="56.5703125" customWidth="1" min="5634" max="5634"/>
    <col width="8.42578125" customWidth="1" min="5635" max="5635"/>
    <col width="15.7109375" customWidth="1" min="5636" max="5636"/>
    <col width="12.85546875" customWidth="1" min="5637" max="5637"/>
    <col width="9.140625" customWidth="1" min="5638" max="5888"/>
    <col width="6.7109375" customWidth="1" min="5889" max="5889"/>
    <col width="56.5703125" customWidth="1" min="5890" max="5890"/>
    <col width="8.42578125" customWidth="1" min="5891" max="5891"/>
    <col width="15.7109375" customWidth="1" min="5892" max="5892"/>
    <col width="12.85546875" customWidth="1" min="5893" max="5893"/>
    <col width="9.140625" customWidth="1" min="5894" max="6144"/>
    <col width="6.7109375" customWidth="1" min="6145" max="6145"/>
    <col width="56.5703125" customWidth="1" min="6146" max="6146"/>
    <col width="8.42578125" customWidth="1" min="6147" max="6147"/>
    <col width="15.7109375" customWidth="1" min="6148" max="6148"/>
    <col width="12.85546875" customWidth="1" min="6149" max="6149"/>
    <col width="9.140625" customWidth="1" min="6150" max="6400"/>
    <col width="6.7109375" customWidth="1" min="6401" max="6401"/>
    <col width="56.5703125" customWidth="1" min="6402" max="6402"/>
    <col width="8.42578125" customWidth="1" min="6403" max="6403"/>
    <col width="15.7109375" customWidth="1" min="6404" max="6404"/>
    <col width="12.85546875" customWidth="1" min="6405" max="6405"/>
    <col width="9.140625" customWidth="1" min="6406" max="6656"/>
    <col width="6.7109375" customWidth="1" min="6657" max="6657"/>
    <col width="56.5703125" customWidth="1" min="6658" max="6658"/>
    <col width="8.42578125" customWidth="1" min="6659" max="6659"/>
    <col width="15.7109375" customWidth="1" min="6660" max="6660"/>
    <col width="12.85546875" customWidth="1" min="6661" max="6661"/>
    <col width="9.140625" customWidth="1" min="6662" max="6912"/>
    <col width="6.7109375" customWidth="1" min="6913" max="6913"/>
    <col width="56.5703125" customWidth="1" min="6914" max="6914"/>
    <col width="8.42578125" customWidth="1" min="6915" max="6915"/>
    <col width="15.7109375" customWidth="1" min="6916" max="6916"/>
    <col width="12.85546875" customWidth="1" min="6917" max="6917"/>
    <col width="9.140625" customWidth="1" min="6918" max="7168"/>
    <col width="6.7109375" customWidth="1" min="7169" max="7169"/>
    <col width="56.5703125" customWidth="1" min="7170" max="7170"/>
    <col width="8.42578125" customWidth="1" min="7171" max="7171"/>
    <col width="15.7109375" customWidth="1" min="7172" max="7172"/>
    <col width="12.85546875" customWidth="1" min="7173" max="7173"/>
    <col width="9.140625" customWidth="1" min="7174" max="7424"/>
    <col width="6.7109375" customWidth="1" min="7425" max="7425"/>
    <col width="56.5703125" customWidth="1" min="7426" max="7426"/>
    <col width="8.42578125" customWidth="1" min="7427" max="7427"/>
    <col width="15.7109375" customWidth="1" min="7428" max="7428"/>
    <col width="12.85546875" customWidth="1" min="7429" max="7429"/>
    <col width="9.140625" customWidth="1" min="7430" max="7680"/>
    <col width="6.7109375" customWidth="1" min="7681" max="7681"/>
    <col width="56.5703125" customWidth="1" min="7682" max="7682"/>
    <col width="8.42578125" customWidth="1" min="7683" max="7683"/>
    <col width="15.7109375" customWidth="1" min="7684" max="7684"/>
    <col width="12.85546875" customWidth="1" min="7685" max="7685"/>
    <col width="9.140625" customWidth="1" min="7686" max="7936"/>
    <col width="6.7109375" customWidth="1" min="7937" max="7937"/>
    <col width="56.5703125" customWidth="1" min="7938" max="7938"/>
    <col width="8.42578125" customWidth="1" min="7939" max="7939"/>
    <col width="15.7109375" customWidth="1" min="7940" max="7940"/>
    <col width="12.85546875" customWidth="1" min="7941" max="7941"/>
    <col width="9.140625" customWidth="1" min="7942" max="8192"/>
    <col width="6.7109375" customWidth="1" min="8193" max="8193"/>
    <col width="56.5703125" customWidth="1" min="8194" max="8194"/>
    <col width="8.42578125" customWidth="1" min="8195" max="8195"/>
    <col width="15.7109375" customWidth="1" min="8196" max="8196"/>
    <col width="12.85546875" customWidth="1" min="8197" max="8197"/>
    <col width="9.140625" customWidth="1" min="8198" max="8448"/>
    <col width="6.7109375" customWidth="1" min="8449" max="8449"/>
    <col width="56.5703125" customWidth="1" min="8450" max="8450"/>
    <col width="8.42578125" customWidth="1" min="8451" max="8451"/>
    <col width="15.7109375" customWidth="1" min="8452" max="8452"/>
    <col width="12.85546875" customWidth="1" min="8453" max="8453"/>
    <col width="9.140625" customWidth="1" min="8454" max="8704"/>
    <col width="6.7109375" customWidth="1" min="8705" max="8705"/>
    <col width="56.5703125" customWidth="1" min="8706" max="8706"/>
    <col width="8.42578125" customWidth="1" min="8707" max="8707"/>
    <col width="15.7109375" customWidth="1" min="8708" max="8708"/>
    <col width="12.85546875" customWidth="1" min="8709" max="8709"/>
    <col width="9.140625" customWidth="1" min="8710" max="8960"/>
    <col width="6.7109375" customWidth="1" min="8961" max="8961"/>
    <col width="56.5703125" customWidth="1" min="8962" max="8962"/>
    <col width="8.42578125" customWidth="1" min="8963" max="8963"/>
    <col width="15.7109375" customWidth="1" min="8964" max="8964"/>
    <col width="12.85546875" customWidth="1" min="8965" max="8965"/>
    <col width="9.140625" customWidth="1" min="8966" max="9216"/>
    <col width="6.7109375" customWidth="1" min="9217" max="9217"/>
    <col width="56.5703125" customWidth="1" min="9218" max="9218"/>
    <col width="8.42578125" customWidth="1" min="9219" max="9219"/>
    <col width="15.7109375" customWidth="1" min="9220" max="9220"/>
    <col width="12.85546875" customWidth="1" min="9221" max="9221"/>
    <col width="9.140625" customWidth="1" min="9222" max="9472"/>
    <col width="6.7109375" customWidth="1" min="9473" max="9473"/>
    <col width="56.5703125" customWidth="1" min="9474" max="9474"/>
    <col width="8.42578125" customWidth="1" min="9475" max="9475"/>
    <col width="15.7109375" customWidth="1" min="9476" max="9476"/>
    <col width="12.85546875" customWidth="1" min="9477" max="9477"/>
    <col width="9.140625" customWidth="1" min="9478" max="9728"/>
    <col width="6.7109375" customWidth="1" min="9729" max="9729"/>
    <col width="56.5703125" customWidth="1" min="9730" max="9730"/>
    <col width="8.42578125" customWidth="1" min="9731" max="9731"/>
    <col width="15.7109375" customWidth="1" min="9732" max="9732"/>
    <col width="12.85546875" customWidth="1" min="9733" max="9733"/>
    <col width="9.140625" customWidth="1" min="9734" max="9984"/>
    <col width="6.7109375" customWidth="1" min="9985" max="9985"/>
    <col width="56.5703125" customWidth="1" min="9986" max="9986"/>
    <col width="8.42578125" customWidth="1" min="9987" max="9987"/>
    <col width="15.7109375" customWidth="1" min="9988" max="9988"/>
    <col width="12.85546875" customWidth="1" min="9989" max="9989"/>
    <col width="9.140625" customWidth="1" min="9990" max="10240"/>
    <col width="6.7109375" customWidth="1" min="10241" max="10241"/>
    <col width="56.5703125" customWidth="1" min="10242" max="10242"/>
    <col width="8.42578125" customWidth="1" min="10243" max="10243"/>
    <col width="15.7109375" customWidth="1" min="10244" max="10244"/>
    <col width="12.85546875" customWidth="1" min="10245" max="10245"/>
    <col width="9.140625" customWidth="1" min="10246" max="10496"/>
    <col width="6.7109375" customWidth="1" min="10497" max="10497"/>
    <col width="56.5703125" customWidth="1" min="10498" max="10498"/>
    <col width="8.42578125" customWidth="1" min="10499" max="10499"/>
    <col width="15.7109375" customWidth="1" min="10500" max="10500"/>
    <col width="12.85546875" customWidth="1" min="10501" max="10501"/>
    <col width="9.140625" customWidth="1" min="10502" max="10752"/>
    <col width="6.7109375" customWidth="1" min="10753" max="10753"/>
    <col width="56.5703125" customWidth="1" min="10754" max="10754"/>
    <col width="8.42578125" customWidth="1" min="10755" max="10755"/>
    <col width="15.7109375" customWidth="1" min="10756" max="10756"/>
    <col width="12.85546875" customWidth="1" min="10757" max="10757"/>
    <col width="9.140625" customWidth="1" min="10758" max="11008"/>
    <col width="6.7109375" customWidth="1" min="11009" max="11009"/>
    <col width="56.5703125" customWidth="1" min="11010" max="11010"/>
    <col width="8.42578125" customWidth="1" min="11011" max="11011"/>
    <col width="15.7109375" customWidth="1" min="11012" max="11012"/>
    <col width="12.85546875" customWidth="1" min="11013" max="11013"/>
    <col width="9.140625" customWidth="1" min="11014" max="11264"/>
    <col width="6.7109375" customWidth="1" min="11265" max="11265"/>
    <col width="56.5703125" customWidth="1" min="11266" max="11266"/>
    <col width="8.42578125" customWidth="1" min="11267" max="11267"/>
    <col width="15.7109375" customWidth="1" min="11268" max="11268"/>
    <col width="12.85546875" customWidth="1" min="11269" max="11269"/>
    <col width="9.140625" customWidth="1" min="11270" max="11520"/>
    <col width="6.7109375" customWidth="1" min="11521" max="11521"/>
    <col width="56.5703125" customWidth="1" min="11522" max="11522"/>
    <col width="8.42578125" customWidth="1" min="11523" max="11523"/>
    <col width="15.7109375" customWidth="1" min="11524" max="11524"/>
    <col width="12.85546875" customWidth="1" min="11525" max="11525"/>
    <col width="9.140625" customWidth="1" min="11526" max="11776"/>
    <col width="6.7109375" customWidth="1" min="11777" max="11777"/>
    <col width="56.5703125" customWidth="1" min="11778" max="11778"/>
    <col width="8.42578125" customWidth="1" min="11779" max="11779"/>
    <col width="15.7109375" customWidth="1" min="11780" max="11780"/>
    <col width="12.85546875" customWidth="1" min="11781" max="11781"/>
    <col width="9.140625" customWidth="1" min="11782" max="12032"/>
    <col width="6.7109375" customWidth="1" min="12033" max="12033"/>
    <col width="56.5703125" customWidth="1" min="12034" max="12034"/>
    <col width="8.42578125" customWidth="1" min="12035" max="12035"/>
    <col width="15.7109375" customWidth="1" min="12036" max="12036"/>
    <col width="12.85546875" customWidth="1" min="12037" max="12037"/>
    <col width="9.140625" customWidth="1" min="12038" max="12288"/>
    <col width="6.7109375" customWidth="1" min="12289" max="12289"/>
    <col width="56.5703125" customWidth="1" min="12290" max="12290"/>
    <col width="8.42578125" customWidth="1" min="12291" max="12291"/>
    <col width="15.7109375" customWidth="1" min="12292" max="12292"/>
    <col width="12.85546875" customWidth="1" min="12293" max="12293"/>
    <col width="9.140625" customWidth="1" min="12294" max="12544"/>
    <col width="6.7109375" customWidth="1" min="12545" max="12545"/>
    <col width="56.5703125" customWidth="1" min="12546" max="12546"/>
    <col width="8.42578125" customWidth="1" min="12547" max="12547"/>
    <col width="15.7109375" customWidth="1" min="12548" max="12548"/>
    <col width="12.85546875" customWidth="1" min="12549" max="12549"/>
    <col width="9.140625" customWidth="1" min="12550" max="12800"/>
    <col width="6.7109375" customWidth="1" min="12801" max="12801"/>
    <col width="56.5703125" customWidth="1" min="12802" max="12802"/>
    <col width="8.42578125" customWidth="1" min="12803" max="12803"/>
    <col width="15.7109375" customWidth="1" min="12804" max="12804"/>
    <col width="12.85546875" customWidth="1" min="12805" max="12805"/>
    <col width="9.140625" customWidth="1" min="12806" max="13056"/>
    <col width="6.7109375" customWidth="1" min="13057" max="13057"/>
    <col width="56.5703125" customWidth="1" min="13058" max="13058"/>
    <col width="8.42578125" customWidth="1" min="13059" max="13059"/>
    <col width="15.7109375" customWidth="1" min="13060" max="13060"/>
    <col width="12.85546875" customWidth="1" min="13061" max="13061"/>
    <col width="9.140625" customWidth="1" min="13062" max="13312"/>
    <col width="6.7109375" customWidth="1" min="13313" max="13313"/>
    <col width="56.5703125" customWidth="1" min="13314" max="13314"/>
    <col width="8.42578125" customWidth="1" min="13315" max="13315"/>
    <col width="15.7109375" customWidth="1" min="13316" max="13316"/>
    <col width="12.85546875" customWidth="1" min="13317" max="13317"/>
    <col width="9.140625" customWidth="1" min="13318" max="13568"/>
    <col width="6.7109375" customWidth="1" min="13569" max="13569"/>
    <col width="56.5703125" customWidth="1" min="13570" max="13570"/>
    <col width="8.42578125" customWidth="1" min="13571" max="13571"/>
    <col width="15.7109375" customWidth="1" min="13572" max="13572"/>
    <col width="12.85546875" customWidth="1" min="13573" max="13573"/>
    <col width="9.140625" customWidth="1" min="13574" max="13824"/>
    <col width="6.7109375" customWidth="1" min="13825" max="13825"/>
    <col width="56.5703125" customWidth="1" min="13826" max="13826"/>
    <col width="8.42578125" customWidth="1" min="13827" max="13827"/>
    <col width="15.7109375" customWidth="1" min="13828" max="13828"/>
    <col width="12.85546875" customWidth="1" min="13829" max="13829"/>
    <col width="9.140625" customWidth="1" min="13830" max="14080"/>
    <col width="6.7109375" customWidth="1" min="14081" max="14081"/>
    <col width="56.5703125" customWidth="1" min="14082" max="14082"/>
    <col width="8.42578125" customWidth="1" min="14083" max="14083"/>
    <col width="15.7109375" customWidth="1" min="14084" max="14084"/>
    <col width="12.85546875" customWidth="1" min="14085" max="14085"/>
    <col width="9.140625" customWidth="1" min="14086" max="14336"/>
    <col width="6.7109375" customWidth="1" min="14337" max="14337"/>
    <col width="56.5703125" customWidth="1" min="14338" max="14338"/>
    <col width="8.42578125" customWidth="1" min="14339" max="14339"/>
    <col width="15.7109375" customWidth="1" min="14340" max="14340"/>
    <col width="12.85546875" customWidth="1" min="14341" max="14341"/>
    <col width="9.140625" customWidth="1" min="14342" max="14592"/>
    <col width="6.7109375" customWidth="1" min="14593" max="14593"/>
    <col width="56.5703125" customWidth="1" min="14594" max="14594"/>
    <col width="8.42578125" customWidth="1" min="14595" max="14595"/>
    <col width="15.7109375" customWidth="1" min="14596" max="14596"/>
    <col width="12.85546875" customWidth="1" min="14597" max="14597"/>
    <col width="9.140625" customWidth="1" min="14598" max="14848"/>
    <col width="6.7109375" customWidth="1" min="14849" max="14849"/>
    <col width="56.5703125" customWidth="1" min="14850" max="14850"/>
    <col width="8.42578125" customWidth="1" min="14851" max="14851"/>
    <col width="15.7109375" customWidth="1" min="14852" max="14852"/>
    <col width="12.85546875" customWidth="1" min="14853" max="14853"/>
    <col width="9.140625" customWidth="1" min="14854" max="15104"/>
    <col width="6.7109375" customWidth="1" min="15105" max="15105"/>
    <col width="56.5703125" customWidth="1" min="15106" max="15106"/>
    <col width="8.42578125" customWidth="1" min="15107" max="15107"/>
    <col width="15.7109375" customWidth="1" min="15108" max="15108"/>
    <col width="12.85546875" customWidth="1" min="15109" max="15109"/>
    <col width="9.140625" customWidth="1" min="15110" max="15360"/>
    <col width="6.7109375" customWidth="1" min="15361" max="15361"/>
    <col width="56.5703125" customWidth="1" min="15362" max="15362"/>
    <col width="8.42578125" customWidth="1" min="15363" max="15363"/>
    <col width="15.7109375" customWidth="1" min="15364" max="15364"/>
    <col width="12.85546875" customWidth="1" min="15365" max="15365"/>
    <col width="9.140625" customWidth="1" min="15366" max="15616"/>
    <col width="6.7109375" customWidth="1" min="15617" max="15617"/>
    <col width="56.5703125" customWidth="1" min="15618" max="15618"/>
    <col width="8.42578125" customWidth="1" min="15619" max="15619"/>
    <col width="15.7109375" customWidth="1" min="15620" max="15620"/>
    <col width="12.85546875" customWidth="1" min="15621" max="15621"/>
    <col width="9.140625" customWidth="1" min="15622" max="15872"/>
    <col width="6.7109375" customWidth="1" min="15873" max="15873"/>
    <col width="56.5703125" customWidth="1" min="15874" max="15874"/>
    <col width="8.42578125" customWidth="1" min="15875" max="15875"/>
    <col width="15.7109375" customWidth="1" min="15876" max="15876"/>
    <col width="12.85546875" customWidth="1" min="15877" max="15877"/>
    <col width="9.140625" customWidth="1" min="15878" max="16128"/>
    <col width="6.7109375" customWidth="1" min="16129" max="16129"/>
    <col width="56.5703125" customWidth="1" min="16130" max="16130"/>
    <col width="8.42578125" customWidth="1" min="16131" max="16131"/>
    <col width="15.7109375" customWidth="1" min="16132" max="16132"/>
    <col width="12.85546875" customWidth="1" min="16133" max="16133"/>
    <col width="9.140625" customWidth="1" min="16134" max="16384"/>
  </cols>
  <sheetData>
    <row r="1" ht="15.75" customHeight="1">
      <c r="B1" s="232" t="inlineStr">
        <is>
          <t>Сметный расчет № СР-3-22</t>
        </is>
      </c>
      <c r="E1" s="233" t="n"/>
    </row>
    <row r="2" ht="15.75" customHeight="1">
      <c r="B2" s="232" t="inlineStr">
        <is>
          <t xml:space="preserve">Затраты, связанные с командированием рабочих </t>
        </is>
      </c>
      <c r="E2" s="233" t="n"/>
    </row>
    <row r="3" ht="15.75" customHeight="1">
      <c r="A3" s="232" t="n"/>
      <c r="C3" s="234" t="n"/>
    </row>
    <row r="4" ht="15.75" customHeight="1">
      <c r="A4" s="232" t="inlineStr">
        <is>
          <t>Объект: 22-ВЛ 220 кВ Бурейская ГЭС - Завитая I цепь</t>
        </is>
      </c>
    </row>
    <row r="5" ht="15.75" customHeight="1">
      <c r="A5" s="235" t="inlineStr">
        <is>
          <r>
            <t>Заказчик:</t>
          </r>
          <r>
            <rPr>
              <rFont val="Times New Roman"/>
              <charset val="204"/>
              <family val="1"/>
              <sz val="12"/>
            </rPr>
            <t xml:space="preserve"> ПАО «Россети» - «МЭС Востока»</t>
          </r>
        </is>
      </c>
    </row>
    <row r="6" ht="18.75" customHeight="1">
      <c r="A6" s="236" t="inlineStr">
        <is>
          <r>
            <t>Подрядчик:</t>
          </r>
          <r>
            <rPr>
              <rFont val="Times New Roman"/>
              <charset val="204"/>
              <family val="1"/>
              <sz val="12"/>
            </rPr>
            <t xml:space="preserve"> ООО «Петровский Парк»</t>
          </r>
        </is>
      </c>
      <c r="F6" s="237" t="n"/>
    </row>
    <row r="7">
      <c r="A7" s="238" t="n"/>
      <c r="B7" s="239" t="n"/>
      <c r="C7" s="240" t="n"/>
      <c r="D7" s="240" t="n"/>
    </row>
    <row r="8">
      <c r="A8" s="241" t="inlineStr">
        <is>
          <t>Основание: Ф.579959-19.22-РД</t>
        </is>
      </c>
    </row>
    <row r="9" ht="28.5" customHeight="1">
      <c r="A9" s="242" t="inlineStr">
        <is>
          <t>№ п/п</t>
        </is>
      </c>
      <c r="B9" s="243" t="inlineStr">
        <is>
          <t>Наименование затрат</t>
        </is>
      </c>
      <c r="C9" s="243" t="inlineStr">
        <is>
          <t>ед.изм.</t>
        </is>
      </c>
      <c r="D9" s="242" t="inlineStr">
        <is>
          <t>Кол-во / Стоимость</t>
        </is>
      </c>
    </row>
    <row r="10">
      <c r="A10" s="243" t="n">
        <v>1</v>
      </c>
      <c r="B10" s="244" t="inlineStr">
        <is>
          <t>Исходные данные:</t>
        </is>
      </c>
      <c r="C10" s="59" t="n"/>
      <c r="D10" s="91" t="n"/>
    </row>
    <row r="11" ht="30" customHeight="1">
      <c r="A11" s="245" t="inlineStr">
        <is>
          <t>1.1</t>
        </is>
      </c>
      <c r="B11" s="246" t="inlineStr">
        <is>
          <t>Продолжительность строительства</t>
        </is>
      </c>
      <c r="C11" s="247" t="inlineStr">
        <is>
          <t>сут.</t>
        </is>
      </c>
      <c r="D11" s="248" t="n">
        <f>30*2</f>
        <v>60</v>
      </c>
    </row>
    <row r="12" ht="30" customHeight="1">
      <c r="A12" s="245" t="inlineStr">
        <is>
          <t>1.2</t>
        </is>
      </c>
      <c r="B12" s="246" t="inlineStr">
        <is>
          <t>Численность рабочих</t>
        </is>
      </c>
      <c r="C12" s="247" t="inlineStr">
        <is>
          <t>чел.</t>
        </is>
      </c>
      <c r="D12" s="247" t="n">
        <f>9*1</f>
        <v>9</v>
      </c>
    </row>
    <row r="13" ht="30" customHeight="1">
      <c r="A13" s="245" t="inlineStr">
        <is>
          <t>1.3</t>
        </is>
      </c>
      <c r="B13" s="246" t="inlineStr">
        <is>
          <t>Пункт базировки п. Прогресс</t>
        </is>
      </c>
      <c r="C13" s="249" t="n"/>
      <c r="D13" s="249" t="n"/>
    </row>
    <row r="14">
      <c r="A14" s="245" t="inlineStr">
        <is>
          <t>1.4</t>
        </is>
      </c>
      <c r="B14" s="246" t="inlineStr">
        <is>
          <t>Автомобильная перевозки</t>
        </is>
      </c>
      <c r="C14" s="250" t="inlineStr">
        <is>
          <t>км.</t>
        </is>
      </c>
      <c r="D14" s="247" t="n">
        <v>550</v>
      </c>
    </row>
    <row r="15">
      <c r="A15" s="243" t="n">
        <v>2</v>
      </c>
      <c r="B15" s="244" t="inlineStr">
        <is>
          <t>Расчет суточных и проживания:</t>
        </is>
      </c>
      <c r="C15" s="59" t="n"/>
      <c r="D15" s="91" t="n"/>
    </row>
    <row r="16" ht="45" customHeight="1">
      <c r="A16" s="245" t="inlineStr">
        <is>
          <t>2.1</t>
        </is>
      </c>
      <c r="B16" s="251" t="inlineStr">
        <is>
          <t>Суточные по исходной ставке: 100 руб. × 60 суток × 9 чел.</t>
        </is>
      </c>
      <c r="C16" s="247" t="inlineStr">
        <is>
          <t>руб.</t>
        </is>
      </c>
      <c r="D16" s="252" t="n">
        <f>ROUND(D11*D12*100,2)</f>
        <v>54000</v>
      </c>
    </row>
    <row r="17" ht="60" customHeight="1">
      <c r="A17" s="245" t="inlineStr">
        <is>
          <t>2.2</t>
        </is>
      </c>
      <c r="B17" s="251" t="inlineStr">
        <is>
          <t>Проживание по исходной ставке: 550 руб. × 60 суток × 9 чел.</t>
        </is>
      </c>
      <c r="C17" s="247" t="inlineStr">
        <is>
          <t>руб.</t>
        </is>
      </c>
      <c r="D17" s="252" t="n">
        <f>ROUND(D11*D12*550,2)</f>
        <v>297000</v>
      </c>
    </row>
    <row r="18">
      <c r="A18" s="253" t="inlineStr">
        <is>
          <t>3</t>
        </is>
      </c>
      <c r="B18" s="254" t="inlineStr">
        <is>
          <t>Расчет затрат на проезд работников до места расположения  г. Завитинск:</t>
        </is>
      </c>
      <c r="C18" s="59" t="n"/>
      <c r="D18" s="91" t="n"/>
    </row>
    <row r="19">
      <c r="A19" s="255" t="inlineStr">
        <is>
          <t xml:space="preserve">            Автомобильные перевозки от г. Хабаровск - г. Завитинск</t>
        </is>
      </c>
      <c r="B19" s="59" t="n"/>
      <c r="C19" s="59" t="n"/>
      <c r="D19" s="91" t="n"/>
    </row>
    <row r="20" ht="52.5" customHeight="1">
      <c r="A20" s="245" t="inlineStr">
        <is>
          <t>3.1</t>
        </is>
      </c>
      <c r="B20" s="246" t="inlineStr">
        <is>
          <t>Время в пути в одном направлении 550км/51 км/час (скорость  движения вахтового автобуса доставки, взята применительно по прил. № 6,  Методика 318/пр от 15.06.2020 г.)</t>
        </is>
      </c>
      <c r="C20" s="247" t="inlineStr">
        <is>
          <t>час</t>
        </is>
      </c>
      <c r="D20" s="252" t="n">
        <f>D14/51</f>
        <v>10.7843137254902</v>
      </c>
    </row>
    <row r="21">
      <c r="A21" s="245" t="inlineStr">
        <is>
          <t>3.2</t>
        </is>
      </c>
      <c r="B21" s="246" t="inlineStr">
        <is>
          <t>Стоимость 1 маш.- часа автобуса (ФСЭМ-91.13.03-508)</t>
        </is>
      </c>
      <c r="C21" s="247" t="inlineStr">
        <is>
          <t>руб/час</t>
        </is>
      </c>
      <c r="D21" s="252" t="n">
        <v>71.59999999999999</v>
      </c>
    </row>
    <row r="22">
      <c r="A22" s="245" t="inlineStr">
        <is>
          <t>3.3</t>
        </is>
      </c>
      <c r="B22" s="246" t="inlineStr">
        <is>
          <t>Количество автобусов</t>
        </is>
      </c>
      <c r="C22" s="247" t="inlineStr">
        <is>
          <t>шт</t>
        </is>
      </c>
      <c r="D22" s="256" t="n">
        <f>ROUNDUP(D12/20,0)</f>
        <v>1</v>
      </c>
    </row>
    <row r="23" ht="90" customHeight="1">
      <c r="A23" s="245" t="inlineStr">
        <is>
          <t>3.4</t>
        </is>
      </c>
      <c r="B23" s="246" t="inlineStr">
        <is>
          <t>Коэффициент, учитывающий подготовительно-заключительное время для выполнения необходимых работ перед выездом на линию и по возвращении на автотранспортное предприятие, а так же на проведение предрейсового медицинского осмотра (Прил. №7, Методика 318/пр от 15.06.2020 г.)</t>
        </is>
      </c>
      <c r="C23" s="247" t="inlineStr">
        <is>
          <t>К</t>
        </is>
      </c>
      <c r="D23" s="274" t="n">
        <v>1.035</v>
      </c>
    </row>
    <row r="24" ht="45" customHeight="1">
      <c r="A24" s="245" t="n"/>
      <c r="B24" s="251" t="inlineStr">
        <is>
          <t>Проезд в базисных ценах 01.01.2000: (550 / 51) ч × 71.6 руб./ч × 1 авт. × 2 × 1.035.</t>
        </is>
      </c>
      <c r="C24" s="247" t="inlineStr">
        <is>
          <t>руб.</t>
        </is>
      </c>
      <c r="D24" s="252" t="n">
        <f>ROUND(D20*D21*D22*2*D23,2)</f>
        <v>1598.36</v>
      </c>
    </row>
    <row r="25" ht="42.75" customHeight="1">
      <c r="A25" s="245" t="n"/>
      <c r="B25" s="258" t="inlineStr">
        <is>
          <t>Проезд в текущих ценах I кв. 2026: индекс 14,05. Минстрой России от 24.02.2026 № 9491-ИФ/09.</t>
        </is>
      </c>
      <c r="C25" s="243" t="inlineStr">
        <is>
          <t>руб.</t>
        </is>
      </c>
      <c r="D25" s="259" t="n">
        <f>ROUND(D20*D21*D22*2*D23*E25,2)</f>
        <v>22457.02</v>
      </c>
      <c r="E25" s="211" t="n">
        <v>14.05</v>
      </c>
    </row>
    <row r="26">
      <c r="A26" s="247" t="n"/>
      <c r="B26" s="260" t="inlineStr">
        <is>
          <t>Итого в текущих ценах без НДС</t>
        </is>
      </c>
      <c r="C26" s="243" t="inlineStr">
        <is>
          <t>руб.</t>
        </is>
      </c>
      <c r="D26" s="259" t="n">
        <f>ROUND(D16+D17+D25,2)</f>
        <v>373457.02</v>
      </c>
    </row>
    <row r="27" ht="45" customHeight="1">
      <c r="A27" s="247" t="n"/>
      <c r="B27" s="261" t="inlineStr">
        <is>
          <t>Справочный эквивалент в ценах 01.01.2000: итог / 14,05. Проживание и суточные — исходные фиксированные ставки.</t>
        </is>
      </c>
      <c r="C27" s="262" t="inlineStr">
        <is>
          <t>руб.</t>
        </is>
      </c>
      <c r="D27" s="263" t="n">
        <f>ROUND(D26/E25,2)</f>
        <v>26580.57</v>
      </c>
    </row>
    <row r="29" ht="15.75" customHeight="1">
      <c r="B29" s="264" t="inlineStr">
        <is>
          <t xml:space="preserve">Составил:                    </t>
        </is>
      </c>
      <c r="C29" s="264" t="inlineStr">
        <is>
          <t>Григорова И. А.</t>
        </is>
      </c>
      <c r="D29" s="264" t="n"/>
    </row>
    <row r="30" ht="15.75" customHeight="1">
      <c r="B30" s="265" t="n"/>
      <c r="C30" s="264" t="n"/>
      <c r="D30" s="264" t="n"/>
    </row>
    <row r="31" ht="15.75" customHeight="1">
      <c r="B31" s="264" t="inlineStr">
        <is>
          <t>Проверил:</t>
        </is>
      </c>
      <c r="C31" s="264" t="inlineStr">
        <is>
          <t>Черкасов А. В.</t>
        </is>
      </c>
      <c r="D31" s="264" t="n"/>
    </row>
    <row r="33" ht="75" customHeight="1">
      <c r="A33" s="197" t="n"/>
    </row>
  </sheetData>
  <mergeCells count="12">
    <mergeCell ref="B10:D10"/>
    <mergeCell ref="A5:D5"/>
    <mergeCell ref="A8:D8"/>
    <mergeCell ref="A6:D6"/>
    <mergeCell ref="B1:D1"/>
    <mergeCell ref="A4:D4"/>
    <mergeCell ref="B18:D18"/>
    <mergeCell ref="F6:G6"/>
    <mergeCell ref="A19:D19"/>
    <mergeCell ref="A33:D33"/>
    <mergeCell ref="B15:D15"/>
    <mergeCell ref="B2:D2"/>
  </mergeCells>
  <pageMargins left="0.9055118110236221" right="0.7086614173228347" top="0.7480314960629921" bottom="0.7480314960629921" header="0.15" footer="0.3149606299212598"/>
  <pageSetup orientation="portrait" paperSize="9" scale="98" fitToHeight="0" fitToWidth="1"/>
  <headerFooter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2" min="0" max="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2026-09-17T21:40:58Z</dcterms:created>
  <dcterms:modified xmlns:dcterms="http://purl.org/dc/terms/" xmlns:xsi="http://www.w3.org/2001/XMLSchema-instance" xsi:type="dcterms:W3CDTF">2026-09-17T22:00:14Z</dcterms:modified>
</cp:coreProperties>
</file>