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27-01" sheetId="3" state="visible" r:id="rId3"/>
    <sheet xmlns:r="http://schemas.openxmlformats.org/officeDocument/2006/relationships" name="02-27-02" sheetId="4" state="visible" r:id="rId4"/>
    <sheet xmlns:r="http://schemas.openxmlformats.org/officeDocument/2006/relationships" name="02-27-03" sheetId="5" state="visible" r:id="rId5"/>
    <sheet xmlns:r="http://schemas.openxmlformats.org/officeDocument/2006/relationships" name="02-27-04" sheetId="6" state="visible" r:id="rId6"/>
    <sheet xmlns:r="http://schemas.openxmlformats.org/officeDocument/2006/relationships" name="02-27-05" sheetId="7" state="visible" r:id="rId7"/>
    <sheet xmlns:r="http://schemas.openxmlformats.org/officeDocument/2006/relationships" name="02-27-06" sheetId="8" state="visible" r:id="rId8"/>
    <sheet xmlns:r="http://schemas.openxmlformats.org/officeDocument/2006/relationships" name="02-27-07" sheetId="9" state="visible" r:id="rId9"/>
    <sheet xmlns:r="http://schemas.openxmlformats.org/officeDocument/2006/relationships" name="02-27-08" sheetId="10" state="visible" r:id="rId10"/>
    <sheet xmlns:r="http://schemas.openxmlformats.org/officeDocument/2006/relationships" name="02-27-09" sheetId="11" state="visible" r:id="rId11"/>
    <sheet xmlns:r="http://schemas.openxmlformats.org/officeDocument/2006/relationships" name="02-27-10" sheetId="12" state="visible" r:id="rId12"/>
    <sheet xmlns:r="http://schemas.openxmlformats.org/officeDocument/2006/relationships" name="02-27-11" sheetId="13" state="visible" r:id="rId13"/>
    <sheet xmlns:r="http://schemas.openxmlformats.org/officeDocument/2006/relationships" name="02-27-12" sheetId="14" state="visible" r:id="rId14"/>
    <sheet xmlns:r="http://schemas.openxmlformats.org/officeDocument/2006/relationships" name="СР-1" sheetId="15" state="visible" r:id="rId15"/>
    <sheet xmlns:r="http://schemas.openxmlformats.org/officeDocument/2006/relationships" name="СР-2" sheetId="16" state="visible" r:id="rId16"/>
    <sheet xmlns:r="http://schemas.openxmlformats.org/officeDocument/2006/relationships" name="СР-3" sheetId="17" state="visible" r:id="rId17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'02-27-01'!$A$1:$N$189</definedName>
    <definedName name="_xlnm.Print_Area" localSheetId="3">'02-27-02'!$A$1:$N$117</definedName>
    <definedName name="_xlnm.Print_Area" localSheetId="4">'02-27-03'!$A$1:$N$202</definedName>
    <definedName name="_xlnm.Print_Area" localSheetId="5">'02-27-04'!$A$1:$N$117</definedName>
    <definedName name="_xlnm.Print_Area" localSheetId="6">'02-27-05'!$A$1:$N$189</definedName>
    <definedName name="_xlnm.Print_Area" localSheetId="7">'02-27-06'!$A$1:$N$117</definedName>
    <definedName name="_xlnm.Print_Area" localSheetId="8">'02-27-07'!$A$1:$N$197</definedName>
    <definedName name="_xlnm.Print_Area" localSheetId="9">'02-27-08'!$A$1:$N$126</definedName>
    <definedName name="_xlnm.Print_Area" localSheetId="10">'02-27-09'!$A$1:$N$221</definedName>
    <definedName name="_xlnm.Print_Area" localSheetId="11">'02-27-10'!$A$1:$N$153</definedName>
    <definedName name="_xlnm.Print_Area" localSheetId="12">'02-27-11'!$A$1:$N$197</definedName>
    <definedName name="_xlnm.Print_Area" localSheetId="13">'02-27-12'!$A$1:$N$126</definedName>
    <definedName name="_xlnm.Print_Area" localSheetId="14">'СР-1'!$A$1:$G$38</definedName>
    <definedName name="_xlnm.Print_Area" localSheetId="15">'СР-2'!$A$1:$K$26</definedName>
    <definedName name="_xlnm.Print_Area" localSheetId="16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0.000"/>
    <numFmt numFmtId="171" formatCode="0.00000"/>
    <numFmt numFmtId="172" formatCode="0.0000"/>
    <numFmt numFmtId="173" formatCode="#,##0.000"/>
    <numFmt numFmtId="174" formatCode="#,##0.0000"/>
    <numFmt numFmtId="175" formatCode="#,##0.00000"/>
  </numFmts>
  <fonts count="27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Arial"/>
      <charset val="1"/>
      <family val="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</font>
  </fonts>
  <fills count="2">
    <fill>
      <patternFill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>
        <color rgb="FFC0C0C0"/>
      </top>
      <bottom style="thin">
        <color rgb="FFC0C0C0"/>
      </bottom>
      <diagonal/>
    </border>
    <border>
      <left style="thin"/>
      <right style="thin"/>
      <top/>
      <bottom style="thin">
        <color rgb="FFC0C0C0"/>
      </bottom>
      <diagonal/>
    </border>
    <border>
      <left style="thin"/>
      <right style="thin"/>
      <top/>
      <bottom style="thin"/>
      <diagonal/>
    </border>
    <border>
      <left/>
      <right/>
      <top/>
      <bottom style="thin">
        <color indexed="8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85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5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0" fillId="0" borderId="11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70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173" fontId="2" fillId="0" borderId="15" applyAlignment="1" pivotButton="0" quotePrefix="0" xfId="0">
      <alignment horizontal="right" vertical="top" wrapText="1"/>
    </xf>
    <xf numFmtId="3" fontId="4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174" fontId="2" fillId="0" borderId="15" applyAlignment="1" pivotButton="0" quotePrefix="0" xfId="0">
      <alignment horizontal="right" vertical="top" wrapText="1"/>
    </xf>
    <xf numFmtId="175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24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19" applyAlignment="1" pivotButton="0" quotePrefix="0" xfId="0">
      <alignment horizontal="right" vertical="top" wrapText="1"/>
    </xf>
    <xf numFmtId="0" fontId="4" fillId="0" borderId="19" applyAlignment="1" pivotButton="0" quotePrefix="0" xfId="0">
      <alignment horizontal="left" vertical="top" wrapText="1"/>
    </xf>
    <xf numFmtId="0" fontId="4" fillId="0" borderId="19" applyAlignment="1" pivotButton="0" quotePrefix="0" xfId="0">
      <alignment horizontal="right" vertical="top" wrapText="1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6" fillId="0" borderId="20" applyAlignment="1" pivotButton="0" quotePrefix="0" xfId="0">
      <alignment horizontal="left" vertical="top" wrapText="1"/>
    </xf>
    <xf numFmtId="4" fontId="6" fillId="0" borderId="20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22" applyAlignment="1" pivotButton="0" quotePrefix="0" xfId="0">
      <alignment horizontal="right" vertical="top" wrapText="1"/>
    </xf>
    <xf numFmtId="0" fontId="2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right" vertical="top" wrapText="1"/>
    </xf>
    <xf numFmtId="0" fontId="4" fillId="0" borderId="22" applyAlignment="1" pivotButton="0" quotePrefix="0" xfId="0">
      <alignment horizontal="left" vertical="top" wrapText="1"/>
    </xf>
    <xf numFmtId="0" fontId="4" fillId="0" borderId="22" applyAlignment="1" pivotButton="0" quotePrefix="0" xfId="0">
      <alignment horizontal="right" vertical="top" wrapText="1"/>
    </xf>
    <xf numFmtId="49" fontId="4" fillId="0" borderId="23" applyAlignment="1" pivotButton="0" quotePrefix="0" xfId="0">
      <alignment horizontal="right" vertical="top" wrapText="1"/>
    </xf>
    <xf numFmtId="0" fontId="6" fillId="0" borderId="23" applyAlignment="1" pivotButton="0" quotePrefix="0" xfId="0">
      <alignment horizontal="left" vertical="top" wrapText="1"/>
    </xf>
    <xf numFmtId="9" fontId="6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right" vertical="top" wrapText="1"/>
    </xf>
    <xf numFmtId="0" fontId="4" fillId="0" borderId="23" applyAlignment="1" pivotButton="0" quotePrefix="0" xfId="0">
      <alignment horizontal="left" vertical="top" wrapText="1"/>
    </xf>
    <xf numFmtId="4" fontId="4" fillId="0" borderId="23" applyAlignment="1" pivotButton="0" quotePrefix="0" xfId="0">
      <alignment horizontal="right" vertical="top" wrapText="1"/>
    </xf>
    <xf numFmtId="4" fontId="4" fillId="0" borderId="19" applyAlignment="1" pivotButton="0" quotePrefix="0" xfId="0">
      <alignment horizontal="right" vertical="top" wrapText="1"/>
    </xf>
    <xf numFmtId="0" fontId="6" fillId="0" borderId="19" applyAlignment="1" pivotButton="0" quotePrefix="0" xfId="0">
      <alignment horizontal="left" vertical="top" wrapText="1"/>
    </xf>
    <xf numFmtId="4" fontId="6" fillId="0" borderId="19" applyAlignment="1" pivotButton="0" quotePrefix="0" xfId="0">
      <alignment horizontal="right" vertical="top" wrapText="1"/>
    </xf>
    <xf numFmtId="4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left" vertical="top"/>
    </xf>
    <xf numFmtId="49" fontId="13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/>
    </xf>
    <xf numFmtId="0" fontId="12" fillId="0" borderId="19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8" pivotButton="0" quotePrefix="0" xfId="0"/>
    <xf numFmtId="0" fontId="13" fillId="0" borderId="19" applyAlignment="1" pivotButton="0" quotePrefix="0" xfId="0">
      <alignment horizontal="left" vertical="top" wrapText="1"/>
    </xf>
    <xf numFmtId="0" fontId="12" fillId="0" borderId="19" applyAlignment="1" pivotButton="0" quotePrefix="0" xfId="0">
      <alignment horizontal="center" vertical="top" wrapText="1"/>
    </xf>
    <xf numFmtId="4" fontId="12" fillId="0" borderId="19" applyAlignment="1" pivotButton="0" quotePrefix="0" xfId="0">
      <alignment horizontal="right" vertical="top" wrapText="1"/>
    </xf>
    <xf numFmtId="0" fontId="15" fillId="0" borderId="19" applyAlignment="1" pivotButton="0" quotePrefix="0" xfId="0">
      <alignment horizontal="general" vertical="center" wrapText="1"/>
    </xf>
    <xf numFmtId="0" fontId="15" fillId="0" borderId="19" applyAlignment="1" pivotButton="0" quotePrefix="0" xfId="0">
      <alignment horizontal="center" vertical="center" wrapText="1"/>
    </xf>
    <xf numFmtId="2" fontId="12" fillId="0" borderId="19" applyAlignment="1" pivotButton="0" quotePrefix="0" xfId="0">
      <alignment horizontal="center" vertical="center" wrapText="1"/>
    </xf>
    <xf numFmtId="1" fontId="12" fillId="0" borderId="19" applyAlignment="1" pivotButton="0" quotePrefix="0" xfId="0">
      <alignment horizontal="center" vertical="center" wrapText="1"/>
    </xf>
    <xf numFmtId="0" fontId="15" fillId="0" borderId="19" applyAlignment="1" pivotButton="0" quotePrefix="0" xfId="0">
      <alignment horizontal="left" vertical="center" wrapText="1"/>
    </xf>
    <xf numFmtId="1" fontId="15" fillId="0" borderId="19" applyAlignment="1" pivotButton="0" quotePrefix="0" xfId="0">
      <alignment horizontal="center" vertical="center" wrapText="1"/>
    </xf>
    <xf numFmtId="4" fontId="12" fillId="0" borderId="19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general" vertical="bottom"/>
    </xf>
    <xf numFmtId="0" fontId="17" fillId="0" borderId="19" applyAlignment="1" pivotButton="0" quotePrefix="0" xfId="0">
      <alignment horizontal="general" vertical="center" wrapText="1"/>
    </xf>
    <xf numFmtId="4" fontId="17" fillId="0" borderId="19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general" vertical="center" wrapText="1"/>
    </xf>
    <xf numFmtId="0" fontId="18" fillId="0" borderId="25" applyAlignment="1" pivotButton="0" quotePrefix="0" xfId="0">
      <alignment horizontal="left" vertical="center" wrapText="1"/>
    </xf>
    <xf numFmtId="0" fontId="0" fillId="0" borderId="25" pivotButton="0" quotePrefix="0" xfId="0"/>
    <xf numFmtId="4" fontId="12" fillId="0" borderId="18" applyAlignment="1" pivotButton="0" quotePrefix="0" xfId="0">
      <alignment horizontal="center" vertical="center" wrapText="1"/>
    </xf>
    <xf numFmtId="0" fontId="12" fillId="0" borderId="18" applyAlignment="1" pivotButton="0" quotePrefix="0" xfId="0">
      <alignment horizontal="center" vertical="center" wrapText="1"/>
    </xf>
    <xf numFmtId="3" fontId="12" fillId="0" borderId="18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4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general" vertical="center" wrapText="1"/>
    </xf>
    <xf numFmtId="3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2" fillId="0" borderId="18" applyAlignment="1" pivotButton="0" quotePrefix="0" xfId="0">
      <alignment horizontal="center" vertical="bottom" wrapText="1"/>
    </xf>
    <xf numFmtId="0" fontId="12" fillId="0" borderId="0" applyAlignment="1" pivotButton="0" quotePrefix="0" xfId="0">
      <alignment horizontal="general" vertical="bottom" wrapText="1"/>
    </xf>
    <xf numFmtId="0" fontId="12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general" vertical="center"/>
    </xf>
    <xf numFmtId="0" fontId="16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bottom"/>
    </xf>
    <xf numFmtId="0" fontId="21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3" fillId="0" borderId="0" pivotButton="0" quotePrefix="0" xfId="0"/>
    <xf numFmtId="0" fontId="22" fillId="0" borderId="19" applyAlignment="1" pivotButton="0" quotePrefix="0" xfId="0">
      <alignment horizontal="center" vertical="center" wrapText="1"/>
    </xf>
    <xf numFmtId="0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left" vertical="center"/>
    </xf>
    <xf numFmtId="49" fontId="23" fillId="0" borderId="19" applyAlignment="1" pivotButton="0" quotePrefix="0" xfId="0">
      <alignment horizontal="center" vertical="center"/>
    </xf>
    <xf numFmtId="0" fontId="23" fillId="0" borderId="19" applyAlignment="1" pivotButton="0" quotePrefix="0" xfId="0">
      <alignment horizontal="left" vertical="center" wrapText="1"/>
    </xf>
    <xf numFmtId="0" fontId="23" fillId="0" borderId="19" applyAlignment="1" pivotButton="0" quotePrefix="0" xfId="0">
      <alignment horizontal="center" vertical="center"/>
    </xf>
    <xf numFmtId="1" fontId="23" fillId="0" borderId="19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23" fillId="0" borderId="27" applyAlignment="1" pivotButton="0" quotePrefix="0" xfId="0">
      <alignment horizontal="center" vertical="center"/>
    </xf>
    <xf numFmtId="0" fontId="21" fillId="0" borderId="19" applyAlignment="1" pivotButton="0" quotePrefix="0" xfId="0">
      <alignment horizontal="left" vertical="center" wrapText="1"/>
    </xf>
    <xf numFmtId="4" fontId="23" fillId="0" borderId="19" applyAlignment="1" pivotButton="0" quotePrefix="0" xfId="0">
      <alignment horizontal="center" vertical="center"/>
    </xf>
    <xf numFmtId="49" fontId="22" fillId="0" borderId="19" applyAlignment="1" pivotButton="0" quotePrefix="0" xfId="0">
      <alignment horizontal="center" vertical="center"/>
    </xf>
    <xf numFmtId="49" fontId="22" fillId="0" borderId="28" applyAlignment="1" pivotButton="0" quotePrefix="0" xfId="0">
      <alignment horizontal="left" vertical="center"/>
    </xf>
    <xf numFmtId="49" fontId="22" fillId="0" borderId="19" applyAlignment="1" pivotButton="0" quotePrefix="0" xfId="0">
      <alignment horizontal="left" vertical="center"/>
    </xf>
    <xf numFmtId="3" fontId="23" fillId="0" borderId="19" applyAlignment="1" pivotButton="0" quotePrefix="0" xfId="0">
      <alignment horizontal="center" vertical="center"/>
    </xf>
    <xf numFmtId="173" fontId="23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left" vertical="center" wrapText="1"/>
    </xf>
    <xf numFmtId="4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general" vertical="center" wrapText="1"/>
    </xf>
    <xf numFmtId="0" fontId="24" fillId="0" borderId="19" applyAlignment="1" pivotButton="0" quotePrefix="0" xfId="0">
      <alignment horizontal="general" vertical="bottom" wrapText="1"/>
    </xf>
    <xf numFmtId="0" fontId="24" fillId="0" borderId="19" applyAlignment="1" pivotButton="0" quotePrefix="0" xfId="0">
      <alignment horizontal="center" vertical="center"/>
    </xf>
    <xf numFmtId="4" fontId="24" fillId="0" borderId="19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general" vertical="bottom"/>
    </xf>
    <xf numFmtId="0" fontId="0" fillId="0" borderId="31" pivotButton="0" quotePrefix="0" xfId="0"/>
    <xf numFmtId="0" fontId="0" fillId="0" borderId="32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74" fontId="2" fillId="0" borderId="15" applyAlignment="1" pivotButton="0" quotePrefix="0" xfId="0">
      <alignment horizontal="right" vertical="top" wrapText="1"/>
    </xf>
    <xf numFmtId="175" fontId="2" fillId="0" borderId="15" applyAlignment="1" pivotButton="0" quotePrefix="0" xfId="0">
      <alignment horizontal="right" vertical="top" wrapText="1"/>
    </xf>
    <xf numFmtId="0" fontId="0" fillId="0" borderId="24" pivotButton="0" quotePrefix="0" xfId="0"/>
    <xf numFmtId="173" fontId="23" fillId="0" borderId="1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38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1.140625" customWidth="1" min="2" max="2"/>
    <col width="10" customWidth="1" min="3" max="3"/>
    <col width="17.5703125" customWidth="1" min="4" max="4"/>
    <col hidden="1" width="3.42578125" customWidth="1" min="5" max="5"/>
    <col width="11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10" customWidth="1" min="11" max="11"/>
    <col width="11.140625" customWidth="1" min="12" max="12"/>
    <col width="9.140625" customWidth="1" min="13" max="16384"/>
  </cols>
  <sheetData>
    <row r="1" ht="19.7" customHeight="1">
      <c r="A1" s="1" t="n"/>
      <c r="B1" s="51" t="n"/>
      <c r="C1" s="51" t="n"/>
      <c r="D1" s="51" t="n"/>
      <c r="E1" s="51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02-27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27 ВЛ 220 кВ Архара-Ядрино-т с отпайкой на ПС Тармачукан-т.</t>
        </is>
      </c>
      <c r="E6" s="51" t="n"/>
      <c r="F6" s="51" t="n"/>
      <c r="G6" s="51" t="n"/>
      <c r="H6" s="51" t="n"/>
      <c r="I6" s="51" t="n"/>
      <c r="J6" s="51" t="n"/>
      <c r="K6" s="51" t="n"/>
      <c r="L6" s="51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J34</f>
        <v>1502.93123</v>
      </c>
      <c r="E8" s="51" t="n"/>
      <c r="F8" s="51" t="n"/>
      <c r="G8" s="51" t="n"/>
      <c r="H8" s="51" t="n"/>
      <c r="I8" s="51" t="n"/>
      <c r="J8" s="51" t="n"/>
      <c r="K8" s="51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K34</f>
        <v>527.58377</v>
      </c>
      <c r="E9" s="51" t="n"/>
      <c r="F9" s="51" t="n"/>
      <c r="G9" s="51" t="n"/>
      <c r="H9" s="51" t="n"/>
      <c r="I9" s="51" t="n"/>
      <c r="J9" s="51" t="n"/>
      <c r="K9" s="51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1" t="n"/>
      <c r="G10" s="51" t="n"/>
      <c r="H10" s="51" t="n"/>
      <c r="I10" s="51" t="n"/>
      <c r="J10" s="51" t="n"/>
      <c r="K10" s="51" t="n"/>
      <c r="L10" s="51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1" t="n"/>
      <c r="G11" s="51" t="n"/>
      <c r="H11" s="51" t="n"/>
      <c r="I11" s="51" t="n"/>
      <c r="J11" s="51" t="n"/>
      <c r="K11" s="51" t="n"/>
      <c r="L11" s="51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8" t="n"/>
      <c r="E13" s="79" t="n"/>
      <c r="F13" s="14" t="inlineStr">
        <is>
          <t>Сметная стоимость</t>
        </is>
      </c>
      <c r="G13" s="54" t="n"/>
      <c r="H13" s="54" t="n"/>
      <c r="I13" s="54" t="n"/>
      <c r="J13" s="86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1" t="n"/>
      <c r="B14" s="81" t="n"/>
      <c r="C14" s="82" t="n"/>
      <c r="D14" s="51" t="n"/>
      <c r="E14" s="83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1" t="n"/>
      <c r="L14" s="81" t="n"/>
    </row>
    <row r="15" hidden="1" ht="19.7" customHeight="1">
      <c r="A15" s="22" t="n"/>
      <c r="B15" s="22" t="n"/>
      <c r="C15" s="22" t="n"/>
      <c r="D15" s="54" t="n"/>
      <c r="E15" s="86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8" t="n"/>
      <c r="E16" s="79" t="n"/>
      <c r="F16" s="14" t="n"/>
      <c r="G16" s="54" t="n"/>
      <c r="H16" s="54" t="n"/>
      <c r="I16" s="54" t="n"/>
      <c r="J16" s="86" t="n"/>
      <c r="K16" s="14" t="n"/>
      <c r="L16" s="14" t="n"/>
    </row>
    <row r="17" hidden="1" ht="73.5" customHeight="1">
      <c r="A17" s="81" t="n"/>
      <c r="B17" s="81" t="n"/>
      <c r="C17" s="82" t="n"/>
      <c r="D17" s="51" t="n"/>
      <c r="E17" s="83" t="n"/>
      <c r="F17" s="14" t="n"/>
      <c r="G17" s="14" t="n"/>
      <c r="H17" s="14" t="n"/>
      <c r="I17" s="14" t="n"/>
      <c r="J17" s="14" t="n"/>
      <c r="K17" s="81" t="n"/>
      <c r="L17" s="81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4" t="n"/>
      <c r="E18" s="86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4" t="n"/>
      <c r="C19" s="54" t="n"/>
      <c r="D19" s="54" t="n"/>
      <c r="E19" s="54" t="n"/>
      <c r="F19" s="54" t="n"/>
      <c r="G19" s="54" t="n"/>
      <c r="H19" s="54" t="n"/>
      <c r="I19" s="54" t="n"/>
      <c r="J19" s="54" t="n"/>
      <c r="K19" s="54" t="n"/>
      <c r="L19" s="86" t="n"/>
    </row>
    <row r="20" ht="55.35" customHeight="1">
      <c r="A20" s="24" t="n">
        <v>1</v>
      </c>
      <c r="B20" s="25" t="inlineStr">
        <is>
          <t>02-27-01</t>
        </is>
      </c>
      <c r="C20" s="25" t="inlineStr">
        <is>
          <t>27 ВЛ 220 кВ Архара-Ядрино-т с отпайкой на ПС Тармачукан-т. Архаринский р-он Отважненский сельсовет</t>
        </is>
      </c>
      <c r="F20" s="26" t="n">
        <v>10.45359</v>
      </c>
      <c r="G20" s="26" t="n">
        <v>0</v>
      </c>
      <c r="H20" s="26" t="n">
        <v>0</v>
      </c>
      <c r="I20" s="26" t="n">
        <v>0</v>
      </c>
      <c r="J20" s="26" t="n">
        <f>SUM(F20:I20)</f>
        <v>10.45359</v>
      </c>
      <c r="K20" s="26" t="n">
        <v>3.52587</v>
      </c>
      <c r="L20" s="27" t="n"/>
    </row>
    <row r="21" ht="55.35" customHeight="1">
      <c r="A21" s="24" t="n">
        <v>2</v>
      </c>
      <c r="B21" s="25" t="inlineStr">
        <is>
          <t>02-27-02</t>
        </is>
      </c>
      <c r="C21" s="25" t="inlineStr">
        <is>
          <t>27 ВЛ 220 кВ Архара-Ядрино-т с отпайкой на ПС Тармачукан-т. Архаринский р-он Отважненский сельсовет</t>
        </is>
      </c>
      <c r="F21" s="26" t="n">
        <v>1.17032</v>
      </c>
      <c r="G21" s="26" t="n">
        <v>0</v>
      </c>
      <c r="H21" s="26" t="n">
        <v>0</v>
      </c>
      <c r="I21" s="26" t="n">
        <v>0</v>
      </c>
      <c r="J21" s="26" t="n">
        <f>SUM(F21:I21)</f>
        <v>1.17032</v>
      </c>
      <c r="K21" s="26" t="n">
        <v>0.50884</v>
      </c>
      <c r="L21" s="27" t="n"/>
    </row>
    <row r="22" ht="55.35" customHeight="1">
      <c r="A22" s="24" t="n">
        <v>3</v>
      </c>
      <c r="B22" s="25" t="inlineStr">
        <is>
          <t>02-27-03</t>
        </is>
      </c>
      <c r="C22" s="25" t="inlineStr">
        <is>
          <t>27 ВЛ 220 кВ Архара-Ядрино-т с отпайкой на ПС Тармачукан-т. Архаринский р-он Грибовский сельсовет</t>
        </is>
      </c>
      <c r="F22" s="26" t="n">
        <v>10.7495</v>
      </c>
      <c r="G22" s="26" t="n">
        <v>0</v>
      </c>
      <c r="H22" s="26" t="n">
        <v>0</v>
      </c>
      <c r="I22" s="26" t="n">
        <v>0</v>
      </c>
      <c r="J22" s="26" t="n">
        <f>SUM(F22:I22)</f>
        <v>10.7495</v>
      </c>
      <c r="K22" s="26" t="n">
        <v>3.8842</v>
      </c>
      <c r="L22" s="27" t="n"/>
    </row>
    <row r="23" ht="55.35" customHeight="1">
      <c r="A23" s="24" t="n">
        <v>4</v>
      </c>
      <c r="B23" s="25" t="inlineStr">
        <is>
          <t>02-27-04</t>
        </is>
      </c>
      <c r="C23" s="25" t="inlineStr">
        <is>
          <t>27 ВЛ 220 кВ Архара-Ядрино-т с отпайкой на ПС Тармачукан-т. Архаринский р-он Грибовский сельсовет</t>
        </is>
      </c>
      <c r="F23" s="26" t="n">
        <v>0.69865</v>
      </c>
      <c r="G23" s="26" t="n">
        <v>0</v>
      </c>
      <c r="H23" s="26" t="n">
        <v>0</v>
      </c>
      <c r="I23" s="26" t="n">
        <v>0</v>
      </c>
      <c r="J23" s="26" t="n">
        <f>SUM(F23:I23)</f>
        <v>0.69865</v>
      </c>
      <c r="K23" s="26" t="n">
        <v>0.30376</v>
      </c>
      <c r="L23" s="27" t="n"/>
    </row>
    <row r="24" ht="55.35" customHeight="1">
      <c r="A24" s="24" t="n">
        <v>5</v>
      </c>
      <c r="B24" s="25" t="inlineStr">
        <is>
          <t>02-27-05</t>
        </is>
      </c>
      <c r="C24" s="25" t="inlineStr">
        <is>
          <t xml:space="preserve">27 ВЛ 220 кВ Архара-Ядрино-т с отпайкой на ПС Тармачукан-т.  Архаринский р-он </t>
        </is>
      </c>
      <c r="F24" s="26" t="n">
        <v>113.90292</v>
      </c>
      <c r="G24" s="26" t="n">
        <v>0</v>
      </c>
      <c r="H24" s="26" t="n">
        <v>0</v>
      </c>
      <c r="I24" s="26" t="n">
        <v>0</v>
      </c>
      <c r="J24" s="26" t="n">
        <f>SUM(F24:I24)</f>
        <v>113.90292</v>
      </c>
      <c r="K24" s="26" t="n">
        <v>38.78956</v>
      </c>
      <c r="L24" s="27" t="n"/>
    </row>
    <row r="25" ht="55.35" customHeight="1">
      <c r="A25" s="24" t="n">
        <v>6</v>
      </c>
      <c r="B25" s="25" t="inlineStr">
        <is>
          <t>02-27-06</t>
        </is>
      </c>
      <c r="C25" s="25" t="inlineStr">
        <is>
          <t xml:space="preserve">27 ВЛ 220 кВ Архара-Ядрино-т с отпайкой на ПС Тармачукан-т.  Архаринский р-он </t>
        </is>
      </c>
      <c r="F25" s="26" t="n">
        <v>9.54904</v>
      </c>
      <c r="G25" s="26" t="n">
        <v>0</v>
      </c>
      <c r="H25" s="26" t="n">
        <v>0</v>
      </c>
      <c r="I25" s="26" t="n">
        <v>0</v>
      </c>
      <c r="J25" s="26" t="n">
        <f>SUM(F25:I25)</f>
        <v>9.54904</v>
      </c>
      <c r="K25" s="26" t="n">
        <v>4.15176</v>
      </c>
      <c r="L25" s="27" t="n"/>
    </row>
    <row r="26" ht="55.35" customHeight="1">
      <c r="A26" s="24" t="n">
        <v>7</v>
      </c>
      <c r="B26" s="25" t="inlineStr">
        <is>
          <t>02-27-07</t>
        </is>
      </c>
      <c r="C26" s="25" t="inlineStr">
        <is>
          <t>27 ВЛ 220 кВ Архара-Ядрино-т с отпайкой на ПС Тармачукан-т. Урильское уч. л-во Архаринского л-ва</t>
        </is>
      </c>
      <c r="F26" s="26" t="n">
        <v>458.77655</v>
      </c>
      <c r="G26" s="26" t="n">
        <v>0</v>
      </c>
      <c r="H26" s="26" t="n">
        <v>0</v>
      </c>
      <c r="I26" s="26" t="n">
        <v>0</v>
      </c>
      <c r="J26" s="26" t="n">
        <f>SUM(F26:I26)</f>
        <v>458.77655</v>
      </c>
      <c r="K26" s="26" t="n">
        <v>157.53278</v>
      </c>
      <c r="L26" s="27" t="n"/>
    </row>
    <row r="27" ht="55.35" customHeight="1">
      <c r="A27" s="24" t="n">
        <v>8</v>
      </c>
      <c r="B27" s="25" t="inlineStr">
        <is>
          <t>02-27-08</t>
        </is>
      </c>
      <c r="C27" s="25" t="inlineStr">
        <is>
          <t>27 ВЛ 220 кВ Архара-Ядрино-т с отпайкой на ПС Тармачукан-т. Урильское уч. л-во Архаринского л-ва</t>
        </is>
      </c>
      <c r="F27" s="26" t="n">
        <v>37.56639</v>
      </c>
      <c r="G27" s="26" t="n">
        <v>0</v>
      </c>
      <c r="H27" s="26" t="n">
        <v>0</v>
      </c>
      <c r="I27" s="26" t="n">
        <v>0</v>
      </c>
      <c r="J27" s="26" t="n">
        <f>SUM(F27:I27)</f>
        <v>37.56639</v>
      </c>
      <c r="K27" s="26" t="n">
        <v>16.33321</v>
      </c>
      <c r="L27" s="27" t="n"/>
    </row>
    <row r="28" ht="55.35" customHeight="1">
      <c r="A28" s="24" t="n">
        <v>9</v>
      </c>
      <c r="B28" s="25" t="inlineStr">
        <is>
          <t>02-27-09</t>
        </is>
      </c>
      <c r="C28" s="25" t="inlineStr">
        <is>
          <t>27 ВЛ 220 кВ Архара-Ядрино-т с отпайкой на ПС Тармачукан-т. Кундурское уч. л-во Архаринского л-ва</t>
        </is>
      </c>
      <c r="F28" s="26" t="n">
        <v>686.97095</v>
      </c>
      <c r="G28" s="26" t="n">
        <v>0</v>
      </c>
      <c r="H28" s="26" t="n">
        <v>0</v>
      </c>
      <c r="I28" s="26" t="n">
        <v>0</v>
      </c>
      <c r="J28" s="26" t="n">
        <f>SUM(F28:I28)</f>
        <v>686.97095</v>
      </c>
      <c r="K28" s="26" t="n">
        <v>237.9624</v>
      </c>
      <c r="L28" s="27" t="n"/>
    </row>
    <row r="29" ht="55.35" customHeight="1">
      <c r="A29" s="24" t="n">
        <v>10</v>
      </c>
      <c r="B29" s="25" t="inlineStr">
        <is>
          <t>02-27-10</t>
        </is>
      </c>
      <c r="C29" s="25" t="inlineStr">
        <is>
          <t>27 ВЛ 220 кВ Архара-Ядрино-т с отпайкой на ПС Тармачукан-т. Кундурское уч. л-во Архаринского л-ва</t>
        </is>
      </c>
      <c r="F29" s="26" t="n">
        <v>54.44015</v>
      </c>
      <c r="G29" s="26" t="n">
        <v>0</v>
      </c>
      <c r="H29" s="26" t="n">
        <v>0</v>
      </c>
      <c r="I29" s="26" t="n">
        <v>0</v>
      </c>
      <c r="J29" s="26" t="n">
        <f>SUM(F29:I29)</f>
        <v>54.44015</v>
      </c>
      <c r="K29" s="26" t="n">
        <v>23.66963</v>
      </c>
      <c r="L29" s="27" t="n"/>
    </row>
    <row r="30" ht="68.65000000000001" customHeight="1">
      <c r="A30" s="24" t="n">
        <v>11</v>
      </c>
      <c r="B30" s="25" t="inlineStr">
        <is>
          <t>02-27-11</t>
        </is>
      </c>
      <c r="C30" s="25" t="inlineStr">
        <is>
          <t>27 ВЛ 220 кВ Архара-Ядрино-т с отпайкой на ПС Тармачукан-т. Еврейская автономная обл. Облученский р-он</t>
        </is>
      </c>
      <c r="F30" s="26" t="n">
        <v>109.18739</v>
      </c>
      <c r="G30" s="26" t="n">
        <v>0</v>
      </c>
      <c r="H30" s="26" t="n">
        <v>0</v>
      </c>
      <c r="I30" s="26" t="n">
        <v>0</v>
      </c>
      <c r="J30" s="26" t="n">
        <f>SUM(F30:I30)</f>
        <v>109.18739</v>
      </c>
      <c r="K30" s="26" t="n">
        <v>36.8062</v>
      </c>
      <c r="L30" s="27" t="n"/>
    </row>
    <row r="31" ht="68.65000000000001" customHeight="1">
      <c r="A31" s="24" t="n">
        <v>12</v>
      </c>
      <c r="B31" s="25" t="inlineStr">
        <is>
          <t>02-27-12</t>
        </is>
      </c>
      <c r="C31" s="25" t="inlineStr">
        <is>
          <t>27 ВЛ 220 кВ Архара-Ядрино-т с отпайкой на ПС Тармачукан-т. Еврейская автономная обл. Облученский р-он</t>
        </is>
      </c>
      <c r="F31" s="26" t="n">
        <v>9.465780000000001</v>
      </c>
      <c r="G31" s="26" t="n">
        <v>0</v>
      </c>
      <c r="H31" s="26" t="n">
        <v>0</v>
      </c>
      <c r="I31" s="26" t="n">
        <v>0</v>
      </c>
      <c r="J31" s="26" t="n">
        <f>SUM(F31:I31)</f>
        <v>9.46578</v>
      </c>
      <c r="K31" s="26" t="n">
        <v>4.11556</v>
      </c>
      <c r="L31" s="27" t="n"/>
    </row>
    <row r="32" ht="19.7" customHeight="1">
      <c r="A32" s="23" t="inlineStr">
        <is>
          <t>13</t>
        </is>
      </c>
      <c r="B32" s="28" t="inlineStr">
        <is>
          <t>Итого по разделу: Локальные сметы</t>
        </is>
      </c>
      <c r="C32" s="54" t="n"/>
      <c r="D32" s="54" t="n"/>
      <c r="E32" s="86" t="n"/>
      <c r="F32" s="29" t="n">
        <f>SUM(F20:F31)</f>
        <v>1502.93123</v>
      </c>
      <c r="G32" s="30" t="n">
        <f>SUM(G20:G31)</f>
        <v>0</v>
      </c>
      <c r="H32" s="30" t="n">
        <f>SUM(H20:H31)</f>
        <v>0</v>
      </c>
      <c r="I32" s="30" t="n">
        <f>SUM(I20:I31)</f>
        <v>0</v>
      </c>
      <c r="J32" s="29" t="n">
        <f>SUM(J20:J31)</f>
        <v>1502.93123</v>
      </c>
      <c r="K32" s="30" t="n">
        <f>SUM(K20:K31)</f>
        <v>527.58377</v>
      </c>
      <c r="L32" s="31" t="n"/>
    </row>
    <row r="33" ht="19.7" customHeight="1">
      <c r="A33" s="23" t="inlineStr">
        <is>
          <t>Всего по смете</t>
        </is>
      </c>
      <c r="B33" s="54" t="n"/>
      <c r="C33" s="54" t="n"/>
      <c r="D33" s="54" t="n"/>
      <c r="E33" s="54" t="n"/>
      <c r="F33" s="54" t="n"/>
      <c r="G33" s="54" t="n"/>
      <c r="H33" s="54" t="n"/>
      <c r="I33" s="54" t="n"/>
      <c r="J33" s="54" t="n"/>
      <c r="K33" s="54" t="n"/>
      <c r="L33" s="86" t="n"/>
    </row>
    <row r="34" ht="22.5" customHeight="1">
      <c r="A34" s="23" t="n"/>
      <c r="B34" s="28" t="inlineStr">
        <is>
          <t>Всего по смете</t>
        </is>
      </c>
      <c r="C34" s="54" t="n"/>
      <c r="D34" s="54" t="n"/>
      <c r="E34" s="86" t="n"/>
      <c r="F34" s="29" t="n">
        <f>SUM(F20:F31)</f>
        <v>1502.93123</v>
      </c>
      <c r="G34" s="30" t="n">
        <f>SUM(G20:G31)</f>
        <v>0</v>
      </c>
      <c r="H34" s="30" t="n">
        <f>SUM(H20:H31)</f>
        <v>0</v>
      </c>
      <c r="I34" s="30" t="n">
        <f>SUM(I20:I31)</f>
        <v>0</v>
      </c>
      <c r="J34" s="29" t="n">
        <f>SUM(J20:J31)</f>
        <v>1502.93123</v>
      </c>
      <c r="K34" s="30" t="n">
        <f>SUM(K20:K31)</f>
        <v>527.58377</v>
      </c>
      <c r="L34" s="31" t="n"/>
    </row>
    <row r="35" ht="19.7" customHeight="1">
      <c r="A35" s="32" t="inlineStr">
        <is>
          <t>Составил</t>
        </is>
      </c>
      <c r="C35" s="33" t="inlineStr">
        <is>
          <t>Григорова И. А.</t>
        </is>
      </c>
      <c r="D35" s="51" t="n"/>
      <c r="E35" s="51" t="n"/>
      <c r="F35" s="51" t="n"/>
      <c r="G35" s="51" t="n"/>
      <c r="H35" s="51" t="n"/>
      <c r="I35" s="51" t="n"/>
      <c r="J35" s="51" t="n"/>
      <c r="K35" s="51" t="n"/>
      <c r="L35" s="51" t="n"/>
    </row>
    <row r="36" ht="19.7" customHeight="1">
      <c r="A36" s="34" t="n"/>
      <c r="B36" s="35" t="n"/>
      <c r="C36" s="36" t="n"/>
    </row>
    <row r="37" ht="19.7" customHeight="1">
      <c r="A37" s="32" t="inlineStr">
        <is>
          <t>Проверил</t>
        </is>
      </c>
      <c r="C37" s="33" t="inlineStr">
        <is>
          <t>Черкасов А. В.</t>
        </is>
      </c>
      <c r="D37" s="51" t="n"/>
      <c r="E37" s="51" t="n"/>
      <c r="F37" s="51" t="n"/>
      <c r="G37" s="51" t="n"/>
      <c r="H37" s="51" t="n"/>
      <c r="I37" s="51" t="n"/>
      <c r="J37" s="51" t="n"/>
      <c r="K37" s="51" t="n"/>
      <c r="L37" s="51" t="n"/>
    </row>
    <row r="38" ht="19.7" customHeight="1">
      <c r="A38" s="37" t="n"/>
      <c r="B38" s="38" t="n"/>
      <c r="C38" s="36" t="n"/>
    </row>
    <row r="39" ht="19.7" customHeight="1"/>
  </sheetData>
  <mergeCells count="51">
    <mergeCell ref="L13:L14"/>
    <mergeCell ref="C13:E14"/>
    <mergeCell ref="C31:E31"/>
    <mergeCell ref="F16:J16"/>
    <mergeCell ref="C22:E22"/>
    <mergeCell ref="C7:L7"/>
    <mergeCell ref="A1:E1"/>
    <mergeCell ref="A16:A17"/>
    <mergeCell ref="C21:E21"/>
    <mergeCell ref="A3:L3"/>
    <mergeCell ref="A10:D10"/>
    <mergeCell ref="C38:L38"/>
    <mergeCell ref="B32:E32"/>
    <mergeCell ref="C37:L37"/>
    <mergeCell ref="C27:E27"/>
    <mergeCell ref="A33:L33"/>
    <mergeCell ref="B13:B14"/>
    <mergeCell ref="C36:L36"/>
    <mergeCell ref="A8:C8"/>
    <mergeCell ref="C23:E23"/>
    <mergeCell ref="A37:B37"/>
    <mergeCell ref="E10:L10"/>
    <mergeCell ref="A11:D11"/>
    <mergeCell ref="A4:L4"/>
    <mergeCell ref="C16:E17"/>
    <mergeCell ref="C28:E28"/>
    <mergeCell ref="A2:E2"/>
    <mergeCell ref="A19:L19"/>
    <mergeCell ref="A13:A14"/>
    <mergeCell ref="E11:L11"/>
    <mergeCell ref="C18:E18"/>
    <mergeCell ref="A9:C9"/>
    <mergeCell ref="K13:K14"/>
    <mergeCell ref="C35:L35"/>
    <mergeCell ref="C30:E30"/>
    <mergeCell ref="C15:E15"/>
    <mergeCell ref="F13:J13"/>
    <mergeCell ref="C24:E24"/>
    <mergeCell ref="A35:B35"/>
    <mergeCell ref="D9:K9"/>
    <mergeCell ref="D8:K8"/>
    <mergeCell ref="A6:C6"/>
    <mergeCell ref="K16:K17"/>
    <mergeCell ref="C26:E26"/>
    <mergeCell ref="L16:L17"/>
    <mergeCell ref="B16:B17"/>
    <mergeCell ref="C29:E29"/>
    <mergeCell ref="C20:E20"/>
    <mergeCell ref="D6:L6"/>
    <mergeCell ref="C25:E25"/>
    <mergeCell ref="B34:E34"/>
  </mergeCells>
  <pageMargins left="0.5905511811023623" right="0.1968503937007874" top="0.7874015748031497" bottom="0.5905511811023623" header="0.1968503937007874" footer="0.1968503937007874"/>
  <pageSetup orientation="portrait" paperSize="9" scale="88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38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1.140625" customWidth="1" min="2" max="2"/>
    <col width="10" customWidth="1" min="3" max="3"/>
    <col width="17.5703125" customWidth="1" min="4" max="4"/>
    <col hidden="1" width="3.42578125" customWidth="1" min="5" max="5"/>
    <col width="11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10" customWidth="1" min="11" max="11"/>
    <col width="11.140625" customWidth="1" min="12" max="12"/>
    <col width="9.140625" customWidth="1" min="13" max="16384"/>
  </cols>
  <sheetData>
    <row r="1" ht="19.7" customHeight="1">
      <c r="A1" s="1" t="n"/>
      <c r="B1" s="51" t="n"/>
      <c r="C1" s="51" t="n"/>
      <c r="D1" s="51" t="n"/>
      <c r="E1" s="51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02-27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27 ВЛ 220 кВ Архара-Ядрино-т с отпайкой на ПС Тармачукан-т.</t>
        </is>
      </c>
      <c r="E6" s="51" t="n"/>
      <c r="F6" s="51" t="n"/>
      <c r="G6" s="51" t="n"/>
      <c r="H6" s="51" t="n"/>
      <c r="I6" s="51" t="n"/>
      <c r="J6" s="51" t="n"/>
      <c r="K6" s="51" t="n"/>
      <c r="L6" s="51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J34</f>
        <v>88078.30778</v>
      </c>
      <c r="E8" s="51" t="n"/>
      <c r="F8" s="51" t="n"/>
      <c r="G8" s="51" t="n"/>
      <c r="H8" s="51" t="n"/>
      <c r="I8" s="51" t="n"/>
      <c r="J8" s="51" t="n"/>
      <c r="K8" s="51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K34</f>
        <v>37020.25952</v>
      </c>
      <c r="E9" s="51" t="n"/>
      <c r="F9" s="51" t="n"/>
      <c r="G9" s="51" t="n"/>
      <c r="H9" s="51" t="n"/>
      <c r="I9" s="51" t="n"/>
      <c r="J9" s="51" t="n"/>
      <c r="K9" s="51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1" t="n"/>
      <c r="G10" s="51" t="n"/>
      <c r="H10" s="51" t="n"/>
      <c r="I10" s="51" t="n"/>
      <c r="J10" s="51" t="n"/>
      <c r="K10" s="51" t="n"/>
      <c r="L10" s="51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1" t="n"/>
      <c r="G11" s="51" t="n"/>
      <c r="H11" s="51" t="n"/>
      <c r="I11" s="51" t="n"/>
      <c r="J11" s="51" t="n"/>
      <c r="K11" s="51" t="n"/>
      <c r="L11" s="51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8" t="n"/>
      <c r="E13" s="79" t="n"/>
      <c r="F13" s="14" t="inlineStr">
        <is>
          <t>Сметная стоимость</t>
        </is>
      </c>
      <c r="G13" s="54" t="n"/>
      <c r="H13" s="54" t="n"/>
      <c r="I13" s="54" t="n"/>
      <c r="J13" s="86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1" t="n"/>
      <c r="B14" s="81" t="n"/>
      <c r="C14" s="82" t="n"/>
      <c r="D14" s="51" t="n"/>
      <c r="E14" s="83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1" t="n"/>
      <c r="L14" s="81" t="n"/>
    </row>
    <row r="15" hidden="1" ht="19.7" customHeight="1">
      <c r="A15" s="22" t="n"/>
      <c r="B15" s="22" t="n"/>
      <c r="C15" s="22" t="n"/>
      <c r="D15" s="54" t="n"/>
      <c r="E15" s="86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8" t="n"/>
      <c r="E16" s="79" t="n"/>
      <c r="F16" s="14" t="n"/>
      <c r="G16" s="54" t="n"/>
      <c r="H16" s="54" t="n"/>
      <c r="I16" s="54" t="n"/>
      <c r="J16" s="86" t="n"/>
      <c r="K16" s="14" t="n"/>
      <c r="L16" s="14" t="n"/>
    </row>
    <row r="17" hidden="1" ht="73.5" customHeight="1">
      <c r="A17" s="81" t="n"/>
      <c r="B17" s="81" t="n"/>
      <c r="C17" s="82" t="n"/>
      <c r="D17" s="51" t="n"/>
      <c r="E17" s="83" t="n"/>
      <c r="F17" s="14" t="n"/>
      <c r="G17" s="14" t="n"/>
      <c r="H17" s="14" t="n"/>
      <c r="I17" s="14" t="n"/>
      <c r="J17" s="14" t="n"/>
      <c r="K17" s="81" t="n"/>
      <c r="L17" s="81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4" t="n"/>
      <c r="E18" s="86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4" t="n"/>
      <c r="C19" s="54" t="n"/>
      <c r="D19" s="54" t="n"/>
      <c r="E19" s="54" t="n"/>
      <c r="F19" s="54" t="n"/>
      <c r="G19" s="54" t="n"/>
      <c r="H19" s="54" t="n"/>
      <c r="I19" s="54" t="n"/>
      <c r="J19" s="54" t="n"/>
      <c r="K19" s="54" t="n"/>
      <c r="L19" s="86" t="n"/>
    </row>
    <row r="20" ht="55.35" customHeight="1">
      <c r="A20" s="24" t="n">
        <v>1</v>
      </c>
      <c r="B20" s="25" t="inlineStr">
        <is>
          <t>02-27-01</t>
        </is>
      </c>
      <c r="C20" s="25" t="inlineStr">
        <is>
          <t>27 ВЛ 220 кВ Архара-Ядрино-т с отпайкой на ПС Тармачукан-т. Архаринский р-он Отважненский сельсовет</t>
        </is>
      </c>
      <c r="F20" s="26" t="n">
        <v>601.99842</v>
      </c>
      <c r="G20" s="26" t="n">
        <v>0</v>
      </c>
      <c r="H20" s="26" t="n">
        <v>0</v>
      </c>
      <c r="I20" s="26" t="n">
        <v>0</v>
      </c>
      <c r="J20" s="26" t="n">
        <f>SUM(F20:I20)</f>
        <v>601.99842</v>
      </c>
      <c r="K20" s="26" t="n">
        <v>251.25349</v>
      </c>
      <c r="L20" s="27" t="n"/>
    </row>
    <row r="21" ht="55.35" customHeight="1">
      <c r="A21" s="24" t="n">
        <v>2</v>
      </c>
      <c r="B21" s="25" t="inlineStr">
        <is>
          <t>02-27-02</t>
        </is>
      </c>
      <c r="C21" s="25" t="inlineStr">
        <is>
          <t>27 ВЛ 220 кВ Архара-Ядрино-т с отпайкой на ПС Тармачукан-т. Архаринский р-он Отважненский сельсовет</t>
        </is>
      </c>
      <c r="F21" s="39" t="n">
        <v>83.39789</v>
      </c>
      <c r="G21" s="26" t="n">
        <v>0</v>
      </c>
      <c r="H21" s="26" t="n">
        <v>0</v>
      </c>
      <c r="I21" s="26" t="n">
        <v>0</v>
      </c>
      <c r="J21" s="39" t="n">
        <f>SUM(F21:I21)</f>
        <v>83.39789</v>
      </c>
      <c r="K21" s="39" t="n">
        <v>36.25995</v>
      </c>
      <c r="L21" s="27" t="n"/>
    </row>
    <row r="22" ht="55.35" customHeight="1">
      <c r="A22" s="24" t="n">
        <v>3</v>
      </c>
      <c r="B22" s="25" t="inlineStr">
        <is>
          <t>02-27-03</t>
        </is>
      </c>
      <c r="C22" s="25" t="inlineStr">
        <is>
          <t>27 ВЛ 220 кВ Архара-Ядрино-т с отпайкой на ПС Тармачукан-т. Архаринский р-он Грибовский сельсовет</t>
        </is>
      </c>
      <c r="F22" s="26" t="n">
        <v>655.2941499999999</v>
      </c>
      <c r="G22" s="26" t="n">
        <v>0</v>
      </c>
      <c r="H22" s="26" t="n">
        <v>0</v>
      </c>
      <c r="I22" s="26" t="n">
        <v>0</v>
      </c>
      <c r="J22" s="26" t="n">
        <f>SUM(F22:I22)</f>
        <v>655.29415</v>
      </c>
      <c r="K22" s="26" t="n">
        <v>276.78811</v>
      </c>
      <c r="L22" s="27" t="n"/>
    </row>
    <row r="23" ht="55.35" customHeight="1">
      <c r="A23" s="24" t="n">
        <v>4</v>
      </c>
      <c r="B23" s="25" t="inlineStr">
        <is>
          <t>02-27-04</t>
        </is>
      </c>
      <c r="C23" s="25" t="inlineStr">
        <is>
          <t>27 ВЛ 220 кВ Архара-Ядрино-т с отпайкой на ПС Тармачукан-т. Архаринский р-он Грибовский сельсовет</t>
        </is>
      </c>
      <c r="F23" s="26" t="n">
        <v>49.78566</v>
      </c>
      <c r="G23" s="26" t="n">
        <v>0</v>
      </c>
      <c r="H23" s="26" t="n">
        <v>0</v>
      </c>
      <c r="I23" s="26" t="n">
        <v>0</v>
      </c>
      <c r="J23" s="26" t="n">
        <f>SUM(F23:I23)</f>
        <v>49.78566</v>
      </c>
      <c r="K23" s="26" t="n">
        <v>21.64594</v>
      </c>
      <c r="L23" s="27" t="n"/>
    </row>
    <row r="24" ht="55.35" customHeight="1">
      <c r="A24" s="24" t="n">
        <v>5</v>
      </c>
      <c r="B24" s="25" t="inlineStr">
        <is>
          <t>02-27-05</t>
        </is>
      </c>
      <c r="C24" s="25" t="inlineStr">
        <is>
          <t xml:space="preserve">27 ВЛ 220 кВ Архара-Ядрино-т с отпайкой на ПС Тармачукан-т.  Архаринский р-он </t>
        </is>
      </c>
      <c r="F24" s="26" t="n">
        <v>6611.49956</v>
      </c>
      <c r="G24" s="26" t="n">
        <v>0</v>
      </c>
      <c r="H24" s="26" t="n">
        <v>0</v>
      </c>
      <c r="I24" s="26" t="n">
        <v>0</v>
      </c>
      <c r="J24" s="26" t="n">
        <f>SUM(F24:I24)</f>
        <v>6611.49956</v>
      </c>
      <c r="K24" s="26" t="n">
        <v>2764.14404</v>
      </c>
      <c r="L24" s="40" t="n"/>
    </row>
    <row r="25" ht="55.35" customHeight="1">
      <c r="A25" s="24" t="n">
        <v>6</v>
      </c>
      <c r="B25" s="25" t="inlineStr">
        <is>
          <t>02-27-06</t>
        </is>
      </c>
      <c r="C25" s="25" t="inlineStr">
        <is>
          <t xml:space="preserve">27 ВЛ 220 кВ Архара-Ядрино-т с отпайкой на ПС Тармачукан-т.  Архаринский р-он </t>
        </is>
      </c>
      <c r="F25" s="39" t="n">
        <v>680.4651699999999</v>
      </c>
      <c r="G25" s="26" t="n">
        <v>0</v>
      </c>
      <c r="H25" s="26" t="n">
        <v>0</v>
      </c>
      <c r="I25" s="26" t="n">
        <v>0</v>
      </c>
      <c r="J25" s="39" t="n">
        <f>SUM(F25:I25)</f>
        <v>680.46517</v>
      </c>
      <c r="K25" s="39" t="n">
        <v>295.85442</v>
      </c>
      <c r="L25" s="27" t="n"/>
    </row>
    <row r="26" ht="55.35" customHeight="1">
      <c r="A26" s="24" t="n">
        <v>7</v>
      </c>
      <c r="B26" s="25" t="inlineStr">
        <is>
          <t>02-27-07</t>
        </is>
      </c>
      <c r="C26" s="25" t="inlineStr">
        <is>
          <t>27 ВЛ 220 кВ Архара-Ядрино-т с отпайкой на ПС Тармачукан-т. Урильское уч. л-во Архаринского л-ва</t>
        </is>
      </c>
      <c r="F26" s="26" t="n">
        <v>26811.55434</v>
      </c>
      <c r="G26" s="26" t="n">
        <v>0</v>
      </c>
      <c r="H26" s="26" t="n">
        <v>0</v>
      </c>
      <c r="I26" s="26" t="n">
        <v>0</v>
      </c>
      <c r="J26" s="26" t="n">
        <f>SUM(F26:I26)</f>
        <v>26811.55434</v>
      </c>
      <c r="K26" s="26" t="n">
        <v>11225.7859</v>
      </c>
      <c r="L26" s="40" t="n"/>
    </row>
    <row r="27" ht="55.35" customHeight="1">
      <c r="A27" s="24" t="n">
        <v>8</v>
      </c>
      <c r="B27" s="25" t="inlineStr">
        <is>
          <t>02-27-08</t>
        </is>
      </c>
      <c r="C27" s="25" t="inlineStr">
        <is>
          <t>27 ВЛ 220 кВ Архара-Ядрино-т с отпайкой на ПС Тармачукан-т. Урильское уч. л-во Архаринского л-ва</t>
        </is>
      </c>
      <c r="F27" s="39" t="n">
        <v>2676.98043</v>
      </c>
      <c r="G27" s="26" t="n">
        <v>0</v>
      </c>
      <c r="H27" s="26" t="n">
        <v>0</v>
      </c>
      <c r="I27" s="26" t="n">
        <v>0</v>
      </c>
      <c r="J27" s="39" t="n">
        <f>SUM(F27:I27)</f>
        <v>2676.98043</v>
      </c>
      <c r="K27" s="39" t="n">
        <v>1163.90454</v>
      </c>
      <c r="L27" s="40" t="n"/>
    </row>
    <row r="28" ht="55.35" customHeight="1">
      <c r="A28" s="24" t="n">
        <v>9</v>
      </c>
      <c r="B28" s="25" t="inlineStr">
        <is>
          <t>02-27-09</t>
        </is>
      </c>
      <c r="C28" s="25" t="inlineStr">
        <is>
          <t>27 ВЛ 220 кВ Архара-Ядрино-т с отпайкой на ПС Тармачукан-т. Кундурское уч. л-во Архаринского л-ва</t>
        </is>
      </c>
      <c r="F28" s="39" t="n">
        <v>40438.29511</v>
      </c>
      <c r="G28" s="26" t="n">
        <v>0</v>
      </c>
      <c r="H28" s="26" t="n">
        <v>0</v>
      </c>
      <c r="I28" s="26" t="n">
        <v>0</v>
      </c>
      <c r="J28" s="39" t="n">
        <f>SUM(F28:I28)</f>
        <v>40438.29511</v>
      </c>
      <c r="K28" s="39" t="n">
        <v>16957.20061</v>
      </c>
      <c r="L28" s="40" t="n"/>
    </row>
    <row r="29" ht="55.35" customHeight="1">
      <c r="A29" s="24" t="n">
        <v>10</v>
      </c>
      <c r="B29" s="25" t="inlineStr">
        <is>
          <t>02-27-10</t>
        </is>
      </c>
      <c r="C29" s="25" t="inlineStr">
        <is>
          <t>27 ВЛ 220 кВ Архара-Ядрино-т с отпайкой на ПС Тармачукан-т. Кундурское уч. л-во Архаринского л-ва</t>
        </is>
      </c>
      <c r="F29" s="39" t="n">
        <v>3879.40504</v>
      </c>
      <c r="G29" s="26" t="n">
        <v>0</v>
      </c>
      <c r="H29" s="26" t="n">
        <v>0</v>
      </c>
      <c r="I29" s="26" t="n">
        <v>0</v>
      </c>
      <c r="J29" s="39" t="n">
        <f>SUM(F29:I29)</f>
        <v>3879.40504</v>
      </c>
      <c r="K29" s="39" t="n">
        <v>1686.69784</v>
      </c>
      <c r="L29" s="40" t="n"/>
    </row>
    <row r="30" ht="68.65000000000001" customHeight="1">
      <c r="A30" s="24" t="n">
        <v>11</v>
      </c>
      <c r="B30" s="25" t="inlineStr">
        <is>
          <t>02-27-11</t>
        </is>
      </c>
      <c r="C30" s="25" t="inlineStr">
        <is>
          <t>27 ВЛ 220 кВ Архара-Ядрино-т с отпайкой на ПС Тармачукан-т. Еврейская автономная обл. Облученский р-он</t>
        </is>
      </c>
      <c r="F30" s="39" t="n">
        <v>5048.18891</v>
      </c>
      <c r="G30" s="26" t="n">
        <v>0</v>
      </c>
      <c r="H30" s="26" t="n">
        <v>0</v>
      </c>
      <c r="I30" s="26" t="n">
        <v>0</v>
      </c>
      <c r="J30" s="39" t="n">
        <f>SUM(F30:I30)</f>
        <v>5048.18891</v>
      </c>
      <c r="K30" s="39" t="n">
        <v>2105.31464</v>
      </c>
      <c r="L30" s="40" t="n"/>
    </row>
    <row r="31" ht="68.65000000000001" customHeight="1">
      <c r="A31" s="24" t="n">
        <v>12</v>
      </c>
      <c r="B31" s="25" t="inlineStr">
        <is>
          <t>02-27-12</t>
        </is>
      </c>
      <c r="C31" s="25" t="inlineStr">
        <is>
          <t>27 ВЛ 220 кВ Архара-Ядрино-т с отпайкой на ПС Тармачукан-т. Еврейская автономная обл. Облученский р-он</t>
        </is>
      </c>
      <c r="F31" s="26" t="n">
        <v>541.4431</v>
      </c>
      <c r="G31" s="26" t="n">
        <v>0</v>
      </c>
      <c r="H31" s="26" t="n">
        <v>0</v>
      </c>
      <c r="I31" s="26" t="n">
        <v>0</v>
      </c>
      <c r="J31" s="26" t="n">
        <f>SUM(F31:I31)</f>
        <v>541.4431</v>
      </c>
      <c r="K31" s="26" t="n">
        <v>235.41004</v>
      </c>
      <c r="L31" s="27" t="n"/>
    </row>
    <row r="32" ht="19.7" customHeight="1">
      <c r="A32" s="23" t="inlineStr">
        <is>
          <t>13</t>
        </is>
      </c>
      <c r="B32" s="28" t="inlineStr">
        <is>
          <t>Итого по разделу: Локальные сметы</t>
        </is>
      </c>
      <c r="C32" s="54" t="n"/>
      <c r="D32" s="54" t="n"/>
      <c r="E32" s="86" t="n"/>
      <c r="F32" s="29" t="n">
        <f>SUM(F20:F31)</f>
        <v>88078.30778</v>
      </c>
      <c r="G32" s="30" t="n">
        <f>SUM(G20:G31)</f>
        <v>0</v>
      </c>
      <c r="H32" s="30" t="n">
        <f>SUM(H20:H31)</f>
        <v>0</v>
      </c>
      <c r="I32" s="30" t="n">
        <f>SUM(I20:I31)</f>
        <v>0</v>
      </c>
      <c r="J32" s="29" t="n">
        <f>SUM(J20:J31)</f>
        <v>88078.30778</v>
      </c>
      <c r="K32" s="29" t="n">
        <f>SUM(K20:K31)</f>
        <v>37020.25952</v>
      </c>
      <c r="L32" s="31" t="n"/>
    </row>
    <row r="33" ht="19.7" customHeight="1">
      <c r="A33" s="23" t="inlineStr">
        <is>
          <t>Всего по смете</t>
        </is>
      </c>
      <c r="B33" s="54" t="n"/>
      <c r="C33" s="54" t="n"/>
      <c r="D33" s="54" t="n"/>
      <c r="E33" s="54" t="n"/>
      <c r="F33" s="54" t="n"/>
      <c r="G33" s="54" t="n"/>
      <c r="H33" s="54" t="n"/>
      <c r="I33" s="54" t="n"/>
      <c r="J33" s="54" t="n"/>
      <c r="K33" s="54" t="n"/>
      <c r="L33" s="86" t="n"/>
    </row>
    <row r="34" ht="22.5" customHeight="1">
      <c r="A34" s="23" t="n"/>
      <c r="B34" s="28" t="inlineStr">
        <is>
          <t>Всего по смете</t>
        </is>
      </c>
      <c r="C34" s="54" t="n"/>
      <c r="D34" s="54" t="n"/>
      <c r="E34" s="86" t="n"/>
      <c r="F34" s="29" t="n">
        <f>SUM(F20:F31)</f>
        <v>88078.30778</v>
      </c>
      <c r="G34" s="30" t="n">
        <f>SUM(G20:G31)</f>
        <v>0</v>
      </c>
      <c r="H34" s="30" t="n">
        <f>SUM(H20:H31)</f>
        <v>0</v>
      </c>
      <c r="I34" s="30" t="n">
        <f>SUM(I20:I31)</f>
        <v>0</v>
      </c>
      <c r="J34" s="29" t="n">
        <f>SUM(J20:J31)</f>
        <v>88078.30778</v>
      </c>
      <c r="K34" s="29" t="n">
        <f>SUM(K20:K31)</f>
        <v>37020.25952</v>
      </c>
      <c r="L34" s="31" t="n"/>
    </row>
    <row r="35" ht="19.7" customHeight="1">
      <c r="A35" s="32" t="inlineStr">
        <is>
          <t>Составил</t>
        </is>
      </c>
      <c r="C35" s="33" t="inlineStr">
        <is>
          <t>Григорова И. А.</t>
        </is>
      </c>
      <c r="D35" s="51" t="n"/>
      <c r="E35" s="51" t="n"/>
      <c r="F35" s="51" t="n"/>
      <c r="G35" s="51" t="n"/>
      <c r="H35" s="51" t="n"/>
      <c r="I35" s="51" t="n"/>
      <c r="J35" s="51" t="n"/>
      <c r="K35" s="51" t="n"/>
      <c r="L35" s="51" t="n"/>
    </row>
    <row r="36" ht="19.7" customHeight="1">
      <c r="A36" s="34" t="n"/>
      <c r="B36" s="35" t="n"/>
      <c r="C36" s="36" t="n"/>
    </row>
    <row r="37" ht="19.7" customHeight="1">
      <c r="A37" s="32" t="inlineStr">
        <is>
          <t>Проверил</t>
        </is>
      </c>
      <c r="C37" s="33" t="inlineStr">
        <is>
          <t>Черкасов А. В.</t>
        </is>
      </c>
      <c r="D37" s="51" t="n"/>
      <c r="E37" s="51" t="n"/>
      <c r="F37" s="51" t="n"/>
      <c r="G37" s="51" t="n"/>
      <c r="H37" s="51" t="n"/>
      <c r="I37" s="51" t="n"/>
      <c r="J37" s="51" t="n"/>
      <c r="K37" s="51" t="n"/>
      <c r="L37" s="51" t="n"/>
    </row>
    <row r="38" ht="19.7" customHeight="1">
      <c r="A38" s="37" t="n"/>
      <c r="B38" s="38" t="n"/>
      <c r="C38" s="36" t="n"/>
    </row>
    <row r="39" ht="19.7" customHeight="1"/>
  </sheetData>
  <mergeCells count="51">
    <mergeCell ref="L13:L14"/>
    <mergeCell ref="C13:E14"/>
    <mergeCell ref="C31:E31"/>
    <mergeCell ref="F16:J16"/>
    <mergeCell ref="C22:E22"/>
    <mergeCell ref="C7:L7"/>
    <mergeCell ref="A1:E1"/>
    <mergeCell ref="A16:A17"/>
    <mergeCell ref="C21:E21"/>
    <mergeCell ref="A3:L3"/>
    <mergeCell ref="A10:D10"/>
    <mergeCell ref="C38:L38"/>
    <mergeCell ref="B32:E32"/>
    <mergeCell ref="C37:L37"/>
    <mergeCell ref="C27:E27"/>
    <mergeCell ref="A33:L33"/>
    <mergeCell ref="B13:B14"/>
    <mergeCell ref="C36:L36"/>
    <mergeCell ref="A8:C8"/>
    <mergeCell ref="C23:E23"/>
    <mergeCell ref="A37:B37"/>
    <mergeCell ref="E10:L10"/>
    <mergeCell ref="A11:D11"/>
    <mergeCell ref="A4:L4"/>
    <mergeCell ref="C16:E17"/>
    <mergeCell ref="C28:E28"/>
    <mergeCell ref="A2:E2"/>
    <mergeCell ref="A19:L19"/>
    <mergeCell ref="A13:A14"/>
    <mergeCell ref="E11:L11"/>
    <mergeCell ref="C18:E18"/>
    <mergeCell ref="A9:C9"/>
    <mergeCell ref="K13:K14"/>
    <mergeCell ref="C35:L35"/>
    <mergeCell ref="C30:E30"/>
    <mergeCell ref="C15:E15"/>
    <mergeCell ref="F13:J13"/>
    <mergeCell ref="C24:E24"/>
    <mergeCell ref="A35:B35"/>
    <mergeCell ref="D9:K9"/>
    <mergeCell ref="D8:K8"/>
    <mergeCell ref="A6:C6"/>
    <mergeCell ref="K16:K17"/>
    <mergeCell ref="C26:E26"/>
    <mergeCell ref="L16:L17"/>
    <mergeCell ref="B16:B17"/>
    <mergeCell ref="C29:E29"/>
    <mergeCell ref="C20:E20"/>
    <mergeCell ref="D6:L6"/>
    <mergeCell ref="C25:E25"/>
    <mergeCell ref="B34:E34"/>
  </mergeCells>
  <pageMargins left="0.5905511811023623" right="0.1968503937007874" top="0.7874015748031497" bottom="0.5905511811023623" header="0.1968503937007874" footer="0.1968503937007874"/>
  <pageSetup orientation="portrait" paperSize="9" scale="88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27 ВЛ 220 кВ Архара-Ядрино-т с отпайкой на ПС Тармачукан-т.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02-27-01</t>
        </is>
      </c>
    </row>
    <row r="25" ht="19.35" customHeight="1">
      <c r="A25" s="55" t="inlineStr">
        <is>
          <t>27 ВЛ 220 кВ Архара-Ядрино-т с отпайкой на ПС Тармачукан-т. Архаринский р-он Отважненский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Ф.579959-19.27-РД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215.85</v>
      </c>
      <c r="M31" s="64" t="n">
        <v>3.03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602</v>
      </c>
      <c r="E32" s="71" t="inlineStr">
        <is>
          <t>(</t>
        </is>
      </c>
      <c r="F32" s="70" t="n">
        <v>10.45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358.74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36.8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602</v>
      </c>
      <c r="E34" s="71" t="inlineStr">
        <is>
          <t>(</t>
        </is>
      </c>
      <c r="F34" s="77" t="n">
        <v>10.45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3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2" t="n"/>
      <c r="E44" s="273" t="n"/>
      <c r="F44" s="92" t="inlineStr">
        <is>
          <t>100 м2</t>
        </is>
      </c>
      <c r="G44" s="93" t="n">
        <v>52</v>
      </c>
      <c r="H44" s="94" t="n">
        <v>1</v>
      </c>
      <c r="I44" s="94" t="n">
        <v>52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2" t="n"/>
      <c r="E45" s="273" t="n"/>
      <c r="F45" s="98" t="n"/>
      <c r="G45" s="98" t="n"/>
      <c r="H45" s="98" t="n"/>
      <c r="I45" s="99" t="n"/>
      <c r="J45" s="100" t="n">
        <v>37.79</v>
      </c>
      <c r="K45" s="274" t="n">
        <v>1.2</v>
      </c>
      <c r="L45" s="102" t="n">
        <v>2358.1</v>
      </c>
      <c r="M45" s="100" t="n">
        <v>71.26000000000001</v>
      </c>
      <c r="N45" s="102" t="n">
        <v>168038.21</v>
      </c>
    </row>
    <row r="46" ht="19.35" customHeight="1">
      <c r="A46" s="95" t="n"/>
      <c r="B46" s="103" t="n"/>
      <c r="C46" s="97" t="inlineStr">
        <is>
          <t>ЗТ</t>
        </is>
      </c>
      <c r="D46" s="272" t="n"/>
      <c r="E46" s="273" t="n"/>
      <c r="F46" s="104" t="inlineStr">
        <is>
          <t>чел.-ч</t>
        </is>
      </c>
      <c r="G46" s="100" t="n">
        <v>4.43</v>
      </c>
      <c r="H46" s="274" t="n">
        <v>1.2</v>
      </c>
      <c r="I46" s="275" t="n">
        <v>276.432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2" t="n"/>
      <c r="E47" s="273" t="n"/>
      <c r="F47" s="98" t="n"/>
      <c r="G47" s="106" t="n"/>
      <c r="H47" s="106" t="n"/>
      <c r="I47" s="99" t="n"/>
      <c r="J47" s="100" t="n">
        <v>37.79</v>
      </c>
      <c r="K47" s="99" t="n"/>
      <c r="L47" s="102" t="n">
        <v>2358.1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2" t="n"/>
      <c r="E48" s="273" t="n"/>
      <c r="F48" s="98" t="n"/>
      <c r="G48" s="106" t="n"/>
      <c r="H48" s="106" t="n"/>
      <c r="I48" s="99" t="n"/>
      <c r="J48" s="99" t="n"/>
      <c r="K48" s="99" t="n"/>
      <c r="L48" s="102" t="n">
        <v>2358.1</v>
      </c>
      <c r="M48" s="99" t="n"/>
      <c r="N48" s="102" t="n">
        <v>168038.21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2" t="n"/>
      <c r="E49" s="273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2098.71</v>
      </c>
      <c r="M49" s="99" t="n"/>
      <c r="N49" s="112" t="n">
        <v>149554.01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2" t="n"/>
      <c r="E50" s="273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0" t="n">
        <v>966.8200000000001</v>
      </c>
      <c r="M50" s="99" t="n"/>
      <c r="N50" s="102" t="n">
        <v>68895.67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2" t="n"/>
      <c r="E51" s="273" t="n"/>
      <c r="F51" s="99" t="n"/>
      <c r="G51" s="106" t="n"/>
      <c r="H51" s="106" t="n"/>
      <c r="I51" s="113" t="n"/>
      <c r="J51" s="113" t="n"/>
      <c r="K51" s="113" t="n"/>
      <c r="L51" s="114" t="n">
        <v>5423.63</v>
      </c>
      <c r="M51" s="113" t="n"/>
      <c r="N51" s="93" t="n"/>
    </row>
    <row r="52" ht="19.35" customHeight="1">
      <c r="A52" s="89" t="inlineStr">
        <is>
          <t>Пролет 11-49 ( Архаринский р-он гор. пос. Архара 1-2, Архаринский р-он Аркадьевский сельсовет 2-11 вырубки нет)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2" t="n"/>
      <c r="E53" s="273" t="n"/>
      <c r="F53" s="92" t="inlineStr">
        <is>
          <t>100 шт</t>
        </is>
      </c>
      <c r="G53" s="93" t="n">
        <v>1.29</v>
      </c>
      <c r="H53" s="94" t="n">
        <v>1</v>
      </c>
      <c r="I53" s="115" t="n">
        <v>1.29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2" t="n"/>
      <c r="E54" s="273" t="n"/>
      <c r="F54" s="98" t="n"/>
      <c r="G54" s="98" t="n"/>
      <c r="H54" s="98" t="n"/>
      <c r="I54" s="99" t="n"/>
      <c r="J54" s="100" t="n">
        <v>48.97</v>
      </c>
      <c r="K54" s="274" t="n">
        <v>1.2</v>
      </c>
      <c r="L54" s="100" t="n">
        <v>75.81</v>
      </c>
      <c r="M54" s="100" t="n">
        <v>71.26000000000001</v>
      </c>
      <c r="N54" s="102" t="n">
        <v>5402.22</v>
      </c>
    </row>
    <row r="55" ht="19.35" customHeight="1">
      <c r="A55" s="95" t="n"/>
      <c r="B55" s="103" t="n"/>
      <c r="C55" s="97" t="inlineStr">
        <is>
          <t>ЗТ</t>
        </is>
      </c>
      <c r="D55" s="272" t="n"/>
      <c r="E55" s="273" t="n"/>
      <c r="F55" s="104" t="inlineStr">
        <is>
          <t>чел.-ч</t>
        </is>
      </c>
      <c r="G55" s="100" t="n">
        <v>5.21</v>
      </c>
      <c r="H55" s="274" t="n">
        <v>1.2</v>
      </c>
      <c r="I55" s="276" t="n">
        <v>8.06508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2" t="n"/>
      <c r="E56" s="273" t="n"/>
      <c r="F56" s="98" t="n"/>
      <c r="G56" s="106" t="n"/>
      <c r="H56" s="106" t="n"/>
      <c r="I56" s="99" t="n"/>
      <c r="J56" s="100" t="n">
        <v>48.97</v>
      </c>
      <c r="K56" s="99" t="n"/>
      <c r="L56" s="100" t="n">
        <v>75.81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2" t="n"/>
      <c r="E57" s="273" t="n"/>
      <c r="F57" s="98" t="n"/>
      <c r="G57" s="106" t="n"/>
      <c r="H57" s="106" t="n"/>
      <c r="I57" s="99" t="n"/>
      <c r="J57" s="99" t="n"/>
      <c r="K57" s="99" t="n"/>
      <c r="L57" s="100" t="n">
        <v>75.81</v>
      </c>
      <c r="M57" s="99" t="n"/>
      <c r="N57" s="102" t="n">
        <v>5402.22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2" t="n"/>
      <c r="E58" s="273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0" t="n">
        <v>67.47</v>
      </c>
      <c r="M58" s="99" t="n"/>
      <c r="N58" s="112" t="n">
        <v>4807.98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2" t="n"/>
      <c r="E59" s="273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31.08</v>
      </c>
      <c r="M59" s="99" t="n"/>
      <c r="N59" s="102" t="n">
        <v>2214.91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2" t="n"/>
      <c r="E60" s="273" t="n"/>
      <c r="F60" s="99" t="n"/>
      <c r="G60" s="106" t="n"/>
      <c r="H60" s="106" t="n"/>
      <c r="I60" s="113" t="n"/>
      <c r="J60" s="113" t="n"/>
      <c r="K60" s="113" t="n"/>
      <c r="L60" s="115" t="n">
        <v>174.36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2" t="n"/>
      <c r="E61" s="273" t="n"/>
      <c r="F61" s="92" t="inlineStr">
        <is>
          <t>100 шт</t>
        </is>
      </c>
      <c r="G61" s="93" t="n">
        <v>0.55</v>
      </c>
      <c r="H61" s="94" t="n">
        <v>1</v>
      </c>
      <c r="I61" s="115" t="n">
        <v>0.55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2" t="n"/>
      <c r="E62" s="273" t="n"/>
      <c r="F62" s="98" t="n"/>
      <c r="G62" s="98" t="n"/>
      <c r="H62" s="98" t="n"/>
      <c r="I62" s="99" t="n"/>
      <c r="J62" s="100" t="n">
        <v>94.94</v>
      </c>
      <c r="K62" s="274" t="n">
        <v>1.2</v>
      </c>
      <c r="L62" s="100" t="n">
        <v>62.66</v>
      </c>
      <c r="M62" s="100" t="n">
        <v>71.26000000000001</v>
      </c>
      <c r="N62" s="102" t="n">
        <v>4465.15</v>
      </c>
    </row>
    <row r="63" ht="19.35" customHeight="1">
      <c r="A63" s="95" t="n"/>
      <c r="B63" s="103" t="n"/>
      <c r="C63" s="97" t="inlineStr">
        <is>
          <t>ЗТ</t>
        </is>
      </c>
      <c r="D63" s="272" t="n"/>
      <c r="E63" s="273" t="n"/>
      <c r="F63" s="104" t="inlineStr">
        <is>
          <t>чел.-ч</t>
        </is>
      </c>
      <c r="G63" s="277" t="n">
        <v>10.1</v>
      </c>
      <c r="H63" s="274" t="n">
        <v>1.2</v>
      </c>
      <c r="I63" s="275" t="n">
        <v>6.666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2" t="n"/>
      <c r="E64" s="273" t="n"/>
      <c r="F64" s="98" t="n"/>
      <c r="G64" s="106" t="n"/>
      <c r="H64" s="106" t="n"/>
      <c r="I64" s="99" t="n"/>
      <c r="J64" s="100" t="n">
        <v>94.94</v>
      </c>
      <c r="K64" s="99" t="n"/>
      <c r="L64" s="100" t="n">
        <v>62.66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2" t="n"/>
      <c r="E65" s="273" t="n"/>
      <c r="F65" s="98" t="n"/>
      <c r="G65" s="106" t="n"/>
      <c r="H65" s="106" t="n"/>
      <c r="I65" s="99" t="n"/>
      <c r="J65" s="99" t="n"/>
      <c r="K65" s="99" t="n"/>
      <c r="L65" s="100" t="n">
        <v>62.66</v>
      </c>
      <c r="M65" s="99" t="n"/>
      <c r="N65" s="102" t="n">
        <v>4465.15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2" t="n"/>
      <c r="E66" s="273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0" t="n">
        <v>55.77</v>
      </c>
      <c r="M66" s="99" t="n"/>
      <c r="N66" s="112" t="n">
        <v>3973.98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2" t="n"/>
      <c r="E67" s="273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25.69</v>
      </c>
      <c r="M67" s="99" t="n"/>
      <c r="N67" s="102" t="n">
        <v>1830.71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2" t="n"/>
      <c r="E68" s="273" t="n"/>
      <c r="F68" s="99" t="n"/>
      <c r="G68" s="106" t="n"/>
      <c r="H68" s="106" t="n"/>
      <c r="I68" s="113" t="n"/>
      <c r="J68" s="113" t="n"/>
      <c r="K68" s="113" t="n"/>
      <c r="L68" s="115" t="n">
        <v>144.12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2" t="n"/>
      <c r="E69" s="273" t="n"/>
      <c r="F69" s="92" t="inlineStr">
        <is>
          <t>100 шт</t>
        </is>
      </c>
      <c r="G69" s="93" t="n">
        <v>0.21</v>
      </c>
      <c r="H69" s="94" t="n">
        <v>1</v>
      </c>
      <c r="I69" s="115" t="n">
        <v>0.21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2" t="n"/>
      <c r="E70" s="273" t="n"/>
      <c r="F70" s="98" t="n"/>
      <c r="G70" s="98" t="n"/>
      <c r="H70" s="98" t="n"/>
      <c r="I70" s="99" t="n"/>
      <c r="J70" s="100" t="n">
        <v>125.96</v>
      </c>
      <c r="K70" s="274" t="n">
        <v>1.2</v>
      </c>
      <c r="L70" s="100" t="n">
        <v>31.74</v>
      </c>
      <c r="M70" s="100" t="n">
        <v>71.26000000000001</v>
      </c>
      <c r="N70" s="102" t="n">
        <v>2261.79</v>
      </c>
    </row>
    <row r="71" ht="19.35" customHeight="1">
      <c r="A71" s="95" t="n"/>
      <c r="B71" s="103" t="n"/>
      <c r="C71" s="97" t="inlineStr">
        <is>
          <t>ЗТ</t>
        </is>
      </c>
      <c r="D71" s="272" t="n"/>
      <c r="E71" s="273" t="n"/>
      <c r="F71" s="104" t="inlineStr">
        <is>
          <t>чел.-ч</t>
        </is>
      </c>
      <c r="G71" s="277" t="n">
        <v>13.4</v>
      </c>
      <c r="H71" s="274" t="n">
        <v>1.2</v>
      </c>
      <c r="I71" s="278" t="n">
        <v>3.3768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2" t="n"/>
      <c r="E72" s="273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31.74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2" t="n"/>
      <c r="E73" s="273" t="n"/>
      <c r="F73" s="98" t="n"/>
      <c r="G73" s="106" t="n"/>
      <c r="H73" s="106" t="n"/>
      <c r="I73" s="99" t="n"/>
      <c r="J73" s="99" t="n"/>
      <c r="K73" s="99" t="n"/>
      <c r="L73" s="100" t="n">
        <v>31.74</v>
      </c>
      <c r="M73" s="99" t="n"/>
      <c r="N73" s="102" t="n">
        <v>2261.79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2" t="n"/>
      <c r="E74" s="273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28.25</v>
      </c>
      <c r="M74" s="99" t="n"/>
      <c r="N74" s="112" t="n">
        <v>2012.99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2" t="n"/>
      <c r="E75" s="273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13.01</v>
      </c>
      <c r="M75" s="99" t="n"/>
      <c r="N75" s="100" t="n">
        <v>927.33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2" t="n"/>
      <c r="E76" s="273" t="n"/>
      <c r="F76" s="99" t="n"/>
      <c r="G76" s="106" t="n"/>
      <c r="H76" s="106" t="n"/>
      <c r="I76" s="113" t="n"/>
      <c r="J76" s="113" t="n"/>
      <c r="K76" s="113" t="n"/>
      <c r="L76" s="115" t="n">
        <v>73</v>
      </c>
      <c r="M76" s="113" t="n"/>
      <c r="N76" s="93" t="n"/>
    </row>
    <row r="77" ht="68.65000000000001" customHeight="1">
      <c r="A77" s="87" t="inlineStr">
        <is>
          <t>5</t>
        </is>
      </c>
      <c r="B77" s="90" t="inlineStr">
        <is>
          <t>ФЕР01-02-100-01</t>
        </is>
      </c>
      <c r="C77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2" t="n"/>
      <c r="E77" s="273" t="n"/>
      <c r="F77" s="92" t="inlineStr">
        <is>
          <t>100 шт</t>
        </is>
      </c>
      <c r="G77" s="93" t="n">
        <v>1.29</v>
      </c>
      <c r="H77" s="94" t="n">
        <v>1</v>
      </c>
      <c r="I77" s="115" t="n">
        <v>1.29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2" t="n"/>
      <c r="E78" s="273" t="n"/>
      <c r="F78" s="98" t="n"/>
      <c r="G78" s="98" t="n"/>
      <c r="H78" s="98" t="n"/>
      <c r="I78" s="99" t="n"/>
      <c r="J78" s="100" t="n">
        <v>115.44</v>
      </c>
      <c r="K78" s="274" t="n">
        <v>1.2</v>
      </c>
      <c r="L78" s="100" t="n">
        <v>178.7</v>
      </c>
      <c r="M78" s="100" t="n">
        <v>71.26000000000001</v>
      </c>
      <c r="N78" s="102" t="n">
        <v>12734.16</v>
      </c>
    </row>
    <row r="79" ht="19.35" customHeight="1">
      <c r="A79" s="95" t="n"/>
      <c r="B79" s="96" t="inlineStr">
        <is>
          <t>2</t>
        </is>
      </c>
      <c r="C79" s="97" t="inlineStr">
        <is>
          <t>ЭМ</t>
        </is>
      </c>
      <c r="D79" s="272" t="n"/>
      <c r="E79" s="273" t="n"/>
      <c r="F79" s="98" t="n"/>
      <c r="G79" s="98" t="n"/>
      <c r="H79" s="98" t="n"/>
      <c r="I79" s="99" t="n"/>
      <c r="J79" s="100" t="n">
        <v>655.4299999999999</v>
      </c>
      <c r="K79" s="274" t="n">
        <v>1.2</v>
      </c>
      <c r="L79" s="102" t="n">
        <v>1014.61</v>
      </c>
      <c r="M79" s="99" t="n"/>
      <c r="N79" s="99" t="n"/>
    </row>
    <row r="80" ht="19.35" customHeight="1">
      <c r="A80" s="95" t="n"/>
      <c r="B80" s="96" t="inlineStr">
        <is>
          <t>3</t>
        </is>
      </c>
      <c r="C80" s="97" t="inlineStr">
        <is>
          <t>в т.ч. ОТм</t>
        </is>
      </c>
      <c r="D80" s="272" t="n"/>
      <c r="E80" s="273" t="n"/>
      <c r="F80" s="98" t="n"/>
      <c r="G80" s="98" t="n"/>
      <c r="H80" s="98" t="n"/>
      <c r="I80" s="99" t="n"/>
      <c r="J80" s="100" t="n">
        <v>114.62</v>
      </c>
      <c r="K80" s="274" t="n">
        <v>1.2</v>
      </c>
      <c r="L80" s="100" t="n">
        <v>177.43</v>
      </c>
      <c r="M80" s="100" t="n">
        <v>71.26000000000001</v>
      </c>
      <c r="N80" s="102" t="n">
        <v>12643.66</v>
      </c>
    </row>
    <row r="81" ht="19.35" customHeight="1">
      <c r="A81" s="95" t="n"/>
      <c r="B81" s="103" t="n"/>
      <c r="C81" s="97" t="inlineStr">
        <is>
          <t>ЗТ</t>
        </is>
      </c>
      <c r="D81" s="272" t="n"/>
      <c r="E81" s="273" t="n"/>
      <c r="F81" s="104" t="inlineStr">
        <is>
          <t>чел.-ч</t>
        </is>
      </c>
      <c r="G81" s="277" t="n">
        <v>14.8</v>
      </c>
      <c r="H81" s="274" t="n">
        <v>1.2</v>
      </c>
      <c r="I81" s="278" t="n">
        <v>22.9104</v>
      </c>
      <c r="J81" s="99" t="n"/>
      <c r="K81" s="99" t="n"/>
      <c r="L81" s="99" t="n"/>
      <c r="M81" s="99" t="n"/>
      <c r="N81" s="99" t="n"/>
    </row>
    <row r="82" ht="19.35" customHeight="1">
      <c r="A82" s="95" t="n"/>
      <c r="B82" s="103" t="n"/>
      <c r="C82" s="97" t="inlineStr">
        <is>
          <t>ЗТм</t>
        </is>
      </c>
      <c r="D82" s="272" t="n"/>
      <c r="E82" s="273" t="n"/>
      <c r="F82" s="104" t="inlineStr">
        <is>
          <t>чел.-ч</t>
        </is>
      </c>
      <c r="G82" s="100" t="n">
        <v>8.49</v>
      </c>
      <c r="H82" s="274" t="n">
        <v>1.2</v>
      </c>
      <c r="I82" s="276" t="n">
        <v>13.14252</v>
      </c>
      <c r="J82" s="99" t="n"/>
      <c r="K82" s="99" t="n"/>
      <c r="L82" s="99" t="n"/>
      <c r="M82" s="99" t="n"/>
      <c r="N82" s="99" t="n"/>
    </row>
    <row r="83" ht="19.35" customHeight="1">
      <c r="A83" s="95" t="n"/>
      <c r="B83" s="103" t="n"/>
      <c r="C83" s="97" t="inlineStr">
        <is>
          <t>Итого по расценке</t>
        </is>
      </c>
      <c r="D83" s="272" t="n"/>
      <c r="E83" s="273" t="n"/>
      <c r="F83" s="98" t="n"/>
      <c r="G83" s="106" t="n"/>
      <c r="H83" s="106" t="n"/>
      <c r="I83" s="99" t="n"/>
      <c r="J83" s="100" t="n">
        <v>770.87</v>
      </c>
      <c r="K83" s="99" t="n"/>
      <c r="L83" s="102" t="n">
        <v>1193.31</v>
      </c>
      <c r="M83" s="99" t="n"/>
      <c r="N83" s="107" t="n"/>
    </row>
    <row r="84" ht="19.35" customHeight="1">
      <c r="A84" s="95" t="n"/>
      <c r="B84" s="108" t="n"/>
      <c r="C84" s="97" t="inlineStr">
        <is>
          <t>ФОТ</t>
        </is>
      </c>
      <c r="D84" s="272" t="n"/>
      <c r="E84" s="273" t="n"/>
      <c r="F84" s="98" t="n"/>
      <c r="G84" s="106" t="n"/>
      <c r="H84" s="106" t="n"/>
      <c r="I84" s="99" t="n"/>
      <c r="J84" s="99" t="n"/>
      <c r="K84" s="99" t="n"/>
      <c r="L84" s="100" t="n">
        <v>356.13</v>
      </c>
      <c r="M84" s="99" t="n"/>
      <c r="N84" s="102" t="n">
        <v>25377.82</v>
      </c>
    </row>
    <row r="85" ht="42" customHeight="1">
      <c r="A85" s="95" t="n"/>
      <c r="B85" s="109" t="inlineStr">
        <is>
          <t>Пр/812-001.4-1</t>
        </is>
      </c>
      <c r="C85" s="97" t="inlineStr">
        <is>
          <t>НР Земляные работы по другим видам работ (подготовительным, сопутствующим, укрепительным)</t>
        </is>
      </c>
      <c r="D85" s="272" t="n"/>
      <c r="E85" s="273" t="n"/>
      <c r="F85" s="104" t="inlineStr">
        <is>
          <t>%</t>
        </is>
      </c>
      <c r="G85" s="110" t="n">
        <v>89</v>
      </c>
      <c r="H85" s="111" t="n"/>
      <c r="I85" s="110" t="n">
        <v>89</v>
      </c>
      <c r="J85" s="99" t="n"/>
      <c r="K85" s="99" t="n"/>
      <c r="L85" s="100" t="n">
        <v>316.96</v>
      </c>
      <c r="M85" s="99" t="n"/>
      <c r="N85" s="112" t="n">
        <v>22586.26</v>
      </c>
    </row>
    <row r="86" ht="42" customHeight="1">
      <c r="A86" s="95" t="n"/>
      <c r="B86" s="109" t="inlineStr">
        <is>
          <t>Пр/774-001.4</t>
        </is>
      </c>
      <c r="C86" s="97" t="inlineStr">
        <is>
          <t>СП Земляные работы по другим видам работ (подготовительным, сопутствующим, укрепительным)</t>
        </is>
      </c>
      <c r="D86" s="272" t="n"/>
      <c r="E86" s="273" t="n"/>
      <c r="F86" s="104" t="inlineStr">
        <is>
          <t>%</t>
        </is>
      </c>
      <c r="G86" s="110" t="n">
        <v>41</v>
      </c>
      <c r="H86" s="111" t="n"/>
      <c r="I86" s="110" t="n">
        <v>41</v>
      </c>
      <c r="J86" s="99" t="n"/>
      <c r="K86" s="99" t="n"/>
      <c r="L86" s="100" t="n">
        <v>146.01</v>
      </c>
      <c r="M86" s="99" t="n"/>
      <c r="N86" s="102" t="n">
        <v>10404.91</v>
      </c>
    </row>
    <row r="87" ht="19.35" customHeight="1">
      <c r="A87" s="95" t="n"/>
      <c r="B87" s="108" t="n"/>
      <c r="C87" s="87" t="inlineStr">
        <is>
          <t>Всего по позиции</t>
        </is>
      </c>
      <c r="D87" s="272" t="n"/>
      <c r="E87" s="273" t="n"/>
      <c r="F87" s="99" t="n"/>
      <c r="G87" s="106" t="n"/>
      <c r="H87" s="106" t="n"/>
      <c r="I87" s="113" t="n"/>
      <c r="J87" s="113" t="n"/>
      <c r="K87" s="113" t="n"/>
      <c r="L87" s="114" t="n">
        <v>1656.28</v>
      </c>
      <c r="M87" s="113" t="n"/>
      <c r="N87" s="93" t="n"/>
    </row>
    <row r="88" ht="55.35" customHeight="1">
      <c r="A88" s="87" t="inlineStr">
        <is>
          <t>6</t>
        </is>
      </c>
      <c r="B88" s="90" t="inlineStr">
        <is>
          <t>ФЕР01-02-100-07</t>
        </is>
      </c>
      <c r="C88" s="91" t="inlineStr">
        <is>
          <t>При трелевке на каждые последующие 100 м добавлять: к расценке 01-02-100-01</t>
        </is>
      </c>
      <c r="D88" s="272" t="n"/>
      <c r="E88" s="273" t="n"/>
      <c r="F88" s="92" t="inlineStr">
        <is>
          <t>100 шт</t>
        </is>
      </c>
      <c r="G88" s="93" t="n">
        <v>1.29</v>
      </c>
      <c r="H88" s="94" t="n">
        <v>1</v>
      </c>
      <c r="I88" s="115" t="n">
        <v>1.29</v>
      </c>
      <c r="J88" s="93" t="n"/>
      <c r="K88" s="93" t="n"/>
      <c r="L88" s="93" t="n"/>
      <c r="M88" s="93" t="n"/>
      <c r="N88" s="93" t="n"/>
    </row>
    <row r="89" ht="19.35" customHeight="1">
      <c r="A89" s="95" t="n"/>
      <c r="B89" s="96" t="inlineStr">
        <is>
          <t>1</t>
        </is>
      </c>
      <c r="C89" s="97" t="inlineStr">
        <is>
          <t>ОТ</t>
        </is>
      </c>
      <c r="D89" s="272" t="n"/>
      <c r="E89" s="273" t="n"/>
      <c r="F89" s="98" t="n"/>
      <c r="G89" s="98" t="n"/>
      <c r="H89" s="98" t="n"/>
      <c r="I89" s="99" t="n"/>
      <c r="J89" s="100" t="n">
        <v>28.94</v>
      </c>
      <c r="K89" s="274" t="n">
        <v>1.2</v>
      </c>
      <c r="L89" s="100" t="n">
        <v>44.8</v>
      </c>
      <c r="M89" s="100" t="n">
        <v>71.26000000000001</v>
      </c>
      <c r="N89" s="102" t="n">
        <v>3192.45</v>
      </c>
    </row>
    <row r="90" ht="19.35" customHeight="1">
      <c r="A90" s="95" t="n"/>
      <c r="B90" s="96" t="inlineStr">
        <is>
          <t>2</t>
        </is>
      </c>
      <c r="C90" s="97" t="inlineStr">
        <is>
          <t>ЭМ</t>
        </is>
      </c>
      <c r="D90" s="272" t="n"/>
      <c r="E90" s="273" t="n"/>
      <c r="F90" s="98" t="n"/>
      <c r="G90" s="98" t="n"/>
      <c r="H90" s="98" t="n"/>
      <c r="I90" s="99" t="n"/>
      <c r="J90" s="100" t="n">
        <v>163.66</v>
      </c>
      <c r="K90" s="274" t="n">
        <v>1.2</v>
      </c>
      <c r="L90" s="100" t="n">
        <v>253.35</v>
      </c>
      <c r="M90" s="99" t="n"/>
      <c r="N90" s="99" t="n"/>
    </row>
    <row r="91" ht="19.35" customHeight="1">
      <c r="A91" s="95" t="n"/>
      <c r="B91" s="96" t="inlineStr">
        <is>
          <t>3</t>
        </is>
      </c>
      <c r="C91" s="97" t="inlineStr">
        <is>
          <t>в т.ч. ОТм</t>
        </is>
      </c>
      <c r="D91" s="272" t="n"/>
      <c r="E91" s="273" t="n"/>
      <c r="F91" s="98" t="n"/>
      <c r="G91" s="98" t="n"/>
      <c r="H91" s="98" t="n"/>
      <c r="I91" s="99" t="n"/>
      <c r="J91" s="100" t="n">
        <v>28.62</v>
      </c>
      <c r="K91" s="274" t="n">
        <v>1.2</v>
      </c>
      <c r="L91" s="100" t="n">
        <v>44.3</v>
      </c>
      <c r="M91" s="100" t="n">
        <v>71.26000000000001</v>
      </c>
      <c r="N91" s="102" t="n">
        <v>3156.82</v>
      </c>
    </row>
    <row r="92" ht="19.35" customHeight="1">
      <c r="A92" s="95" t="n"/>
      <c r="B92" s="103" t="n"/>
      <c r="C92" s="97" t="inlineStr">
        <is>
          <t>ЗТ</t>
        </is>
      </c>
      <c r="D92" s="272" t="n"/>
      <c r="E92" s="273" t="n"/>
      <c r="F92" s="104" t="inlineStr">
        <is>
          <t>чел.-ч</t>
        </is>
      </c>
      <c r="G92" s="100" t="n">
        <v>3.71</v>
      </c>
      <c r="H92" s="274" t="n">
        <v>1.2</v>
      </c>
      <c r="I92" s="276" t="n">
        <v>5.74308</v>
      </c>
      <c r="J92" s="99" t="n"/>
      <c r="K92" s="99" t="n"/>
      <c r="L92" s="99" t="n"/>
      <c r="M92" s="99" t="n"/>
      <c r="N92" s="99" t="n"/>
    </row>
    <row r="93" ht="19.35" customHeight="1">
      <c r="A93" s="95" t="n"/>
      <c r="B93" s="103" t="n"/>
      <c r="C93" s="97" t="inlineStr">
        <is>
          <t>ЗТм</t>
        </is>
      </c>
      <c r="D93" s="272" t="n"/>
      <c r="E93" s="273" t="n"/>
      <c r="F93" s="104" t="inlineStr">
        <is>
          <t>чел.-ч</t>
        </is>
      </c>
      <c r="G93" s="100" t="n">
        <v>2.12</v>
      </c>
      <c r="H93" s="274" t="n">
        <v>1.2</v>
      </c>
      <c r="I93" s="276" t="n">
        <v>3.28176</v>
      </c>
      <c r="J93" s="99" t="n"/>
      <c r="K93" s="99" t="n"/>
      <c r="L93" s="99" t="n"/>
      <c r="M93" s="99" t="n"/>
      <c r="N93" s="99" t="n"/>
    </row>
    <row r="94" ht="19.35" customHeight="1">
      <c r="A94" s="95" t="n"/>
      <c r="B94" s="103" t="n"/>
      <c r="C94" s="97" t="inlineStr">
        <is>
          <t>Итого по расценке</t>
        </is>
      </c>
      <c r="D94" s="272" t="n"/>
      <c r="E94" s="273" t="n"/>
      <c r="F94" s="98" t="n"/>
      <c r="G94" s="106" t="n"/>
      <c r="H94" s="106" t="n"/>
      <c r="I94" s="99" t="n"/>
      <c r="J94" s="100" t="n">
        <v>192.6</v>
      </c>
      <c r="K94" s="99" t="n"/>
      <c r="L94" s="100" t="n">
        <v>298.15</v>
      </c>
      <c r="M94" s="99" t="n"/>
      <c r="N94" s="107" t="n"/>
    </row>
    <row r="95" ht="19.35" customHeight="1">
      <c r="A95" s="95" t="n"/>
      <c r="B95" s="108" t="n"/>
      <c r="C95" s="97" t="inlineStr">
        <is>
          <t>ФОТ</t>
        </is>
      </c>
      <c r="D95" s="272" t="n"/>
      <c r="E95" s="273" t="n"/>
      <c r="F95" s="98" t="n"/>
      <c r="G95" s="106" t="n"/>
      <c r="H95" s="106" t="n"/>
      <c r="I95" s="99" t="n"/>
      <c r="J95" s="99" t="n"/>
      <c r="K95" s="99" t="n"/>
      <c r="L95" s="100" t="n">
        <v>89.09999999999999</v>
      </c>
      <c r="M95" s="99" t="n"/>
      <c r="N95" s="102" t="n">
        <v>6349.27</v>
      </c>
    </row>
    <row r="96" ht="42" customHeight="1">
      <c r="A96" s="95" t="n"/>
      <c r="B96" s="109" t="inlineStr">
        <is>
          <t>Пр/812-001.4-1</t>
        </is>
      </c>
      <c r="C96" s="97" t="inlineStr">
        <is>
          <t>НР Земляные работы по другим видам работ (подготовительным, сопутствующим, укрепительным)</t>
        </is>
      </c>
      <c r="D96" s="272" t="n"/>
      <c r="E96" s="273" t="n"/>
      <c r="F96" s="104" t="inlineStr">
        <is>
          <t>%</t>
        </is>
      </c>
      <c r="G96" s="110" t="n">
        <v>89</v>
      </c>
      <c r="H96" s="111" t="n"/>
      <c r="I96" s="110" t="n">
        <v>89</v>
      </c>
      <c r="J96" s="99" t="n"/>
      <c r="K96" s="99" t="n"/>
      <c r="L96" s="100" t="n">
        <v>79.3</v>
      </c>
      <c r="M96" s="99" t="n"/>
      <c r="N96" s="112" t="n">
        <v>5650.85</v>
      </c>
    </row>
    <row r="97" ht="42" customHeight="1">
      <c r="A97" s="95" t="n"/>
      <c r="B97" s="109" t="inlineStr">
        <is>
          <t>Пр/774-001.4</t>
        </is>
      </c>
      <c r="C97" s="97" t="inlineStr">
        <is>
          <t>СП Земляные работы по другим видам работ (подготовительным, сопутствующим, укрепительным)</t>
        </is>
      </c>
      <c r="D97" s="272" t="n"/>
      <c r="E97" s="273" t="n"/>
      <c r="F97" s="104" t="inlineStr">
        <is>
          <t>%</t>
        </is>
      </c>
      <c r="G97" s="110" t="n">
        <v>41</v>
      </c>
      <c r="H97" s="111" t="n"/>
      <c r="I97" s="110" t="n">
        <v>41</v>
      </c>
      <c r="J97" s="99" t="n"/>
      <c r="K97" s="99" t="n"/>
      <c r="L97" s="100" t="n">
        <v>36.53</v>
      </c>
      <c r="M97" s="99" t="n"/>
      <c r="N97" s="102" t="n">
        <v>2603.2</v>
      </c>
    </row>
    <row r="98" ht="19.35" customHeight="1">
      <c r="A98" s="95" t="n"/>
      <c r="B98" s="108" t="n"/>
      <c r="C98" s="87" t="inlineStr">
        <is>
          <t>Всего по позиции</t>
        </is>
      </c>
      <c r="D98" s="272" t="n"/>
      <c r="E98" s="273" t="n"/>
      <c r="F98" s="99" t="n"/>
      <c r="G98" s="106" t="n"/>
      <c r="H98" s="106" t="n"/>
      <c r="I98" s="113" t="n"/>
      <c r="J98" s="113" t="n"/>
      <c r="K98" s="113" t="n"/>
      <c r="L98" s="115" t="n">
        <v>413.98</v>
      </c>
      <c r="M98" s="113" t="n"/>
      <c r="N98" s="93" t="n"/>
    </row>
    <row r="99" ht="68.65000000000001" customHeight="1">
      <c r="A99" s="87" t="inlineStr">
        <is>
          <t>7</t>
        </is>
      </c>
      <c r="B99" s="90" t="inlineStr">
        <is>
          <t>ФЕР01-02-100-02</t>
        </is>
      </c>
      <c r="C99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2" t="n"/>
      <c r="E99" s="273" t="n"/>
      <c r="F99" s="92" t="inlineStr">
        <is>
          <t>100 шт</t>
        </is>
      </c>
      <c r="G99" s="93" t="n">
        <v>0.55</v>
      </c>
      <c r="H99" s="94" t="n">
        <v>1</v>
      </c>
      <c r="I99" s="115" t="n">
        <v>0.55</v>
      </c>
      <c r="J99" s="93" t="n"/>
      <c r="K99" s="93" t="n"/>
      <c r="L99" s="93" t="n"/>
      <c r="M99" s="93" t="n"/>
      <c r="N99" s="93" t="n"/>
    </row>
    <row r="100" ht="19.35" customHeight="1">
      <c r="A100" s="95" t="n"/>
      <c r="B100" s="96" t="inlineStr">
        <is>
          <t>1</t>
        </is>
      </c>
      <c r="C100" s="97" t="inlineStr">
        <is>
          <t>ОТ</t>
        </is>
      </c>
      <c r="D100" s="272" t="n"/>
      <c r="E100" s="273" t="n"/>
      <c r="F100" s="98" t="n"/>
      <c r="G100" s="98" t="n"/>
      <c r="H100" s="98" t="n"/>
      <c r="I100" s="99" t="n"/>
      <c r="J100" s="100" t="n">
        <v>201.24</v>
      </c>
      <c r="K100" s="274" t="n">
        <v>1.2</v>
      </c>
      <c r="L100" s="100" t="n">
        <v>132.82</v>
      </c>
      <c r="M100" s="100" t="n">
        <v>71.26000000000001</v>
      </c>
      <c r="N100" s="102" t="n">
        <v>9464.75</v>
      </c>
    </row>
    <row r="101" ht="19.35" customHeight="1">
      <c r="A101" s="95" t="n"/>
      <c r="B101" s="96" t="inlineStr">
        <is>
          <t>2</t>
        </is>
      </c>
      <c r="C101" s="97" t="inlineStr">
        <is>
          <t>ЭМ</t>
        </is>
      </c>
      <c r="D101" s="272" t="n"/>
      <c r="E101" s="273" t="n"/>
      <c r="F101" s="98" t="n"/>
      <c r="G101" s="98" t="n"/>
      <c r="H101" s="98" t="n"/>
      <c r="I101" s="99" t="n"/>
      <c r="J101" s="102" t="n">
        <v>1142.56</v>
      </c>
      <c r="K101" s="274" t="n">
        <v>1.2</v>
      </c>
      <c r="L101" s="100" t="n">
        <v>754.09</v>
      </c>
      <c r="M101" s="99" t="n"/>
      <c r="N101" s="99" t="n"/>
    </row>
    <row r="102" ht="19.35" customHeight="1">
      <c r="A102" s="95" t="n"/>
      <c r="B102" s="96" t="inlineStr">
        <is>
          <t>3</t>
        </is>
      </c>
      <c r="C102" s="97" t="inlineStr">
        <is>
          <t>в т.ч. ОТм</t>
        </is>
      </c>
      <c r="D102" s="272" t="n"/>
      <c r="E102" s="273" t="n"/>
      <c r="F102" s="98" t="n"/>
      <c r="G102" s="98" t="n"/>
      <c r="H102" s="98" t="n"/>
      <c r="I102" s="99" t="n"/>
      <c r="J102" s="100" t="n">
        <v>199.8</v>
      </c>
      <c r="K102" s="274" t="n">
        <v>1.2</v>
      </c>
      <c r="L102" s="100" t="n">
        <v>131.87</v>
      </c>
      <c r="M102" s="100" t="n">
        <v>71.26000000000001</v>
      </c>
      <c r="N102" s="102" t="n">
        <v>9397.059999999999</v>
      </c>
    </row>
    <row r="103" ht="19.35" customHeight="1">
      <c r="A103" s="95" t="n"/>
      <c r="B103" s="103" t="n"/>
      <c r="C103" s="97" t="inlineStr">
        <is>
          <t>ЗТ</t>
        </is>
      </c>
      <c r="D103" s="272" t="n"/>
      <c r="E103" s="273" t="n"/>
      <c r="F103" s="104" t="inlineStr">
        <is>
          <t>чел.-ч</t>
        </is>
      </c>
      <c r="G103" s="277" t="n">
        <v>25.8</v>
      </c>
      <c r="H103" s="274" t="n">
        <v>1.2</v>
      </c>
      <c r="I103" s="275" t="n">
        <v>17.028</v>
      </c>
      <c r="J103" s="99" t="n"/>
      <c r="K103" s="99" t="n"/>
      <c r="L103" s="99" t="n"/>
      <c r="M103" s="99" t="n"/>
      <c r="N103" s="99" t="n"/>
    </row>
    <row r="104" ht="19.35" customHeight="1">
      <c r="A104" s="95" t="n"/>
      <c r="B104" s="103" t="n"/>
      <c r="C104" s="97" t="inlineStr">
        <is>
          <t>ЗТм</t>
        </is>
      </c>
      <c r="D104" s="272" t="n"/>
      <c r="E104" s="273" t="n"/>
      <c r="F104" s="104" t="inlineStr">
        <is>
          <t>чел.-ч</t>
        </is>
      </c>
      <c r="G104" s="277" t="n">
        <v>14.8</v>
      </c>
      <c r="H104" s="274" t="n">
        <v>1.2</v>
      </c>
      <c r="I104" s="275" t="n">
        <v>9.768000000000001</v>
      </c>
      <c r="J104" s="99" t="n"/>
      <c r="K104" s="99" t="n"/>
      <c r="L104" s="99" t="n"/>
      <c r="M104" s="99" t="n"/>
      <c r="N104" s="99" t="n"/>
    </row>
    <row r="105" ht="19.35" customHeight="1">
      <c r="A105" s="95" t="n"/>
      <c r="B105" s="103" t="n"/>
      <c r="C105" s="97" t="inlineStr">
        <is>
          <t>Итого по расценке</t>
        </is>
      </c>
      <c r="D105" s="272" t="n"/>
      <c r="E105" s="273" t="n"/>
      <c r="F105" s="98" t="n"/>
      <c r="G105" s="106" t="n"/>
      <c r="H105" s="106" t="n"/>
      <c r="I105" s="99" t="n"/>
      <c r="J105" s="102" t="n">
        <v>1343.8</v>
      </c>
      <c r="K105" s="99" t="n"/>
      <c r="L105" s="100" t="n">
        <v>886.91</v>
      </c>
      <c r="M105" s="99" t="n"/>
      <c r="N105" s="107" t="n"/>
    </row>
    <row r="106" ht="19.35" customHeight="1">
      <c r="A106" s="95" t="n"/>
      <c r="B106" s="108" t="n"/>
      <c r="C106" s="97" t="inlineStr">
        <is>
          <t>ФОТ</t>
        </is>
      </c>
      <c r="D106" s="272" t="n"/>
      <c r="E106" s="273" t="n"/>
      <c r="F106" s="98" t="n"/>
      <c r="G106" s="106" t="n"/>
      <c r="H106" s="106" t="n"/>
      <c r="I106" s="99" t="n"/>
      <c r="J106" s="99" t="n"/>
      <c r="K106" s="99" t="n"/>
      <c r="L106" s="100" t="n">
        <v>264.69</v>
      </c>
      <c r="M106" s="99" t="n"/>
      <c r="N106" s="102" t="n">
        <v>18861.81</v>
      </c>
    </row>
    <row r="107" ht="42" customHeight="1">
      <c r="A107" s="95" t="n"/>
      <c r="B107" s="109" t="inlineStr">
        <is>
          <t>Пр/812-001.4-1</t>
        </is>
      </c>
      <c r="C107" s="97" t="inlineStr">
        <is>
          <t>НР Земляные работы по другим видам работ (подготовительным, сопутствующим, укрепительным)</t>
        </is>
      </c>
      <c r="D107" s="272" t="n"/>
      <c r="E107" s="273" t="n"/>
      <c r="F107" s="104" t="inlineStr">
        <is>
          <t>%</t>
        </is>
      </c>
      <c r="G107" s="110" t="n">
        <v>89</v>
      </c>
      <c r="H107" s="111" t="n"/>
      <c r="I107" s="110" t="n">
        <v>89</v>
      </c>
      <c r="J107" s="99" t="n"/>
      <c r="K107" s="99" t="n"/>
      <c r="L107" s="100" t="n">
        <v>235.57</v>
      </c>
      <c r="M107" s="99" t="n"/>
      <c r="N107" s="112" t="n">
        <v>16787.01</v>
      </c>
    </row>
    <row r="108" ht="42" customHeight="1">
      <c r="A108" s="95" t="n"/>
      <c r="B108" s="109" t="inlineStr">
        <is>
          <t>Пр/774-001.4</t>
        </is>
      </c>
      <c r="C108" s="97" t="inlineStr">
        <is>
          <t>СП Земляные работы по другим видам работ (подготовительным, сопутствующим, укрепительным)</t>
        </is>
      </c>
      <c r="D108" s="272" t="n"/>
      <c r="E108" s="273" t="n"/>
      <c r="F108" s="104" t="inlineStr">
        <is>
          <t>%</t>
        </is>
      </c>
      <c r="G108" s="110" t="n">
        <v>41</v>
      </c>
      <c r="H108" s="111" t="n"/>
      <c r="I108" s="110" t="n">
        <v>41</v>
      </c>
      <c r="J108" s="99" t="n"/>
      <c r="K108" s="99" t="n"/>
      <c r="L108" s="100" t="n">
        <v>108.52</v>
      </c>
      <c r="M108" s="99" t="n"/>
      <c r="N108" s="102" t="n">
        <v>7733.34</v>
      </c>
    </row>
    <row r="109" ht="19.35" customHeight="1">
      <c r="A109" s="95" t="n"/>
      <c r="B109" s="108" t="n"/>
      <c r="C109" s="87" t="inlineStr">
        <is>
          <t>Всего по позиции</t>
        </is>
      </c>
      <c r="D109" s="272" t="n"/>
      <c r="E109" s="273" t="n"/>
      <c r="F109" s="99" t="n"/>
      <c r="G109" s="106" t="n"/>
      <c r="H109" s="106" t="n"/>
      <c r="I109" s="113" t="n"/>
      <c r="J109" s="113" t="n"/>
      <c r="K109" s="113" t="n"/>
      <c r="L109" s="114" t="n">
        <v>1231</v>
      </c>
      <c r="M109" s="113" t="n"/>
      <c r="N109" s="93" t="n"/>
    </row>
    <row r="110" ht="55.35" customHeight="1">
      <c r="A110" s="87" t="inlineStr">
        <is>
          <t>8</t>
        </is>
      </c>
      <c r="B110" s="90" t="inlineStr">
        <is>
          <t>ФЕР01-02-100-08</t>
        </is>
      </c>
      <c r="C110" s="91" t="inlineStr">
        <is>
          <t>При трелевке на каждые последующие 100 м добавлять: к расценке 01-02-100-02</t>
        </is>
      </c>
      <c r="D110" s="272" t="n"/>
      <c r="E110" s="273" t="n"/>
      <c r="F110" s="92" t="inlineStr">
        <is>
          <t>100 шт</t>
        </is>
      </c>
      <c r="G110" s="93" t="n">
        <v>0.55</v>
      </c>
      <c r="H110" s="94" t="n">
        <v>1</v>
      </c>
      <c r="I110" s="115" t="n">
        <v>0.55</v>
      </c>
      <c r="J110" s="93" t="n"/>
      <c r="K110" s="93" t="n"/>
      <c r="L110" s="93" t="n"/>
      <c r="M110" s="93" t="n"/>
      <c r="N110" s="93" t="n"/>
    </row>
    <row r="111" ht="19.35" customHeight="1">
      <c r="A111" s="95" t="n"/>
      <c r="B111" s="96" t="inlineStr">
        <is>
          <t>1</t>
        </is>
      </c>
      <c r="C111" s="97" t="inlineStr">
        <is>
          <t>ОТ</t>
        </is>
      </c>
      <c r="D111" s="272" t="n"/>
      <c r="E111" s="273" t="n"/>
      <c r="F111" s="98" t="n"/>
      <c r="G111" s="98" t="n"/>
      <c r="H111" s="98" t="n"/>
      <c r="I111" s="99" t="n"/>
      <c r="J111" s="100" t="n">
        <v>58.34</v>
      </c>
      <c r="K111" s="274" t="n">
        <v>1.2</v>
      </c>
      <c r="L111" s="100" t="n">
        <v>38.5</v>
      </c>
      <c r="M111" s="100" t="n">
        <v>71.26000000000001</v>
      </c>
      <c r="N111" s="102" t="n">
        <v>2743.51</v>
      </c>
    </row>
    <row r="112" ht="19.35" customHeight="1">
      <c r="A112" s="95" t="n"/>
      <c r="B112" s="96" t="inlineStr">
        <is>
          <t>2</t>
        </is>
      </c>
      <c r="C112" s="97" t="inlineStr">
        <is>
          <t>ЭМ</t>
        </is>
      </c>
      <c r="D112" s="272" t="n"/>
      <c r="E112" s="273" t="n"/>
      <c r="F112" s="98" t="n"/>
      <c r="G112" s="98" t="n"/>
      <c r="H112" s="98" t="n"/>
      <c r="I112" s="99" t="n"/>
      <c r="J112" s="100" t="n">
        <v>330.42</v>
      </c>
      <c r="K112" s="274" t="n">
        <v>1.2</v>
      </c>
      <c r="L112" s="100" t="n">
        <v>218.08</v>
      </c>
      <c r="M112" s="99" t="n"/>
      <c r="N112" s="99" t="n"/>
    </row>
    <row r="113" ht="19.35" customHeight="1">
      <c r="A113" s="95" t="n"/>
      <c r="B113" s="96" t="inlineStr">
        <is>
          <t>3</t>
        </is>
      </c>
      <c r="C113" s="97" t="inlineStr">
        <is>
          <t>в т.ч. ОТм</t>
        </is>
      </c>
      <c r="D113" s="272" t="n"/>
      <c r="E113" s="273" t="n"/>
      <c r="F113" s="98" t="n"/>
      <c r="G113" s="98" t="n"/>
      <c r="H113" s="98" t="n"/>
      <c r="I113" s="99" t="n"/>
      <c r="J113" s="100" t="n">
        <v>57.78</v>
      </c>
      <c r="K113" s="274" t="n">
        <v>1.2</v>
      </c>
      <c r="L113" s="100" t="n">
        <v>38.13</v>
      </c>
      <c r="M113" s="100" t="n">
        <v>71.26000000000001</v>
      </c>
      <c r="N113" s="102" t="n">
        <v>2717.14</v>
      </c>
    </row>
    <row r="114" ht="19.35" customHeight="1">
      <c r="A114" s="95" t="n"/>
      <c r="B114" s="103" t="n"/>
      <c r="C114" s="97" t="inlineStr">
        <is>
          <t>ЗТ</t>
        </is>
      </c>
      <c r="D114" s="272" t="n"/>
      <c r="E114" s="273" t="n"/>
      <c r="F114" s="104" t="inlineStr">
        <is>
          <t>чел.-ч</t>
        </is>
      </c>
      <c r="G114" s="100" t="n">
        <v>7.48</v>
      </c>
      <c r="H114" s="274" t="n">
        <v>1.2</v>
      </c>
      <c r="I114" s="278" t="n">
        <v>4.9368</v>
      </c>
      <c r="J114" s="99" t="n"/>
      <c r="K114" s="99" t="n"/>
      <c r="L114" s="99" t="n"/>
      <c r="M114" s="99" t="n"/>
      <c r="N114" s="99" t="n"/>
    </row>
    <row r="115" ht="19.35" customHeight="1">
      <c r="A115" s="95" t="n"/>
      <c r="B115" s="103" t="n"/>
      <c r="C115" s="97" t="inlineStr">
        <is>
          <t>ЗТм</t>
        </is>
      </c>
      <c r="D115" s="272" t="n"/>
      <c r="E115" s="273" t="n"/>
      <c r="F115" s="104" t="inlineStr">
        <is>
          <t>чел.-ч</t>
        </is>
      </c>
      <c r="G115" s="100" t="n">
        <v>4.28</v>
      </c>
      <c r="H115" s="274" t="n">
        <v>1.2</v>
      </c>
      <c r="I115" s="278" t="n">
        <v>2.8248</v>
      </c>
      <c r="J115" s="99" t="n"/>
      <c r="K115" s="99" t="n"/>
      <c r="L115" s="99" t="n"/>
      <c r="M115" s="99" t="n"/>
      <c r="N115" s="99" t="n"/>
    </row>
    <row r="116" ht="19.35" customHeight="1">
      <c r="A116" s="95" t="n"/>
      <c r="B116" s="103" t="n"/>
      <c r="C116" s="97" t="inlineStr">
        <is>
          <t>Итого по расценке</t>
        </is>
      </c>
      <c r="D116" s="272" t="n"/>
      <c r="E116" s="273" t="n"/>
      <c r="F116" s="98" t="n"/>
      <c r="G116" s="106" t="n"/>
      <c r="H116" s="106" t="n"/>
      <c r="I116" s="99" t="n"/>
      <c r="J116" s="100" t="n">
        <v>388.76</v>
      </c>
      <c r="K116" s="99" t="n"/>
      <c r="L116" s="100" t="n">
        <v>256.58</v>
      </c>
      <c r="M116" s="99" t="n"/>
      <c r="N116" s="107" t="n"/>
    </row>
    <row r="117" ht="19.35" customHeight="1">
      <c r="A117" s="95" t="n"/>
      <c r="B117" s="108" t="n"/>
      <c r="C117" s="97" t="inlineStr">
        <is>
          <t>ФОТ</t>
        </is>
      </c>
      <c r="D117" s="272" t="n"/>
      <c r="E117" s="273" t="n"/>
      <c r="F117" s="98" t="n"/>
      <c r="G117" s="106" t="n"/>
      <c r="H117" s="106" t="n"/>
      <c r="I117" s="99" t="n"/>
      <c r="J117" s="99" t="n"/>
      <c r="K117" s="99" t="n"/>
      <c r="L117" s="100" t="n">
        <v>76.63</v>
      </c>
      <c r="M117" s="99" t="n"/>
      <c r="N117" s="102" t="n">
        <v>5460.65</v>
      </c>
    </row>
    <row r="118" ht="42" customHeight="1">
      <c r="A118" s="95" t="n"/>
      <c r="B118" s="109" t="inlineStr">
        <is>
          <t>Пр/812-001.4-1</t>
        </is>
      </c>
      <c r="C118" s="97" t="inlineStr">
        <is>
          <t>НР Земляные работы по другим видам работ (подготовительным, сопутствующим, укрепительным)</t>
        </is>
      </c>
      <c r="D118" s="272" t="n"/>
      <c r="E118" s="273" t="n"/>
      <c r="F118" s="104" t="inlineStr">
        <is>
          <t>%</t>
        </is>
      </c>
      <c r="G118" s="110" t="n">
        <v>89</v>
      </c>
      <c r="H118" s="111" t="n"/>
      <c r="I118" s="110" t="n">
        <v>89</v>
      </c>
      <c r="J118" s="99" t="n"/>
      <c r="K118" s="99" t="n"/>
      <c r="L118" s="100" t="n">
        <v>68.2</v>
      </c>
      <c r="M118" s="99" t="n"/>
      <c r="N118" s="112" t="n">
        <v>4859.98</v>
      </c>
    </row>
    <row r="119" ht="42" customHeight="1">
      <c r="A119" s="95" t="n"/>
      <c r="B119" s="109" t="inlineStr">
        <is>
          <t>Пр/774-001.4</t>
        </is>
      </c>
      <c r="C119" s="97" t="inlineStr">
        <is>
          <t>СП Земляные работы по другим видам работ (подготовительным, сопутствующим, укрепительным)</t>
        </is>
      </c>
      <c r="D119" s="272" t="n"/>
      <c r="E119" s="273" t="n"/>
      <c r="F119" s="104" t="inlineStr">
        <is>
          <t>%</t>
        </is>
      </c>
      <c r="G119" s="110" t="n">
        <v>41</v>
      </c>
      <c r="H119" s="111" t="n"/>
      <c r="I119" s="110" t="n">
        <v>41</v>
      </c>
      <c r="J119" s="99" t="n"/>
      <c r="K119" s="99" t="n"/>
      <c r="L119" s="100" t="n">
        <v>31.42</v>
      </c>
      <c r="M119" s="99" t="n"/>
      <c r="N119" s="102" t="n">
        <v>2238.87</v>
      </c>
    </row>
    <row r="120" ht="19.35" customHeight="1">
      <c r="A120" s="95" t="n"/>
      <c r="B120" s="108" t="n"/>
      <c r="C120" s="87" t="inlineStr">
        <is>
          <t>Всего по позиции</t>
        </is>
      </c>
      <c r="D120" s="272" t="n"/>
      <c r="E120" s="273" t="n"/>
      <c r="F120" s="99" t="n"/>
      <c r="G120" s="106" t="n"/>
      <c r="H120" s="106" t="n"/>
      <c r="I120" s="113" t="n"/>
      <c r="J120" s="113" t="n"/>
      <c r="K120" s="113" t="n"/>
      <c r="L120" s="115" t="n">
        <v>356.2</v>
      </c>
      <c r="M120" s="113" t="n"/>
      <c r="N120" s="93" t="n"/>
    </row>
    <row r="121" ht="68.65000000000001" customHeight="1">
      <c r="A121" s="87" t="inlineStr">
        <is>
          <t>9</t>
        </is>
      </c>
      <c r="B121" s="90" t="inlineStr">
        <is>
          <t>ФЕР01-02-100-03</t>
        </is>
      </c>
      <c r="C121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2" t="n"/>
      <c r="E121" s="273" t="n"/>
      <c r="F121" s="92" t="inlineStr">
        <is>
          <t>100 шт</t>
        </is>
      </c>
      <c r="G121" s="93" t="n">
        <v>0.21</v>
      </c>
      <c r="H121" s="94" t="n">
        <v>1</v>
      </c>
      <c r="I121" s="115" t="n">
        <v>0.21</v>
      </c>
      <c r="J121" s="93" t="n"/>
      <c r="K121" s="93" t="n"/>
      <c r="L121" s="93" t="n"/>
      <c r="M121" s="93" t="n"/>
      <c r="N121" s="93" t="n"/>
    </row>
    <row r="122" ht="19.35" customHeight="1">
      <c r="A122" s="95" t="n"/>
      <c r="B122" s="96" t="inlineStr">
        <is>
          <t>1</t>
        </is>
      </c>
      <c r="C122" s="97" t="inlineStr">
        <is>
          <t>ОТ</t>
        </is>
      </c>
      <c r="D122" s="272" t="n"/>
      <c r="E122" s="273" t="n"/>
      <c r="F122" s="98" t="n"/>
      <c r="G122" s="98" t="n"/>
      <c r="H122" s="98" t="n"/>
      <c r="I122" s="99" t="n"/>
      <c r="J122" s="100" t="n">
        <v>326.82</v>
      </c>
      <c r="K122" s="274" t="n">
        <v>1.2</v>
      </c>
      <c r="L122" s="100" t="n">
        <v>82.36</v>
      </c>
      <c r="M122" s="100" t="n">
        <v>71.26000000000001</v>
      </c>
      <c r="N122" s="102" t="n">
        <v>5868.97</v>
      </c>
    </row>
    <row r="123" ht="19.35" customHeight="1">
      <c r="A123" s="95" t="n"/>
      <c r="B123" s="96" t="inlineStr">
        <is>
          <t>2</t>
        </is>
      </c>
      <c r="C123" s="97" t="inlineStr">
        <is>
          <t>ЭМ</t>
        </is>
      </c>
      <c r="D123" s="272" t="n"/>
      <c r="E123" s="273" t="n"/>
      <c r="F123" s="98" t="n"/>
      <c r="G123" s="98" t="n"/>
      <c r="H123" s="98" t="n"/>
      <c r="I123" s="99" t="n"/>
      <c r="J123" s="102" t="n">
        <v>1852.8</v>
      </c>
      <c r="K123" s="274" t="n">
        <v>1.2</v>
      </c>
      <c r="L123" s="100" t="n">
        <v>466.91</v>
      </c>
      <c r="M123" s="99" t="n"/>
      <c r="N123" s="99" t="n"/>
    </row>
    <row r="124" ht="19.35" customHeight="1">
      <c r="A124" s="95" t="n"/>
      <c r="B124" s="96" t="inlineStr">
        <is>
          <t>3</t>
        </is>
      </c>
      <c r="C124" s="97" t="inlineStr">
        <is>
          <t>в т.ч. ОТм</t>
        </is>
      </c>
      <c r="D124" s="272" t="n"/>
      <c r="E124" s="273" t="n"/>
      <c r="F124" s="98" t="n"/>
      <c r="G124" s="98" t="n"/>
      <c r="H124" s="98" t="n"/>
      <c r="I124" s="99" t="n"/>
      <c r="J124" s="100" t="n">
        <v>324</v>
      </c>
      <c r="K124" s="274" t="n">
        <v>1.2</v>
      </c>
      <c r="L124" s="100" t="n">
        <v>81.65000000000001</v>
      </c>
      <c r="M124" s="100" t="n">
        <v>71.26000000000001</v>
      </c>
      <c r="N124" s="102" t="n">
        <v>5818.38</v>
      </c>
    </row>
    <row r="125" ht="19.35" customHeight="1">
      <c r="A125" s="95" t="n"/>
      <c r="B125" s="103" t="n"/>
      <c r="C125" s="97" t="inlineStr">
        <is>
          <t>ЗТ</t>
        </is>
      </c>
      <c r="D125" s="272" t="n"/>
      <c r="E125" s="273" t="n"/>
      <c r="F125" s="104" t="inlineStr">
        <is>
          <t>чел.-ч</t>
        </is>
      </c>
      <c r="G125" s="277" t="n">
        <v>41.9</v>
      </c>
      <c r="H125" s="274" t="n">
        <v>1.2</v>
      </c>
      <c r="I125" s="278" t="n">
        <v>10.5588</v>
      </c>
      <c r="J125" s="99" t="n"/>
      <c r="K125" s="99" t="n"/>
      <c r="L125" s="99" t="n"/>
      <c r="M125" s="99" t="n"/>
      <c r="N125" s="99" t="n"/>
    </row>
    <row r="126" ht="19.35" customHeight="1">
      <c r="A126" s="95" t="n"/>
      <c r="B126" s="103" t="n"/>
      <c r="C126" s="97" t="inlineStr">
        <is>
          <t>ЗТм</t>
        </is>
      </c>
      <c r="D126" s="272" t="n"/>
      <c r="E126" s="273" t="n"/>
      <c r="F126" s="104" t="inlineStr">
        <is>
          <t>чел.-ч</t>
        </is>
      </c>
      <c r="G126" s="119" t="n">
        <v>24</v>
      </c>
      <c r="H126" s="274" t="n">
        <v>1.2</v>
      </c>
      <c r="I126" s="275" t="n">
        <v>6.048</v>
      </c>
      <c r="J126" s="99" t="n"/>
      <c r="K126" s="99" t="n"/>
      <c r="L126" s="99" t="n"/>
      <c r="M126" s="99" t="n"/>
      <c r="N126" s="99" t="n"/>
    </row>
    <row r="127" ht="19.35" customHeight="1">
      <c r="A127" s="95" t="n"/>
      <c r="B127" s="103" t="n"/>
      <c r="C127" s="97" t="inlineStr">
        <is>
          <t>Итого по расценке</t>
        </is>
      </c>
      <c r="D127" s="272" t="n"/>
      <c r="E127" s="273" t="n"/>
      <c r="F127" s="98" t="n"/>
      <c r="G127" s="106" t="n"/>
      <c r="H127" s="106" t="n"/>
      <c r="I127" s="99" t="n"/>
      <c r="J127" s="102" t="n">
        <v>2179.62</v>
      </c>
      <c r="K127" s="99" t="n"/>
      <c r="L127" s="100" t="n">
        <v>549.27</v>
      </c>
      <c r="M127" s="99" t="n"/>
      <c r="N127" s="107" t="n"/>
    </row>
    <row r="128" ht="19.35" customHeight="1">
      <c r="A128" s="95" t="n"/>
      <c r="B128" s="108" t="n"/>
      <c r="C128" s="97" t="inlineStr">
        <is>
          <t>ФОТ</t>
        </is>
      </c>
      <c r="D128" s="272" t="n"/>
      <c r="E128" s="273" t="n"/>
      <c r="F128" s="98" t="n"/>
      <c r="G128" s="106" t="n"/>
      <c r="H128" s="106" t="n"/>
      <c r="I128" s="99" t="n"/>
      <c r="J128" s="99" t="n"/>
      <c r="K128" s="99" t="n"/>
      <c r="L128" s="100" t="n">
        <v>164.01</v>
      </c>
      <c r="M128" s="99" t="n"/>
      <c r="N128" s="102" t="n">
        <v>11687.35</v>
      </c>
    </row>
    <row r="129" ht="42" customHeight="1">
      <c r="A129" s="95" t="n"/>
      <c r="B129" s="109" t="inlineStr">
        <is>
          <t>Пр/812-001.4-1</t>
        </is>
      </c>
      <c r="C129" s="97" t="inlineStr">
        <is>
          <t>НР Земляные работы по другим видам работ (подготовительным, сопутствующим, укрепительным)</t>
        </is>
      </c>
      <c r="D129" s="272" t="n"/>
      <c r="E129" s="273" t="n"/>
      <c r="F129" s="104" t="inlineStr">
        <is>
          <t>%</t>
        </is>
      </c>
      <c r="G129" s="110" t="n">
        <v>89</v>
      </c>
      <c r="H129" s="111" t="n"/>
      <c r="I129" s="110" t="n">
        <v>89</v>
      </c>
      <c r="J129" s="99" t="n"/>
      <c r="K129" s="99" t="n"/>
      <c r="L129" s="100" t="n">
        <v>145.97</v>
      </c>
      <c r="M129" s="99" t="n"/>
      <c r="N129" s="112" t="n">
        <v>10401.74</v>
      </c>
    </row>
    <row r="130" ht="42" customHeight="1">
      <c r="A130" s="95" t="n"/>
      <c r="B130" s="109" t="inlineStr">
        <is>
          <t>Пр/774-001.4</t>
        </is>
      </c>
      <c r="C130" s="97" t="inlineStr">
        <is>
          <t>СП Земляные работы по другим видам работ (подготовительным, сопутствующим, укрепительным)</t>
        </is>
      </c>
      <c r="D130" s="272" t="n"/>
      <c r="E130" s="273" t="n"/>
      <c r="F130" s="104" t="inlineStr">
        <is>
          <t>%</t>
        </is>
      </c>
      <c r="G130" s="110" t="n">
        <v>41</v>
      </c>
      <c r="H130" s="111" t="n"/>
      <c r="I130" s="110" t="n">
        <v>41</v>
      </c>
      <c r="J130" s="99" t="n"/>
      <c r="K130" s="99" t="n"/>
      <c r="L130" s="100" t="n">
        <v>67.23999999999999</v>
      </c>
      <c r="M130" s="99" t="n"/>
      <c r="N130" s="102" t="n">
        <v>4791.81</v>
      </c>
    </row>
    <row r="131" ht="19.35" customHeight="1">
      <c r="A131" s="95" t="n"/>
      <c r="B131" s="108" t="n"/>
      <c r="C131" s="87" t="inlineStr">
        <is>
          <t>Всего по позиции</t>
        </is>
      </c>
      <c r="D131" s="272" t="n"/>
      <c r="E131" s="273" t="n"/>
      <c r="F131" s="99" t="n"/>
      <c r="G131" s="106" t="n"/>
      <c r="H131" s="106" t="n"/>
      <c r="I131" s="113" t="n"/>
      <c r="J131" s="113" t="n"/>
      <c r="K131" s="113" t="n"/>
      <c r="L131" s="115" t="n">
        <v>762.48</v>
      </c>
      <c r="M131" s="113" t="n"/>
      <c r="N131" s="93" t="n"/>
    </row>
    <row r="132" ht="55.35" customHeight="1">
      <c r="A132" s="87" t="inlineStr">
        <is>
          <t>10</t>
        </is>
      </c>
      <c r="B132" s="90" t="inlineStr">
        <is>
          <t>ФЕР01-02-100-09</t>
        </is>
      </c>
      <c r="C132" s="91" t="inlineStr">
        <is>
          <t>При трелевке на каждые последующие 100 м добавлять: к расценке 01-02-100-03</t>
        </is>
      </c>
      <c r="D132" s="272" t="n"/>
      <c r="E132" s="273" t="n"/>
      <c r="F132" s="92" t="inlineStr">
        <is>
          <t>100 шт</t>
        </is>
      </c>
      <c r="G132" s="93" t="n">
        <v>0.21</v>
      </c>
      <c r="H132" s="94" t="n">
        <v>1</v>
      </c>
      <c r="I132" s="115" t="n">
        <v>0.21</v>
      </c>
      <c r="J132" s="93" t="n"/>
      <c r="K132" s="93" t="n"/>
      <c r="L132" s="93" t="n"/>
      <c r="M132" s="93" t="n"/>
      <c r="N132" s="93" t="n"/>
    </row>
    <row r="133" ht="19.35" customHeight="1">
      <c r="A133" s="95" t="n"/>
      <c r="B133" s="96" t="inlineStr">
        <is>
          <t>1</t>
        </is>
      </c>
      <c r="C133" s="97" t="inlineStr">
        <is>
          <t>ОТ</t>
        </is>
      </c>
      <c r="D133" s="272" t="n"/>
      <c r="E133" s="273" t="n"/>
      <c r="F133" s="98" t="n"/>
      <c r="G133" s="98" t="n"/>
      <c r="H133" s="98" t="n"/>
      <c r="I133" s="99" t="n"/>
      <c r="J133" s="100" t="n">
        <v>93.59999999999999</v>
      </c>
      <c r="K133" s="274" t="n">
        <v>1.2</v>
      </c>
      <c r="L133" s="100" t="n">
        <v>23.59</v>
      </c>
      <c r="M133" s="100" t="n">
        <v>71.26000000000001</v>
      </c>
      <c r="N133" s="102" t="n">
        <v>1681.02</v>
      </c>
    </row>
    <row r="134" ht="19.35" customHeight="1">
      <c r="A134" s="95" t="n"/>
      <c r="B134" s="96" t="inlineStr">
        <is>
          <t>2</t>
        </is>
      </c>
      <c r="C134" s="97" t="inlineStr">
        <is>
          <t>ЭМ</t>
        </is>
      </c>
      <c r="D134" s="272" t="n"/>
      <c r="E134" s="273" t="n"/>
      <c r="F134" s="98" t="n"/>
      <c r="G134" s="98" t="n"/>
      <c r="H134" s="98" t="n"/>
      <c r="I134" s="99" t="n"/>
      <c r="J134" s="100" t="n">
        <v>531.14</v>
      </c>
      <c r="K134" s="274" t="n">
        <v>1.2</v>
      </c>
      <c r="L134" s="100" t="n">
        <v>133.85</v>
      </c>
      <c r="M134" s="99" t="n"/>
      <c r="N134" s="99" t="n"/>
    </row>
    <row r="135" ht="19.35" customHeight="1">
      <c r="A135" s="95" t="n"/>
      <c r="B135" s="96" t="inlineStr">
        <is>
          <t>3</t>
        </is>
      </c>
      <c r="C135" s="97" t="inlineStr">
        <is>
          <t>в т.ч. ОТм</t>
        </is>
      </c>
      <c r="D135" s="272" t="n"/>
      <c r="E135" s="273" t="n"/>
      <c r="F135" s="98" t="n"/>
      <c r="G135" s="98" t="n"/>
      <c r="H135" s="98" t="n"/>
      <c r="I135" s="99" t="n"/>
      <c r="J135" s="100" t="n">
        <v>92.88</v>
      </c>
      <c r="K135" s="274" t="n">
        <v>1.2</v>
      </c>
      <c r="L135" s="100" t="n">
        <v>23.41</v>
      </c>
      <c r="M135" s="100" t="n">
        <v>71.26000000000001</v>
      </c>
      <c r="N135" s="102" t="n">
        <v>1668.2</v>
      </c>
    </row>
    <row r="136" ht="19.35" customHeight="1">
      <c r="A136" s="95" t="n"/>
      <c r="B136" s="103" t="n"/>
      <c r="C136" s="97" t="inlineStr">
        <is>
          <t>ЗТ</t>
        </is>
      </c>
      <c r="D136" s="272" t="n"/>
      <c r="E136" s="273" t="n"/>
      <c r="F136" s="104" t="inlineStr">
        <is>
          <t>чел.-ч</t>
        </is>
      </c>
      <c r="G136" s="119" t="n">
        <v>12</v>
      </c>
      <c r="H136" s="274" t="n">
        <v>1.2</v>
      </c>
      <c r="I136" s="275" t="n">
        <v>3.024</v>
      </c>
      <c r="J136" s="99" t="n"/>
      <c r="K136" s="99" t="n"/>
      <c r="L136" s="99" t="n"/>
      <c r="M136" s="99" t="n"/>
      <c r="N136" s="99" t="n"/>
    </row>
    <row r="137" ht="19.35" customHeight="1">
      <c r="A137" s="95" t="n"/>
      <c r="B137" s="103" t="n"/>
      <c r="C137" s="97" t="inlineStr">
        <is>
          <t>ЗТм</t>
        </is>
      </c>
      <c r="D137" s="272" t="n"/>
      <c r="E137" s="273" t="n"/>
      <c r="F137" s="104" t="inlineStr">
        <is>
          <t>чел.-ч</t>
        </is>
      </c>
      <c r="G137" s="100" t="n">
        <v>6.88</v>
      </c>
      <c r="H137" s="274" t="n">
        <v>1.2</v>
      </c>
      <c r="I137" s="276" t="n">
        <v>1.73376</v>
      </c>
      <c r="J137" s="99" t="n"/>
      <c r="K137" s="99" t="n"/>
      <c r="L137" s="99" t="n"/>
      <c r="M137" s="99" t="n"/>
      <c r="N137" s="99" t="n"/>
    </row>
    <row r="138" ht="19.35" customHeight="1">
      <c r="A138" s="95" t="n"/>
      <c r="B138" s="103" t="n"/>
      <c r="C138" s="97" t="inlineStr">
        <is>
          <t>Итого по расценке</t>
        </is>
      </c>
      <c r="D138" s="272" t="n"/>
      <c r="E138" s="273" t="n"/>
      <c r="F138" s="98" t="n"/>
      <c r="G138" s="106" t="n"/>
      <c r="H138" s="106" t="n"/>
      <c r="I138" s="99" t="n"/>
      <c r="J138" s="100" t="n">
        <v>624.74</v>
      </c>
      <c r="K138" s="99" t="n"/>
      <c r="L138" s="100" t="n">
        <v>157.44</v>
      </c>
      <c r="M138" s="99" t="n"/>
      <c r="N138" s="107" t="n"/>
    </row>
    <row r="139" ht="19.35" customHeight="1">
      <c r="A139" s="95" t="n"/>
      <c r="B139" s="108" t="n"/>
      <c r="C139" s="97" t="inlineStr">
        <is>
          <t>ФОТ</t>
        </is>
      </c>
      <c r="D139" s="272" t="n"/>
      <c r="E139" s="273" t="n"/>
      <c r="F139" s="98" t="n"/>
      <c r="G139" s="106" t="n"/>
      <c r="H139" s="106" t="n"/>
      <c r="I139" s="99" t="n"/>
      <c r="J139" s="99" t="n"/>
      <c r="K139" s="99" t="n"/>
      <c r="L139" s="100" t="n">
        <v>47</v>
      </c>
      <c r="M139" s="99" t="n"/>
      <c r="N139" s="102" t="n">
        <v>3349.22</v>
      </c>
    </row>
    <row r="140" ht="42" customHeight="1">
      <c r="A140" s="95" t="n"/>
      <c r="B140" s="109" t="inlineStr">
        <is>
          <t>Пр/812-001.4-1</t>
        </is>
      </c>
      <c r="C140" s="97" t="inlineStr">
        <is>
          <t>НР Земляные работы по другим видам работ (подготовительным, сопутствующим, укрепительным)</t>
        </is>
      </c>
      <c r="D140" s="272" t="n"/>
      <c r="E140" s="273" t="n"/>
      <c r="F140" s="104" t="inlineStr">
        <is>
          <t>%</t>
        </is>
      </c>
      <c r="G140" s="110" t="n">
        <v>89</v>
      </c>
      <c r="H140" s="111" t="n"/>
      <c r="I140" s="110" t="n">
        <v>89</v>
      </c>
      <c r="J140" s="99" t="n"/>
      <c r="K140" s="99" t="n"/>
      <c r="L140" s="100" t="n">
        <v>41.83</v>
      </c>
      <c r="M140" s="99" t="n"/>
      <c r="N140" s="112" t="n">
        <v>2980.81</v>
      </c>
    </row>
    <row r="141" ht="42" customHeight="1">
      <c r="A141" s="95" t="n"/>
      <c r="B141" s="109" t="inlineStr">
        <is>
          <t>Пр/774-001.4</t>
        </is>
      </c>
      <c r="C141" s="97" t="inlineStr">
        <is>
          <t>СП Земляные работы по другим видам работ (подготовительным, сопутствующим, укрепительным)</t>
        </is>
      </c>
      <c r="D141" s="272" t="n"/>
      <c r="E141" s="273" t="n"/>
      <c r="F141" s="104" t="inlineStr">
        <is>
          <t>%</t>
        </is>
      </c>
      <c r="G141" s="110" t="n">
        <v>41</v>
      </c>
      <c r="H141" s="111" t="n"/>
      <c r="I141" s="110" t="n">
        <v>41</v>
      </c>
      <c r="J141" s="99" t="n"/>
      <c r="K141" s="99" t="n"/>
      <c r="L141" s="100" t="n">
        <v>19.27</v>
      </c>
      <c r="M141" s="99" t="n"/>
      <c r="N141" s="102" t="n">
        <v>1373.18</v>
      </c>
    </row>
    <row r="142" ht="19.35" customHeight="1">
      <c r="A142" s="95" t="n"/>
      <c r="B142" s="108" t="n"/>
      <c r="C142" s="87" t="inlineStr">
        <is>
          <t>Всего по позиции</t>
        </is>
      </c>
      <c r="D142" s="272" t="n"/>
      <c r="E142" s="273" t="n"/>
      <c r="F142" s="99" t="n"/>
      <c r="G142" s="106" t="n"/>
      <c r="H142" s="106" t="n"/>
      <c r="I142" s="113" t="n"/>
      <c r="J142" s="113" t="n"/>
      <c r="K142" s="113" t="n"/>
      <c r="L142" s="115" t="n">
        <v>218.54</v>
      </c>
      <c r="M142" s="113" t="n"/>
      <c r="N142" s="93" t="n"/>
    </row>
    <row r="143" ht="19.35" customHeight="1">
      <c r="A143" s="120" t="n"/>
      <c r="B143" s="120" t="n"/>
      <c r="C143" s="121" t="inlineStr">
        <is>
          <t>Итого по разделу 1. Вырубка просеки</t>
        </is>
      </c>
      <c r="L143" s="122" t="n">
        <v>10453.59</v>
      </c>
      <c r="M143" s="120" t="n"/>
      <c r="N143" s="123" t="n"/>
    </row>
    <row r="144" ht="19.35" customHeight="1">
      <c r="A144" s="124" t="n"/>
      <c r="B144" s="125" t="n"/>
      <c r="C144" s="126" t="inlineStr">
        <is>
          <t>Итого прямые затраты по разделу</t>
        </is>
      </c>
      <c r="L144" s="127" t="n">
        <v>5869.97</v>
      </c>
      <c r="M144" s="128" t="n"/>
      <c r="N144" s="127" t="n">
        <v>275368.88</v>
      </c>
    </row>
    <row r="145" ht="19.35" customHeight="1">
      <c r="A145" s="124" t="n"/>
      <c r="B145" s="125" t="n"/>
      <c r="C145" s="126" t="inlineStr">
        <is>
          <t>в том числе</t>
        </is>
      </c>
      <c r="L145" s="127" t="n"/>
      <c r="M145" s="128" t="n"/>
      <c r="N145" s="127" t="n"/>
    </row>
    <row r="146" ht="19.35" customHeight="1">
      <c r="A146" s="124" t="n"/>
      <c r="B146" s="125" t="n"/>
      <c r="C146" s="126" t="inlineStr">
        <is>
          <t>- оплата труда (ОТ)</t>
        </is>
      </c>
      <c r="L146" s="127" t="n">
        <v>3029.08</v>
      </c>
      <c r="M146" s="128" t="n"/>
      <c r="N146" s="127" t="n">
        <v>215852.23</v>
      </c>
    </row>
    <row r="147" ht="19.35" customHeight="1">
      <c r="A147" s="124" t="n"/>
      <c r="B147" s="125" t="n"/>
      <c r="C147" s="126" t="inlineStr">
        <is>
          <t>- эксплуатация машин и механизмов</t>
        </is>
      </c>
      <c r="L147" s="127" t="n">
        <v>2840.89</v>
      </c>
      <c r="M147" s="128" t="n"/>
      <c r="N147" s="127" t="n">
        <v>59516.65</v>
      </c>
    </row>
    <row r="148" ht="19.35" customHeight="1">
      <c r="A148" s="124" t="n"/>
      <c r="B148" s="129" t="n"/>
      <c r="C148" s="130" t="inlineStr">
        <is>
          <t>в том числе</t>
        </is>
      </c>
      <c r="L148" s="127" t="n"/>
      <c r="M148" s="128" t="n"/>
      <c r="N148" s="127" t="n"/>
    </row>
    <row r="149" ht="19.35" customHeight="1">
      <c r="A149" s="124" t="n"/>
      <c r="B149" s="129" t="n"/>
      <c r="C149" s="130" t="inlineStr">
        <is>
          <t>эксплуатация машин и механизмов без учета доплат к оплате труда машинистов</t>
        </is>
      </c>
      <c r="L149" s="127" t="n">
        <v>2840.89</v>
      </c>
      <c r="M149" s="128" t="n"/>
      <c r="N149" s="127" t="n">
        <v>59516.65</v>
      </c>
    </row>
    <row r="150" ht="19.35" customHeight="1">
      <c r="A150" s="124" t="n"/>
      <c r="B150" s="129" t="n"/>
      <c r="C150" s="130" t="inlineStr">
        <is>
          <t>в том числе</t>
        </is>
      </c>
      <c r="L150" s="127" t="n"/>
      <c r="M150" s="128" t="n"/>
      <c r="N150" s="127" t="n"/>
    </row>
    <row r="151" ht="19.35" customHeight="1">
      <c r="A151" s="124" t="n"/>
      <c r="B151" s="129" t="n"/>
      <c r="C151" s="130" t="inlineStr">
        <is>
          <t>оплата труда машинистов (ОТм)</t>
        </is>
      </c>
      <c r="L151" s="127" t="n">
        <v>496.79</v>
      </c>
      <c r="M151" s="128" t="n"/>
      <c r="N151" s="127" t="n">
        <v>35401.26</v>
      </c>
    </row>
    <row r="152" ht="19.35" customHeight="1">
      <c r="A152" s="124" t="n"/>
      <c r="B152" s="125" t="n"/>
      <c r="C152" s="126" t="inlineStr">
        <is>
          <t>Итого ФОТ (справочно)</t>
        </is>
      </c>
      <c r="L152" s="127" t="n">
        <v>3525.87</v>
      </c>
      <c r="M152" s="128" t="n"/>
      <c r="N152" s="127" t="n">
        <v>251253.49</v>
      </c>
    </row>
    <row r="153" ht="19.35" customHeight="1">
      <c r="A153" s="124" t="n"/>
      <c r="B153" s="125" t="n"/>
      <c r="C153" s="126" t="inlineStr">
        <is>
          <t>Итого накладные расходы</t>
        </is>
      </c>
      <c r="L153" s="127" t="n">
        <v>3138.03</v>
      </c>
      <c r="M153" s="128" t="n"/>
      <c r="N153" s="127" t="n">
        <v>223615.61</v>
      </c>
    </row>
    <row r="154" ht="19.35" customHeight="1">
      <c r="A154" s="124" t="n"/>
      <c r="B154" s="125" t="n"/>
      <c r="C154" s="126" t="inlineStr">
        <is>
          <t>Итого сметная прибыль</t>
        </is>
      </c>
      <c r="L154" s="127" t="n">
        <v>1445.59</v>
      </c>
      <c r="M154" s="128" t="n"/>
      <c r="N154" s="127" t="n">
        <v>103013.93</v>
      </c>
    </row>
    <row r="155" ht="19.35" customHeight="1">
      <c r="A155" s="124" t="n"/>
      <c r="B155" s="131" t="n"/>
      <c r="C155" s="132" t="inlineStr">
        <is>
          <t>Итого по разделу</t>
        </is>
      </c>
      <c r="L155" s="122" t="n">
        <v>10453.59</v>
      </c>
      <c r="M155" s="133" t="n"/>
      <c r="N155" s="122" t="n">
        <v>601998.42</v>
      </c>
    </row>
    <row r="156" ht="19.35" customHeight="1">
      <c r="A156" s="124" t="n"/>
      <c r="B156" s="129" t="n"/>
      <c r="C156" s="130" t="inlineStr">
        <is>
          <t>Справочно</t>
        </is>
      </c>
      <c r="L156" s="127" t="n"/>
      <c r="M156" s="128" t="n"/>
      <c r="N156" s="127" t="n"/>
    </row>
    <row r="157" ht="19.35" customHeight="1">
      <c r="A157" s="124" t="n"/>
      <c r="B157" s="125" t="n"/>
      <c r="C157" s="130" t="inlineStr">
        <is>
          <t>затраты труда рабочих</t>
        </is>
      </c>
      <c r="I157" s="134" t="n">
        <v>358.74096</v>
      </c>
      <c r="J157" s="135" t="n"/>
      <c r="K157" s="135" t="n"/>
      <c r="L157" s="128" t="n"/>
      <c r="M157" s="128" t="n"/>
      <c r="N157" s="128" t="n"/>
    </row>
    <row r="158" ht="19.35" customHeight="1">
      <c r="A158" s="124" t="n"/>
      <c r="B158" s="125" t="n"/>
      <c r="C158" s="130" t="inlineStr">
        <is>
          <t>затраты труда машинистов</t>
        </is>
      </c>
      <c r="I158" s="134" t="n">
        <v>36.79884</v>
      </c>
      <c r="J158" s="135" t="n"/>
      <c r="K158" s="135" t="n"/>
      <c r="L158" s="128" t="n"/>
      <c r="M158" s="128" t="n"/>
      <c r="N158" s="128" t="n"/>
    </row>
    <row r="159" ht="19.35" customHeight="1">
      <c r="A159" s="136" t="n"/>
      <c r="B159" s="137" t="n"/>
      <c r="C159" s="138" t="inlineStr">
        <is>
          <t>ВСЕГО по смете</t>
        </is>
      </c>
      <c r="D159" s="139" t="n"/>
      <c r="E159" s="139" t="n"/>
      <c r="F159" s="140" t="n"/>
      <c r="G159" s="140" t="n"/>
      <c r="H159" s="140" t="n"/>
      <c r="I159" s="140" t="n"/>
      <c r="J159" s="140" t="n"/>
      <c r="K159" s="140" t="n"/>
      <c r="L159" s="141" t="n"/>
      <c r="M159" s="140" t="n"/>
      <c r="N159" s="142" t="n"/>
    </row>
    <row r="160" ht="19.35" customHeight="1">
      <c r="A160" s="124" t="n"/>
      <c r="B160" s="131" t="n"/>
      <c r="C160" s="132" t="inlineStr">
        <is>
          <t>Итого по всем разделам</t>
        </is>
      </c>
      <c r="L160" s="122" t="n">
        <v>10453.59</v>
      </c>
      <c r="M160" s="123" t="n"/>
      <c r="N160" s="122" t="n"/>
    </row>
    <row r="161" ht="19.35" customHeight="1">
      <c r="A161" s="124" t="n"/>
      <c r="B161" s="125" t="n"/>
      <c r="C161" s="126" t="inlineStr">
        <is>
          <t>ВСЕГО строительные работы</t>
        </is>
      </c>
      <c r="L161" s="127" t="n">
        <v>10453.59</v>
      </c>
      <c r="M161" s="128" t="n"/>
      <c r="N161" s="127" t="n">
        <v>601998.42</v>
      </c>
    </row>
    <row r="162" ht="19.35" customHeight="1">
      <c r="A162" s="124" t="n"/>
      <c r="B162" s="129" t="n"/>
      <c r="C162" s="130" t="inlineStr">
        <is>
          <t>в том числе</t>
        </is>
      </c>
      <c r="L162" s="127" t="n"/>
      <c r="M162" s="128" t="n"/>
      <c r="N162" s="127" t="n"/>
    </row>
    <row r="163" ht="19.35" customHeight="1">
      <c r="A163" s="124" t="n"/>
      <c r="B163" s="129" t="n"/>
      <c r="C163" s="130" t="inlineStr">
        <is>
          <t>всего прямые затраты</t>
        </is>
      </c>
      <c r="L163" s="127" t="n">
        <v>5869.97</v>
      </c>
      <c r="M163" s="128" t="n"/>
      <c r="N163" s="127" t="n">
        <v>275368.88</v>
      </c>
    </row>
    <row r="164" ht="19.35" customHeight="1">
      <c r="A164" s="124" t="n"/>
      <c r="B164" s="129" t="n"/>
      <c r="C164" s="130" t="inlineStr">
        <is>
          <t>в том числе</t>
        </is>
      </c>
      <c r="L164" s="127" t="n"/>
      <c r="M164" s="128" t="n"/>
      <c r="N164" s="127" t="n"/>
    </row>
    <row r="165" ht="19.35" customHeight="1">
      <c r="A165" s="124" t="n"/>
      <c r="B165" s="129" t="n"/>
      <c r="C165" s="130" t="inlineStr">
        <is>
          <t>- оплата труда (ОТ)</t>
        </is>
      </c>
      <c r="L165" s="127" t="n">
        <v>3029.08</v>
      </c>
      <c r="M165" s="128" t="n"/>
      <c r="N165" s="127" t="n">
        <v>215852.23</v>
      </c>
    </row>
    <row r="166" ht="19.35" customHeight="1">
      <c r="A166" s="124" t="n"/>
      <c r="B166" s="129" t="n"/>
      <c r="C166" s="130" t="inlineStr">
        <is>
          <t>- эксплуатация машин и механизмов</t>
        </is>
      </c>
      <c r="L166" s="127" t="n">
        <v>2840.89</v>
      </c>
      <c r="M166" s="128" t="n"/>
      <c r="N166" s="127" t="n">
        <v>59516.65</v>
      </c>
    </row>
    <row r="167" ht="19.35" customHeight="1">
      <c r="A167" s="124" t="n"/>
      <c r="B167" s="129" t="n"/>
      <c r="C167" s="130" t="inlineStr">
        <is>
          <t>в т.ч. эксплуатация машин и механизмов без учета доплат к оплате труда машинистов</t>
        </is>
      </c>
      <c r="L167" s="127" t="n">
        <v>2840.89</v>
      </c>
      <c r="M167" s="128" t="n"/>
      <c r="N167" s="127" t="n">
        <v>59516.65</v>
      </c>
    </row>
    <row r="168" ht="19.35" customHeight="1">
      <c r="A168" s="124" t="n"/>
      <c r="B168" s="129" t="n"/>
      <c r="C168" s="130" t="inlineStr">
        <is>
          <t>- в т.ч. оплата труда машинистов (ОТм)</t>
        </is>
      </c>
      <c r="L168" s="127" t="n">
        <v>496.79</v>
      </c>
      <c r="M168" s="128" t="n"/>
      <c r="N168" s="127" t="n">
        <v>35401.26</v>
      </c>
    </row>
    <row r="169" ht="19.35" customHeight="1">
      <c r="A169" s="124" t="n"/>
      <c r="B169" s="129" t="n"/>
      <c r="C169" s="130" t="inlineStr">
        <is>
          <t>всего ФОТ (справочно)</t>
        </is>
      </c>
      <c r="L169" s="127" t="n">
        <v>3525.87</v>
      </c>
      <c r="M169" s="128" t="n"/>
      <c r="N169" s="127" t="n">
        <v>251253.49</v>
      </c>
    </row>
    <row r="170" ht="19.35" customHeight="1">
      <c r="A170" s="124" t="n"/>
      <c r="B170" s="129" t="n"/>
      <c r="C170" s="130" t="inlineStr">
        <is>
          <t>всего накладные расходы</t>
        </is>
      </c>
      <c r="L170" s="127" t="n">
        <v>3138.03</v>
      </c>
      <c r="M170" s="128" t="n"/>
      <c r="N170" s="127" t="n">
        <v>223615.61</v>
      </c>
    </row>
    <row r="171" ht="19.35" customHeight="1">
      <c r="A171" s="124" t="n"/>
      <c r="B171" s="129" t="n"/>
      <c r="C171" s="130" t="inlineStr">
        <is>
          <t>всего сметная прибыль</t>
        </is>
      </c>
      <c r="L171" s="127" t="n">
        <v>1445.59</v>
      </c>
      <c r="M171" s="128" t="n"/>
      <c r="N171" s="127" t="n">
        <v>103013.93</v>
      </c>
    </row>
    <row r="172" ht="19.35" customHeight="1">
      <c r="A172" s="124" t="n"/>
      <c r="B172" s="131" t="n"/>
      <c r="C172" s="132" t="inlineStr">
        <is>
          <t>ВСЕГО по смете</t>
        </is>
      </c>
      <c r="L172" s="122" t="n">
        <v>10453.59</v>
      </c>
      <c r="M172" s="123" t="n"/>
      <c r="N172" s="122" t="n">
        <v>601998.42</v>
      </c>
    </row>
    <row r="173" ht="19.35" customHeight="1">
      <c r="A173" s="124" t="n"/>
      <c r="B173" s="129" t="n"/>
      <c r="C173" s="130" t="inlineStr">
        <is>
          <t>Всего прямые затраты</t>
        </is>
      </c>
      <c r="L173" s="127" t="n">
        <v>5869.97</v>
      </c>
      <c r="M173" s="128" t="n"/>
      <c r="N173" s="127" t="n">
        <v>275368.88</v>
      </c>
    </row>
    <row r="174" ht="19.35" customHeight="1">
      <c r="A174" s="124" t="n"/>
      <c r="B174" s="129" t="n"/>
      <c r="C174" s="130" t="inlineStr">
        <is>
          <t>в том числе</t>
        </is>
      </c>
      <c r="L174" s="127" t="n"/>
      <c r="M174" s="128" t="n"/>
      <c r="N174" s="127" t="n"/>
    </row>
    <row r="175" ht="19.35" customHeight="1">
      <c r="A175" s="124" t="n"/>
      <c r="B175" s="129" t="n"/>
      <c r="C175" s="130" t="inlineStr">
        <is>
          <t>- оплата труда рабочих (ОТ)</t>
        </is>
      </c>
      <c r="L175" s="127" t="n">
        <v>3029.08</v>
      </c>
      <c r="M175" s="128" t="n"/>
      <c r="N175" s="127" t="n">
        <v>215852.23</v>
      </c>
    </row>
    <row r="176" ht="19.35" customHeight="1">
      <c r="A176" s="124" t="n"/>
      <c r="B176" s="129" t="n"/>
      <c r="C176" s="130" t="inlineStr">
        <is>
          <t>- эксплуатация машин и механизмов</t>
        </is>
      </c>
      <c r="L176" s="127" t="n">
        <v>2840.89</v>
      </c>
      <c r="M176" s="128" t="n"/>
      <c r="N176" s="127" t="n">
        <v>59516.65</v>
      </c>
    </row>
    <row r="177" ht="19.35" customHeight="1">
      <c r="A177" s="124" t="n"/>
      <c r="B177" s="129" t="n"/>
      <c r="C177" s="130" t="inlineStr">
        <is>
          <t>в т.ч. эксплуатация машин и механизмов без учета доплат к оплате труда машинистов</t>
        </is>
      </c>
      <c r="L177" s="127" t="n">
        <v>2840.89</v>
      </c>
      <c r="M177" s="128" t="n"/>
      <c r="N177" s="127" t="n">
        <v>59516.65</v>
      </c>
    </row>
    <row r="178" ht="19.35" customHeight="1">
      <c r="A178" s="124" t="n"/>
      <c r="B178" s="129" t="n"/>
      <c r="C178" s="130" t="inlineStr">
        <is>
          <t>- в т.ч. оплата труда машинистов (ОТм)</t>
        </is>
      </c>
      <c r="L178" s="127" t="n">
        <v>496.79</v>
      </c>
      <c r="M178" s="128" t="n"/>
      <c r="N178" s="127" t="n">
        <v>35401.26</v>
      </c>
    </row>
    <row r="179" ht="19.35" customHeight="1">
      <c r="A179" s="124" t="n"/>
      <c r="B179" s="129" t="n"/>
      <c r="C179" s="130" t="inlineStr">
        <is>
          <t>Всего ФОТ (справочно)</t>
        </is>
      </c>
      <c r="L179" s="127" t="n">
        <v>3525.87</v>
      </c>
      <c r="M179" s="128" t="n"/>
      <c r="N179" s="127" t="n">
        <v>251253.49</v>
      </c>
    </row>
    <row r="180" ht="19.35" customHeight="1">
      <c r="A180" s="124" t="n"/>
      <c r="B180" s="129" t="n"/>
      <c r="C180" s="130" t="inlineStr">
        <is>
          <t>Всего накладные расходы</t>
        </is>
      </c>
      <c r="L180" s="127" t="n">
        <v>3138.03</v>
      </c>
      <c r="M180" s="128" t="n"/>
      <c r="N180" s="127" t="n">
        <v>223615.61</v>
      </c>
    </row>
    <row r="181" ht="19.35" customHeight="1">
      <c r="A181" s="124" t="n"/>
      <c r="B181" s="129" t="n"/>
      <c r="C181" s="130" t="inlineStr">
        <is>
          <t>Всего сметная прибыль</t>
        </is>
      </c>
      <c r="L181" s="127" t="n">
        <v>1445.59</v>
      </c>
      <c r="M181" s="128" t="n"/>
      <c r="N181" s="127" t="n">
        <v>103013.93</v>
      </c>
    </row>
    <row r="182" ht="19.35" customHeight="1">
      <c r="A182" s="124" t="n"/>
      <c r="B182" s="129" t="n"/>
      <c r="C182" s="130" t="inlineStr">
        <is>
          <t>Справочно</t>
        </is>
      </c>
      <c r="L182" s="127" t="n"/>
      <c r="M182" s="128" t="n"/>
      <c r="N182" s="127" t="n"/>
    </row>
    <row r="183" ht="19.35" customHeight="1">
      <c r="A183" s="124" t="n"/>
      <c r="B183" s="125" t="n"/>
      <c r="C183" s="130" t="inlineStr">
        <is>
          <t>затраты труда рабочих</t>
        </is>
      </c>
      <c r="I183" s="134" t="n">
        <v>358.74096</v>
      </c>
      <c r="J183" s="135" t="n"/>
      <c r="K183" s="135" t="n"/>
      <c r="L183" s="128" t="n"/>
      <c r="M183" s="128" t="n"/>
      <c r="N183" s="128" t="n"/>
    </row>
    <row r="184" ht="19.35" customHeight="1">
      <c r="A184" s="124" t="n"/>
      <c r="B184" s="125" t="n"/>
      <c r="C184" s="130" t="inlineStr">
        <is>
          <t>затраты труда машинистов</t>
        </is>
      </c>
      <c r="I184" s="134" t="n">
        <v>36.79884</v>
      </c>
      <c r="J184" s="135" t="n"/>
      <c r="K184" s="135" t="n"/>
      <c r="L184" s="128" t="n"/>
      <c r="M184" s="128" t="n"/>
      <c r="N184" s="128" t="n"/>
    </row>
    <row r="185" ht="19.35" customHeight="1">
      <c r="A185" s="124" t="n"/>
      <c r="B185" s="143" t="n"/>
      <c r="C185" s="143" t="n"/>
      <c r="D185" s="121" t="n"/>
      <c r="E185" s="121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4" t="inlineStr">
        <is>
          <t>Составил: ______________________________________/  Григорова И. А. /</t>
        </is>
      </c>
    </row>
    <row r="187" ht="19.35" customHeight="1">
      <c r="A187" s="144" t="n"/>
      <c r="B187" s="144" t="n"/>
      <c r="C187" s="145" t="inlineStr">
        <is>
          <t>должность, подпись (инициалы, фамилия)</t>
        </is>
      </c>
      <c r="G187" s="146" t="n"/>
      <c r="H187" s="146" t="n"/>
      <c r="I187" s="146" t="n"/>
      <c r="J187" s="144" t="n"/>
      <c r="K187" s="144" t="n"/>
      <c r="L187" s="144" t="n"/>
      <c r="M187" s="144" t="n"/>
      <c r="N187" s="144" t="n"/>
    </row>
    <row r="188" ht="19.35" customHeight="1">
      <c r="A188" s="144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5" t="inlineStr">
        <is>
          <t>должность, подпись (инициалы, фамилия)</t>
        </is>
      </c>
      <c r="G189" s="146" t="n"/>
      <c r="H189" s="146" t="n"/>
      <c r="I189" s="146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27 ВЛ 220 кВ Архара-Ядрино-т с отпайкой на ПС Тармачукан-т.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02-27-02</t>
        </is>
      </c>
    </row>
    <row r="25" ht="19.35" customHeight="1">
      <c r="A25" s="55" t="inlineStr">
        <is>
          <t>27 ВЛ 220 кВ Архара-Ядрино-т с отпайкой на ПС Тармачукан-т. Архаринский р-он Отважненский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Ф.579959-19.27-РД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36.26</v>
      </c>
      <c r="M31" s="64" t="n">
        <v>0.51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83.40000000000001</v>
      </c>
      <c r="E32" s="71" t="inlineStr">
        <is>
          <t>(</t>
        </is>
      </c>
      <c r="F32" s="70" t="n">
        <v>1.17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60.72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83.40000000000001</v>
      </c>
      <c r="E34" s="71" t="inlineStr">
        <is>
          <t>(</t>
        </is>
      </c>
      <c r="F34" s="77" t="n">
        <v>1.17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3" t="n"/>
    </row>
    <row r="43" ht="19.35" customHeight="1">
      <c r="A43" s="89" t="inlineStr">
        <is>
          <t>Пролет 11-49 ( Архаринский р-он гор. пос. Архара 1-2, Архаринский р-он Аркадьевский сельсовет 2-11 вырубки нет)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2" t="n"/>
      <c r="E44" s="273" t="n"/>
      <c r="F44" s="92" t="inlineStr">
        <is>
          <t>100 деревьев</t>
        </is>
      </c>
      <c r="G44" s="93" t="n">
        <v>1.29</v>
      </c>
      <c r="H44" s="94" t="n">
        <v>1</v>
      </c>
      <c r="I44" s="115" t="n">
        <v>1.29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2" t="n"/>
      <c r="E45" s="272" t="n"/>
      <c r="F45" s="272" t="n"/>
      <c r="G45" s="272" t="n"/>
      <c r="H45" s="272" t="n"/>
      <c r="I45" s="272" t="n"/>
      <c r="J45" s="272" t="n"/>
      <c r="K45" s="272" t="n"/>
      <c r="L45" s="272" t="n"/>
      <c r="M45" s="272" t="n"/>
      <c r="N45" s="273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2" t="n"/>
      <c r="E46" s="273" t="n"/>
      <c r="F46" s="98" t="n"/>
      <c r="G46" s="98" t="n"/>
      <c r="H46" s="98" t="n"/>
      <c r="I46" s="99" t="n"/>
      <c r="J46" s="100" t="n">
        <v>112.29</v>
      </c>
      <c r="K46" s="147" t="n">
        <v>0.96</v>
      </c>
      <c r="L46" s="100" t="n">
        <v>139.06</v>
      </c>
      <c r="M46" s="100" t="n">
        <v>71.26000000000001</v>
      </c>
      <c r="N46" s="102" t="n">
        <v>9909.42</v>
      </c>
    </row>
    <row r="47" ht="19.35" customHeight="1">
      <c r="A47" s="95" t="n"/>
      <c r="B47" s="103" t="n"/>
      <c r="C47" s="97" t="inlineStr">
        <is>
          <t>ЗТ</t>
        </is>
      </c>
      <c r="D47" s="272" t="n"/>
      <c r="E47" s="273" t="n"/>
      <c r="F47" s="104" t="inlineStr">
        <is>
          <t>чел.-ч</t>
        </is>
      </c>
      <c r="G47" s="277" t="n">
        <v>13.4</v>
      </c>
      <c r="H47" s="147" t="n">
        <v>0.96</v>
      </c>
      <c r="I47" s="276" t="n">
        <v>16.59456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2" t="n"/>
      <c r="E48" s="273" t="n"/>
      <c r="F48" s="98" t="n"/>
      <c r="G48" s="106" t="n"/>
      <c r="H48" s="106" t="n"/>
      <c r="I48" s="99" t="n"/>
      <c r="J48" s="100" t="n">
        <v>112.29</v>
      </c>
      <c r="K48" s="99" t="n"/>
      <c r="L48" s="100" t="n">
        <v>139.06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2" t="n"/>
      <c r="E49" s="273" t="n"/>
      <c r="F49" s="98" t="n"/>
      <c r="G49" s="106" t="n"/>
      <c r="H49" s="106" t="n"/>
      <c r="I49" s="99" t="n"/>
      <c r="J49" s="99" t="n"/>
      <c r="K49" s="99" t="n"/>
      <c r="L49" s="100" t="n">
        <v>139.06</v>
      </c>
      <c r="M49" s="99" t="n"/>
      <c r="N49" s="102" t="n">
        <v>9909.42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2" t="n"/>
      <c r="E50" s="273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0" t="n">
        <v>123.76</v>
      </c>
      <c r="M50" s="99" t="n"/>
      <c r="N50" s="112" t="n">
        <v>8819.379999999999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2" t="n"/>
      <c r="E51" s="273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0" t="n">
        <v>57.01</v>
      </c>
      <c r="M51" s="99" t="n"/>
      <c r="N51" s="102" t="n">
        <v>4062.86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2" t="n"/>
      <c r="E52" s="273" t="n"/>
      <c r="F52" s="99" t="n"/>
      <c r="G52" s="106" t="n"/>
      <c r="H52" s="106" t="n"/>
      <c r="I52" s="113" t="n"/>
      <c r="J52" s="113" t="n"/>
      <c r="K52" s="113" t="n"/>
      <c r="L52" s="115" t="n">
        <v>319.83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2" t="n"/>
      <c r="E53" s="273" t="n"/>
      <c r="F53" s="92" t="inlineStr">
        <is>
          <t>100 деревьев</t>
        </is>
      </c>
      <c r="G53" s="93" t="n">
        <v>0.55</v>
      </c>
      <c r="H53" s="94" t="n">
        <v>1</v>
      </c>
      <c r="I53" s="115" t="n">
        <v>0.55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2" t="n"/>
      <c r="E54" s="272" t="n"/>
      <c r="F54" s="272" t="n"/>
      <c r="G54" s="272" t="n"/>
      <c r="H54" s="272" t="n"/>
      <c r="I54" s="272" t="n"/>
      <c r="J54" s="272" t="n"/>
      <c r="K54" s="272" t="n"/>
      <c r="L54" s="272" t="n"/>
      <c r="M54" s="272" t="n"/>
      <c r="N54" s="273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2" t="n"/>
      <c r="E55" s="273" t="n"/>
      <c r="F55" s="98" t="n"/>
      <c r="G55" s="98" t="n"/>
      <c r="H55" s="98" t="n"/>
      <c r="I55" s="99" t="n"/>
      <c r="J55" s="100" t="n">
        <v>323.47</v>
      </c>
      <c r="K55" s="147" t="n">
        <v>0.96</v>
      </c>
      <c r="L55" s="100" t="n">
        <v>170.79</v>
      </c>
      <c r="M55" s="100" t="n">
        <v>71.26000000000001</v>
      </c>
      <c r="N55" s="102" t="n">
        <v>12170.5</v>
      </c>
    </row>
    <row r="56" ht="19.35" customHeight="1">
      <c r="A56" s="95" t="n"/>
      <c r="B56" s="103" t="n"/>
      <c r="C56" s="97" t="inlineStr">
        <is>
          <t>ЗТ</t>
        </is>
      </c>
      <c r="D56" s="272" t="n"/>
      <c r="E56" s="273" t="n"/>
      <c r="F56" s="104" t="inlineStr">
        <is>
          <t>чел.-ч</t>
        </is>
      </c>
      <c r="G56" s="277" t="n">
        <v>38.6</v>
      </c>
      <c r="H56" s="147" t="n">
        <v>0.96</v>
      </c>
      <c r="I56" s="278" t="n">
        <v>20.3808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2" t="n"/>
      <c r="E57" s="273" t="n"/>
      <c r="F57" s="98" t="n"/>
      <c r="G57" s="106" t="n"/>
      <c r="H57" s="106" t="n"/>
      <c r="I57" s="99" t="n"/>
      <c r="J57" s="100" t="n">
        <v>323.47</v>
      </c>
      <c r="K57" s="99" t="n"/>
      <c r="L57" s="100" t="n">
        <v>170.79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2" t="n"/>
      <c r="E58" s="273" t="n"/>
      <c r="F58" s="98" t="n"/>
      <c r="G58" s="106" t="n"/>
      <c r="H58" s="106" t="n"/>
      <c r="I58" s="99" t="n"/>
      <c r="J58" s="99" t="n"/>
      <c r="K58" s="99" t="n"/>
      <c r="L58" s="100" t="n">
        <v>170.79</v>
      </c>
      <c r="M58" s="99" t="n"/>
      <c r="N58" s="102" t="n">
        <v>12170.5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2" t="n"/>
      <c r="E59" s="273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0" t="n">
        <v>152</v>
      </c>
      <c r="M59" s="99" t="n"/>
      <c r="N59" s="112" t="n">
        <v>10831.75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2" t="n"/>
      <c r="E60" s="273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0" t="n">
        <v>70.02</v>
      </c>
      <c r="M60" s="99" t="n"/>
      <c r="N60" s="102" t="n">
        <v>4989.91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2" t="n"/>
      <c r="E61" s="273" t="n"/>
      <c r="F61" s="99" t="n"/>
      <c r="G61" s="106" t="n"/>
      <c r="H61" s="106" t="n"/>
      <c r="I61" s="113" t="n"/>
      <c r="J61" s="113" t="n"/>
      <c r="K61" s="113" t="n"/>
      <c r="L61" s="115" t="n">
        <v>392.81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2" t="n"/>
      <c r="E62" s="273" t="n"/>
      <c r="F62" s="92" t="inlineStr">
        <is>
          <t>100 деревьев</t>
        </is>
      </c>
      <c r="G62" s="93" t="n">
        <v>0.51</v>
      </c>
      <c r="H62" s="94" t="n">
        <v>1</v>
      </c>
      <c r="I62" s="115" t="n">
        <v>0.51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2" t="n"/>
      <c r="E63" s="272" t="n"/>
      <c r="F63" s="272" t="n"/>
      <c r="G63" s="272" t="n"/>
      <c r="H63" s="272" t="n"/>
      <c r="I63" s="272" t="n"/>
      <c r="J63" s="272" t="n"/>
      <c r="K63" s="272" t="n"/>
      <c r="L63" s="272" t="n"/>
      <c r="M63" s="272" t="n"/>
      <c r="N63" s="273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2" t="n"/>
      <c r="E64" s="273" t="n"/>
      <c r="F64" s="98" t="n"/>
      <c r="G64" s="98" t="n"/>
      <c r="H64" s="98" t="n"/>
      <c r="I64" s="99" t="n"/>
      <c r="J64" s="100" t="n">
        <v>406.43</v>
      </c>
      <c r="K64" s="147" t="n">
        <v>0.96</v>
      </c>
      <c r="L64" s="100" t="n">
        <v>198.99</v>
      </c>
      <c r="M64" s="100" t="n">
        <v>71.26000000000001</v>
      </c>
      <c r="N64" s="102" t="n">
        <v>14180.03</v>
      </c>
    </row>
    <row r="65" ht="19.35" customHeight="1">
      <c r="A65" s="95" t="n"/>
      <c r="B65" s="103" t="n"/>
      <c r="C65" s="97" t="inlineStr">
        <is>
          <t>ЗТ</t>
        </is>
      </c>
      <c r="D65" s="272" t="n"/>
      <c r="E65" s="273" t="n"/>
      <c r="F65" s="104" t="inlineStr">
        <is>
          <t>чел.-ч</t>
        </is>
      </c>
      <c r="G65" s="277" t="n">
        <v>48.5</v>
      </c>
      <c r="H65" s="147" t="n">
        <v>0.96</v>
      </c>
      <c r="I65" s="278" t="n">
        <v>23.7456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2" t="n"/>
      <c r="E66" s="273" t="n"/>
      <c r="F66" s="98" t="n"/>
      <c r="G66" s="106" t="n"/>
      <c r="H66" s="106" t="n"/>
      <c r="I66" s="99" t="n"/>
      <c r="J66" s="100" t="n">
        <v>406.43</v>
      </c>
      <c r="K66" s="99" t="n"/>
      <c r="L66" s="100" t="n">
        <v>198.99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2" t="n"/>
      <c r="E67" s="273" t="n"/>
      <c r="F67" s="98" t="n"/>
      <c r="G67" s="106" t="n"/>
      <c r="H67" s="106" t="n"/>
      <c r="I67" s="99" t="n"/>
      <c r="J67" s="99" t="n"/>
      <c r="K67" s="99" t="n"/>
      <c r="L67" s="100" t="n">
        <v>198.99</v>
      </c>
      <c r="M67" s="99" t="n"/>
      <c r="N67" s="102" t="n">
        <v>14180.03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2" t="n"/>
      <c r="E68" s="273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0" t="n">
        <v>177.1</v>
      </c>
      <c r="M68" s="99" t="n"/>
      <c r="N68" s="112" t="n">
        <v>12620.23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2" t="n"/>
      <c r="E69" s="273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81.59</v>
      </c>
      <c r="M69" s="99" t="n"/>
      <c r="N69" s="102" t="n">
        <v>5813.81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2" t="n"/>
      <c r="E70" s="273" t="n"/>
      <c r="F70" s="99" t="n"/>
      <c r="G70" s="106" t="n"/>
      <c r="H70" s="106" t="n"/>
      <c r="I70" s="113" t="n"/>
      <c r="J70" s="113" t="n"/>
      <c r="K70" s="113" t="n"/>
      <c r="L70" s="115" t="n">
        <v>457.68</v>
      </c>
      <c r="M70" s="113" t="n"/>
      <c r="N70" s="93" t="n"/>
    </row>
    <row r="71" ht="19.35" customHeight="1">
      <c r="A71" s="120" t="n"/>
      <c r="B71" s="120" t="n"/>
      <c r="C71" s="121" t="inlineStr">
        <is>
          <t>Итого по разделу 1. Вырубка просеки</t>
        </is>
      </c>
      <c r="L71" s="122" t="n">
        <v>1170.32</v>
      </c>
      <c r="M71" s="120" t="n"/>
      <c r="N71" s="123" t="n"/>
    </row>
    <row r="72" ht="19.35" customHeight="1">
      <c r="A72" s="124" t="n"/>
      <c r="B72" s="125" t="n"/>
      <c r="C72" s="126" t="inlineStr">
        <is>
          <t>Итого прямые затраты по разделу</t>
        </is>
      </c>
      <c r="L72" s="127" t="n">
        <v>508.84</v>
      </c>
      <c r="M72" s="128" t="n"/>
      <c r="N72" s="127" t="n">
        <v>36259.95</v>
      </c>
    </row>
    <row r="73" ht="19.35" customHeight="1">
      <c r="A73" s="124" t="n"/>
      <c r="B73" s="125" t="n"/>
      <c r="C73" s="126" t="inlineStr">
        <is>
          <t>в том числе</t>
        </is>
      </c>
      <c r="L73" s="127" t="n"/>
      <c r="M73" s="128" t="n"/>
      <c r="N73" s="127" t="n"/>
    </row>
    <row r="74" ht="19.35" customHeight="1">
      <c r="A74" s="124" t="n"/>
      <c r="B74" s="125" t="n"/>
      <c r="C74" s="126" t="inlineStr">
        <is>
          <t>- оплата труда (ОТ)</t>
        </is>
      </c>
      <c r="L74" s="127" t="n">
        <v>508.84</v>
      </c>
      <c r="M74" s="128" t="n"/>
      <c r="N74" s="127" t="n">
        <v>36259.95</v>
      </c>
    </row>
    <row r="75" ht="19.35" customHeight="1">
      <c r="A75" s="124" t="n"/>
      <c r="B75" s="125" t="n"/>
      <c r="C75" s="126" t="inlineStr">
        <is>
          <t>- эксплуатация машин и механизмов</t>
        </is>
      </c>
      <c r="L75" s="127" t="n">
        <v>0</v>
      </c>
      <c r="M75" s="128" t="n"/>
      <c r="N75" s="127" t="n">
        <v>0</v>
      </c>
    </row>
    <row r="76" ht="19.35" customHeight="1">
      <c r="A76" s="124" t="n"/>
      <c r="B76" s="129" t="n"/>
      <c r="C76" s="130" t="inlineStr">
        <is>
          <t>в том числе</t>
        </is>
      </c>
      <c r="L76" s="127" t="n"/>
      <c r="M76" s="128" t="n"/>
      <c r="N76" s="127" t="n"/>
    </row>
    <row r="77" ht="19.35" customHeight="1">
      <c r="A77" s="124" t="n"/>
      <c r="B77" s="129" t="n"/>
      <c r="C77" s="130" t="inlineStr">
        <is>
          <t>эксплуатация машин и механизмов без учета доплат к оплате труда машинистов</t>
        </is>
      </c>
      <c r="L77" s="127" t="n">
        <v>0</v>
      </c>
      <c r="M77" s="128" t="n"/>
      <c r="N77" s="127" t="n">
        <v>0</v>
      </c>
    </row>
    <row r="78" ht="19.35" customHeight="1">
      <c r="A78" s="124" t="n"/>
      <c r="B78" s="129" t="n"/>
      <c r="C78" s="130" t="inlineStr">
        <is>
          <t>в том числе</t>
        </is>
      </c>
      <c r="L78" s="127" t="n"/>
      <c r="M78" s="128" t="n"/>
      <c r="N78" s="127" t="n"/>
    </row>
    <row r="79" ht="19.35" customHeight="1">
      <c r="A79" s="124" t="n"/>
      <c r="B79" s="129" t="n"/>
      <c r="C79" s="130" t="inlineStr">
        <is>
          <t>оплата труда машинистов (ОТм)</t>
        </is>
      </c>
      <c r="L79" s="127" t="n">
        <v>0</v>
      </c>
      <c r="M79" s="128" t="n"/>
      <c r="N79" s="127" t="n">
        <v>0</v>
      </c>
    </row>
    <row r="80" ht="19.35" customHeight="1">
      <c r="A80" s="124" t="n"/>
      <c r="B80" s="125" t="n"/>
      <c r="C80" s="126" t="inlineStr">
        <is>
          <t>Итого ФОТ (справочно)</t>
        </is>
      </c>
      <c r="L80" s="127" t="n">
        <v>508.84</v>
      </c>
      <c r="M80" s="128" t="n"/>
      <c r="N80" s="127" t="n">
        <v>36259.95</v>
      </c>
    </row>
    <row r="81" ht="19.35" customHeight="1">
      <c r="A81" s="124" t="n"/>
      <c r="B81" s="125" t="n"/>
      <c r="C81" s="126" t="inlineStr">
        <is>
          <t>Итого накладные расходы</t>
        </is>
      </c>
      <c r="L81" s="127" t="n">
        <v>452.86</v>
      </c>
      <c r="M81" s="128" t="n"/>
      <c r="N81" s="127" t="n">
        <v>32271.36</v>
      </c>
    </row>
    <row r="82" ht="19.35" customHeight="1">
      <c r="A82" s="124" t="n"/>
      <c r="B82" s="125" t="n"/>
      <c r="C82" s="126" t="inlineStr">
        <is>
          <t>Итого сметная прибыль</t>
        </is>
      </c>
      <c r="L82" s="127" t="n">
        <v>208.62</v>
      </c>
      <c r="M82" s="128" t="n"/>
      <c r="N82" s="127" t="n">
        <v>14866.58</v>
      </c>
    </row>
    <row r="83" ht="19.35" customHeight="1">
      <c r="A83" s="124" t="n"/>
      <c r="B83" s="131" t="n"/>
      <c r="C83" s="132" t="inlineStr">
        <is>
          <t>Итого по разделу</t>
        </is>
      </c>
      <c r="L83" s="122" t="n">
        <v>1170.32</v>
      </c>
      <c r="M83" s="133" t="n"/>
      <c r="N83" s="122" t="n">
        <v>83397.89</v>
      </c>
    </row>
    <row r="84" ht="19.35" customHeight="1">
      <c r="A84" s="124" t="n"/>
      <c r="B84" s="129" t="n"/>
      <c r="C84" s="130" t="inlineStr">
        <is>
          <t>Справочно</t>
        </is>
      </c>
      <c r="L84" s="127" t="n"/>
      <c r="M84" s="128" t="n"/>
      <c r="N84" s="127" t="n"/>
    </row>
    <row r="85" ht="19.35" customHeight="1">
      <c r="A85" s="124" t="n"/>
      <c r="B85" s="125" t="n"/>
      <c r="C85" s="130" t="inlineStr">
        <is>
          <t>затраты труда рабочих</t>
        </is>
      </c>
      <c r="I85" s="134" t="n">
        <v>60.72096</v>
      </c>
      <c r="J85" s="135" t="n"/>
      <c r="K85" s="135" t="n"/>
      <c r="L85" s="128" t="n"/>
      <c r="M85" s="128" t="n"/>
      <c r="N85" s="128" t="n"/>
    </row>
    <row r="86" ht="19.35" customHeight="1">
      <c r="A86" s="124" t="n"/>
      <c r="B86" s="125" t="n"/>
      <c r="C86" s="130" t="inlineStr">
        <is>
          <t>затраты труда машинистов</t>
        </is>
      </c>
      <c r="I86" s="134" t="n">
        <v>0</v>
      </c>
      <c r="J86" s="135" t="n"/>
      <c r="K86" s="135" t="n"/>
      <c r="L86" s="128" t="n"/>
      <c r="M86" s="128" t="n"/>
      <c r="N86" s="128" t="n"/>
    </row>
    <row r="87" ht="19.35" customHeight="1">
      <c r="A87" s="136" t="n"/>
      <c r="B87" s="137" t="n"/>
      <c r="C87" s="138" t="inlineStr">
        <is>
          <t>ВСЕГО по смете</t>
        </is>
      </c>
      <c r="D87" s="139" t="n"/>
      <c r="E87" s="139" t="n"/>
      <c r="F87" s="140" t="n"/>
      <c r="G87" s="140" t="n"/>
      <c r="H87" s="140" t="n"/>
      <c r="I87" s="140" t="n"/>
      <c r="J87" s="140" t="n"/>
      <c r="K87" s="140" t="n"/>
      <c r="L87" s="141" t="n"/>
      <c r="M87" s="140" t="n"/>
      <c r="N87" s="142" t="n"/>
    </row>
    <row r="88" ht="19.35" customHeight="1">
      <c r="A88" s="124" t="n"/>
      <c r="B88" s="131" t="n"/>
      <c r="C88" s="132" t="inlineStr">
        <is>
          <t>Итого по всем разделам</t>
        </is>
      </c>
      <c r="L88" s="122" t="n">
        <v>1170.32</v>
      </c>
      <c r="M88" s="123" t="n"/>
      <c r="N88" s="122" t="n"/>
    </row>
    <row r="89" ht="19.35" customHeight="1">
      <c r="A89" s="124" t="n"/>
      <c r="B89" s="125" t="n"/>
      <c r="C89" s="126" t="inlineStr">
        <is>
          <t>ВСЕГО строительные работы</t>
        </is>
      </c>
      <c r="L89" s="127" t="n">
        <v>1170.32</v>
      </c>
      <c r="M89" s="128" t="n"/>
      <c r="N89" s="127" t="n">
        <v>83397.89</v>
      </c>
    </row>
    <row r="90" ht="19.35" customHeight="1">
      <c r="A90" s="124" t="n"/>
      <c r="B90" s="129" t="n"/>
      <c r="C90" s="130" t="inlineStr">
        <is>
          <t>в том числе</t>
        </is>
      </c>
      <c r="L90" s="127" t="n"/>
      <c r="M90" s="128" t="n"/>
      <c r="N90" s="127" t="n"/>
    </row>
    <row r="91" ht="19.35" customHeight="1">
      <c r="A91" s="124" t="n"/>
      <c r="B91" s="129" t="n"/>
      <c r="C91" s="130" t="inlineStr">
        <is>
          <t>всего прямые затраты</t>
        </is>
      </c>
      <c r="L91" s="127" t="n">
        <v>508.84</v>
      </c>
      <c r="M91" s="128" t="n"/>
      <c r="N91" s="127" t="n">
        <v>36259.95</v>
      </c>
    </row>
    <row r="92" ht="19.35" customHeight="1">
      <c r="A92" s="124" t="n"/>
      <c r="B92" s="129" t="n"/>
      <c r="C92" s="130" t="inlineStr">
        <is>
          <t>в том числе</t>
        </is>
      </c>
      <c r="L92" s="127" t="n"/>
      <c r="M92" s="128" t="n"/>
      <c r="N92" s="127" t="n"/>
    </row>
    <row r="93" ht="19.35" customHeight="1">
      <c r="A93" s="124" t="n"/>
      <c r="B93" s="129" t="n"/>
      <c r="C93" s="130" t="inlineStr">
        <is>
          <t>- оплата труда (ОТ)</t>
        </is>
      </c>
      <c r="L93" s="127" t="n">
        <v>508.84</v>
      </c>
      <c r="M93" s="128" t="n"/>
      <c r="N93" s="127" t="n">
        <v>36259.95</v>
      </c>
    </row>
    <row r="94" ht="19.35" customHeight="1">
      <c r="A94" s="124" t="n"/>
      <c r="B94" s="129" t="n"/>
      <c r="C94" s="130" t="inlineStr">
        <is>
          <t>- эксплуатация машин и механизмов</t>
        </is>
      </c>
      <c r="L94" s="127" t="n">
        <v>0</v>
      </c>
      <c r="M94" s="128" t="n"/>
      <c r="N94" s="127" t="n">
        <v>0</v>
      </c>
    </row>
    <row r="95" ht="19.35" customHeight="1">
      <c r="A95" s="124" t="n"/>
      <c r="B95" s="129" t="n"/>
      <c r="C95" s="130" t="inlineStr">
        <is>
          <t>в т.ч. эксплуатация машин и механизмов без учета доплат к оплате труда машинистов</t>
        </is>
      </c>
      <c r="L95" s="127" t="n">
        <v>0</v>
      </c>
      <c r="M95" s="128" t="n"/>
      <c r="N95" s="127" t="n">
        <v>0</v>
      </c>
    </row>
    <row r="96" ht="19.35" customHeight="1">
      <c r="A96" s="124" t="n"/>
      <c r="B96" s="129" t="n"/>
      <c r="C96" s="130" t="inlineStr">
        <is>
          <t>- в т.ч. оплата труда машинистов (ОТм)</t>
        </is>
      </c>
      <c r="L96" s="127" t="n">
        <v>0</v>
      </c>
      <c r="M96" s="128" t="n"/>
      <c r="N96" s="127" t="n">
        <v>0</v>
      </c>
    </row>
    <row r="97" ht="19.35" customHeight="1">
      <c r="A97" s="124" t="n"/>
      <c r="B97" s="129" t="n"/>
      <c r="C97" s="130" t="inlineStr">
        <is>
          <t>всего ФОТ (справочно)</t>
        </is>
      </c>
      <c r="L97" s="127" t="n">
        <v>508.84</v>
      </c>
      <c r="M97" s="128" t="n"/>
      <c r="N97" s="127" t="n">
        <v>36259.95</v>
      </c>
    </row>
    <row r="98" ht="19.35" customHeight="1">
      <c r="A98" s="124" t="n"/>
      <c r="B98" s="129" t="n"/>
      <c r="C98" s="130" t="inlineStr">
        <is>
          <t>всего накладные расходы</t>
        </is>
      </c>
      <c r="L98" s="127" t="n">
        <v>452.86</v>
      </c>
      <c r="M98" s="128" t="n"/>
      <c r="N98" s="127" t="n">
        <v>32271.36</v>
      </c>
    </row>
    <row r="99" ht="19.35" customHeight="1">
      <c r="A99" s="124" t="n"/>
      <c r="B99" s="129" t="n"/>
      <c r="C99" s="130" t="inlineStr">
        <is>
          <t>всего сметная прибыль</t>
        </is>
      </c>
      <c r="L99" s="127" t="n">
        <v>208.62</v>
      </c>
      <c r="M99" s="128" t="n"/>
      <c r="N99" s="127" t="n">
        <v>14866.58</v>
      </c>
    </row>
    <row r="100" ht="19.35" customHeight="1">
      <c r="A100" s="124" t="n"/>
      <c r="B100" s="131" t="n"/>
      <c r="C100" s="132" t="inlineStr">
        <is>
          <t>ВСЕГО по смете</t>
        </is>
      </c>
      <c r="L100" s="122" t="n">
        <v>1170.32</v>
      </c>
      <c r="M100" s="123" t="n"/>
      <c r="N100" s="122" t="n">
        <v>83397.89</v>
      </c>
    </row>
    <row r="101" ht="19.35" customHeight="1">
      <c r="A101" s="124" t="n"/>
      <c r="B101" s="129" t="n"/>
      <c r="C101" s="130" t="inlineStr">
        <is>
          <t>Всего прямые затраты</t>
        </is>
      </c>
      <c r="L101" s="127" t="n">
        <v>508.84</v>
      </c>
      <c r="M101" s="128" t="n"/>
      <c r="N101" s="127" t="n">
        <v>36259.95</v>
      </c>
    </row>
    <row r="102" ht="19.35" customHeight="1">
      <c r="A102" s="124" t="n"/>
      <c r="B102" s="129" t="n"/>
      <c r="C102" s="130" t="inlineStr">
        <is>
          <t>в том числе</t>
        </is>
      </c>
      <c r="L102" s="127" t="n"/>
      <c r="M102" s="128" t="n"/>
      <c r="N102" s="127" t="n"/>
    </row>
    <row r="103" ht="19.35" customHeight="1">
      <c r="A103" s="124" t="n"/>
      <c r="B103" s="129" t="n"/>
      <c r="C103" s="130" t="inlineStr">
        <is>
          <t>- оплата труда рабочих (ОТ)</t>
        </is>
      </c>
      <c r="L103" s="127" t="n">
        <v>508.84</v>
      </c>
      <c r="M103" s="128" t="n"/>
      <c r="N103" s="127" t="n">
        <v>36259.95</v>
      </c>
    </row>
    <row r="104" ht="19.35" customHeight="1">
      <c r="A104" s="124" t="n"/>
      <c r="B104" s="129" t="n"/>
      <c r="C104" s="130" t="inlineStr">
        <is>
          <t>- эксплуатация машин и механизмов</t>
        </is>
      </c>
      <c r="L104" s="127" t="n">
        <v>0</v>
      </c>
      <c r="M104" s="128" t="n"/>
      <c r="N104" s="127" t="n">
        <v>0</v>
      </c>
    </row>
    <row r="105" ht="19.35" customHeight="1">
      <c r="A105" s="124" t="n"/>
      <c r="B105" s="129" t="n"/>
      <c r="C105" s="130" t="inlineStr">
        <is>
          <t>в т.ч. эксплуатация машин и механизмов без учета доплат к оплате труда машинистов</t>
        </is>
      </c>
      <c r="L105" s="127" t="n">
        <v>0</v>
      </c>
      <c r="M105" s="128" t="n"/>
      <c r="N105" s="127" t="n">
        <v>0</v>
      </c>
    </row>
    <row r="106" ht="19.35" customHeight="1">
      <c r="A106" s="124" t="n"/>
      <c r="B106" s="129" t="n"/>
      <c r="C106" s="130" t="inlineStr">
        <is>
          <t>- в т.ч. оплата труда машинистов (ОТм)</t>
        </is>
      </c>
      <c r="L106" s="127" t="n">
        <v>0</v>
      </c>
      <c r="M106" s="128" t="n"/>
      <c r="N106" s="127" t="n">
        <v>0</v>
      </c>
    </row>
    <row r="107" ht="19.35" customHeight="1">
      <c r="A107" s="124" t="n"/>
      <c r="B107" s="129" t="n"/>
      <c r="C107" s="130" t="inlineStr">
        <is>
          <t>Всего ФОТ (справочно)</t>
        </is>
      </c>
      <c r="L107" s="127" t="n">
        <v>508.84</v>
      </c>
      <c r="M107" s="128" t="n"/>
      <c r="N107" s="127" t="n">
        <v>36259.95</v>
      </c>
    </row>
    <row r="108" ht="19.35" customHeight="1">
      <c r="A108" s="124" t="n"/>
      <c r="B108" s="129" t="n"/>
      <c r="C108" s="130" t="inlineStr">
        <is>
          <t>Всего накладные расходы</t>
        </is>
      </c>
      <c r="L108" s="127" t="n">
        <v>452.86</v>
      </c>
      <c r="M108" s="128" t="n"/>
      <c r="N108" s="127" t="n">
        <v>32271.36</v>
      </c>
    </row>
    <row r="109" ht="19.35" customHeight="1">
      <c r="A109" s="124" t="n"/>
      <c r="B109" s="129" t="n"/>
      <c r="C109" s="130" t="inlineStr">
        <is>
          <t>Всего сметная прибыль</t>
        </is>
      </c>
      <c r="L109" s="127" t="n">
        <v>208.62</v>
      </c>
      <c r="M109" s="128" t="n"/>
      <c r="N109" s="127" t="n">
        <v>14866.58</v>
      </c>
    </row>
    <row r="110" ht="19.35" customHeight="1">
      <c r="A110" s="124" t="n"/>
      <c r="B110" s="129" t="n"/>
      <c r="C110" s="130" t="inlineStr">
        <is>
          <t>Справочно</t>
        </is>
      </c>
      <c r="L110" s="127" t="n"/>
      <c r="M110" s="128" t="n"/>
      <c r="N110" s="127" t="n"/>
    </row>
    <row r="111" ht="19.35" customHeight="1">
      <c r="A111" s="124" t="n"/>
      <c r="B111" s="125" t="n"/>
      <c r="C111" s="130" t="inlineStr">
        <is>
          <t>затраты труда рабочих</t>
        </is>
      </c>
      <c r="I111" s="134" t="n">
        <v>60.72096</v>
      </c>
      <c r="J111" s="135" t="n"/>
      <c r="K111" s="135" t="n"/>
      <c r="L111" s="128" t="n"/>
      <c r="M111" s="128" t="n"/>
      <c r="N111" s="128" t="n"/>
    </row>
    <row r="112" ht="19.35" customHeight="1">
      <c r="A112" s="124" t="n"/>
      <c r="B112" s="125" t="n"/>
      <c r="C112" s="130" t="inlineStr">
        <is>
          <t>затраты труда машинистов</t>
        </is>
      </c>
      <c r="I112" s="134" t="n">
        <v>0</v>
      </c>
      <c r="J112" s="135" t="n"/>
      <c r="K112" s="135" t="n"/>
      <c r="L112" s="128" t="n"/>
      <c r="M112" s="128" t="n"/>
      <c r="N112" s="128" t="n"/>
    </row>
    <row r="113" ht="19.35" customHeight="1">
      <c r="A113" s="124" t="n"/>
      <c r="B113" s="143" t="n"/>
      <c r="C113" s="143" t="n"/>
      <c r="D113" s="121" t="n"/>
      <c r="E113" s="121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4" t="inlineStr">
        <is>
          <t>Составил: ______________________________________/  Григорова И. А. /</t>
        </is>
      </c>
    </row>
    <row r="115" ht="19.35" customHeight="1">
      <c r="A115" s="144" t="n"/>
      <c r="B115" s="144" t="n"/>
      <c r="C115" s="145" t="inlineStr">
        <is>
          <t>должность, подпись (инициалы, фамилия)</t>
        </is>
      </c>
      <c r="G115" s="146" t="n"/>
      <c r="H115" s="146" t="n"/>
      <c r="I115" s="146" t="n"/>
      <c r="J115" s="144" t="n"/>
      <c r="K115" s="144" t="n"/>
      <c r="L115" s="144" t="n"/>
      <c r="M115" s="144" t="n"/>
      <c r="N115" s="144" t="n"/>
    </row>
    <row r="116" ht="19.35" customHeight="1">
      <c r="A116" s="144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5" t="inlineStr">
        <is>
          <t>должность, подпись (инициалы, фамилия)</t>
        </is>
      </c>
      <c r="G117" s="146" t="n"/>
      <c r="H117" s="146" t="n"/>
      <c r="I117" s="146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20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27 ВЛ 220 кВ Архара-Ядрино-т с отпайкой на ПС Тармачукан-т.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02-27-03</t>
        </is>
      </c>
    </row>
    <row r="25" ht="19.35" customHeight="1">
      <c r="A25" s="55" t="inlineStr">
        <is>
          <t>27 ВЛ 220 кВ Архара-Ядрино-т с отпайкой на ПС Тармачукан-т. Архаринский р-он Грибовский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Ф.579959-19.27-РД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249.37</v>
      </c>
      <c r="M31" s="64" t="n">
        <v>3.5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655.29</v>
      </c>
      <c r="E32" s="71" t="inlineStr">
        <is>
          <t>(</t>
        </is>
      </c>
      <c r="F32" s="70" t="n">
        <v>10.75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412.7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28.51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655.29</v>
      </c>
      <c r="E34" s="71" t="inlineStr">
        <is>
          <t>(</t>
        </is>
      </c>
      <c r="F34" s="77" t="n">
        <v>10.75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3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2" t="n"/>
      <c r="E44" s="273" t="n"/>
      <c r="F44" s="92" t="inlineStr">
        <is>
          <t>100 м2</t>
        </is>
      </c>
      <c r="G44" s="93" t="n">
        <v>65</v>
      </c>
      <c r="H44" s="94" t="n">
        <v>1</v>
      </c>
      <c r="I44" s="94" t="n">
        <v>65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2" t="n"/>
      <c r="E45" s="273" t="n"/>
      <c r="F45" s="98" t="n"/>
      <c r="G45" s="98" t="n"/>
      <c r="H45" s="98" t="n"/>
      <c r="I45" s="99" t="n"/>
      <c r="J45" s="100" t="n">
        <v>37.79</v>
      </c>
      <c r="K45" s="274" t="n">
        <v>1.2</v>
      </c>
      <c r="L45" s="102" t="n">
        <v>2947.62</v>
      </c>
      <c r="M45" s="100" t="n">
        <v>71.26000000000001</v>
      </c>
      <c r="N45" s="102" t="n">
        <v>210047.4</v>
      </c>
    </row>
    <row r="46" ht="19.35" customHeight="1">
      <c r="A46" s="95" t="n"/>
      <c r="B46" s="103" t="n"/>
      <c r="C46" s="97" t="inlineStr">
        <is>
          <t>ЗТ</t>
        </is>
      </c>
      <c r="D46" s="272" t="n"/>
      <c r="E46" s="273" t="n"/>
      <c r="F46" s="104" t="inlineStr">
        <is>
          <t>чел.-ч</t>
        </is>
      </c>
      <c r="G46" s="100" t="n">
        <v>4.43</v>
      </c>
      <c r="H46" s="274" t="n">
        <v>1.2</v>
      </c>
      <c r="I46" s="100" t="n">
        <v>345.54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2" t="n"/>
      <c r="E47" s="273" t="n"/>
      <c r="F47" s="98" t="n"/>
      <c r="G47" s="106" t="n"/>
      <c r="H47" s="106" t="n"/>
      <c r="I47" s="99" t="n"/>
      <c r="J47" s="100" t="n">
        <v>37.79</v>
      </c>
      <c r="K47" s="99" t="n"/>
      <c r="L47" s="102" t="n">
        <v>2947.62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2" t="n"/>
      <c r="E48" s="273" t="n"/>
      <c r="F48" s="98" t="n"/>
      <c r="G48" s="106" t="n"/>
      <c r="H48" s="106" t="n"/>
      <c r="I48" s="99" t="n"/>
      <c r="J48" s="99" t="n"/>
      <c r="K48" s="99" t="n"/>
      <c r="L48" s="102" t="n">
        <v>2947.62</v>
      </c>
      <c r="M48" s="99" t="n"/>
      <c r="N48" s="102" t="n">
        <v>210047.4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2" t="n"/>
      <c r="E49" s="273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2623.38</v>
      </c>
      <c r="M49" s="99" t="n"/>
      <c r="N49" s="112" t="n">
        <v>186942.19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2" t="n"/>
      <c r="E50" s="273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1208.52</v>
      </c>
      <c r="M50" s="99" t="n"/>
      <c r="N50" s="102" t="n">
        <v>86119.42999999999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2" t="n"/>
      <c r="E51" s="273" t="n"/>
      <c r="F51" s="99" t="n"/>
      <c r="G51" s="106" t="n"/>
      <c r="H51" s="106" t="n"/>
      <c r="I51" s="113" t="n"/>
      <c r="J51" s="113" t="n"/>
      <c r="K51" s="113" t="n"/>
      <c r="L51" s="114" t="n">
        <v>6779.52</v>
      </c>
      <c r="M51" s="113" t="n"/>
      <c r="N51" s="93" t="n"/>
    </row>
    <row r="52" ht="19.35" customHeight="1">
      <c r="A52" s="89" t="inlineStr">
        <is>
          <t>Пролет 49-57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2" t="n"/>
      <c r="E53" s="273" t="n"/>
      <c r="F53" s="92" t="inlineStr">
        <is>
          <t>100 шт</t>
        </is>
      </c>
      <c r="G53" s="93" t="n">
        <v>1</v>
      </c>
      <c r="H53" s="94" t="n">
        <v>1</v>
      </c>
      <c r="I53" s="94" t="n">
        <v>1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2" t="n"/>
      <c r="E54" s="273" t="n"/>
      <c r="F54" s="98" t="n"/>
      <c r="G54" s="98" t="n"/>
      <c r="H54" s="98" t="n"/>
      <c r="I54" s="99" t="n"/>
      <c r="J54" s="100" t="n">
        <v>48.97</v>
      </c>
      <c r="K54" s="274" t="n">
        <v>1.2</v>
      </c>
      <c r="L54" s="100" t="n">
        <v>58.76</v>
      </c>
      <c r="M54" s="100" t="n">
        <v>71.26000000000001</v>
      </c>
      <c r="N54" s="102" t="n">
        <v>4187.24</v>
      </c>
    </row>
    <row r="55" ht="19.35" customHeight="1">
      <c r="A55" s="95" t="n"/>
      <c r="B55" s="103" t="n"/>
      <c r="C55" s="97" t="inlineStr">
        <is>
          <t>ЗТ</t>
        </is>
      </c>
      <c r="D55" s="272" t="n"/>
      <c r="E55" s="273" t="n"/>
      <c r="F55" s="104" t="inlineStr">
        <is>
          <t>чел.-ч</t>
        </is>
      </c>
      <c r="G55" s="100" t="n">
        <v>5.21</v>
      </c>
      <c r="H55" s="274" t="n">
        <v>1.2</v>
      </c>
      <c r="I55" s="275" t="n">
        <v>6.252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2" t="n"/>
      <c r="E56" s="273" t="n"/>
      <c r="F56" s="98" t="n"/>
      <c r="G56" s="106" t="n"/>
      <c r="H56" s="106" t="n"/>
      <c r="I56" s="99" t="n"/>
      <c r="J56" s="100" t="n">
        <v>48.97</v>
      </c>
      <c r="K56" s="99" t="n"/>
      <c r="L56" s="100" t="n">
        <v>58.76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2" t="n"/>
      <c r="E57" s="273" t="n"/>
      <c r="F57" s="98" t="n"/>
      <c r="G57" s="106" t="n"/>
      <c r="H57" s="106" t="n"/>
      <c r="I57" s="99" t="n"/>
      <c r="J57" s="99" t="n"/>
      <c r="K57" s="99" t="n"/>
      <c r="L57" s="100" t="n">
        <v>58.76</v>
      </c>
      <c r="M57" s="99" t="n"/>
      <c r="N57" s="102" t="n">
        <v>4187.24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2" t="n"/>
      <c r="E58" s="273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0" t="n">
        <v>52.3</v>
      </c>
      <c r="M58" s="99" t="n"/>
      <c r="N58" s="112" t="n">
        <v>3726.64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2" t="n"/>
      <c r="E59" s="273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24.09</v>
      </c>
      <c r="M59" s="99" t="n"/>
      <c r="N59" s="102" t="n">
        <v>1716.77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2" t="n"/>
      <c r="E60" s="273" t="n"/>
      <c r="F60" s="99" t="n"/>
      <c r="G60" s="106" t="n"/>
      <c r="H60" s="106" t="n"/>
      <c r="I60" s="113" t="n"/>
      <c r="J60" s="113" t="n"/>
      <c r="K60" s="113" t="n"/>
      <c r="L60" s="115" t="n">
        <v>135.15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2" t="n"/>
      <c r="E61" s="273" t="n"/>
      <c r="F61" s="92" t="inlineStr">
        <is>
          <t>100 шт</t>
        </is>
      </c>
      <c r="G61" s="93" t="n">
        <v>0.71</v>
      </c>
      <c r="H61" s="94" t="n">
        <v>1</v>
      </c>
      <c r="I61" s="115" t="n">
        <v>0.71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2" t="n"/>
      <c r="E62" s="273" t="n"/>
      <c r="F62" s="98" t="n"/>
      <c r="G62" s="98" t="n"/>
      <c r="H62" s="98" t="n"/>
      <c r="I62" s="99" t="n"/>
      <c r="J62" s="100" t="n">
        <v>94.94</v>
      </c>
      <c r="K62" s="274" t="n">
        <v>1.2</v>
      </c>
      <c r="L62" s="100" t="n">
        <v>80.89</v>
      </c>
      <c r="M62" s="100" t="n">
        <v>71.26000000000001</v>
      </c>
      <c r="N62" s="102" t="n">
        <v>5764.22</v>
      </c>
    </row>
    <row r="63" ht="19.35" customHeight="1">
      <c r="A63" s="95" t="n"/>
      <c r="B63" s="103" t="n"/>
      <c r="C63" s="97" t="inlineStr">
        <is>
          <t>ЗТ</t>
        </is>
      </c>
      <c r="D63" s="272" t="n"/>
      <c r="E63" s="273" t="n"/>
      <c r="F63" s="104" t="inlineStr">
        <is>
          <t>чел.-ч</t>
        </is>
      </c>
      <c r="G63" s="277" t="n">
        <v>10.1</v>
      </c>
      <c r="H63" s="274" t="n">
        <v>1.2</v>
      </c>
      <c r="I63" s="278" t="n">
        <v>8.6052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2" t="n"/>
      <c r="E64" s="273" t="n"/>
      <c r="F64" s="98" t="n"/>
      <c r="G64" s="106" t="n"/>
      <c r="H64" s="106" t="n"/>
      <c r="I64" s="99" t="n"/>
      <c r="J64" s="100" t="n">
        <v>94.94</v>
      </c>
      <c r="K64" s="99" t="n"/>
      <c r="L64" s="100" t="n">
        <v>80.89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2" t="n"/>
      <c r="E65" s="273" t="n"/>
      <c r="F65" s="98" t="n"/>
      <c r="G65" s="106" t="n"/>
      <c r="H65" s="106" t="n"/>
      <c r="I65" s="99" t="n"/>
      <c r="J65" s="99" t="n"/>
      <c r="K65" s="99" t="n"/>
      <c r="L65" s="100" t="n">
        <v>80.89</v>
      </c>
      <c r="M65" s="99" t="n"/>
      <c r="N65" s="102" t="n">
        <v>5764.22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2" t="n"/>
      <c r="E66" s="273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0" t="n">
        <v>71.98999999999999</v>
      </c>
      <c r="M66" s="99" t="n"/>
      <c r="N66" s="112" t="n">
        <v>5130.16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2" t="n"/>
      <c r="E67" s="273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33.16</v>
      </c>
      <c r="M67" s="99" t="n"/>
      <c r="N67" s="102" t="n">
        <v>2363.33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2" t="n"/>
      <c r="E68" s="273" t="n"/>
      <c r="F68" s="99" t="n"/>
      <c r="G68" s="106" t="n"/>
      <c r="H68" s="106" t="n"/>
      <c r="I68" s="113" t="n"/>
      <c r="J68" s="113" t="n"/>
      <c r="K68" s="113" t="n"/>
      <c r="L68" s="115" t="n">
        <v>186.04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2" t="n"/>
      <c r="E69" s="273" t="n"/>
      <c r="F69" s="92" t="inlineStr">
        <is>
          <t>100 шт</t>
        </is>
      </c>
      <c r="G69" s="93" t="n">
        <v>0.16</v>
      </c>
      <c r="H69" s="94" t="n">
        <v>1</v>
      </c>
      <c r="I69" s="115" t="n">
        <v>0.16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2" t="n"/>
      <c r="E70" s="273" t="n"/>
      <c r="F70" s="98" t="n"/>
      <c r="G70" s="98" t="n"/>
      <c r="H70" s="98" t="n"/>
      <c r="I70" s="99" t="n"/>
      <c r="J70" s="100" t="n">
        <v>125.96</v>
      </c>
      <c r="K70" s="274" t="n">
        <v>1.2</v>
      </c>
      <c r="L70" s="100" t="n">
        <v>24.18</v>
      </c>
      <c r="M70" s="100" t="n">
        <v>71.26000000000001</v>
      </c>
      <c r="N70" s="102" t="n">
        <v>1723.07</v>
      </c>
    </row>
    <row r="71" ht="19.35" customHeight="1">
      <c r="A71" s="95" t="n"/>
      <c r="B71" s="103" t="n"/>
      <c r="C71" s="97" t="inlineStr">
        <is>
          <t>ЗТ</t>
        </is>
      </c>
      <c r="D71" s="272" t="n"/>
      <c r="E71" s="273" t="n"/>
      <c r="F71" s="104" t="inlineStr">
        <is>
          <t>чел.-ч</t>
        </is>
      </c>
      <c r="G71" s="277" t="n">
        <v>13.4</v>
      </c>
      <c r="H71" s="274" t="n">
        <v>1.2</v>
      </c>
      <c r="I71" s="278" t="n">
        <v>2.5728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2" t="n"/>
      <c r="E72" s="273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24.18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2" t="n"/>
      <c r="E73" s="273" t="n"/>
      <c r="F73" s="98" t="n"/>
      <c r="G73" s="106" t="n"/>
      <c r="H73" s="106" t="n"/>
      <c r="I73" s="99" t="n"/>
      <c r="J73" s="99" t="n"/>
      <c r="K73" s="99" t="n"/>
      <c r="L73" s="100" t="n">
        <v>24.18</v>
      </c>
      <c r="M73" s="99" t="n"/>
      <c r="N73" s="102" t="n">
        <v>1723.07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2" t="n"/>
      <c r="E74" s="273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21.52</v>
      </c>
      <c r="M74" s="99" t="n"/>
      <c r="N74" s="112" t="n">
        <v>1533.53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2" t="n"/>
      <c r="E75" s="273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9.91</v>
      </c>
      <c r="M75" s="99" t="n"/>
      <c r="N75" s="100" t="n">
        <v>706.46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2" t="n"/>
      <c r="E76" s="273" t="n"/>
      <c r="F76" s="99" t="n"/>
      <c r="G76" s="106" t="n"/>
      <c r="H76" s="106" t="n"/>
      <c r="I76" s="113" t="n"/>
      <c r="J76" s="113" t="n"/>
      <c r="K76" s="113" t="n"/>
      <c r="L76" s="115" t="n">
        <v>55.61</v>
      </c>
      <c r="M76" s="113" t="n"/>
      <c r="N76" s="93" t="n"/>
    </row>
    <row r="77" ht="68.65000000000001" customHeight="1">
      <c r="A77" s="87" t="inlineStr">
        <is>
          <t>5</t>
        </is>
      </c>
      <c r="B77" s="90" t="inlineStr">
        <is>
          <t>ФЕР01-02-100-01</t>
        </is>
      </c>
      <c r="C77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2" t="n"/>
      <c r="E77" s="273" t="n"/>
      <c r="F77" s="92" t="inlineStr">
        <is>
          <t>100 шт</t>
        </is>
      </c>
      <c r="G77" s="93" t="n">
        <v>1</v>
      </c>
      <c r="H77" s="94" t="n">
        <v>1</v>
      </c>
      <c r="I77" s="94" t="n">
        <v>1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2" t="n"/>
      <c r="E78" s="273" t="n"/>
      <c r="F78" s="98" t="n"/>
      <c r="G78" s="98" t="n"/>
      <c r="H78" s="98" t="n"/>
      <c r="I78" s="99" t="n"/>
      <c r="J78" s="100" t="n">
        <v>115.44</v>
      </c>
      <c r="K78" s="274" t="n">
        <v>1.2</v>
      </c>
      <c r="L78" s="100" t="n">
        <v>138.53</v>
      </c>
      <c r="M78" s="100" t="n">
        <v>71.26000000000001</v>
      </c>
      <c r="N78" s="102" t="n">
        <v>9871.65</v>
      </c>
    </row>
    <row r="79" ht="19.35" customHeight="1">
      <c r="A79" s="95" t="n"/>
      <c r="B79" s="96" t="inlineStr">
        <is>
          <t>2</t>
        </is>
      </c>
      <c r="C79" s="97" t="inlineStr">
        <is>
          <t>ЭМ</t>
        </is>
      </c>
      <c r="D79" s="272" t="n"/>
      <c r="E79" s="273" t="n"/>
      <c r="F79" s="98" t="n"/>
      <c r="G79" s="98" t="n"/>
      <c r="H79" s="98" t="n"/>
      <c r="I79" s="99" t="n"/>
      <c r="J79" s="100" t="n">
        <v>655.4299999999999</v>
      </c>
      <c r="K79" s="274" t="n">
        <v>1.2</v>
      </c>
      <c r="L79" s="100" t="n">
        <v>786.52</v>
      </c>
      <c r="M79" s="99" t="n"/>
      <c r="N79" s="99" t="n"/>
    </row>
    <row r="80" ht="19.35" customHeight="1">
      <c r="A80" s="95" t="n"/>
      <c r="B80" s="96" t="inlineStr">
        <is>
          <t>3</t>
        </is>
      </c>
      <c r="C80" s="97" t="inlineStr">
        <is>
          <t>в т.ч. ОТм</t>
        </is>
      </c>
      <c r="D80" s="272" t="n"/>
      <c r="E80" s="273" t="n"/>
      <c r="F80" s="98" t="n"/>
      <c r="G80" s="98" t="n"/>
      <c r="H80" s="98" t="n"/>
      <c r="I80" s="99" t="n"/>
      <c r="J80" s="100" t="n">
        <v>114.62</v>
      </c>
      <c r="K80" s="274" t="n">
        <v>1.2</v>
      </c>
      <c r="L80" s="100" t="n">
        <v>137.54</v>
      </c>
      <c r="M80" s="100" t="n">
        <v>71.26000000000001</v>
      </c>
      <c r="N80" s="102" t="n">
        <v>9801.1</v>
      </c>
    </row>
    <row r="81" ht="19.35" customHeight="1">
      <c r="A81" s="95" t="n"/>
      <c r="B81" s="103" t="n"/>
      <c r="C81" s="97" t="inlineStr">
        <is>
          <t>ЗТ</t>
        </is>
      </c>
      <c r="D81" s="272" t="n"/>
      <c r="E81" s="273" t="n"/>
      <c r="F81" s="104" t="inlineStr">
        <is>
          <t>чел.-ч</t>
        </is>
      </c>
      <c r="G81" s="277" t="n">
        <v>14.8</v>
      </c>
      <c r="H81" s="274" t="n">
        <v>1.2</v>
      </c>
      <c r="I81" s="100" t="n">
        <v>17.76</v>
      </c>
      <c r="J81" s="99" t="n"/>
      <c r="K81" s="99" t="n"/>
      <c r="L81" s="99" t="n"/>
      <c r="M81" s="99" t="n"/>
      <c r="N81" s="99" t="n"/>
    </row>
    <row r="82" ht="19.35" customHeight="1">
      <c r="A82" s="95" t="n"/>
      <c r="B82" s="103" t="n"/>
      <c r="C82" s="97" t="inlineStr">
        <is>
          <t>ЗТм</t>
        </is>
      </c>
      <c r="D82" s="272" t="n"/>
      <c r="E82" s="273" t="n"/>
      <c r="F82" s="104" t="inlineStr">
        <is>
          <t>чел.-ч</t>
        </is>
      </c>
      <c r="G82" s="100" t="n">
        <v>8.49</v>
      </c>
      <c r="H82" s="274" t="n">
        <v>1.2</v>
      </c>
      <c r="I82" s="275" t="n">
        <v>10.188</v>
      </c>
      <c r="J82" s="99" t="n"/>
      <c r="K82" s="99" t="n"/>
      <c r="L82" s="99" t="n"/>
      <c r="M82" s="99" t="n"/>
      <c r="N82" s="99" t="n"/>
    </row>
    <row r="83" ht="19.35" customHeight="1">
      <c r="A83" s="95" t="n"/>
      <c r="B83" s="103" t="n"/>
      <c r="C83" s="97" t="inlineStr">
        <is>
          <t>Итого по расценке</t>
        </is>
      </c>
      <c r="D83" s="272" t="n"/>
      <c r="E83" s="273" t="n"/>
      <c r="F83" s="98" t="n"/>
      <c r="G83" s="106" t="n"/>
      <c r="H83" s="106" t="n"/>
      <c r="I83" s="99" t="n"/>
      <c r="J83" s="100" t="n">
        <v>770.87</v>
      </c>
      <c r="K83" s="99" t="n"/>
      <c r="L83" s="100" t="n">
        <v>925.05</v>
      </c>
      <c r="M83" s="99" t="n"/>
      <c r="N83" s="107" t="n"/>
    </row>
    <row r="84" ht="19.35" customHeight="1">
      <c r="A84" s="95" t="n"/>
      <c r="B84" s="108" t="n"/>
      <c r="C84" s="97" t="inlineStr">
        <is>
          <t>ФОТ</t>
        </is>
      </c>
      <c r="D84" s="272" t="n"/>
      <c r="E84" s="273" t="n"/>
      <c r="F84" s="98" t="n"/>
      <c r="G84" s="106" t="n"/>
      <c r="H84" s="106" t="n"/>
      <c r="I84" s="99" t="n"/>
      <c r="J84" s="99" t="n"/>
      <c r="K84" s="99" t="n"/>
      <c r="L84" s="100" t="n">
        <v>276.07</v>
      </c>
      <c r="M84" s="99" t="n"/>
      <c r="N84" s="102" t="n">
        <v>19672.75</v>
      </c>
    </row>
    <row r="85" ht="42" customHeight="1">
      <c r="A85" s="95" t="n"/>
      <c r="B85" s="109" t="inlineStr">
        <is>
          <t>Пр/812-001.4-1</t>
        </is>
      </c>
      <c r="C85" s="97" t="inlineStr">
        <is>
          <t>НР Земляные работы по другим видам работ (подготовительным, сопутствующим, укрепительным)</t>
        </is>
      </c>
      <c r="D85" s="272" t="n"/>
      <c r="E85" s="273" t="n"/>
      <c r="F85" s="104" t="inlineStr">
        <is>
          <t>%</t>
        </is>
      </c>
      <c r="G85" s="110" t="n">
        <v>89</v>
      </c>
      <c r="H85" s="111" t="n"/>
      <c r="I85" s="110" t="n">
        <v>89</v>
      </c>
      <c r="J85" s="99" t="n"/>
      <c r="K85" s="99" t="n"/>
      <c r="L85" s="100" t="n">
        <v>245.7</v>
      </c>
      <c r="M85" s="99" t="n"/>
      <c r="N85" s="112" t="n">
        <v>17508.75</v>
      </c>
    </row>
    <row r="86" ht="42" customHeight="1">
      <c r="A86" s="95" t="n"/>
      <c r="B86" s="109" t="inlineStr">
        <is>
          <t>Пр/774-001.4</t>
        </is>
      </c>
      <c r="C86" s="97" t="inlineStr">
        <is>
          <t>СП Земляные работы по другим видам работ (подготовительным, сопутствующим, укрепительным)</t>
        </is>
      </c>
      <c r="D86" s="272" t="n"/>
      <c r="E86" s="273" t="n"/>
      <c r="F86" s="104" t="inlineStr">
        <is>
          <t>%</t>
        </is>
      </c>
      <c r="G86" s="110" t="n">
        <v>41</v>
      </c>
      <c r="H86" s="111" t="n"/>
      <c r="I86" s="110" t="n">
        <v>41</v>
      </c>
      <c r="J86" s="99" t="n"/>
      <c r="K86" s="99" t="n"/>
      <c r="L86" s="100" t="n">
        <v>113.19</v>
      </c>
      <c r="M86" s="99" t="n"/>
      <c r="N86" s="102" t="n">
        <v>8065.83</v>
      </c>
    </row>
    <row r="87" ht="19.35" customHeight="1">
      <c r="A87" s="95" t="n"/>
      <c r="B87" s="108" t="n"/>
      <c r="C87" s="87" t="inlineStr">
        <is>
          <t>Всего по позиции</t>
        </is>
      </c>
      <c r="D87" s="272" t="n"/>
      <c r="E87" s="273" t="n"/>
      <c r="F87" s="99" t="n"/>
      <c r="G87" s="106" t="n"/>
      <c r="H87" s="106" t="n"/>
      <c r="I87" s="113" t="n"/>
      <c r="J87" s="113" t="n"/>
      <c r="K87" s="113" t="n"/>
      <c r="L87" s="114" t="n">
        <v>1283.94</v>
      </c>
      <c r="M87" s="113" t="n"/>
      <c r="N87" s="93" t="n"/>
    </row>
    <row r="88" ht="55.35" customHeight="1">
      <c r="A88" s="87" t="inlineStr">
        <is>
          <t>6</t>
        </is>
      </c>
      <c r="B88" s="90" t="inlineStr">
        <is>
          <t>ФЕР01-02-100-07</t>
        </is>
      </c>
      <c r="C88" s="91" t="inlineStr">
        <is>
          <t>При трелевке на каждые последующие 100 м добавлять: к расценке 01-02-100-01</t>
        </is>
      </c>
      <c r="D88" s="272" t="n"/>
      <c r="E88" s="273" t="n"/>
      <c r="F88" s="92" t="inlineStr">
        <is>
          <t>100 шт</t>
        </is>
      </c>
      <c r="G88" s="93" t="n">
        <v>1</v>
      </c>
      <c r="H88" s="94" t="n">
        <v>1</v>
      </c>
      <c r="I88" s="94" t="n">
        <v>1</v>
      </c>
      <c r="J88" s="93" t="n"/>
      <c r="K88" s="93" t="n"/>
      <c r="L88" s="93" t="n"/>
      <c r="M88" s="93" t="n"/>
      <c r="N88" s="93" t="n"/>
    </row>
    <row r="89" ht="19.35" customHeight="1">
      <c r="A89" s="95" t="n"/>
      <c r="B89" s="96" t="inlineStr">
        <is>
          <t>1</t>
        </is>
      </c>
      <c r="C89" s="97" t="inlineStr">
        <is>
          <t>ОТ</t>
        </is>
      </c>
      <c r="D89" s="272" t="n"/>
      <c r="E89" s="273" t="n"/>
      <c r="F89" s="98" t="n"/>
      <c r="G89" s="98" t="n"/>
      <c r="H89" s="98" t="n"/>
      <c r="I89" s="99" t="n"/>
      <c r="J89" s="100" t="n">
        <v>28.94</v>
      </c>
      <c r="K89" s="274" t="n">
        <v>1.2</v>
      </c>
      <c r="L89" s="100" t="n">
        <v>34.73</v>
      </c>
      <c r="M89" s="100" t="n">
        <v>71.26000000000001</v>
      </c>
      <c r="N89" s="102" t="n">
        <v>2474.86</v>
      </c>
    </row>
    <row r="90" ht="19.35" customHeight="1">
      <c r="A90" s="95" t="n"/>
      <c r="B90" s="96" t="inlineStr">
        <is>
          <t>2</t>
        </is>
      </c>
      <c r="C90" s="97" t="inlineStr">
        <is>
          <t>ЭМ</t>
        </is>
      </c>
      <c r="D90" s="272" t="n"/>
      <c r="E90" s="273" t="n"/>
      <c r="F90" s="98" t="n"/>
      <c r="G90" s="98" t="n"/>
      <c r="H90" s="98" t="n"/>
      <c r="I90" s="99" t="n"/>
      <c r="J90" s="100" t="n">
        <v>163.66</v>
      </c>
      <c r="K90" s="274" t="n">
        <v>1.2</v>
      </c>
      <c r="L90" s="100" t="n">
        <v>196.39</v>
      </c>
      <c r="M90" s="99" t="n"/>
      <c r="N90" s="99" t="n"/>
    </row>
    <row r="91" ht="19.35" customHeight="1">
      <c r="A91" s="95" t="n"/>
      <c r="B91" s="96" t="inlineStr">
        <is>
          <t>3</t>
        </is>
      </c>
      <c r="C91" s="97" t="inlineStr">
        <is>
          <t>в т.ч. ОТм</t>
        </is>
      </c>
      <c r="D91" s="272" t="n"/>
      <c r="E91" s="273" t="n"/>
      <c r="F91" s="98" t="n"/>
      <c r="G91" s="98" t="n"/>
      <c r="H91" s="98" t="n"/>
      <c r="I91" s="99" t="n"/>
      <c r="J91" s="100" t="n">
        <v>28.62</v>
      </c>
      <c r="K91" s="274" t="n">
        <v>1.2</v>
      </c>
      <c r="L91" s="100" t="n">
        <v>34.34</v>
      </c>
      <c r="M91" s="100" t="n">
        <v>71.26000000000001</v>
      </c>
      <c r="N91" s="102" t="n">
        <v>2447.07</v>
      </c>
    </row>
    <row r="92" ht="19.35" customHeight="1">
      <c r="A92" s="95" t="n"/>
      <c r="B92" s="103" t="n"/>
      <c r="C92" s="97" t="inlineStr">
        <is>
          <t>ЗТ</t>
        </is>
      </c>
      <c r="D92" s="272" t="n"/>
      <c r="E92" s="273" t="n"/>
      <c r="F92" s="104" t="inlineStr">
        <is>
          <t>чел.-ч</t>
        </is>
      </c>
      <c r="G92" s="100" t="n">
        <v>3.71</v>
      </c>
      <c r="H92" s="274" t="n">
        <v>1.2</v>
      </c>
      <c r="I92" s="275" t="n">
        <v>4.452</v>
      </c>
      <c r="J92" s="99" t="n"/>
      <c r="K92" s="99" t="n"/>
      <c r="L92" s="99" t="n"/>
      <c r="M92" s="99" t="n"/>
      <c r="N92" s="99" t="n"/>
    </row>
    <row r="93" ht="19.35" customHeight="1">
      <c r="A93" s="95" t="n"/>
      <c r="B93" s="103" t="n"/>
      <c r="C93" s="97" t="inlineStr">
        <is>
          <t>ЗТм</t>
        </is>
      </c>
      <c r="D93" s="272" t="n"/>
      <c r="E93" s="273" t="n"/>
      <c r="F93" s="104" t="inlineStr">
        <is>
          <t>чел.-ч</t>
        </is>
      </c>
      <c r="G93" s="100" t="n">
        <v>2.12</v>
      </c>
      <c r="H93" s="274" t="n">
        <v>1.2</v>
      </c>
      <c r="I93" s="275" t="n">
        <v>2.544</v>
      </c>
      <c r="J93" s="99" t="n"/>
      <c r="K93" s="99" t="n"/>
      <c r="L93" s="99" t="n"/>
      <c r="M93" s="99" t="n"/>
      <c r="N93" s="99" t="n"/>
    </row>
    <row r="94" ht="19.35" customHeight="1">
      <c r="A94" s="95" t="n"/>
      <c r="B94" s="103" t="n"/>
      <c r="C94" s="97" t="inlineStr">
        <is>
          <t>Итого по расценке</t>
        </is>
      </c>
      <c r="D94" s="272" t="n"/>
      <c r="E94" s="273" t="n"/>
      <c r="F94" s="98" t="n"/>
      <c r="G94" s="106" t="n"/>
      <c r="H94" s="106" t="n"/>
      <c r="I94" s="99" t="n"/>
      <c r="J94" s="100" t="n">
        <v>192.6</v>
      </c>
      <c r="K94" s="99" t="n"/>
      <c r="L94" s="100" t="n">
        <v>231.12</v>
      </c>
      <c r="M94" s="99" t="n"/>
      <c r="N94" s="107" t="n"/>
    </row>
    <row r="95" ht="19.35" customHeight="1">
      <c r="A95" s="95" t="n"/>
      <c r="B95" s="108" t="n"/>
      <c r="C95" s="97" t="inlineStr">
        <is>
          <t>ФОТ</t>
        </is>
      </c>
      <c r="D95" s="272" t="n"/>
      <c r="E95" s="273" t="n"/>
      <c r="F95" s="98" t="n"/>
      <c r="G95" s="106" t="n"/>
      <c r="H95" s="106" t="n"/>
      <c r="I95" s="99" t="n"/>
      <c r="J95" s="99" t="n"/>
      <c r="K95" s="99" t="n"/>
      <c r="L95" s="100" t="n">
        <v>69.06999999999999</v>
      </c>
      <c r="M95" s="99" t="n"/>
      <c r="N95" s="102" t="n">
        <v>4921.93</v>
      </c>
    </row>
    <row r="96" ht="42" customHeight="1">
      <c r="A96" s="95" t="n"/>
      <c r="B96" s="109" t="inlineStr">
        <is>
          <t>Пр/812-001.4-1</t>
        </is>
      </c>
      <c r="C96" s="97" t="inlineStr">
        <is>
          <t>НР Земляные работы по другим видам работ (подготовительным, сопутствующим, укрепительным)</t>
        </is>
      </c>
      <c r="D96" s="272" t="n"/>
      <c r="E96" s="273" t="n"/>
      <c r="F96" s="104" t="inlineStr">
        <is>
          <t>%</t>
        </is>
      </c>
      <c r="G96" s="110" t="n">
        <v>89</v>
      </c>
      <c r="H96" s="111" t="n"/>
      <c r="I96" s="110" t="n">
        <v>89</v>
      </c>
      <c r="J96" s="99" t="n"/>
      <c r="K96" s="99" t="n"/>
      <c r="L96" s="100" t="n">
        <v>61.47</v>
      </c>
      <c r="M96" s="99" t="n"/>
      <c r="N96" s="112" t="n">
        <v>4380.52</v>
      </c>
    </row>
    <row r="97" ht="42" customHeight="1">
      <c r="A97" s="95" t="n"/>
      <c r="B97" s="109" t="inlineStr">
        <is>
          <t>Пр/774-001.4</t>
        </is>
      </c>
      <c r="C97" s="97" t="inlineStr">
        <is>
          <t>СП Земляные работы по другим видам работ (подготовительным, сопутствующим, укрепительным)</t>
        </is>
      </c>
      <c r="D97" s="272" t="n"/>
      <c r="E97" s="273" t="n"/>
      <c r="F97" s="104" t="inlineStr">
        <is>
          <t>%</t>
        </is>
      </c>
      <c r="G97" s="110" t="n">
        <v>41</v>
      </c>
      <c r="H97" s="111" t="n"/>
      <c r="I97" s="110" t="n">
        <v>41</v>
      </c>
      <c r="J97" s="99" t="n"/>
      <c r="K97" s="99" t="n"/>
      <c r="L97" s="100" t="n">
        <v>28.32</v>
      </c>
      <c r="M97" s="99" t="n"/>
      <c r="N97" s="102" t="n">
        <v>2017.99</v>
      </c>
    </row>
    <row r="98" ht="19.35" customHeight="1">
      <c r="A98" s="95" t="n"/>
      <c r="B98" s="108" t="n"/>
      <c r="C98" s="87" t="inlineStr">
        <is>
          <t>Всего по позиции</t>
        </is>
      </c>
      <c r="D98" s="272" t="n"/>
      <c r="E98" s="273" t="n"/>
      <c r="F98" s="99" t="n"/>
      <c r="G98" s="106" t="n"/>
      <c r="H98" s="106" t="n"/>
      <c r="I98" s="113" t="n"/>
      <c r="J98" s="113" t="n"/>
      <c r="K98" s="113" t="n"/>
      <c r="L98" s="115" t="n">
        <v>320.91</v>
      </c>
      <c r="M98" s="113" t="n"/>
      <c r="N98" s="93" t="n"/>
    </row>
    <row r="99" ht="68.65000000000001" customHeight="1">
      <c r="A99" s="87" t="inlineStr">
        <is>
          <t>7</t>
        </is>
      </c>
      <c r="B99" s="90" t="inlineStr">
        <is>
          <t>ФЕР01-02-100-02</t>
        </is>
      </c>
      <c r="C99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2" t="n"/>
      <c r="E99" s="273" t="n"/>
      <c r="F99" s="92" t="inlineStr">
        <is>
          <t>100 шт</t>
        </is>
      </c>
      <c r="G99" s="93" t="n">
        <v>0.43</v>
      </c>
      <c r="H99" s="94" t="n">
        <v>1</v>
      </c>
      <c r="I99" s="115" t="n">
        <v>0.43</v>
      </c>
      <c r="J99" s="93" t="n"/>
      <c r="K99" s="93" t="n"/>
      <c r="L99" s="93" t="n"/>
      <c r="M99" s="93" t="n"/>
      <c r="N99" s="93" t="n"/>
    </row>
    <row r="100" ht="19.35" customHeight="1">
      <c r="A100" s="95" t="n"/>
      <c r="B100" s="96" t="inlineStr">
        <is>
          <t>1</t>
        </is>
      </c>
      <c r="C100" s="97" t="inlineStr">
        <is>
          <t>ОТ</t>
        </is>
      </c>
      <c r="D100" s="272" t="n"/>
      <c r="E100" s="273" t="n"/>
      <c r="F100" s="98" t="n"/>
      <c r="G100" s="98" t="n"/>
      <c r="H100" s="98" t="n"/>
      <c r="I100" s="99" t="n"/>
      <c r="J100" s="100" t="n">
        <v>201.24</v>
      </c>
      <c r="K100" s="274" t="n">
        <v>1.2</v>
      </c>
      <c r="L100" s="100" t="n">
        <v>103.84</v>
      </c>
      <c r="M100" s="100" t="n">
        <v>71.26000000000001</v>
      </c>
      <c r="N100" s="102" t="n">
        <v>7399.64</v>
      </c>
    </row>
    <row r="101" ht="19.35" customHeight="1">
      <c r="A101" s="95" t="n"/>
      <c r="B101" s="96" t="inlineStr">
        <is>
          <t>2</t>
        </is>
      </c>
      <c r="C101" s="97" t="inlineStr">
        <is>
          <t>ЭМ</t>
        </is>
      </c>
      <c r="D101" s="272" t="n"/>
      <c r="E101" s="273" t="n"/>
      <c r="F101" s="98" t="n"/>
      <c r="G101" s="98" t="n"/>
      <c r="H101" s="98" t="n"/>
      <c r="I101" s="99" t="n"/>
      <c r="J101" s="102" t="n">
        <v>1142.56</v>
      </c>
      <c r="K101" s="274" t="n">
        <v>1.2</v>
      </c>
      <c r="L101" s="100" t="n">
        <v>589.5599999999999</v>
      </c>
      <c r="M101" s="99" t="n"/>
      <c r="N101" s="99" t="n"/>
    </row>
    <row r="102" ht="19.35" customHeight="1">
      <c r="A102" s="95" t="n"/>
      <c r="B102" s="96" t="inlineStr">
        <is>
          <t>3</t>
        </is>
      </c>
      <c r="C102" s="97" t="inlineStr">
        <is>
          <t>в т.ч. ОТм</t>
        </is>
      </c>
      <c r="D102" s="272" t="n"/>
      <c r="E102" s="273" t="n"/>
      <c r="F102" s="98" t="n"/>
      <c r="G102" s="98" t="n"/>
      <c r="H102" s="98" t="n"/>
      <c r="I102" s="99" t="n"/>
      <c r="J102" s="100" t="n">
        <v>199.8</v>
      </c>
      <c r="K102" s="274" t="n">
        <v>1.2</v>
      </c>
      <c r="L102" s="100" t="n">
        <v>103.1</v>
      </c>
      <c r="M102" s="100" t="n">
        <v>71.26000000000001</v>
      </c>
      <c r="N102" s="102" t="n">
        <v>7346.91</v>
      </c>
    </row>
    <row r="103" ht="19.35" customHeight="1">
      <c r="A103" s="95" t="n"/>
      <c r="B103" s="103" t="n"/>
      <c r="C103" s="97" t="inlineStr">
        <is>
          <t>ЗТ</t>
        </is>
      </c>
      <c r="D103" s="272" t="n"/>
      <c r="E103" s="273" t="n"/>
      <c r="F103" s="104" t="inlineStr">
        <is>
          <t>чел.-ч</t>
        </is>
      </c>
      <c r="G103" s="277" t="n">
        <v>25.8</v>
      </c>
      <c r="H103" s="274" t="n">
        <v>1.2</v>
      </c>
      <c r="I103" s="278" t="n">
        <v>13.3128</v>
      </c>
      <c r="J103" s="99" t="n"/>
      <c r="K103" s="99" t="n"/>
      <c r="L103" s="99" t="n"/>
      <c r="M103" s="99" t="n"/>
      <c r="N103" s="99" t="n"/>
    </row>
    <row r="104" ht="19.35" customHeight="1">
      <c r="A104" s="95" t="n"/>
      <c r="B104" s="103" t="n"/>
      <c r="C104" s="97" t="inlineStr">
        <is>
          <t>ЗТм</t>
        </is>
      </c>
      <c r="D104" s="272" t="n"/>
      <c r="E104" s="273" t="n"/>
      <c r="F104" s="104" t="inlineStr">
        <is>
          <t>чел.-ч</t>
        </is>
      </c>
      <c r="G104" s="277" t="n">
        <v>14.8</v>
      </c>
      <c r="H104" s="274" t="n">
        <v>1.2</v>
      </c>
      <c r="I104" s="278" t="n">
        <v>7.6368</v>
      </c>
      <c r="J104" s="99" t="n"/>
      <c r="K104" s="99" t="n"/>
      <c r="L104" s="99" t="n"/>
      <c r="M104" s="99" t="n"/>
      <c r="N104" s="99" t="n"/>
    </row>
    <row r="105" ht="19.35" customHeight="1">
      <c r="A105" s="95" t="n"/>
      <c r="B105" s="103" t="n"/>
      <c r="C105" s="97" t="inlineStr">
        <is>
          <t>Итого по расценке</t>
        </is>
      </c>
      <c r="D105" s="272" t="n"/>
      <c r="E105" s="273" t="n"/>
      <c r="F105" s="98" t="n"/>
      <c r="G105" s="106" t="n"/>
      <c r="H105" s="106" t="n"/>
      <c r="I105" s="99" t="n"/>
      <c r="J105" s="102" t="n">
        <v>1343.8</v>
      </c>
      <c r="K105" s="99" t="n"/>
      <c r="L105" s="100" t="n">
        <v>693.4</v>
      </c>
      <c r="M105" s="99" t="n"/>
      <c r="N105" s="107" t="n"/>
    </row>
    <row r="106" ht="19.35" customHeight="1">
      <c r="A106" s="95" t="n"/>
      <c r="B106" s="108" t="n"/>
      <c r="C106" s="97" t="inlineStr">
        <is>
          <t>ФОТ</t>
        </is>
      </c>
      <c r="D106" s="272" t="n"/>
      <c r="E106" s="273" t="n"/>
      <c r="F106" s="98" t="n"/>
      <c r="G106" s="106" t="n"/>
      <c r="H106" s="106" t="n"/>
      <c r="I106" s="99" t="n"/>
      <c r="J106" s="99" t="n"/>
      <c r="K106" s="99" t="n"/>
      <c r="L106" s="100" t="n">
        <v>206.94</v>
      </c>
      <c r="M106" s="99" t="n"/>
      <c r="N106" s="102" t="n">
        <v>14746.55</v>
      </c>
    </row>
    <row r="107" ht="42" customHeight="1">
      <c r="A107" s="95" t="n"/>
      <c r="B107" s="109" t="inlineStr">
        <is>
          <t>Пр/812-001.4-1</t>
        </is>
      </c>
      <c r="C107" s="97" t="inlineStr">
        <is>
          <t>НР Земляные работы по другим видам работ (подготовительным, сопутствующим, укрепительным)</t>
        </is>
      </c>
      <c r="D107" s="272" t="n"/>
      <c r="E107" s="273" t="n"/>
      <c r="F107" s="104" t="inlineStr">
        <is>
          <t>%</t>
        </is>
      </c>
      <c r="G107" s="110" t="n">
        <v>89</v>
      </c>
      <c r="H107" s="111" t="n"/>
      <c r="I107" s="110" t="n">
        <v>89</v>
      </c>
      <c r="J107" s="99" t="n"/>
      <c r="K107" s="99" t="n"/>
      <c r="L107" s="100" t="n">
        <v>184.18</v>
      </c>
      <c r="M107" s="99" t="n"/>
      <c r="N107" s="112" t="n">
        <v>13124.43</v>
      </c>
    </row>
    <row r="108" ht="42" customHeight="1">
      <c r="A108" s="95" t="n"/>
      <c r="B108" s="109" t="inlineStr">
        <is>
          <t>Пр/774-001.4</t>
        </is>
      </c>
      <c r="C108" s="97" t="inlineStr">
        <is>
          <t>СП Земляные работы по другим видам работ (подготовительным, сопутствующим, укрепительным)</t>
        </is>
      </c>
      <c r="D108" s="272" t="n"/>
      <c r="E108" s="273" t="n"/>
      <c r="F108" s="104" t="inlineStr">
        <is>
          <t>%</t>
        </is>
      </c>
      <c r="G108" s="110" t="n">
        <v>41</v>
      </c>
      <c r="H108" s="111" t="n"/>
      <c r="I108" s="110" t="n">
        <v>41</v>
      </c>
      <c r="J108" s="99" t="n"/>
      <c r="K108" s="99" t="n"/>
      <c r="L108" s="100" t="n">
        <v>84.84999999999999</v>
      </c>
      <c r="M108" s="99" t="n"/>
      <c r="N108" s="102" t="n">
        <v>6046.09</v>
      </c>
    </row>
    <row r="109" ht="19.35" customHeight="1">
      <c r="A109" s="95" t="n"/>
      <c r="B109" s="108" t="n"/>
      <c r="C109" s="87" t="inlineStr">
        <is>
          <t>Всего по позиции</t>
        </is>
      </c>
      <c r="D109" s="272" t="n"/>
      <c r="E109" s="273" t="n"/>
      <c r="F109" s="99" t="n"/>
      <c r="G109" s="106" t="n"/>
      <c r="H109" s="106" t="n"/>
      <c r="I109" s="113" t="n"/>
      <c r="J109" s="113" t="n"/>
      <c r="K109" s="113" t="n"/>
      <c r="L109" s="115" t="n">
        <v>962.4299999999999</v>
      </c>
      <c r="M109" s="113" t="n"/>
      <c r="N109" s="93" t="n"/>
    </row>
    <row r="110" ht="55.35" customHeight="1">
      <c r="A110" s="87" t="inlineStr">
        <is>
          <t>8</t>
        </is>
      </c>
      <c r="B110" s="90" t="inlineStr">
        <is>
          <t>ФЕР01-02-100-08</t>
        </is>
      </c>
      <c r="C110" s="91" t="inlineStr">
        <is>
          <t>При трелевке на каждые последующие 100 м добавлять: к расценке 01-02-100-02</t>
        </is>
      </c>
      <c r="D110" s="272" t="n"/>
      <c r="E110" s="273" t="n"/>
      <c r="F110" s="92" t="inlineStr">
        <is>
          <t>100 шт</t>
        </is>
      </c>
      <c r="G110" s="93" t="n">
        <v>0.43</v>
      </c>
      <c r="H110" s="94" t="n">
        <v>1</v>
      </c>
      <c r="I110" s="115" t="n">
        <v>0.43</v>
      </c>
      <c r="J110" s="93" t="n"/>
      <c r="K110" s="93" t="n"/>
      <c r="L110" s="93" t="n"/>
      <c r="M110" s="93" t="n"/>
      <c r="N110" s="93" t="n"/>
    </row>
    <row r="111" ht="19.35" customHeight="1">
      <c r="A111" s="95" t="n"/>
      <c r="B111" s="96" t="inlineStr">
        <is>
          <t>1</t>
        </is>
      </c>
      <c r="C111" s="97" t="inlineStr">
        <is>
          <t>ОТ</t>
        </is>
      </c>
      <c r="D111" s="272" t="n"/>
      <c r="E111" s="273" t="n"/>
      <c r="F111" s="98" t="n"/>
      <c r="G111" s="98" t="n"/>
      <c r="H111" s="98" t="n"/>
      <c r="I111" s="99" t="n"/>
      <c r="J111" s="100" t="n">
        <v>58.34</v>
      </c>
      <c r="K111" s="274" t="n">
        <v>1.2</v>
      </c>
      <c r="L111" s="100" t="n">
        <v>30.1</v>
      </c>
      <c r="M111" s="100" t="n">
        <v>71.26000000000001</v>
      </c>
      <c r="N111" s="102" t="n">
        <v>2144.93</v>
      </c>
    </row>
    <row r="112" ht="19.35" customHeight="1">
      <c r="A112" s="95" t="n"/>
      <c r="B112" s="96" t="inlineStr">
        <is>
          <t>2</t>
        </is>
      </c>
      <c r="C112" s="97" t="inlineStr">
        <is>
          <t>ЭМ</t>
        </is>
      </c>
      <c r="D112" s="272" t="n"/>
      <c r="E112" s="273" t="n"/>
      <c r="F112" s="98" t="n"/>
      <c r="G112" s="98" t="n"/>
      <c r="H112" s="98" t="n"/>
      <c r="I112" s="99" t="n"/>
      <c r="J112" s="100" t="n">
        <v>330.42</v>
      </c>
      <c r="K112" s="274" t="n">
        <v>1.2</v>
      </c>
      <c r="L112" s="100" t="n">
        <v>170.5</v>
      </c>
      <c r="M112" s="99" t="n"/>
      <c r="N112" s="99" t="n"/>
    </row>
    <row r="113" ht="19.35" customHeight="1">
      <c r="A113" s="95" t="n"/>
      <c r="B113" s="96" t="inlineStr">
        <is>
          <t>3</t>
        </is>
      </c>
      <c r="C113" s="97" t="inlineStr">
        <is>
          <t>в т.ч. ОТм</t>
        </is>
      </c>
      <c r="D113" s="272" t="n"/>
      <c r="E113" s="273" t="n"/>
      <c r="F113" s="98" t="n"/>
      <c r="G113" s="98" t="n"/>
      <c r="H113" s="98" t="n"/>
      <c r="I113" s="99" t="n"/>
      <c r="J113" s="100" t="n">
        <v>57.78</v>
      </c>
      <c r="K113" s="274" t="n">
        <v>1.2</v>
      </c>
      <c r="L113" s="100" t="n">
        <v>29.81</v>
      </c>
      <c r="M113" s="100" t="n">
        <v>71.26000000000001</v>
      </c>
      <c r="N113" s="102" t="n">
        <v>2124.26</v>
      </c>
    </row>
    <row r="114" ht="19.35" customHeight="1">
      <c r="A114" s="95" t="n"/>
      <c r="B114" s="103" t="n"/>
      <c r="C114" s="97" t="inlineStr">
        <is>
          <t>ЗТ</t>
        </is>
      </c>
      <c r="D114" s="272" t="n"/>
      <c r="E114" s="273" t="n"/>
      <c r="F114" s="104" t="inlineStr">
        <is>
          <t>чел.-ч</t>
        </is>
      </c>
      <c r="G114" s="100" t="n">
        <v>7.48</v>
      </c>
      <c r="H114" s="274" t="n">
        <v>1.2</v>
      </c>
      <c r="I114" s="276" t="n">
        <v>3.85968</v>
      </c>
      <c r="J114" s="99" t="n"/>
      <c r="K114" s="99" t="n"/>
      <c r="L114" s="99" t="n"/>
      <c r="M114" s="99" t="n"/>
      <c r="N114" s="99" t="n"/>
    </row>
    <row r="115" ht="19.35" customHeight="1">
      <c r="A115" s="95" t="n"/>
      <c r="B115" s="103" t="n"/>
      <c r="C115" s="97" t="inlineStr">
        <is>
          <t>ЗТм</t>
        </is>
      </c>
      <c r="D115" s="272" t="n"/>
      <c r="E115" s="273" t="n"/>
      <c r="F115" s="104" t="inlineStr">
        <is>
          <t>чел.-ч</t>
        </is>
      </c>
      <c r="G115" s="100" t="n">
        <v>4.28</v>
      </c>
      <c r="H115" s="274" t="n">
        <v>1.2</v>
      </c>
      <c r="I115" s="276" t="n">
        <v>2.20848</v>
      </c>
      <c r="J115" s="99" t="n"/>
      <c r="K115" s="99" t="n"/>
      <c r="L115" s="99" t="n"/>
      <c r="M115" s="99" t="n"/>
      <c r="N115" s="99" t="n"/>
    </row>
    <row r="116" ht="19.35" customHeight="1">
      <c r="A116" s="95" t="n"/>
      <c r="B116" s="103" t="n"/>
      <c r="C116" s="97" t="inlineStr">
        <is>
          <t>Итого по расценке</t>
        </is>
      </c>
      <c r="D116" s="272" t="n"/>
      <c r="E116" s="273" t="n"/>
      <c r="F116" s="98" t="n"/>
      <c r="G116" s="106" t="n"/>
      <c r="H116" s="106" t="n"/>
      <c r="I116" s="99" t="n"/>
      <c r="J116" s="100" t="n">
        <v>388.76</v>
      </c>
      <c r="K116" s="99" t="n"/>
      <c r="L116" s="100" t="n">
        <v>200.6</v>
      </c>
      <c r="M116" s="99" t="n"/>
      <c r="N116" s="107" t="n"/>
    </row>
    <row r="117" ht="19.35" customHeight="1">
      <c r="A117" s="95" t="n"/>
      <c r="B117" s="108" t="n"/>
      <c r="C117" s="97" t="inlineStr">
        <is>
          <t>ФОТ</t>
        </is>
      </c>
      <c r="D117" s="272" t="n"/>
      <c r="E117" s="273" t="n"/>
      <c r="F117" s="98" t="n"/>
      <c r="G117" s="106" t="n"/>
      <c r="H117" s="106" t="n"/>
      <c r="I117" s="99" t="n"/>
      <c r="J117" s="99" t="n"/>
      <c r="K117" s="99" t="n"/>
      <c r="L117" s="100" t="n">
        <v>59.91</v>
      </c>
      <c r="M117" s="99" t="n"/>
      <c r="N117" s="102" t="n">
        <v>4269.19</v>
      </c>
    </row>
    <row r="118" ht="42" customHeight="1">
      <c r="A118" s="95" t="n"/>
      <c r="B118" s="109" t="inlineStr">
        <is>
          <t>Пр/812-001.4-1</t>
        </is>
      </c>
      <c r="C118" s="97" t="inlineStr">
        <is>
          <t>НР Земляные работы по другим видам работ (подготовительным, сопутствующим, укрепительным)</t>
        </is>
      </c>
      <c r="D118" s="272" t="n"/>
      <c r="E118" s="273" t="n"/>
      <c r="F118" s="104" t="inlineStr">
        <is>
          <t>%</t>
        </is>
      </c>
      <c r="G118" s="110" t="n">
        <v>89</v>
      </c>
      <c r="H118" s="111" t="n"/>
      <c r="I118" s="110" t="n">
        <v>89</v>
      </c>
      <c r="J118" s="99" t="n"/>
      <c r="K118" s="99" t="n"/>
      <c r="L118" s="100" t="n">
        <v>53.32</v>
      </c>
      <c r="M118" s="99" t="n"/>
      <c r="N118" s="112" t="n">
        <v>3799.58</v>
      </c>
    </row>
    <row r="119" ht="42" customHeight="1">
      <c r="A119" s="95" t="n"/>
      <c r="B119" s="109" t="inlineStr">
        <is>
          <t>Пр/774-001.4</t>
        </is>
      </c>
      <c r="C119" s="97" t="inlineStr">
        <is>
          <t>СП Земляные работы по другим видам работ (подготовительным, сопутствующим, укрепительным)</t>
        </is>
      </c>
      <c r="D119" s="272" t="n"/>
      <c r="E119" s="273" t="n"/>
      <c r="F119" s="104" t="inlineStr">
        <is>
          <t>%</t>
        </is>
      </c>
      <c r="G119" s="110" t="n">
        <v>41</v>
      </c>
      <c r="H119" s="111" t="n"/>
      <c r="I119" s="110" t="n">
        <v>41</v>
      </c>
      <c r="J119" s="99" t="n"/>
      <c r="K119" s="99" t="n"/>
      <c r="L119" s="100" t="n">
        <v>24.56</v>
      </c>
      <c r="M119" s="99" t="n"/>
      <c r="N119" s="102" t="n">
        <v>1750.37</v>
      </c>
    </row>
    <row r="120" ht="19.35" customHeight="1">
      <c r="A120" s="95" t="n"/>
      <c r="B120" s="108" t="n"/>
      <c r="C120" s="87" t="inlineStr">
        <is>
          <t>Всего по позиции</t>
        </is>
      </c>
      <c r="D120" s="272" t="n"/>
      <c r="E120" s="273" t="n"/>
      <c r="F120" s="99" t="n"/>
      <c r="G120" s="106" t="n"/>
      <c r="H120" s="106" t="n"/>
      <c r="I120" s="113" t="n"/>
      <c r="J120" s="113" t="n"/>
      <c r="K120" s="113" t="n"/>
      <c r="L120" s="115" t="n">
        <v>278.48</v>
      </c>
      <c r="M120" s="113" t="n"/>
      <c r="N120" s="93" t="n"/>
    </row>
    <row r="121" ht="68.65000000000001" customHeight="1">
      <c r="A121" s="87" t="inlineStr">
        <is>
          <t>9</t>
        </is>
      </c>
      <c r="B121" s="90" t="inlineStr">
        <is>
          <t>ФЕР01-02-100-03</t>
        </is>
      </c>
      <c r="C121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2" t="n"/>
      <c r="E121" s="273" t="n"/>
      <c r="F121" s="92" t="inlineStr">
        <is>
          <t>100 шт</t>
        </is>
      </c>
      <c r="G121" s="93" t="n">
        <v>0.16</v>
      </c>
      <c r="H121" s="94" t="n">
        <v>1</v>
      </c>
      <c r="I121" s="115" t="n">
        <v>0.16</v>
      </c>
      <c r="J121" s="93" t="n"/>
      <c r="K121" s="93" t="n"/>
      <c r="L121" s="93" t="n"/>
      <c r="M121" s="93" t="n"/>
      <c r="N121" s="93" t="n"/>
    </row>
    <row r="122" ht="19.35" customHeight="1">
      <c r="A122" s="95" t="n"/>
      <c r="B122" s="96" t="inlineStr">
        <is>
          <t>1</t>
        </is>
      </c>
      <c r="C122" s="97" t="inlineStr">
        <is>
          <t>ОТ</t>
        </is>
      </c>
      <c r="D122" s="272" t="n"/>
      <c r="E122" s="273" t="n"/>
      <c r="F122" s="98" t="n"/>
      <c r="G122" s="98" t="n"/>
      <c r="H122" s="98" t="n"/>
      <c r="I122" s="99" t="n"/>
      <c r="J122" s="100" t="n">
        <v>326.82</v>
      </c>
      <c r="K122" s="274" t="n">
        <v>1.2</v>
      </c>
      <c r="L122" s="100" t="n">
        <v>62.75</v>
      </c>
      <c r="M122" s="100" t="n">
        <v>71.26000000000001</v>
      </c>
      <c r="N122" s="102" t="n">
        <v>4471.57</v>
      </c>
    </row>
    <row r="123" ht="19.35" customHeight="1">
      <c r="A123" s="95" t="n"/>
      <c r="B123" s="96" t="inlineStr">
        <is>
          <t>2</t>
        </is>
      </c>
      <c r="C123" s="97" t="inlineStr">
        <is>
          <t>ЭМ</t>
        </is>
      </c>
      <c r="D123" s="272" t="n"/>
      <c r="E123" s="273" t="n"/>
      <c r="F123" s="98" t="n"/>
      <c r="G123" s="98" t="n"/>
      <c r="H123" s="98" t="n"/>
      <c r="I123" s="99" t="n"/>
      <c r="J123" s="102" t="n">
        <v>1852.8</v>
      </c>
      <c r="K123" s="274" t="n">
        <v>1.2</v>
      </c>
      <c r="L123" s="100" t="n">
        <v>355.74</v>
      </c>
      <c r="M123" s="99" t="n"/>
      <c r="N123" s="99" t="n"/>
    </row>
    <row r="124" ht="19.35" customHeight="1">
      <c r="A124" s="95" t="n"/>
      <c r="B124" s="96" t="inlineStr">
        <is>
          <t>3</t>
        </is>
      </c>
      <c r="C124" s="97" t="inlineStr">
        <is>
          <t>в т.ч. ОТм</t>
        </is>
      </c>
      <c r="D124" s="272" t="n"/>
      <c r="E124" s="273" t="n"/>
      <c r="F124" s="98" t="n"/>
      <c r="G124" s="98" t="n"/>
      <c r="H124" s="98" t="n"/>
      <c r="I124" s="99" t="n"/>
      <c r="J124" s="100" t="n">
        <v>324</v>
      </c>
      <c r="K124" s="274" t="n">
        <v>1.2</v>
      </c>
      <c r="L124" s="100" t="n">
        <v>62.21</v>
      </c>
      <c r="M124" s="100" t="n">
        <v>71.26000000000001</v>
      </c>
      <c r="N124" s="102" t="n">
        <v>4433.08</v>
      </c>
    </row>
    <row r="125" ht="19.35" customHeight="1">
      <c r="A125" s="95" t="n"/>
      <c r="B125" s="103" t="n"/>
      <c r="C125" s="97" t="inlineStr">
        <is>
          <t>ЗТ</t>
        </is>
      </c>
      <c r="D125" s="272" t="n"/>
      <c r="E125" s="273" t="n"/>
      <c r="F125" s="104" t="inlineStr">
        <is>
          <t>чел.-ч</t>
        </is>
      </c>
      <c r="G125" s="277" t="n">
        <v>41.9</v>
      </c>
      <c r="H125" s="274" t="n">
        <v>1.2</v>
      </c>
      <c r="I125" s="278" t="n">
        <v>8.0448</v>
      </c>
      <c r="J125" s="99" t="n"/>
      <c r="K125" s="99" t="n"/>
      <c r="L125" s="99" t="n"/>
      <c r="M125" s="99" t="n"/>
      <c r="N125" s="99" t="n"/>
    </row>
    <row r="126" ht="19.35" customHeight="1">
      <c r="A126" s="95" t="n"/>
      <c r="B126" s="103" t="n"/>
      <c r="C126" s="97" t="inlineStr">
        <is>
          <t>ЗТм</t>
        </is>
      </c>
      <c r="D126" s="272" t="n"/>
      <c r="E126" s="273" t="n"/>
      <c r="F126" s="104" t="inlineStr">
        <is>
          <t>чел.-ч</t>
        </is>
      </c>
      <c r="G126" s="119" t="n">
        <v>24</v>
      </c>
      <c r="H126" s="274" t="n">
        <v>1.2</v>
      </c>
      <c r="I126" s="275" t="n">
        <v>4.608</v>
      </c>
      <c r="J126" s="99" t="n"/>
      <c r="K126" s="99" t="n"/>
      <c r="L126" s="99" t="n"/>
      <c r="M126" s="99" t="n"/>
      <c r="N126" s="99" t="n"/>
    </row>
    <row r="127" ht="19.35" customHeight="1">
      <c r="A127" s="95" t="n"/>
      <c r="B127" s="103" t="n"/>
      <c r="C127" s="97" t="inlineStr">
        <is>
          <t>Итого по расценке</t>
        </is>
      </c>
      <c r="D127" s="272" t="n"/>
      <c r="E127" s="273" t="n"/>
      <c r="F127" s="98" t="n"/>
      <c r="G127" s="106" t="n"/>
      <c r="H127" s="106" t="n"/>
      <c r="I127" s="99" t="n"/>
      <c r="J127" s="102" t="n">
        <v>2179.62</v>
      </c>
      <c r="K127" s="99" t="n"/>
      <c r="L127" s="100" t="n">
        <v>418.49</v>
      </c>
      <c r="M127" s="99" t="n"/>
      <c r="N127" s="107" t="n"/>
    </row>
    <row r="128" ht="19.35" customHeight="1">
      <c r="A128" s="95" t="n"/>
      <c r="B128" s="108" t="n"/>
      <c r="C128" s="97" t="inlineStr">
        <is>
          <t>ФОТ</t>
        </is>
      </c>
      <c r="D128" s="272" t="n"/>
      <c r="E128" s="273" t="n"/>
      <c r="F128" s="98" t="n"/>
      <c r="G128" s="106" t="n"/>
      <c r="H128" s="106" t="n"/>
      <c r="I128" s="99" t="n"/>
      <c r="J128" s="99" t="n"/>
      <c r="K128" s="99" t="n"/>
      <c r="L128" s="100" t="n">
        <v>124.96</v>
      </c>
      <c r="M128" s="99" t="n"/>
      <c r="N128" s="102" t="n">
        <v>8904.65</v>
      </c>
    </row>
    <row r="129" ht="42" customHeight="1">
      <c r="A129" s="95" t="n"/>
      <c r="B129" s="109" t="inlineStr">
        <is>
          <t>Пр/812-001.4-1</t>
        </is>
      </c>
      <c r="C129" s="97" t="inlineStr">
        <is>
          <t>НР Земляные работы по другим видам работ (подготовительным, сопутствующим, укрепительным)</t>
        </is>
      </c>
      <c r="D129" s="272" t="n"/>
      <c r="E129" s="273" t="n"/>
      <c r="F129" s="104" t="inlineStr">
        <is>
          <t>%</t>
        </is>
      </c>
      <c r="G129" s="110" t="n">
        <v>89</v>
      </c>
      <c r="H129" s="111" t="n"/>
      <c r="I129" s="110" t="n">
        <v>89</v>
      </c>
      <c r="J129" s="99" t="n"/>
      <c r="K129" s="99" t="n"/>
      <c r="L129" s="100" t="n">
        <v>111.21</v>
      </c>
      <c r="M129" s="99" t="n"/>
      <c r="N129" s="112" t="n">
        <v>7925.14</v>
      </c>
    </row>
    <row r="130" ht="42" customHeight="1">
      <c r="A130" s="95" t="n"/>
      <c r="B130" s="109" t="inlineStr">
        <is>
          <t>Пр/774-001.4</t>
        </is>
      </c>
      <c r="C130" s="97" t="inlineStr">
        <is>
          <t>СП Земляные работы по другим видам работ (подготовительным, сопутствующим, укрепительным)</t>
        </is>
      </c>
      <c r="D130" s="272" t="n"/>
      <c r="E130" s="273" t="n"/>
      <c r="F130" s="104" t="inlineStr">
        <is>
          <t>%</t>
        </is>
      </c>
      <c r="G130" s="110" t="n">
        <v>41</v>
      </c>
      <c r="H130" s="111" t="n"/>
      <c r="I130" s="110" t="n">
        <v>41</v>
      </c>
      <c r="J130" s="99" t="n"/>
      <c r="K130" s="99" t="n"/>
      <c r="L130" s="100" t="n">
        <v>51.23</v>
      </c>
      <c r="M130" s="99" t="n"/>
      <c r="N130" s="102" t="n">
        <v>3650.91</v>
      </c>
    </row>
    <row r="131" ht="19.35" customHeight="1">
      <c r="A131" s="95" t="n"/>
      <c r="B131" s="108" t="n"/>
      <c r="C131" s="87" t="inlineStr">
        <is>
          <t>Всего по позиции</t>
        </is>
      </c>
      <c r="D131" s="272" t="n"/>
      <c r="E131" s="273" t="n"/>
      <c r="F131" s="99" t="n"/>
      <c r="G131" s="106" t="n"/>
      <c r="H131" s="106" t="n"/>
      <c r="I131" s="113" t="n"/>
      <c r="J131" s="113" t="n"/>
      <c r="K131" s="113" t="n"/>
      <c r="L131" s="115" t="n">
        <v>580.9299999999999</v>
      </c>
      <c r="M131" s="113" t="n"/>
      <c r="N131" s="93" t="n"/>
    </row>
    <row r="132" ht="55.35" customHeight="1">
      <c r="A132" s="87" t="inlineStr">
        <is>
          <t>10</t>
        </is>
      </c>
      <c r="B132" s="90" t="inlineStr">
        <is>
          <t>ФЕР01-02-100-09</t>
        </is>
      </c>
      <c r="C132" s="91" t="inlineStr">
        <is>
          <t>При трелевке на каждые последующие 100 м добавлять: к расценке 01-02-100-03</t>
        </is>
      </c>
      <c r="D132" s="272" t="n"/>
      <c r="E132" s="273" t="n"/>
      <c r="F132" s="92" t="inlineStr">
        <is>
          <t>100 шт</t>
        </is>
      </c>
      <c r="G132" s="93" t="n">
        <v>0.16</v>
      </c>
      <c r="H132" s="94" t="n">
        <v>1</v>
      </c>
      <c r="I132" s="115" t="n">
        <v>0.16</v>
      </c>
      <c r="J132" s="93" t="n"/>
      <c r="K132" s="93" t="n"/>
      <c r="L132" s="93" t="n"/>
      <c r="M132" s="93" t="n"/>
      <c r="N132" s="93" t="n"/>
    </row>
    <row r="133" ht="19.35" customHeight="1">
      <c r="A133" s="95" t="n"/>
      <c r="B133" s="96" t="inlineStr">
        <is>
          <t>1</t>
        </is>
      </c>
      <c r="C133" s="97" t="inlineStr">
        <is>
          <t>ОТ</t>
        </is>
      </c>
      <c r="D133" s="272" t="n"/>
      <c r="E133" s="273" t="n"/>
      <c r="F133" s="98" t="n"/>
      <c r="G133" s="98" t="n"/>
      <c r="H133" s="98" t="n"/>
      <c r="I133" s="99" t="n"/>
      <c r="J133" s="100" t="n">
        <v>93.59999999999999</v>
      </c>
      <c r="K133" s="274" t="n">
        <v>1.2</v>
      </c>
      <c r="L133" s="100" t="n">
        <v>17.97</v>
      </c>
      <c r="M133" s="100" t="n">
        <v>71.26000000000001</v>
      </c>
      <c r="N133" s="102" t="n">
        <v>1280.54</v>
      </c>
    </row>
    <row r="134" ht="19.35" customHeight="1">
      <c r="A134" s="95" t="n"/>
      <c r="B134" s="96" t="inlineStr">
        <is>
          <t>2</t>
        </is>
      </c>
      <c r="C134" s="97" t="inlineStr">
        <is>
          <t>ЭМ</t>
        </is>
      </c>
      <c r="D134" s="272" t="n"/>
      <c r="E134" s="273" t="n"/>
      <c r="F134" s="98" t="n"/>
      <c r="G134" s="98" t="n"/>
      <c r="H134" s="98" t="n"/>
      <c r="I134" s="99" t="n"/>
      <c r="J134" s="100" t="n">
        <v>531.14</v>
      </c>
      <c r="K134" s="274" t="n">
        <v>1.2</v>
      </c>
      <c r="L134" s="100" t="n">
        <v>101.98</v>
      </c>
      <c r="M134" s="99" t="n"/>
      <c r="N134" s="99" t="n"/>
    </row>
    <row r="135" ht="19.35" customHeight="1">
      <c r="A135" s="95" t="n"/>
      <c r="B135" s="96" t="inlineStr">
        <is>
          <t>3</t>
        </is>
      </c>
      <c r="C135" s="97" t="inlineStr">
        <is>
          <t>в т.ч. ОТм</t>
        </is>
      </c>
      <c r="D135" s="272" t="n"/>
      <c r="E135" s="273" t="n"/>
      <c r="F135" s="98" t="n"/>
      <c r="G135" s="98" t="n"/>
      <c r="H135" s="98" t="n"/>
      <c r="I135" s="99" t="n"/>
      <c r="J135" s="100" t="n">
        <v>92.88</v>
      </c>
      <c r="K135" s="274" t="n">
        <v>1.2</v>
      </c>
      <c r="L135" s="100" t="n">
        <v>17.83</v>
      </c>
      <c r="M135" s="100" t="n">
        <v>71.26000000000001</v>
      </c>
      <c r="N135" s="102" t="n">
        <v>1270.57</v>
      </c>
    </row>
    <row r="136" ht="19.35" customHeight="1">
      <c r="A136" s="95" t="n"/>
      <c r="B136" s="103" t="n"/>
      <c r="C136" s="97" t="inlineStr">
        <is>
          <t>ЗТ</t>
        </is>
      </c>
      <c r="D136" s="272" t="n"/>
      <c r="E136" s="273" t="n"/>
      <c r="F136" s="104" t="inlineStr">
        <is>
          <t>чел.-ч</t>
        </is>
      </c>
      <c r="G136" s="119" t="n">
        <v>12</v>
      </c>
      <c r="H136" s="274" t="n">
        <v>1.2</v>
      </c>
      <c r="I136" s="275" t="n">
        <v>2.304</v>
      </c>
      <c r="J136" s="99" t="n"/>
      <c r="K136" s="99" t="n"/>
      <c r="L136" s="99" t="n"/>
      <c r="M136" s="99" t="n"/>
      <c r="N136" s="99" t="n"/>
    </row>
    <row r="137" ht="19.35" customHeight="1">
      <c r="A137" s="95" t="n"/>
      <c r="B137" s="103" t="n"/>
      <c r="C137" s="97" t="inlineStr">
        <is>
          <t>ЗТм</t>
        </is>
      </c>
      <c r="D137" s="272" t="n"/>
      <c r="E137" s="273" t="n"/>
      <c r="F137" s="104" t="inlineStr">
        <is>
          <t>чел.-ч</t>
        </is>
      </c>
      <c r="G137" s="100" t="n">
        <v>6.88</v>
      </c>
      <c r="H137" s="274" t="n">
        <v>1.2</v>
      </c>
      <c r="I137" s="276" t="n">
        <v>1.32096</v>
      </c>
      <c r="J137" s="99" t="n"/>
      <c r="K137" s="99" t="n"/>
      <c r="L137" s="99" t="n"/>
      <c r="M137" s="99" t="n"/>
      <c r="N137" s="99" t="n"/>
    </row>
    <row r="138" ht="19.35" customHeight="1">
      <c r="A138" s="95" t="n"/>
      <c r="B138" s="103" t="n"/>
      <c r="C138" s="97" t="inlineStr">
        <is>
          <t>Итого по расценке</t>
        </is>
      </c>
      <c r="D138" s="272" t="n"/>
      <c r="E138" s="273" t="n"/>
      <c r="F138" s="98" t="n"/>
      <c r="G138" s="106" t="n"/>
      <c r="H138" s="106" t="n"/>
      <c r="I138" s="99" t="n"/>
      <c r="J138" s="100" t="n">
        <v>624.74</v>
      </c>
      <c r="K138" s="99" t="n"/>
      <c r="L138" s="100" t="n">
        <v>119.95</v>
      </c>
      <c r="M138" s="99" t="n"/>
      <c r="N138" s="107" t="n"/>
    </row>
    <row r="139" ht="19.35" customHeight="1">
      <c r="A139" s="95" t="n"/>
      <c r="B139" s="108" t="n"/>
      <c r="C139" s="97" t="inlineStr">
        <is>
          <t>ФОТ</t>
        </is>
      </c>
      <c r="D139" s="272" t="n"/>
      <c r="E139" s="273" t="n"/>
      <c r="F139" s="98" t="n"/>
      <c r="G139" s="106" t="n"/>
      <c r="H139" s="106" t="n"/>
      <c r="I139" s="99" t="n"/>
      <c r="J139" s="99" t="n"/>
      <c r="K139" s="99" t="n"/>
      <c r="L139" s="100" t="n">
        <v>35.8</v>
      </c>
      <c r="M139" s="99" t="n"/>
      <c r="N139" s="102" t="n">
        <v>2551.11</v>
      </c>
    </row>
    <row r="140" ht="42" customHeight="1">
      <c r="A140" s="95" t="n"/>
      <c r="B140" s="109" t="inlineStr">
        <is>
          <t>Пр/812-001.4-1</t>
        </is>
      </c>
      <c r="C140" s="97" t="inlineStr">
        <is>
          <t>НР Земляные работы по другим видам работ (подготовительным, сопутствующим, укрепительным)</t>
        </is>
      </c>
      <c r="D140" s="272" t="n"/>
      <c r="E140" s="273" t="n"/>
      <c r="F140" s="104" t="inlineStr">
        <is>
          <t>%</t>
        </is>
      </c>
      <c r="G140" s="110" t="n">
        <v>89</v>
      </c>
      <c r="H140" s="111" t="n"/>
      <c r="I140" s="110" t="n">
        <v>89</v>
      </c>
      <c r="J140" s="99" t="n"/>
      <c r="K140" s="99" t="n"/>
      <c r="L140" s="100" t="n">
        <v>31.86</v>
      </c>
      <c r="M140" s="99" t="n"/>
      <c r="N140" s="112" t="n">
        <v>2270.49</v>
      </c>
    </row>
    <row r="141" ht="42" customHeight="1">
      <c r="A141" s="95" t="n"/>
      <c r="B141" s="109" t="inlineStr">
        <is>
          <t>Пр/774-001.4</t>
        </is>
      </c>
      <c r="C141" s="97" t="inlineStr">
        <is>
          <t>СП Земляные работы по другим видам работ (подготовительным, сопутствующим, укрепительным)</t>
        </is>
      </c>
      <c r="D141" s="272" t="n"/>
      <c r="E141" s="273" t="n"/>
      <c r="F141" s="104" t="inlineStr">
        <is>
          <t>%</t>
        </is>
      </c>
      <c r="G141" s="110" t="n">
        <v>41</v>
      </c>
      <c r="H141" s="111" t="n"/>
      <c r="I141" s="110" t="n">
        <v>41</v>
      </c>
      <c r="J141" s="99" t="n"/>
      <c r="K141" s="99" t="n"/>
      <c r="L141" s="100" t="n">
        <v>14.68</v>
      </c>
      <c r="M141" s="99" t="n"/>
      <c r="N141" s="102" t="n">
        <v>1045.96</v>
      </c>
    </row>
    <row r="142" ht="19.35" customHeight="1">
      <c r="A142" s="95" t="n"/>
      <c r="B142" s="108" t="n"/>
      <c r="C142" s="87" t="inlineStr">
        <is>
          <t>Всего по позиции</t>
        </is>
      </c>
      <c r="D142" s="272" t="n"/>
      <c r="E142" s="273" t="n"/>
      <c r="F142" s="99" t="n"/>
      <c r="G142" s="106" t="n"/>
      <c r="H142" s="106" t="n"/>
      <c r="I142" s="113" t="n"/>
      <c r="J142" s="113" t="n"/>
      <c r="K142" s="113" t="n"/>
      <c r="L142" s="115" t="n">
        <v>166.49</v>
      </c>
      <c r="M142" s="113" t="n"/>
      <c r="N142" s="93" t="n"/>
    </row>
    <row r="143" ht="19.35" customHeight="1">
      <c r="A143" s="120" t="n"/>
      <c r="B143" s="120" t="n"/>
      <c r="C143" s="121" t="inlineStr">
        <is>
          <t>Итого по разделу 1. Вырубка просеки</t>
        </is>
      </c>
      <c r="L143" s="122" t="n">
        <v>10749.5</v>
      </c>
      <c r="M143" s="120" t="n"/>
      <c r="N143" s="123" t="n"/>
    </row>
    <row r="144" ht="19.35" customHeight="1">
      <c r="A144" s="124" t="n"/>
      <c r="B144" s="125" t="n"/>
      <c r="C144" s="126" t="inlineStr">
        <is>
          <t>Итого прямые затраты по разделу</t>
        </is>
      </c>
      <c r="L144" s="127" t="n">
        <v>5700.06</v>
      </c>
      <c r="M144" s="128" t="n"/>
      <c r="N144" s="127" t="n">
        <v>295469.58</v>
      </c>
    </row>
    <row r="145" ht="19.35" customHeight="1">
      <c r="A145" s="124" t="n"/>
      <c r="B145" s="125" t="n"/>
      <c r="C145" s="126" t="inlineStr">
        <is>
          <t>в том числе</t>
        </is>
      </c>
      <c r="L145" s="127" t="n"/>
      <c r="M145" s="128" t="n"/>
      <c r="N145" s="127" t="n"/>
    </row>
    <row r="146" ht="19.35" customHeight="1">
      <c r="A146" s="124" t="n"/>
      <c r="B146" s="125" t="n"/>
      <c r="C146" s="126" t="inlineStr">
        <is>
          <t>- оплата труда (ОТ)</t>
        </is>
      </c>
      <c r="L146" s="127" t="n">
        <v>3499.37</v>
      </c>
      <c r="M146" s="128" t="n"/>
      <c r="N146" s="127" t="n">
        <v>249365.12</v>
      </c>
    </row>
    <row r="147" ht="19.35" customHeight="1">
      <c r="A147" s="124" t="n"/>
      <c r="B147" s="125" t="n"/>
      <c r="C147" s="126" t="inlineStr">
        <is>
          <t>- эксплуатация машин и механизмов</t>
        </is>
      </c>
      <c r="L147" s="127" t="n">
        <v>2200.69</v>
      </c>
      <c r="M147" s="128" t="n"/>
      <c r="N147" s="127" t="n">
        <v>46104.46</v>
      </c>
    </row>
    <row r="148" ht="19.35" customHeight="1">
      <c r="A148" s="124" t="n"/>
      <c r="B148" s="129" t="n"/>
      <c r="C148" s="130" t="inlineStr">
        <is>
          <t>в том числе</t>
        </is>
      </c>
      <c r="L148" s="127" t="n"/>
      <c r="M148" s="128" t="n"/>
      <c r="N148" s="127" t="n"/>
    </row>
    <row r="149" ht="19.35" customHeight="1">
      <c r="A149" s="124" t="n"/>
      <c r="B149" s="129" t="n"/>
      <c r="C149" s="130" t="inlineStr">
        <is>
          <t>эксплуатация машин и механизмов без учета доплат к оплате труда машинистов</t>
        </is>
      </c>
      <c r="L149" s="127" t="n">
        <v>2200.69</v>
      </c>
      <c r="M149" s="128" t="n"/>
      <c r="N149" s="127" t="n">
        <v>46104.46</v>
      </c>
    </row>
    <row r="150" ht="19.35" customHeight="1">
      <c r="A150" s="124" t="n"/>
      <c r="B150" s="129" t="n"/>
      <c r="C150" s="130" t="inlineStr">
        <is>
          <t>в том числе</t>
        </is>
      </c>
      <c r="L150" s="127" t="n"/>
      <c r="M150" s="128" t="n"/>
      <c r="N150" s="127" t="n"/>
    </row>
    <row r="151" ht="19.35" customHeight="1">
      <c r="A151" s="124" t="n"/>
      <c r="B151" s="129" t="n"/>
      <c r="C151" s="130" t="inlineStr">
        <is>
          <t>оплата труда машинистов (ОТм)</t>
        </is>
      </c>
      <c r="L151" s="127" t="n">
        <v>384.83</v>
      </c>
      <c r="M151" s="128" t="n"/>
      <c r="N151" s="127" t="n">
        <v>27422.99</v>
      </c>
    </row>
    <row r="152" ht="19.35" customHeight="1">
      <c r="A152" s="124" t="n"/>
      <c r="B152" s="125" t="n"/>
      <c r="C152" s="126" t="inlineStr">
        <is>
          <t>Итого ФОТ (справочно)</t>
        </is>
      </c>
      <c r="L152" s="127" t="n">
        <v>3884.2</v>
      </c>
      <c r="M152" s="128" t="n"/>
      <c r="N152" s="127" t="n">
        <v>276788.11</v>
      </c>
    </row>
    <row r="153" ht="19.35" customHeight="1">
      <c r="A153" s="124" t="n"/>
      <c r="B153" s="125" t="n"/>
      <c r="C153" s="126" t="inlineStr">
        <is>
          <t>Итого накладные расходы</t>
        </is>
      </c>
      <c r="L153" s="127" t="n">
        <v>3456.93</v>
      </c>
      <c r="M153" s="128" t="n"/>
      <c r="N153" s="127" t="n">
        <v>246341.43</v>
      </c>
    </row>
    <row r="154" ht="19.35" customHeight="1">
      <c r="A154" s="124" t="n"/>
      <c r="B154" s="125" t="n"/>
      <c r="C154" s="126" t="inlineStr">
        <is>
          <t>Итого сметная прибыль</t>
        </is>
      </c>
      <c r="L154" s="127" t="n">
        <v>1592.51</v>
      </c>
      <c r="M154" s="128" t="n"/>
      <c r="N154" s="127" t="n">
        <v>113483.14</v>
      </c>
    </row>
    <row r="155" ht="19.35" customHeight="1">
      <c r="A155" s="124" t="n"/>
      <c r="B155" s="131" t="n"/>
      <c r="C155" s="132" t="inlineStr">
        <is>
          <t>Итого по разделу</t>
        </is>
      </c>
      <c r="L155" s="122" t="n">
        <v>10749.5</v>
      </c>
      <c r="M155" s="133" t="n"/>
      <c r="N155" s="122" t="n">
        <v>655294.15</v>
      </c>
    </row>
    <row r="156" ht="19.35" customHeight="1">
      <c r="A156" s="124" t="n"/>
      <c r="B156" s="129" t="n"/>
      <c r="C156" s="130" t="inlineStr">
        <is>
          <t>Справочно</t>
        </is>
      </c>
      <c r="L156" s="127" t="n"/>
      <c r="M156" s="128" t="n"/>
      <c r="N156" s="127" t="n"/>
    </row>
    <row r="157" ht="19.35" customHeight="1">
      <c r="A157" s="124" t="n"/>
      <c r="B157" s="125" t="n"/>
      <c r="C157" s="130" t="inlineStr">
        <is>
          <t>затраты труда рабочих</t>
        </is>
      </c>
      <c r="I157" s="134" t="n">
        <v>412.70328</v>
      </c>
      <c r="J157" s="135" t="n"/>
      <c r="K157" s="135" t="n"/>
      <c r="L157" s="128" t="n"/>
      <c r="M157" s="128" t="n"/>
      <c r="N157" s="128" t="n"/>
    </row>
    <row r="158" ht="19.35" customHeight="1">
      <c r="A158" s="124" t="n"/>
      <c r="B158" s="125" t="n"/>
      <c r="C158" s="130" t="inlineStr">
        <is>
          <t>затраты труда машинистов</t>
        </is>
      </c>
      <c r="I158" s="134" t="n">
        <v>28.50624</v>
      </c>
      <c r="J158" s="135" t="n"/>
      <c r="K158" s="135" t="n"/>
      <c r="L158" s="128" t="n"/>
      <c r="M158" s="128" t="n"/>
      <c r="N158" s="128" t="n"/>
    </row>
    <row r="159" ht="19.35" customHeight="1">
      <c r="A159" s="136" t="n"/>
      <c r="B159" s="137" t="n"/>
      <c r="C159" s="138" t="inlineStr">
        <is>
          <t>ВСЕГО по смете</t>
        </is>
      </c>
      <c r="D159" s="139" t="n"/>
      <c r="E159" s="139" t="n"/>
      <c r="F159" s="140" t="n"/>
      <c r="G159" s="140" t="n"/>
      <c r="H159" s="140" t="n"/>
      <c r="I159" s="140" t="n"/>
      <c r="J159" s="140" t="n"/>
      <c r="K159" s="140" t="n"/>
      <c r="L159" s="141" t="n"/>
      <c r="M159" s="140" t="n"/>
      <c r="N159" s="142" t="n"/>
    </row>
    <row r="160" ht="19.35" customHeight="1">
      <c r="A160" s="124" t="n"/>
      <c r="B160" s="131" t="n"/>
      <c r="C160" s="132" t="inlineStr">
        <is>
          <t>Итого по всем разделам</t>
        </is>
      </c>
      <c r="L160" s="122" t="n">
        <v>10749.5</v>
      </c>
      <c r="M160" s="123" t="n"/>
      <c r="N160" s="122" t="n"/>
    </row>
    <row r="161" ht="19.35" customHeight="1">
      <c r="A161" s="124" t="n"/>
      <c r="B161" s="125" t="n"/>
      <c r="C161" s="126" t="inlineStr">
        <is>
          <t>ВСЕГО строительные работы</t>
        </is>
      </c>
      <c r="L161" s="127" t="n">
        <v>10749.5</v>
      </c>
      <c r="M161" s="128" t="n"/>
      <c r="N161" s="127" t="n">
        <v>655294.15</v>
      </c>
    </row>
    <row r="162" ht="19.35" customHeight="1">
      <c r="A162" s="124" t="n"/>
      <c r="B162" s="129" t="n"/>
      <c r="C162" s="130" t="inlineStr">
        <is>
          <t>в том числе</t>
        </is>
      </c>
      <c r="L162" s="127" t="n"/>
      <c r="M162" s="128" t="n"/>
      <c r="N162" s="127" t="n"/>
    </row>
    <row r="163" ht="19.35" customHeight="1">
      <c r="A163" s="124" t="n"/>
      <c r="B163" s="129" t="n"/>
      <c r="C163" s="130" t="inlineStr">
        <is>
          <t>всего прямые затраты</t>
        </is>
      </c>
      <c r="L163" s="127" t="n">
        <v>5700.06</v>
      </c>
      <c r="M163" s="128" t="n"/>
      <c r="N163" s="127" t="n">
        <v>295469.58</v>
      </c>
    </row>
    <row r="164" ht="19.35" customHeight="1">
      <c r="A164" s="124" t="n"/>
      <c r="B164" s="129" t="n"/>
      <c r="C164" s="130" t="inlineStr">
        <is>
          <t>в том числе</t>
        </is>
      </c>
      <c r="L164" s="127" t="n"/>
      <c r="M164" s="128" t="n"/>
      <c r="N164" s="127" t="n"/>
    </row>
    <row r="165" ht="19.35" customHeight="1">
      <c r="A165" s="124" t="n"/>
      <c r="B165" s="129" t="n"/>
      <c r="C165" s="130" t="inlineStr">
        <is>
          <t>- оплата труда (ОТ)</t>
        </is>
      </c>
      <c r="L165" s="127" t="n">
        <v>3499.37</v>
      </c>
      <c r="M165" s="128" t="n"/>
      <c r="N165" s="127" t="n">
        <v>249365.12</v>
      </c>
    </row>
    <row r="166" ht="19.35" customHeight="1">
      <c r="A166" s="124" t="n"/>
      <c r="B166" s="129" t="n"/>
      <c r="C166" s="130" t="inlineStr">
        <is>
          <t>- эксплуатация машин и механизмов</t>
        </is>
      </c>
      <c r="L166" s="127" t="n">
        <v>2200.69</v>
      </c>
      <c r="M166" s="128" t="n"/>
      <c r="N166" s="127" t="n">
        <v>46104.46</v>
      </c>
    </row>
    <row r="167" ht="19.35" customHeight="1">
      <c r="A167" s="124" t="n"/>
      <c r="B167" s="129" t="n"/>
      <c r="C167" s="130" t="inlineStr">
        <is>
          <t>в т.ч. эксплуатация машин и механизмов без учета доплат к оплате труда машинистов</t>
        </is>
      </c>
      <c r="L167" s="127" t="n">
        <v>2200.69</v>
      </c>
      <c r="M167" s="128" t="n"/>
      <c r="N167" s="127" t="n">
        <v>46104.46</v>
      </c>
    </row>
    <row r="168" ht="19.35" customHeight="1">
      <c r="A168" s="124" t="n"/>
      <c r="B168" s="129" t="n"/>
      <c r="C168" s="130" t="inlineStr">
        <is>
          <t>- в т.ч. оплата труда машинистов (ОТм)</t>
        </is>
      </c>
      <c r="L168" s="127" t="n">
        <v>384.83</v>
      </c>
      <c r="M168" s="128" t="n"/>
      <c r="N168" s="127" t="n">
        <v>27422.99</v>
      </c>
    </row>
    <row r="169" ht="19.35" customHeight="1">
      <c r="A169" s="124" t="n"/>
      <c r="B169" s="129" t="n"/>
      <c r="C169" s="130" t="inlineStr">
        <is>
          <t>всего ФОТ (справочно)</t>
        </is>
      </c>
      <c r="L169" s="127" t="n">
        <v>3884.2</v>
      </c>
      <c r="M169" s="128" t="n"/>
      <c r="N169" s="127" t="n">
        <v>276788.11</v>
      </c>
    </row>
    <row r="170" ht="19.35" customHeight="1">
      <c r="A170" s="124" t="n"/>
      <c r="B170" s="129" t="n"/>
      <c r="C170" s="130" t="inlineStr">
        <is>
          <t>всего накладные расходы</t>
        </is>
      </c>
      <c r="L170" s="127" t="n">
        <v>3456.93</v>
      </c>
      <c r="M170" s="128" t="n"/>
      <c r="N170" s="127" t="n">
        <v>246341.43</v>
      </c>
    </row>
    <row r="171" ht="19.35" customHeight="1">
      <c r="A171" s="124" t="n"/>
      <c r="B171" s="129" t="n"/>
      <c r="C171" s="130" t="inlineStr">
        <is>
          <t>всего сметная прибыль</t>
        </is>
      </c>
      <c r="L171" s="127" t="n">
        <v>1592.51</v>
      </c>
      <c r="M171" s="128" t="n"/>
      <c r="N171" s="127" t="n">
        <v>113483.14</v>
      </c>
    </row>
    <row r="172" ht="28.7" customHeight="1">
      <c r="A172" s="124" t="n"/>
      <c r="B172" s="131" t="n"/>
      <c r="C172" s="132" t="inlineStr">
        <is>
          <t>Объект строительства: Прочие объекты, Регион:    Амурская область (1 зона), Отрасль: Электроэнергетика, Период: I квартал 2026 года</t>
        </is>
      </c>
      <c r="L172" s="122" t="n">
        <v>10749.5</v>
      </c>
      <c r="M172" s="123" t="n"/>
      <c r="N172" s="122" t="n">
        <v>655294.15</v>
      </c>
    </row>
    <row r="173" ht="19.35" customHeight="1">
      <c r="A173" s="124" t="n"/>
      <c r="B173" s="129" t="n"/>
      <c r="C173" s="130" t="inlineStr">
        <is>
          <t>ВСЕГО строительные работы</t>
        </is>
      </c>
      <c r="L173" s="127" t="n">
        <v>10749.5</v>
      </c>
      <c r="M173" s="128" t="n"/>
      <c r="N173" s="127" t="n">
        <v>655294.15</v>
      </c>
    </row>
    <row r="174" ht="19.35" customHeight="1">
      <c r="A174" s="124" t="n"/>
      <c r="B174" s="129" t="n"/>
      <c r="C174" s="130" t="inlineStr">
        <is>
          <t>в том числе</t>
        </is>
      </c>
      <c r="L174" s="127" t="n"/>
      <c r="M174" s="128" t="n"/>
      <c r="N174" s="127" t="n"/>
    </row>
    <row r="175" ht="19.35" customHeight="1">
      <c r="A175" s="124" t="n"/>
      <c r="B175" s="129" t="n"/>
      <c r="C175" s="130" t="inlineStr">
        <is>
          <t>всего прямые затраты</t>
        </is>
      </c>
      <c r="L175" s="127" t="n">
        <v>5700.06</v>
      </c>
      <c r="M175" s="128" t="n"/>
      <c r="N175" s="127" t="n">
        <v>295469.58</v>
      </c>
    </row>
    <row r="176" ht="19.35" customHeight="1">
      <c r="A176" s="124" t="n"/>
      <c r="B176" s="129" t="n"/>
      <c r="C176" s="130" t="inlineStr">
        <is>
          <t>в том числе</t>
        </is>
      </c>
      <c r="L176" s="127" t="n"/>
      <c r="M176" s="128" t="n"/>
      <c r="N176" s="127" t="n"/>
    </row>
    <row r="177" ht="19.35" customHeight="1">
      <c r="A177" s="124" t="n"/>
      <c r="B177" s="129" t="n"/>
      <c r="C177" s="130" t="inlineStr">
        <is>
          <t>- оплата труда (ОТ)</t>
        </is>
      </c>
      <c r="L177" s="127" t="n">
        <v>3499.37</v>
      </c>
      <c r="M177" s="128" t="n"/>
      <c r="N177" s="127" t="n">
        <v>249365.12</v>
      </c>
    </row>
    <row r="178" ht="19.35" customHeight="1">
      <c r="A178" s="124" t="n"/>
      <c r="B178" s="129" t="n"/>
      <c r="C178" s="130" t="inlineStr">
        <is>
          <t>- эксплуатация машин и механизмов</t>
        </is>
      </c>
      <c r="L178" s="127" t="n">
        <v>2200.69</v>
      </c>
      <c r="M178" s="128" t="n"/>
      <c r="N178" s="127" t="n">
        <v>46104.46</v>
      </c>
    </row>
    <row r="179" ht="19.35" customHeight="1">
      <c r="A179" s="124" t="n"/>
      <c r="B179" s="129" t="n"/>
      <c r="C179" s="130" t="inlineStr">
        <is>
          <t>в т.ч. эксплуатация машин и механизмов без учета доплат к оплате труда машинистов</t>
        </is>
      </c>
      <c r="L179" s="127" t="n">
        <v>2200.69</v>
      </c>
      <c r="M179" s="128" t="n">
        <v>20.95</v>
      </c>
      <c r="N179" s="127" t="n">
        <v>46104.46</v>
      </c>
    </row>
    <row r="180" ht="19.35" customHeight="1">
      <c r="A180" s="124" t="n"/>
      <c r="B180" s="129" t="n"/>
      <c r="C180" s="130" t="inlineStr">
        <is>
          <t>- в т.ч. оплата труда машинистов (ОТм)</t>
        </is>
      </c>
      <c r="L180" s="127" t="n">
        <v>384.83</v>
      </c>
      <c r="M180" s="128" t="n"/>
      <c r="N180" s="127" t="n">
        <v>27422.99</v>
      </c>
    </row>
    <row r="181" ht="19.35" customHeight="1">
      <c r="A181" s="124" t="n"/>
      <c r="B181" s="129" t="n"/>
      <c r="C181" s="130" t="inlineStr">
        <is>
          <t>ФОТ, НР, СП</t>
        </is>
      </c>
      <c r="L181" s="127" t="n"/>
      <c r="M181" s="128" t="n"/>
      <c r="N181" s="127" t="n"/>
    </row>
    <row r="182" ht="19.35" customHeight="1">
      <c r="A182" s="124" t="n"/>
      <c r="B182" s="129" t="n"/>
      <c r="C182" s="130" t="inlineStr">
        <is>
          <t>- всего ФОТ (справочно)</t>
        </is>
      </c>
      <c r="L182" s="127" t="n">
        <v>3884.2</v>
      </c>
      <c r="M182" s="128" t="n"/>
      <c r="N182" s="127" t="n">
        <v>276788.11</v>
      </c>
    </row>
    <row r="183" ht="19.35" customHeight="1">
      <c r="A183" s="124" t="n"/>
      <c r="B183" s="129" t="n"/>
      <c r="C183" s="130" t="inlineStr">
        <is>
          <t>- всего накладные расходы</t>
        </is>
      </c>
      <c r="L183" s="127" t="n">
        <v>3456.93</v>
      </c>
      <c r="M183" s="128" t="n"/>
      <c r="N183" s="127" t="n">
        <v>246341.43</v>
      </c>
    </row>
    <row r="184" ht="19.35" customHeight="1">
      <c r="A184" s="124" t="n"/>
      <c r="B184" s="129" t="n"/>
      <c r="C184" s="130" t="inlineStr">
        <is>
          <t>- всего сметная прибыль</t>
        </is>
      </c>
      <c r="L184" s="127" t="n">
        <v>1592.51</v>
      </c>
      <c r="M184" s="128" t="n"/>
      <c r="N184" s="127" t="n">
        <v>113483.14</v>
      </c>
    </row>
    <row r="185" ht="19.35" customHeight="1">
      <c r="A185" s="124" t="n"/>
      <c r="B185" s="131" t="n"/>
      <c r="C185" s="132" t="inlineStr">
        <is>
          <t>ВСЕГО по смете</t>
        </is>
      </c>
      <c r="L185" s="122" t="n">
        <v>10749.5</v>
      </c>
      <c r="M185" s="123" t="n"/>
      <c r="N185" s="122" t="n">
        <v>655294.15</v>
      </c>
    </row>
    <row r="186" ht="19.35" customHeight="1">
      <c r="A186" s="124" t="n"/>
      <c r="B186" s="129" t="n"/>
      <c r="C186" s="130" t="inlineStr">
        <is>
          <t>Всего прямые затраты</t>
        </is>
      </c>
      <c r="L186" s="127" t="n">
        <v>5700.06</v>
      </c>
      <c r="M186" s="128" t="n"/>
      <c r="N186" s="127" t="n">
        <v>295469.58</v>
      </c>
    </row>
    <row r="187" ht="19.35" customHeight="1">
      <c r="A187" s="124" t="n"/>
      <c r="B187" s="129" t="n"/>
      <c r="C187" s="130" t="inlineStr">
        <is>
          <t>в том числе</t>
        </is>
      </c>
      <c r="L187" s="127" t="n"/>
      <c r="M187" s="128" t="n"/>
      <c r="N187" s="127" t="n"/>
    </row>
    <row r="188" ht="19.35" customHeight="1">
      <c r="A188" s="124" t="n"/>
      <c r="B188" s="129" t="n"/>
      <c r="C188" s="130" t="inlineStr">
        <is>
          <t>- оплата труда рабочих (ОТ)</t>
        </is>
      </c>
      <c r="L188" s="127" t="n">
        <v>3499.37</v>
      </c>
      <c r="M188" s="128" t="n"/>
      <c r="N188" s="127" t="n">
        <v>249365.12</v>
      </c>
    </row>
    <row r="189" ht="19.35" customHeight="1">
      <c r="A189" s="124" t="n"/>
      <c r="B189" s="129" t="n"/>
      <c r="C189" s="130" t="inlineStr">
        <is>
          <t>- эксплуатация машин и механизмов</t>
        </is>
      </c>
      <c r="L189" s="127" t="n">
        <v>2200.69</v>
      </c>
      <c r="M189" s="128" t="n"/>
      <c r="N189" s="127" t="n">
        <v>46104.46</v>
      </c>
    </row>
    <row r="190" ht="19.35" customHeight="1">
      <c r="A190" s="124" t="n"/>
      <c r="B190" s="129" t="n"/>
      <c r="C190" s="130" t="inlineStr">
        <is>
          <t>в т.ч. эксплуатация машин и механизмов без учета доплат к оплате труда машинистов</t>
        </is>
      </c>
      <c r="L190" s="127" t="n">
        <v>2200.69</v>
      </c>
      <c r="M190" s="128" t="n"/>
      <c r="N190" s="127" t="n">
        <v>46104.46</v>
      </c>
    </row>
    <row r="191" ht="19.35" customHeight="1">
      <c r="A191" s="124" t="n"/>
      <c r="B191" s="129" t="n"/>
      <c r="C191" s="130" t="inlineStr">
        <is>
          <t>- в т.ч. оплата труда машинистов (ОТм)</t>
        </is>
      </c>
      <c r="L191" s="127" t="n">
        <v>384.83</v>
      </c>
      <c r="M191" s="128" t="n"/>
      <c r="N191" s="127" t="n">
        <v>27422.99</v>
      </c>
    </row>
    <row r="192" ht="19.35" customHeight="1">
      <c r="A192" s="124" t="n"/>
      <c r="B192" s="129" t="n"/>
      <c r="C192" s="130" t="inlineStr">
        <is>
          <t>Всего ФОТ (справочно)</t>
        </is>
      </c>
      <c r="L192" s="127" t="n">
        <v>3884.2</v>
      </c>
      <c r="M192" s="128" t="n"/>
      <c r="N192" s="127" t="n">
        <v>276788.11</v>
      </c>
    </row>
    <row r="193" ht="19.35" customHeight="1">
      <c r="A193" s="124" t="n"/>
      <c r="B193" s="129" t="n"/>
      <c r="C193" s="130" t="inlineStr">
        <is>
          <t>Всего накладные расходы</t>
        </is>
      </c>
      <c r="L193" s="127" t="n">
        <v>3456.93</v>
      </c>
      <c r="M193" s="128" t="n"/>
      <c r="N193" s="127" t="n">
        <v>246341.43</v>
      </c>
    </row>
    <row r="194" ht="19.35" customHeight="1">
      <c r="A194" s="124" t="n"/>
      <c r="B194" s="129" t="n"/>
      <c r="C194" s="130" t="inlineStr">
        <is>
          <t>Всего сметная прибыль</t>
        </is>
      </c>
      <c r="L194" s="127" t="n">
        <v>1592.51</v>
      </c>
      <c r="M194" s="128" t="n"/>
      <c r="N194" s="127" t="n">
        <v>113483.14</v>
      </c>
    </row>
    <row r="195" ht="19.35" customHeight="1">
      <c r="A195" s="124" t="n"/>
      <c r="B195" s="129" t="n"/>
      <c r="C195" s="130" t="inlineStr">
        <is>
          <t>Справочно</t>
        </is>
      </c>
      <c r="L195" s="127" t="n"/>
      <c r="M195" s="128" t="n"/>
      <c r="N195" s="127" t="n"/>
    </row>
    <row r="196" ht="19.35" customHeight="1">
      <c r="A196" s="124" t="n"/>
      <c r="B196" s="125" t="n"/>
      <c r="C196" s="130" t="inlineStr">
        <is>
          <t>затраты труда рабочих</t>
        </is>
      </c>
      <c r="I196" s="134" t="n">
        <v>412.70328</v>
      </c>
      <c r="J196" s="135" t="n"/>
      <c r="K196" s="135" t="n"/>
      <c r="L196" s="128" t="n"/>
      <c r="M196" s="128" t="n"/>
      <c r="N196" s="128" t="n"/>
    </row>
    <row r="197" ht="19.35" customHeight="1">
      <c r="A197" s="124" t="n"/>
      <c r="B197" s="125" t="n"/>
      <c r="C197" s="130" t="inlineStr">
        <is>
          <t>затраты труда машинистов</t>
        </is>
      </c>
      <c r="I197" s="134" t="n">
        <v>28.50624</v>
      </c>
      <c r="J197" s="135" t="n"/>
      <c r="K197" s="135" t="n"/>
      <c r="L197" s="128" t="n"/>
      <c r="M197" s="128" t="n"/>
      <c r="N197" s="128" t="n"/>
    </row>
    <row r="198" ht="19.35" customHeight="1">
      <c r="A198" s="124" t="n"/>
      <c r="B198" s="143" t="n"/>
      <c r="C198" s="143" t="n"/>
      <c r="D198" s="121" t="n"/>
      <c r="E198" s="121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4" t="n"/>
    </row>
    <row r="199" ht="19.35" customHeight="1">
      <c r="A199" s="144" t="inlineStr">
        <is>
          <t>Составил: ______________________________________/  Григорова И. А. /</t>
        </is>
      </c>
    </row>
    <row r="200" ht="19.35" customHeight="1">
      <c r="A200" s="144" t="n"/>
      <c r="B200" s="144" t="n"/>
      <c r="C200" s="145" t="inlineStr">
        <is>
          <t>должность, подпись (инициалы, фамилия)</t>
        </is>
      </c>
      <c r="G200" s="146" t="n"/>
      <c r="H200" s="146" t="n"/>
      <c r="I200" s="146" t="n"/>
      <c r="J200" s="144" t="n"/>
      <c r="K200" s="144" t="n"/>
      <c r="L200" s="144" t="n"/>
      <c r="M200" s="144" t="n"/>
      <c r="N200" s="144" t="n"/>
    </row>
    <row r="201" ht="19.35" customHeight="1">
      <c r="A201" s="144" t="inlineStr">
        <is>
          <t>Проверил: ______________________________________ /  Черкасов А. В. /</t>
        </is>
      </c>
    </row>
    <row r="202" ht="19.35" customHeight="1">
      <c r="A202" s="4" t="n"/>
      <c r="B202" s="4" t="n"/>
      <c r="C202" s="145" t="inlineStr">
        <is>
          <t>должность, подпись (инициалы, фамилия)</t>
        </is>
      </c>
      <c r="G202" s="146" t="n"/>
      <c r="H202" s="146" t="n"/>
      <c r="I202" s="146" t="n"/>
      <c r="J202" s="4" t="n"/>
      <c r="K202" s="4" t="n"/>
      <c r="L202" s="4" t="n"/>
      <c r="M202" s="4" t="n"/>
      <c r="N202" s="4" t="n"/>
    </row>
  </sheetData>
  <mergeCells count="212">
    <mergeCell ref="C196:H196"/>
    <mergeCell ref="C44:E44"/>
    <mergeCell ref="A17:G17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92:K192"/>
    <mergeCell ref="C130:E130"/>
    <mergeCell ref="C46:E46"/>
    <mergeCell ref="C148:K148"/>
    <mergeCell ref="C188:K188"/>
    <mergeCell ref="H14:N14"/>
    <mergeCell ref="C61:E61"/>
    <mergeCell ref="C194:K194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C200:F200"/>
    <mergeCell ref="A21:N21"/>
    <mergeCell ref="C131:E131"/>
    <mergeCell ref="C155:K155"/>
    <mergeCell ref="C87:E87"/>
    <mergeCell ref="C189:K189"/>
    <mergeCell ref="F4:N4"/>
    <mergeCell ref="C202:F202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83:K183"/>
    <mergeCell ref="C117:E117"/>
    <mergeCell ref="C55:E55"/>
    <mergeCell ref="A24:N24"/>
    <mergeCell ref="L32:M32"/>
    <mergeCell ref="A201:N201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195:K195"/>
    <mergeCell ref="C98:E98"/>
    <mergeCell ref="A18:G18"/>
    <mergeCell ref="C107:E107"/>
    <mergeCell ref="C156:K156"/>
    <mergeCell ref="A20:N20"/>
    <mergeCell ref="C28:G28"/>
    <mergeCell ref="A199:N199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45:K145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97:H197"/>
    <mergeCell ref="C184:K184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27 ВЛ 220 кВ Архара-Ядрино-т с отпайкой на ПС Тармачукан-т.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02-27-04</t>
        </is>
      </c>
    </row>
    <row r="25" ht="19.35" customHeight="1">
      <c r="A25" s="55" t="inlineStr">
        <is>
          <t>27 ВЛ 220 кВ Архара-Ядрино-т с отпайкой на ПС Тармачукан-т. Архаринский р-он Грибовский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Ф.579959-19.27-РД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21.65</v>
      </c>
      <c r="M31" s="64" t="n">
        <v>0.3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49.79</v>
      </c>
      <c r="E32" s="71" t="inlineStr">
        <is>
          <t>(</t>
        </is>
      </c>
      <c r="F32" s="70" t="n">
        <v>0.7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36.25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49.79</v>
      </c>
      <c r="E34" s="71" t="inlineStr">
        <is>
          <t>(</t>
        </is>
      </c>
      <c r="F34" s="77" t="n">
        <v>0.7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3" t="n"/>
    </row>
    <row r="43" ht="19.35" customHeight="1">
      <c r="A43" s="89" t="inlineStr">
        <is>
          <t>Пролет 49-57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2" t="n"/>
      <c r="E44" s="273" t="n"/>
      <c r="F44" s="92" t="inlineStr">
        <is>
          <t>100 деревьев</t>
        </is>
      </c>
      <c r="G44" s="93" t="n">
        <v>1</v>
      </c>
      <c r="H44" s="94" t="n">
        <v>1</v>
      </c>
      <c r="I44" s="94" t="n">
        <v>1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2" t="n"/>
      <c r="E45" s="272" t="n"/>
      <c r="F45" s="272" t="n"/>
      <c r="G45" s="272" t="n"/>
      <c r="H45" s="272" t="n"/>
      <c r="I45" s="272" t="n"/>
      <c r="J45" s="272" t="n"/>
      <c r="K45" s="272" t="n"/>
      <c r="L45" s="272" t="n"/>
      <c r="M45" s="272" t="n"/>
      <c r="N45" s="273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2" t="n"/>
      <c r="E46" s="273" t="n"/>
      <c r="F46" s="98" t="n"/>
      <c r="G46" s="98" t="n"/>
      <c r="H46" s="98" t="n"/>
      <c r="I46" s="99" t="n"/>
      <c r="J46" s="100" t="n">
        <v>112.29</v>
      </c>
      <c r="K46" s="147" t="n">
        <v>0.96</v>
      </c>
      <c r="L46" s="100" t="n">
        <v>107.8</v>
      </c>
      <c r="M46" s="100" t="n">
        <v>71.26000000000001</v>
      </c>
      <c r="N46" s="102" t="n">
        <v>7681.83</v>
      </c>
    </row>
    <row r="47" ht="19.35" customHeight="1">
      <c r="A47" s="95" t="n"/>
      <c r="B47" s="103" t="n"/>
      <c r="C47" s="97" t="inlineStr">
        <is>
          <t>ЗТ</t>
        </is>
      </c>
      <c r="D47" s="272" t="n"/>
      <c r="E47" s="273" t="n"/>
      <c r="F47" s="104" t="inlineStr">
        <is>
          <t>чел.-ч</t>
        </is>
      </c>
      <c r="G47" s="277" t="n">
        <v>13.4</v>
      </c>
      <c r="H47" s="147" t="n">
        <v>0.96</v>
      </c>
      <c r="I47" s="275" t="n">
        <v>12.864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2" t="n"/>
      <c r="E48" s="273" t="n"/>
      <c r="F48" s="98" t="n"/>
      <c r="G48" s="106" t="n"/>
      <c r="H48" s="106" t="n"/>
      <c r="I48" s="99" t="n"/>
      <c r="J48" s="100" t="n">
        <v>112.29</v>
      </c>
      <c r="K48" s="99" t="n"/>
      <c r="L48" s="100" t="n">
        <v>107.8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2" t="n"/>
      <c r="E49" s="273" t="n"/>
      <c r="F49" s="98" t="n"/>
      <c r="G49" s="106" t="n"/>
      <c r="H49" s="106" t="n"/>
      <c r="I49" s="99" t="n"/>
      <c r="J49" s="99" t="n"/>
      <c r="K49" s="99" t="n"/>
      <c r="L49" s="100" t="n">
        <v>107.8</v>
      </c>
      <c r="M49" s="99" t="n"/>
      <c r="N49" s="102" t="n">
        <v>7681.83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2" t="n"/>
      <c r="E50" s="273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0" t="n">
        <v>95.94</v>
      </c>
      <c r="M50" s="99" t="n"/>
      <c r="N50" s="112" t="n">
        <v>6836.83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2" t="n"/>
      <c r="E51" s="273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0" t="n">
        <v>44.2</v>
      </c>
      <c r="M51" s="99" t="n"/>
      <c r="N51" s="102" t="n">
        <v>3149.55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2" t="n"/>
      <c r="E52" s="273" t="n"/>
      <c r="F52" s="99" t="n"/>
      <c r="G52" s="106" t="n"/>
      <c r="H52" s="106" t="n"/>
      <c r="I52" s="113" t="n"/>
      <c r="J52" s="113" t="n"/>
      <c r="K52" s="113" t="n"/>
      <c r="L52" s="115" t="n">
        <v>247.94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2" t="n"/>
      <c r="E53" s="273" t="n"/>
      <c r="F53" s="92" t="inlineStr">
        <is>
          <t>100 деревьев</t>
        </is>
      </c>
      <c r="G53" s="93" t="n">
        <v>0.43</v>
      </c>
      <c r="H53" s="94" t="n">
        <v>1</v>
      </c>
      <c r="I53" s="115" t="n">
        <v>0.43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2" t="n"/>
      <c r="E54" s="272" t="n"/>
      <c r="F54" s="272" t="n"/>
      <c r="G54" s="272" t="n"/>
      <c r="H54" s="272" t="n"/>
      <c r="I54" s="272" t="n"/>
      <c r="J54" s="272" t="n"/>
      <c r="K54" s="272" t="n"/>
      <c r="L54" s="272" t="n"/>
      <c r="M54" s="272" t="n"/>
      <c r="N54" s="273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2" t="n"/>
      <c r="E55" s="273" t="n"/>
      <c r="F55" s="98" t="n"/>
      <c r="G55" s="98" t="n"/>
      <c r="H55" s="98" t="n"/>
      <c r="I55" s="99" t="n"/>
      <c r="J55" s="100" t="n">
        <v>323.47</v>
      </c>
      <c r="K55" s="147" t="n">
        <v>0.96</v>
      </c>
      <c r="L55" s="100" t="n">
        <v>133.53</v>
      </c>
      <c r="M55" s="100" t="n">
        <v>71.26000000000001</v>
      </c>
      <c r="N55" s="102" t="n">
        <v>9515.35</v>
      </c>
    </row>
    <row r="56" ht="19.35" customHeight="1">
      <c r="A56" s="95" t="n"/>
      <c r="B56" s="103" t="n"/>
      <c r="C56" s="97" t="inlineStr">
        <is>
          <t>ЗТ</t>
        </is>
      </c>
      <c r="D56" s="272" t="n"/>
      <c r="E56" s="273" t="n"/>
      <c r="F56" s="104" t="inlineStr">
        <is>
          <t>чел.-ч</t>
        </is>
      </c>
      <c r="G56" s="277" t="n">
        <v>38.6</v>
      </c>
      <c r="H56" s="147" t="n">
        <v>0.96</v>
      </c>
      <c r="I56" s="276" t="n">
        <v>15.93408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2" t="n"/>
      <c r="E57" s="273" t="n"/>
      <c r="F57" s="98" t="n"/>
      <c r="G57" s="106" t="n"/>
      <c r="H57" s="106" t="n"/>
      <c r="I57" s="99" t="n"/>
      <c r="J57" s="100" t="n">
        <v>323.47</v>
      </c>
      <c r="K57" s="99" t="n"/>
      <c r="L57" s="100" t="n">
        <v>133.53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2" t="n"/>
      <c r="E58" s="273" t="n"/>
      <c r="F58" s="98" t="n"/>
      <c r="G58" s="106" t="n"/>
      <c r="H58" s="106" t="n"/>
      <c r="I58" s="99" t="n"/>
      <c r="J58" s="99" t="n"/>
      <c r="K58" s="99" t="n"/>
      <c r="L58" s="100" t="n">
        <v>133.53</v>
      </c>
      <c r="M58" s="99" t="n"/>
      <c r="N58" s="102" t="n">
        <v>9515.35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2" t="n"/>
      <c r="E59" s="273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0" t="n">
        <v>118.84</v>
      </c>
      <c r="M59" s="99" t="n"/>
      <c r="N59" s="112" t="n">
        <v>8468.66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2" t="n"/>
      <c r="E60" s="273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0" t="n">
        <v>54.75</v>
      </c>
      <c r="M60" s="99" t="n"/>
      <c r="N60" s="102" t="n">
        <v>3901.29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2" t="n"/>
      <c r="E61" s="273" t="n"/>
      <c r="F61" s="99" t="n"/>
      <c r="G61" s="106" t="n"/>
      <c r="H61" s="106" t="n"/>
      <c r="I61" s="113" t="n"/>
      <c r="J61" s="113" t="n"/>
      <c r="K61" s="113" t="n"/>
      <c r="L61" s="115" t="n">
        <v>307.12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2" t="n"/>
      <c r="E62" s="273" t="n"/>
      <c r="F62" s="92" t="inlineStr">
        <is>
          <t>100 деревьев</t>
        </is>
      </c>
      <c r="G62" s="93" t="n">
        <v>0.16</v>
      </c>
      <c r="H62" s="94" t="n">
        <v>1</v>
      </c>
      <c r="I62" s="115" t="n">
        <v>0.16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2" t="n"/>
      <c r="E63" s="272" t="n"/>
      <c r="F63" s="272" t="n"/>
      <c r="G63" s="272" t="n"/>
      <c r="H63" s="272" t="n"/>
      <c r="I63" s="272" t="n"/>
      <c r="J63" s="272" t="n"/>
      <c r="K63" s="272" t="n"/>
      <c r="L63" s="272" t="n"/>
      <c r="M63" s="272" t="n"/>
      <c r="N63" s="273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2" t="n"/>
      <c r="E64" s="273" t="n"/>
      <c r="F64" s="98" t="n"/>
      <c r="G64" s="98" t="n"/>
      <c r="H64" s="98" t="n"/>
      <c r="I64" s="99" t="n"/>
      <c r="J64" s="100" t="n">
        <v>406.43</v>
      </c>
      <c r="K64" s="147" t="n">
        <v>0.96</v>
      </c>
      <c r="L64" s="100" t="n">
        <v>62.43</v>
      </c>
      <c r="M64" s="100" t="n">
        <v>71.26000000000001</v>
      </c>
      <c r="N64" s="102" t="n">
        <v>4448.76</v>
      </c>
    </row>
    <row r="65" ht="19.35" customHeight="1">
      <c r="A65" s="95" t="n"/>
      <c r="B65" s="103" t="n"/>
      <c r="C65" s="97" t="inlineStr">
        <is>
          <t>ЗТ</t>
        </is>
      </c>
      <c r="D65" s="272" t="n"/>
      <c r="E65" s="273" t="n"/>
      <c r="F65" s="104" t="inlineStr">
        <is>
          <t>чел.-ч</t>
        </is>
      </c>
      <c r="G65" s="277" t="n">
        <v>48.5</v>
      </c>
      <c r="H65" s="147" t="n">
        <v>0.96</v>
      </c>
      <c r="I65" s="278" t="n">
        <v>7.4496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2" t="n"/>
      <c r="E66" s="273" t="n"/>
      <c r="F66" s="98" t="n"/>
      <c r="G66" s="106" t="n"/>
      <c r="H66" s="106" t="n"/>
      <c r="I66" s="99" t="n"/>
      <c r="J66" s="100" t="n">
        <v>406.43</v>
      </c>
      <c r="K66" s="99" t="n"/>
      <c r="L66" s="100" t="n">
        <v>62.43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2" t="n"/>
      <c r="E67" s="273" t="n"/>
      <c r="F67" s="98" t="n"/>
      <c r="G67" s="106" t="n"/>
      <c r="H67" s="106" t="n"/>
      <c r="I67" s="99" t="n"/>
      <c r="J67" s="99" t="n"/>
      <c r="K67" s="99" t="n"/>
      <c r="L67" s="100" t="n">
        <v>62.43</v>
      </c>
      <c r="M67" s="99" t="n"/>
      <c r="N67" s="102" t="n">
        <v>4448.76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2" t="n"/>
      <c r="E68" s="273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0" t="n">
        <v>55.56</v>
      </c>
      <c r="M68" s="99" t="n"/>
      <c r="N68" s="112" t="n">
        <v>3959.4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2" t="n"/>
      <c r="E69" s="273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25.6</v>
      </c>
      <c r="M69" s="99" t="n"/>
      <c r="N69" s="102" t="n">
        <v>1823.99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2" t="n"/>
      <c r="E70" s="273" t="n"/>
      <c r="F70" s="99" t="n"/>
      <c r="G70" s="106" t="n"/>
      <c r="H70" s="106" t="n"/>
      <c r="I70" s="113" t="n"/>
      <c r="J70" s="113" t="n"/>
      <c r="K70" s="113" t="n"/>
      <c r="L70" s="115" t="n">
        <v>143.59</v>
      </c>
      <c r="M70" s="113" t="n"/>
      <c r="N70" s="93" t="n"/>
    </row>
    <row r="71" ht="19.35" customHeight="1">
      <c r="A71" s="120" t="n"/>
      <c r="B71" s="120" t="n"/>
      <c r="C71" s="121" t="inlineStr">
        <is>
          <t>Итого по разделу 1. Вырубка просеки</t>
        </is>
      </c>
      <c r="L71" s="122" t="n">
        <v>698.65</v>
      </c>
      <c r="M71" s="120" t="n"/>
      <c r="N71" s="123" t="n"/>
    </row>
    <row r="72" ht="19.35" customHeight="1">
      <c r="A72" s="124" t="n"/>
      <c r="B72" s="125" t="n"/>
      <c r="C72" s="126" t="inlineStr">
        <is>
          <t>Итого прямые затраты по разделу</t>
        </is>
      </c>
      <c r="L72" s="127" t="n">
        <v>303.76</v>
      </c>
      <c r="M72" s="128" t="n"/>
      <c r="N72" s="127" t="n">
        <v>21645.94</v>
      </c>
    </row>
    <row r="73" ht="19.35" customHeight="1">
      <c r="A73" s="124" t="n"/>
      <c r="B73" s="125" t="n"/>
      <c r="C73" s="126" t="inlineStr">
        <is>
          <t>в том числе</t>
        </is>
      </c>
      <c r="L73" s="127" t="n"/>
      <c r="M73" s="128" t="n"/>
      <c r="N73" s="127" t="n"/>
    </row>
    <row r="74" ht="19.35" customHeight="1">
      <c r="A74" s="124" t="n"/>
      <c r="B74" s="125" t="n"/>
      <c r="C74" s="126" t="inlineStr">
        <is>
          <t>- оплата труда (ОТ)</t>
        </is>
      </c>
      <c r="L74" s="127" t="n">
        <v>303.76</v>
      </c>
      <c r="M74" s="128" t="n"/>
      <c r="N74" s="127" t="n">
        <v>21645.94</v>
      </c>
    </row>
    <row r="75" ht="19.35" customHeight="1">
      <c r="A75" s="124" t="n"/>
      <c r="B75" s="125" t="n"/>
      <c r="C75" s="126" t="inlineStr">
        <is>
          <t>- эксплуатация машин и механизмов</t>
        </is>
      </c>
      <c r="L75" s="127" t="n">
        <v>0</v>
      </c>
      <c r="M75" s="128" t="n"/>
      <c r="N75" s="127" t="n">
        <v>0</v>
      </c>
    </row>
    <row r="76" ht="19.35" customHeight="1">
      <c r="A76" s="124" t="n"/>
      <c r="B76" s="129" t="n"/>
      <c r="C76" s="130" t="inlineStr">
        <is>
          <t>в том числе</t>
        </is>
      </c>
      <c r="L76" s="127" t="n"/>
      <c r="M76" s="128" t="n"/>
      <c r="N76" s="127" t="n"/>
    </row>
    <row r="77" ht="19.35" customHeight="1">
      <c r="A77" s="124" t="n"/>
      <c r="B77" s="129" t="n"/>
      <c r="C77" s="130" t="inlineStr">
        <is>
          <t>эксплуатация машин и механизмов без учета доплат к оплате труда машинистов</t>
        </is>
      </c>
      <c r="L77" s="127" t="n">
        <v>0</v>
      </c>
      <c r="M77" s="128" t="n"/>
      <c r="N77" s="127" t="n">
        <v>0</v>
      </c>
    </row>
    <row r="78" ht="19.35" customHeight="1">
      <c r="A78" s="124" t="n"/>
      <c r="B78" s="129" t="n"/>
      <c r="C78" s="130" t="inlineStr">
        <is>
          <t>в том числе</t>
        </is>
      </c>
      <c r="L78" s="127" t="n"/>
      <c r="M78" s="128" t="n"/>
      <c r="N78" s="127" t="n"/>
    </row>
    <row r="79" ht="19.35" customHeight="1">
      <c r="A79" s="124" t="n"/>
      <c r="B79" s="129" t="n"/>
      <c r="C79" s="130" t="inlineStr">
        <is>
          <t>оплата труда машинистов (ОТм)</t>
        </is>
      </c>
      <c r="L79" s="127" t="n">
        <v>0</v>
      </c>
      <c r="M79" s="128" t="n"/>
      <c r="N79" s="127" t="n">
        <v>0</v>
      </c>
    </row>
    <row r="80" ht="19.35" customHeight="1">
      <c r="A80" s="124" t="n"/>
      <c r="B80" s="125" t="n"/>
      <c r="C80" s="126" t="inlineStr">
        <is>
          <t>Итого ФОТ (справочно)</t>
        </is>
      </c>
      <c r="L80" s="127" t="n">
        <v>303.76</v>
      </c>
      <c r="M80" s="128" t="n"/>
      <c r="N80" s="127" t="n">
        <v>21645.94</v>
      </c>
    </row>
    <row r="81" ht="19.35" customHeight="1">
      <c r="A81" s="124" t="n"/>
      <c r="B81" s="125" t="n"/>
      <c r="C81" s="126" t="inlineStr">
        <is>
          <t>Итого накладные расходы</t>
        </is>
      </c>
      <c r="L81" s="127" t="n">
        <v>270.34</v>
      </c>
      <c r="M81" s="128" t="n"/>
      <c r="N81" s="127" t="n">
        <v>19264.89</v>
      </c>
    </row>
    <row r="82" ht="19.35" customHeight="1">
      <c r="A82" s="124" t="n"/>
      <c r="B82" s="125" t="n"/>
      <c r="C82" s="126" t="inlineStr">
        <is>
          <t>Итого сметная прибыль</t>
        </is>
      </c>
      <c r="L82" s="127" t="n">
        <v>124.55</v>
      </c>
      <c r="M82" s="128" t="n"/>
      <c r="N82" s="127" t="n">
        <v>8874.83</v>
      </c>
    </row>
    <row r="83" ht="19.35" customHeight="1">
      <c r="A83" s="124" t="n"/>
      <c r="B83" s="131" t="n"/>
      <c r="C83" s="132" t="inlineStr">
        <is>
          <t>Итого по разделу</t>
        </is>
      </c>
      <c r="L83" s="122" t="n">
        <v>698.65</v>
      </c>
      <c r="M83" s="133" t="n"/>
      <c r="N83" s="122" t="n">
        <v>49785.66</v>
      </c>
    </row>
    <row r="84" ht="19.35" customHeight="1">
      <c r="A84" s="124" t="n"/>
      <c r="B84" s="129" t="n"/>
      <c r="C84" s="130" t="inlineStr">
        <is>
          <t>Справочно</t>
        </is>
      </c>
      <c r="L84" s="127" t="n"/>
      <c r="M84" s="128" t="n"/>
      <c r="N84" s="127" t="n"/>
    </row>
    <row r="85" ht="19.35" customHeight="1">
      <c r="A85" s="124" t="n"/>
      <c r="B85" s="125" t="n"/>
      <c r="C85" s="130" t="inlineStr">
        <is>
          <t>затраты труда рабочих</t>
        </is>
      </c>
      <c r="I85" s="134" t="n">
        <v>36.24768</v>
      </c>
      <c r="J85" s="135" t="n"/>
      <c r="K85" s="135" t="n"/>
      <c r="L85" s="128" t="n"/>
      <c r="M85" s="128" t="n"/>
      <c r="N85" s="128" t="n"/>
    </row>
    <row r="86" ht="19.35" customHeight="1">
      <c r="A86" s="124" t="n"/>
      <c r="B86" s="125" t="n"/>
      <c r="C86" s="130" t="inlineStr">
        <is>
          <t>затраты труда машинистов</t>
        </is>
      </c>
      <c r="I86" s="134" t="n">
        <v>0</v>
      </c>
      <c r="J86" s="135" t="n"/>
      <c r="K86" s="135" t="n"/>
      <c r="L86" s="128" t="n"/>
      <c r="M86" s="128" t="n"/>
      <c r="N86" s="128" t="n"/>
    </row>
    <row r="87" ht="19.35" customHeight="1">
      <c r="A87" s="136" t="n"/>
      <c r="B87" s="137" t="n"/>
      <c r="C87" s="138" t="inlineStr">
        <is>
          <t>ВСЕГО по смете</t>
        </is>
      </c>
      <c r="D87" s="139" t="n"/>
      <c r="E87" s="139" t="n"/>
      <c r="F87" s="140" t="n"/>
      <c r="G87" s="140" t="n"/>
      <c r="H87" s="140" t="n"/>
      <c r="I87" s="140" t="n"/>
      <c r="J87" s="140" t="n"/>
      <c r="K87" s="140" t="n"/>
      <c r="L87" s="141" t="n"/>
      <c r="M87" s="140" t="n"/>
      <c r="N87" s="142" t="n"/>
    </row>
    <row r="88" ht="19.35" customHeight="1">
      <c r="A88" s="124" t="n"/>
      <c r="B88" s="131" t="n"/>
      <c r="C88" s="132" t="inlineStr">
        <is>
          <t>Итого по всем разделам</t>
        </is>
      </c>
      <c r="L88" s="122" t="n">
        <v>698.65</v>
      </c>
      <c r="M88" s="123" t="n"/>
      <c r="N88" s="122" t="n"/>
    </row>
    <row r="89" ht="19.35" customHeight="1">
      <c r="A89" s="124" t="n"/>
      <c r="B89" s="125" t="n"/>
      <c r="C89" s="126" t="inlineStr">
        <is>
          <t>ВСЕГО строительные работы</t>
        </is>
      </c>
      <c r="L89" s="127" t="n">
        <v>698.65</v>
      </c>
      <c r="M89" s="128" t="n"/>
      <c r="N89" s="127" t="n">
        <v>49785.66</v>
      </c>
    </row>
    <row r="90" ht="19.35" customHeight="1">
      <c r="A90" s="124" t="n"/>
      <c r="B90" s="129" t="n"/>
      <c r="C90" s="130" t="inlineStr">
        <is>
          <t>в том числе</t>
        </is>
      </c>
      <c r="L90" s="127" t="n"/>
      <c r="M90" s="128" t="n"/>
      <c r="N90" s="127" t="n"/>
    </row>
    <row r="91" ht="19.35" customHeight="1">
      <c r="A91" s="124" t="n"/>
      <c r="B91" s="129" t="n"/>
      <c r="C91" s="130" t="inlineStr">
        <is>
          <t>всего прямые затраты</t>
        </is>
      </c>
      <c r="L91" s="127" t="n">
        <v>303.76</v>
      </c>
      <c r="M91" s="128" t="n"/>
      <c r="N91" s="127" t="n">
        <v>21645.94</v>
      </c>
    </row>
    <row r="92" ht="19.35" customHeight="1">
      <c r="A92" s="124" t="n"/>
      <c r="B92" s="129" t="n"/>
      <c r="C92" s="130" t="inlineStr">
        <is>
          <t>в том числе</t>
        </is>
      </c>
      <c r="L92" s="127" t="n"/>
      <c r="M92" s="128" t="n"/>
      <c r="N92" s="127" t="n"/>
    </row>
    <row r="93" ht="19.35" customHeight="1">
      <c r="A93" s="124" t="n"/>
      <c r="B93" s="129" t="n"/>
      <c r="C93" s="130" t="inlineStr">
        <is>
          <t>- оплата труда (ОТ)</t>
        </is>
      </c>
      <c r="L93" s="127" t="n">
        <v>303.76</v>
      </c>
      <c r="M93" s="128" t="n"/>
      <c r="N93" s="127" t="n">
        <v>21645.94</v>
      </c>
    </row>
    <row r="94" ht="19.35" customHeight="1">
      <c r="A94" s="124" t="n"/>
      <c r="B94" s="129" t="n"/>
      <c r="C94" s="130" t="inlineStr">
        <is>
          <t>- эксплуатация машин и механизмов</t>
        </is>
      </c>
      <c r="L94" s="127" t="n">
        <v>0</v>
      </c>
      <c r="M94" s="128" t="n"/>
      <c r="N94" s="127" t="n">
        <v>0</v>
      </c>
    </row>
    <row r="95" ht="19.35" customHeight="1">
      <c r="A95" s="124" t="n"/>
      <c r="B95" s="129" t="n"/>
      <c r="C95" s="130" t="inlineStr">
        <is>
          <t>в т.ч. эксплуатация машин и механизмов без учета доплат к оплате труда машинистов</t>
        </is>
      </c>
      <c r="L95" s="127" t="n">
        <v>0</v>
      </c>
      <c r="M95" s="128" t="n"/>
      <c r="N95" s="127" t="n">
        <v>0</v>
      </c>
    </row>
    <row r="96" ht="19.35" customHeight="1">
      <c r="A96" s="124" t="n"/>
      <c r="B96" s="129" t="n"/>
      <c r="C96" s="130" t="inlineStr">
        <is>
          <t>- в т.ч. оплата труда машинистов (ОТм)</t>
        </is>
      </c>
      <c r="L96" s="127" t="n">
        <v>0</v>
      </c>
      <c r="M96" s="128" t="n"/>
      <c r="N96" s="127" t="n">
        <v>0</v>
      </c>
    </row>
    <row r="97" ht="19.35" customHeight="1">
      <c r="A97" s="124" t="n"/>
      <c r="B97" s="129" t="n"/>
      <c r="C97" s="130" t="inlineStr">
        <is>
          <t>всего ФОТ (справочно)</t>
        </is>
      </c>
      <c r="L97" s="127" t="n">
        <v>303.76</v>
      </c>
      <c r="M97" s="128" t="n"/>
      <c r="N97" s="127" t="n">
        <v>21645.94</v>
      </c>
    </row>
    <row r="98" ht="19.35" customHeight="1">
      <c r="A98" s="124" t="n"/>
      <c r="B98" s="129" t="n"/>
      <c r="C98" s="130" t="inlineStr">
        <is>
          <t>всего накладные расходы</t>
        </is>
      </c>
      <c r="L98" s="127" t="n">
        <v>270.34</v>
      </c>
      <c r="M98" s="128" t="n"/>
      <c r="N98" s="127" t="n">
        <v>19264.89</v>
      </c>
    </row>
    <row r="99" ht="19.35" customHeight="1">
      <c r="A99" s="124" t="n"/>
      <c r="B99" s="129" t="n"/>
      <c r="C99" s="130" t="inlineStr">
        <is>
          <t>всего сметная прибыль</t>
        </is>
      </c>
      <c r="L99" s="127" t="n">
        <v>124.55</v>
      </c>
      <c r="M99" s="128" t="n"/>
      <c r="N99" s="127" t="n">
        <v>8874.83</v>
      </c>
    </row>
    <row r="100" ht="19.35" customHeight="1">
      <c r="A100" s="124" t="n"/>
      <c r="B100" s="131" t="n"/>
      <c r="C100" s="132" t="inlineStr">
        <is>
          <t>ВСЕГО по смете</t>
        </is>
      </c>
      <c r="L100" s="122" t="n">
        <v>698.65</v>
      </c>
      <c r="M100" s="123" t="n"/>
      <c r="N100" s="122" t="n">
        <v>49785.66</v>
      </c>
    </row>
    <row r="101" ht="19.35" customHeight="1">
      <c r="A101" s="124" t="n"/>
      <c r="B101" s="129" t="n"/>
      <c r="C101" s="130" t="inlineStr">
        <is>
          <t>Всего прямые затраты</t>
        </is>
      </c>
      <c r="L101" s="127" t="n">
        <v>303.76</v>
      </c>
      <c r="M101" s="128" t="n"/>
      <c r="N101" s="127" t="n">
        <v>21645.94</v>
      </c>
    </row>
    <row r="102" ht="19.35" customHeight="1">
      <c r="A102" s="124" t="n"/>
      <c r="B102" s="129" t="n"/>
      <c r="C102" s="130" t="inlineStr">
        <is>
          <t>в том числе</t>
        </is>
      </c>
      <c r="L102" s="127" t="n"/>
      <c r="M102" s="128" t="n"/>
      <c r="N102" s="127" t="n"/>
    </row>
    <row r="103" ht="19.35" customHeight="1">
      <c r="A103" s="124" t="n"/>
      <c r="B103" s="129" t="n"/>
      <c r="C103" s="130" t="inlineStr">
        <is>
          <t>- оплата труда рабочих (ОТ)</t>
        </is>
      </c>
      <c r="L103" s="127" t="n">
        <v>303.76</v>
      </c>
      <c r="M103" s="128" t="n"/>
      <c r="N103" s="127" t="n">
        <v>21645.94</v>
      </c>
    </row>
    <row r="104" ht="19.35" customHeight="1">
      <c r="A104" s="124" t="n"/>
      <c r="B104" s="129" t="n"/>
      <c r="C104" s="130" t="inlineStr">
        <is>
          <t>- эксплуатация машин и механизмов</t>
        </is>
      </c>
      <c r="L104" s="127" t="n">
        <v>0</v>
      </c>
      <c r="M104" s="128" t="n"/>
      <c r="N104" s="127" t="n">
        <v>0</v>
      </c>
    </row>
    <row r="105" ht="19.35" customHeight="1">
      <c r="A105" s="124" t="n"/>
      <c r="B105" s="129" t="n"/>
      <c r="C105" s="130" t="inlineStr">
        <is>
          <t>в т.ч. эксплуатация машин и механизмов без учета доплат к оплате труда машинистов</t>
        </is>
      </c>
      <c r="L105" s="127" t="n">
        <v>0</v>
      </c>
      <c r="M105" s="128" t="n"/>
      <c r="N105" s="127" t="n">
        <v>0</v>
      </c>
    </row>
    <row r="106" ht="19.35" customHeight="1">
      <c r="A106" s="124" t="n"/>
      <c r="B106" s="129" t="n"/>
      <c r="C106" s="130" t="inlineStr">
        <is>
          <t>- в т.ч. оплата труда машинистов (ОТм)</t>
        </is>
      </c>
      <c r="L106" s="127" t="n">
        <v>0</v>
      </c>
      <c r="M106" s="128" t="n"/>
      <c r="N106" s="127" t="n">
        <v>0</v>
      </c>
    </row>
    <row r="107" ht="19.35" customHeight="1">
      <c r="A107" s="124" t="n"/>
      <c r="B107" s="129" t="n"/>
      <c r="C107" s="130" t="inlineStr">
        <is>
          <t>Всего ФОТ (справочно)</t>
        </is>
      </c>
      <c r="L107" s="127" t="n">
        <v>303.76</v>
      </c>
      <c r="M107" s="128" t="n"/>
      <c r="N107" s="127" t="n">
        <v>21645.94</v>
      </c>
    </row>
    <row r="108" ht="19.35" customHeight="1">
      <c r="A108" s="124" t="n"/>
      <c r="B108" s="129" t="n"/>
      <c r="C108" s="130" t="inlineStr">
        <is>
          <t>Всего накладные расходы</t>
        </is>
      </c>
      <c r="L108" s="127" t="n">
        <v>270.34</v>
      </c>
      <c r="M108" s="128" t="n"/>
      <c r="N108" s="127" t="n">
        <v>19264.89</v>
      </c>
    </row>
    <row r="109" ht="19.35" customHeight="1">
      <c r="A109" s="124" t="n"/>
      <c r="B109" s="129" t="n"/>
      <c r="C109" s="130" t="inlineStr">
        <is>
          <t>Всего сметная прибыль</t>
        </is>
      </c>
      <c r="L109" s="127" t="n">
        <v>124.55</v>
      </c>
      <c r="M109" s="128" t="n"/>
      <c r="N109" s="127" t="n">
        <v>8874.83</v>
      </c>
    </row>
    <row r="110" ht="19.35" customHeight="1">
      <c r="A110" s="124" t="n"/>
      <c r="B110" s="129" t="n"/>
      <c r="C110" s="130" t="inlineStr">
        <is>
          <t>Справочно</t>
        </is>
      </c>
      <c r="L110" s="127" t="n"/>
      <c r="M110" s="128" t="n"/>
      <c r="N110" s="127" t="n"/>
    </row>
    <row r="111" ht="19.35" customHeight="1">
      <c r="A111" s="124" t="n"/>
      <c r="B111" s="125" t="n"/>
      <c r="C111" s="130" t="inlineStr">
        <is>
          <t>затраты труда рабочих</t>
        </is>
      </c>
      <c r="I111" s="134" t="n">
        <v>36.24768</v>
      </c>
      <c r="J111" s="135" t="n"/>
      <c r="K111" s="135" t="n"/>
      <c r="L111" s="128" t="n"/>
      <c r="M111" s="128" t="n"/>
      <c r="N111" s="128" t="n"/>
    </row>
    <row r="112" ht="19.35" customHeight="1">
      <c r="A112" s="124" t="n"/>
      <c r="B112" s="125" t="n"/>
      <c r="C112" s="130" t="inlineStr">
        <is>
          <t>затраты труда машинистов</t>
        </is>
      </c>
      <c r="I112" s="134" t="n">
        <v>0</v>
      </c>
      <c r="J112" s="135" t="n"/>
      <c r="K112" s="135" t="n"/>
      <c r="L112" s="128" t="n"/>
      <c r="M112" s="128" t="n"/>
      <c r="N112" s="128" t="n"/>
    </row>
    <row r="113" ht="19.35" customHeight="1">
      <c r="A113" s="124" t="n"/>
      <c r="B113" s="143" t="n"/>
      <c r="C113" s="143" t="n"/>
      <c r="D113" s="121" t="n"/>
      <c r="E113" s="121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4" t="inlineStr">
        <is>
          <t>Составил: ______________________________________/  Григорова И. А. /</t>
        </is>
      </c>
    </row>
    <row r="115" ht="19.35" customHeight="1">
      <c r="A115" s="144" t="n"/>
      <c r="B115" s="144" t="n"/>
      <c r="C115" s="145" t="inlineStr">
        <is>
          <t>должность, подпись (инициалы, фамилия)</t>
        </is>
      </c>
      <c r="G115" s="146" t="n"/>
      <c r="H115" s="146" t="n"/>
      <c r="I115" s="146" t="n"/>
      <c r="J115" s="144" t="n"/>
      <c r="K115" s="144" t="n"/>
      <c r="L115" s="144" t="n"/>
      <c r="M115" s="144" t="n"/>
      <c r="N115" s="144" t="n"/>
    </row>
    <row r="116" ht="19.35" customHeight="1">
      <c r="A116" s="144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5" t="inlineStr">
        <is>
          <t>должность, подпись (инициалы, фамилия)</t>
        </is>
      </c>
      <c r="G117" s="146" t="n"/>
      <c r="H117" s="146" t="n"/>
      <c r="I117" s="146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27 ВЛ 220 кВ Архара-Ядрино-т с отпайкой на ПС Тармачукан-т.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02-27-05</t>
        </is>
      </c>
    </row>
    <row r="25" ht="19.35" customHeight="1">
      <c r="A25" s="55" t="inlineStr">
        <is>
          <t>27 ВЛ 220 кВ Архара-Ядрино-т с отпайкой на ПС Тармачукан-т.  Архаринский р-он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Ф.579959-19.27-РД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2391.31</v>
      </c>
      <c r="M31" s="64" t="n">
        <v>33.56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6611.5</v>
      </c>
      <c r="E32" s="71" t="inlineStr">
        <is>
          <t>(</t>
        </is>
      </c>
      <c r="F32" s="70" t="n">
        <v>113.9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3972.22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387.55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6611.5</v>
      </c>
      <c r="E34" s="71" t="inlineStr">
        <is>
          <t>(</t>
        </is>
      </c>
      <c r="F34" s="77" t="n">
        <v>113.9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3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2" t="n"/>
      <c r="E44" s="273" t="n"/>
      <c r="F44" s="92" t="inlineStr">
        <is>
          <t>100 м2</t>
        </is>
      </c>
      <c r="G44" s="93" t="n">
        <v>584</v>
      </c>
      <c r="H44" s="94" t="n">
        <v>1</v>
      </c>
      <c r="I44" s="94" t="n">
        <v>584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2" t="n"/>
      <c r="E45" s="273" t="n"/>
      <c r="F45" s="98" t="n"/>
      <c r="G45" s="98" t="n"/>
      <c r="H45" s="98" t="n"/>
      <c r="I45" s="99" t="n"/>
      <c r="J45" s="100" t="n">
        <v>37.79</v>
      </c>
      <c r="K45" s="274" t="n">
        <v>1.2</v>
      </c>
      <c r="L45" s="102" t="n">
        <v>26483.23</v>
      </c>
      <c r="M45" s="100" t="n">
        <v>71.26000000000001</v>
      </c>
      <c r="N45" s="102" t="n">
        <v>1887194.97</v>
      </c>
    </row>
    <row r="46" ht="19.35" customHeight="1">
      <c r="A46" s="95" t="n"/>
      <c r="B46" s="103" t="n"/>
      <c r="C46" s="97" t="inlineStr">
        <is>
          <t>ЗТ</t>
        </is>
      </c>
      <c r="D46" s="272" t="n"/>
      <c r="E46" s="273" t="n"/>
      <c r="F46" s="104" t="inlineStr">
        <is>
          <t>чел.-ч</t>
        </is>
      </c>
      <c r="G46" s="100" t="n">
        <v>4.43</v>
      </c>
      <c r="H46" s="274" t="n">
        <v>1.2</v>
      </c>
      <c r="I46" s="279" t="n">
        <v>3104.544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2" t="n"/>
      <c r="E47" s="273" t="n"/>
      <c r="F47" s="98" t="n"/>
      <c r="G47" s="106" t="n"/>
      <c r="H47" s="106" t="n"/>
      <c r="I47" s="99" t="n"/>
      <c r="J47" s="100" t="n">
        <v>37.79</v>
      </c>
      <c r="K47" s="99" t="n"/>
      <c r="L47" s="102" t="n">
        <v>26483.23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2" t="n"/>
      <c r="E48" s="273" t="n"/>
      <c r="F48" s="98" t="n"/>
      <c r="G48" s="106" t="n"/>
      <c r="H48" s="106" t="n"/>
      <c r="I48" s="99" t="n"/>
      <c r="J48" s="99" t="n"/>
      <c r="K48" s="99" t="n"/>
      <c r="L48" s="102" t="n">
        <v>26483.23</v>
      </c>
      <c r="M48" s="99" t="n"/>
      <c r="N48" s="102" t="n">
        <v>1887194.97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2" t="n"/>
      <c r="E49" s="273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23570.07</v>
      </c>
      <c r="M49" s="99" t="n"/>
      <c r="N49" s="112" t="n">
        <v>1679603.52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2" t="n"/>
      <c r="E50" s="273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10858.12</v>
      </c>
      <c r="M50" s="99" t="n"/>
      <c r="N50" s="102" t="n">
        <v>773749.9399999999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2" t="n"/>
      <c r="E51" s="273" t="n"/>
      <c r="F51" s="99" t="n"/>
      <c r="G51" s="106" t="n"/>
      <c r="H51" s="106" t="n"/>
      <c r="I51" s="113" t="n"/>
      <c r="J51" s="113" t="n"/>
      <c r="K51" s="113" t="n"/>
      <c r="L51" s="114" t="n">
        <v>60911.42</v>
      </c>
      <c r="M51" s="113" t="n"/>
      <c r="N51" s="93" t="n"/>
    </row>
    <row r="52" ht="19.35" customHeight="1">
      <c r="A52" s="89" t="inlineStr">
        <is>
          <t>Пролет 57-58, 152-180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2" t="n"/>
      <c r="E53" s="273" t="n"/>
      <c r="F53" s="92" t="inlineStr">
        <is>
          <t>100 шт</t>
        </is>
      </c>
      <c r="G53" s="93" t="n">
        <v>13.61</v>
      </c>
      <c r="H53" s="94" t="n">
        <v>1</v>
      </c>
      <c r="I53" s="115" t="n">
        <v>13.61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2" t="n"/>
      <c r="E54" s="273" t="n"/>
      <c r="F54" s="98" t="n"/>
      <c r="G54" s="98" t="n"/>
      <c r="H54" s="98" t="n"/>
      <c r="I54" s="99" t="n"/>
      <c r="J54" s="100" t="n">
        <v>48.97</v>
      </c>
      <c r="K54" s="274" t="n">
        <v>1.2</v>
      </c>
      <c r="L54" s="100" t="n">
        <v>799.78</v>
      </c>
      <c r="M54" s="100" t="n">
        <v>71.26000000000001</v>
      </c>
      <c r="N54" s="102" t="n">
        <v>56992.32</v>
      </c>
    </row>
    <row r="55" ht="19.35" customHeight="1">
      <c r="A55" s="95" t="n"/>
      <c r="B55" s="103" t="n"/>
      <c r="C55" s="97" t="inlineStr">
        <is>
          <t>ЗТ</t>
        </is>
      </c>
      <c r="D55" s="272" t="n"/>
      <c r="E55" s="273" t="n"/>
      <c r="F55" s="104" t="inlineStr">
        <is>
          <t>чел.-ч</t>
        </is>
      </c>
      <c r="G55" s="100" t="n">
        <v>5.21</v>
      </c>
      <c r="H55" s="274" t="n">
        <v>1.2</v>
      </c>
      <c r="I55" s="276" t="n">
        <v>85.08972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2" t="n"/>
      <c r="E56" s="273" t="n"/>
      <c r="F56" s="98" t="n"/>
      <c r="G56" s="106" t="n"/>
      <c r="H56" s="106" t="n"/>
      <c r="I56" s="99" t="n"/>
      <c r="J56" s="100" t="n">
        <v>48.97</v>
      </c>
      <c r="K56" s="99" t="n"/>
      <c r="L56" s="100" t="n">
        <v>799.78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2" t="n"/>
      <c r="E57" s="273" t="n"/>
      <c r="F57" s="98" t="n"/>
      <c r="G57" s="106" t="n"/>
      <c r="H57" s="106" t="n"/>
      <c r="I57" s="99" t="n"/>
      <c r="J57" s="99" t="n"/>
      <c r="K57" s="99" t="n"/>
      <c r="L57" s="100" t="n">
        <v>799.78</v>
      </c>
      <c r="M57" s="99" t="n"/>
      <c r="N57" s="102" t="n">
        <v>56992.32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2" t="n"/>
      <c r="E58" s="273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0" t="n">
        <v>711.8</v>
      </c>
      <c r="M58" s="99" t="n"/>
      <c r="N58" s="112" t="n">
        <v>50723.16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2" t="n"/>
      <c r="E59" s="273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327.91</v>
      </c>
      <c r="M59" s="99" t="n"/>
      <c r="N59" s="102" t="n">
        <v>23366.85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2" t="n"/>
      <c r="E60" s="273" t="n"/>
      <c r="F60" s="99" t="n"/>
      <c r="G60" s="106" t="n"/>
      <c r="H60" s="106" t="n"/>
      <c r="I60" s="113" t="n"/>
      <c r="J60" s="113" t="n"/>
      <c r="K60" s="113" t="n"/>
      <c r="L60" s="114" t="n">
        <v>1839.49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2" t="n"/>
      <c r="E61" s="273" t="n"/>
      <c r="F61" s="92" t="inlineStr">
        <is>
          <t>100 шт</t>
        </is>
      </c>
      <c r="G61" s="93" t="n">
        <v>6.17</v>
      </c>
      <c r="H61" s="94" t="n">
        <v>1</v>
      </c>
      <c r="I61" s="115" t="n">
        <v>6.17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2" t="n"/>
      <c r="E62" s="273" t="n"/>
      <c r="F62" s="98" t="n"/>
      <c r="G62" s="98" t="n"/>
      <c r="H62" s="98" t="n"/>
      <c r="I62" s="99" t="n"/>
      <c r="J62" s="100" t="n">
        <v>94.94</v>
      </c>
      <c r="K62" s="274" t="n">
        <v>1.2</v>
      </c>
      <c r="L62" s="100" t="n">
        <v>702.9400000000001</v>
      </c>
      <c r="M62" s="100" t="n">
        <v>71.26000000000001</v>
      </c>
      <c r="N62" s="102" t="n">
        <v>50091.5</v>
      </c>
    </row>
    <row r="63" ht="19.35" customHeight="1">
      <c r="A63" s="95" t="n"/>
      <c r="B63" s="103" t="n"/>
      <c r="C63" s="97" t="inlineStr">
        <is>
          <t>ЗТ</t>
        </is>
      </c>
      <c r="D63" s="272" t="n"/>
      <c r="E63" s="273" t="n"/>
      <c r="F63" s="104" t="inlineStr">
        <is>
          <t>чел.-ч</t>
        </is>
      </c>
      <c r="G63" s="277" t="n">
        <v>10.1</v>
      </c>
      <c r="H63" s="274" t="n">
        <v>1.2</v>
      </c>
      <c r="I63" s="278" t="n">
        <v>74.7804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2" t="n"/>
      <c r="E64" s="273" t="n"/>
      <c r="F64" s="98" t="n"/>
      <c r="G64" s="106" t="n"/>
      <c r="H64" s="106" t="n"/>
      <c r="I64" s="99" t="n"/>
      <c r="J64" s="100" t="n">
        <v>94.94</v>
      </c>
      <c r="K64" s="99" t="n"/>
      <c r="L64" s="100" t="n">
        <v>702.9400000000001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2" t="n"/>
      <c r="E65" s="273" t="n"/>
      <c r="F65" s="98" t="n"/>
      <c r="G65" s="106" t="n"/>
      <c r="H65" s="106" t="n"/>
      <c r="I65" s="99" t="n"/>
      <c r="J65" s="99" t="n"/>
      <c r="K65" s="99" t="n"/>
      <c r="L65" s="100" t="n">
        <v>702.9400000000001</v>
      </c>
      <c r="M65" s="99" t="n"/>
      <c r="N65" s="102" t="n">
        <v>50091.5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2" t="n"/>
      <c r="E66" s="273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0" t="n">
        <v>625.62</v>
      </c>
      <c r="M66" s="99" t="n"/>
      <c r="N66" s="112" t="n">
        <v>44581.44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2" t="n"/>
      <c r="E67" s="273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288.21</v>
      </c>
      <c r="M67" s="99" t="n"/>
      <c r="N67" s="102" t="n">
        <v>20537.52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2" t="n"/>
      <c r="E68" s="273" t="n"/>
      <c r="F68" s="99" t="n"/>
      <c r="G68" s="106" t="n"/>
      <c r="H68" s="106" t="n"/>
      <c r="I68" s="113" t="n"/>
      <c r="J68" s="113" t="n"/>
      <c r="K68" s="113" t="n"/>
      <c r="L68" s="114" t="n">
        <v>1616.77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2" t="n"/>
      <c r="E69" s="273" t="n"/>
      <c r="F69" s="92" t="inlineStr">
        <is>
          <t>100 шт</t>
        </is>
      </c>
      <c r="G69" s="93" t="n">
        <v>1.97</v>
      </c>
      <c r="H69" s="94" t="n">
        <v>1</v>
      </c>
      <c r="I69" s="115" t="n">
        <v>1.97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2" t="n"/>
      <c r="E70" s="273" t="n"/>
      <c r="F70" s="98" t="n"/>
      <c r="G70" s="98" t="n"/>
      <c r="H70" s="98" t="n"/>
      <c r="I70" s="99" t="n"/>
      <c r="J70" s="100" t="n">
        <v>125.96</v>
      </c>
      <c r="K70" s="274" t="n">
        <v>1.2</v>
      </c>
      <c r="L70" s="100" t="n">
        <v>297.77</v>
      </c>
      <c r="M70" s="100" t="n">
        <v>71.26000000000001</v>
      </c>
      <c r="N70" s="102" t="n">
        <v>21219.09</v>
      </c>
    </row>
    <row r="71" ht="19.35" customHeight="1">
      <c r="A71" s="95" t="n"/>
      <c r="B71" s="103" t="n"/>
      <c r="C71" s="97" t="inlineStr">
        <is>
          <t>ЗТ</t>
        </is>
      </c>
      <c r="D71" s="272" t="n"/>
      <c r="E71" s="273" t="n"/>
      <c r="F71" s="104" t="inlineStr">
        <is>
          <t>чел.-ч</t>
        </is>
      </c>
      <c r="G71" s="277" t="n">
        <v>13.4</v>
      </c>
      <c r="H71" s="274" t="n">
        <v>1.2</v>
      </c>
      <c r="I71" s="278" t="n">
        <v>31.6776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2" t="n"/>
      <c r="E72" s="273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297.77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2" t="n"/>
      <c r="E73" s="273" t="n"/>
      <c r="F73" s="98" t="n"/>
      <c r="G73" s="106" t="n"/>
      <c r="H73" s="106" t="n"/>
      <c r="I73" s="99" t="n"/>
      <c r="J73" s="99" t="n"/>
      <c r="K73" s="99" t="n"/>
      <c r="L73" s="100" t="n">
        <v>297.77</v>
      </c>
      <c r="M73" s="99" t="n"/>
      <c r="N73" s="102" t="n">
        <v>21219.09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2" t="n"/>
      <c r="E74" s="273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265.02</v>
      </c>
      <c r="M74" s="99" t="n"/>
      <c r="N74" s="112" t="n">
        <v>18884.99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2" t="n"/>
      <c r="E75" s="273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122.09</v>
      </c>
      <c r="M75" s="99" t="n"/>
      <c r="N75" s="102" t="n">
        <v>8699.83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2" t="n"/>
      <c r="E76" s="273" t="n"/>
      <c r="F76" s="99" t="n"/>
      <c r="G76" s="106" t="n"/>
      <c r="H76" s="106" t="n"/>
      <c r="I76" s="113" t="n"/>
      <c r="J76" s="113" t="n"/>
      <c r="K76" s="113" t="n"/>
      <c r="L76" s="115" t="n">
        <v>684.88</v>
      </c>
      <c r="M76" s="113" t="n"/>
      <c r="N76" s="93" t="n"/>
    </row>
    <row r="77" ht="68.65000000000001" customHeight="1">
      <c r="A77" s="87" t="inlineStr">
        <is>
          <t>5</t>
        </is>
      </c>
      <c r="B77" s="90" t="inlineStr">
        <is>
          <t>ФЕР01-02-100-01</t>
        </is>
      </c>
      <c r="C77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2" t="n"/>
      <c r="E77" s="273" t="n"/>
      <c r="F77" s="92" t="inlineStr">
        <is>
          <t>100 шт</t>
        </is>
      </c>
      <c r="G77" s="93" t="n">
        <v>13.61</v>
      </c>
      <c r="H77" s="94" t="n">
        <v>1</v>
      </c>
      <c r="I77" s="115" t="n">
        <v>13.61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2" t="n"/>
      <c r="E78" s="273" t="n"/>
      <c r="F78" s="98" t="n"/>
      <c r="G78" s="98" t="n"/>
      <c r="H78" s="98" t="n"/>
      <c r="I78" s="99" t="n"/>
      <c r="J78" s="100" t="n">
        <v>115.44</v>
      </c>
      <c r="K78" s="274" t="n">
        <v>1.2</v>
      </c>
      <c r="L78" s="102" t="n">
        <v>1885.37</v>
      </c>
      <c r="M78" s="100" t="n">
        <v>71.26000000000001</v>
      </c>
      <c r="N78" s="102" t="n">
        <v>134351.47</v>
      </c>
    </row>
    <row r="79" ht="19.35" customHeight="1">
      <c r="A79" s="95" t="n"/>
      <c r="B79" s="96" t="inlineStr">
        <is>
          <t>2</t>
        </is>
      </c>
      <c r="C79" s="97" t="inlineStr">
        <is>
          <t>ЭМ</t>
        </is>
      </c>
      <c r="D79" s="272" t="n"/>
      <c r="E79" s="273" t="n"/>
      <c r="F79" s="98" t="n"/>
      <c r="G79" s="98" t="n"/>
      <c r="H79" s="98" t="n"/>
      <c r="I79" s="99" t="n"/>
      <c r="J79" s="100" t="n">
        <v>655.4299999999999</v>
      </c>
      <c r="K79" s="274" t="n">
        <v>1.2</v>
      </c>
      <c r="L79" s="102" t="n">
        <v>10704.48</v>
      </c>
      <c r="M79" s="99" t="n"/>
      <c r="N79" s="99" t="n"/>
    </row>
    <row r="80" ht="19.35" customHeight="1">
      <c r="A80" s="95" t="n"/>
      <c r="B80" s="96" t="inlineStr">
        <is>
          <t>3</t>
        </is>
      </c>
      <c r="C80" s="97" t="inlineStr">
        <is>
          <t>в т.ч. ОТм</t>
        </is>
      </c>
      <c r="D80" s="272" t="n"/>
      <c r="E80" s="273" t="n"/>
      <c r="F80" s="98" t="n"/>
      <c r="G80" s="98" t="n"/>
      <c r="H80" s="98" t="n"/>
      <c r="I80" s="99" t="n"/>
      <c r="J80" s="100" t="n">
        <v>114.62</v>
      </c>
      <c r="K80" s="274" t="n">
        <v>1.2</v>
      </c>
      <c r="L80" s="102" t="n">
        <v>1871.97</v>
      </c>
      <c r="M80" s="100" t="n">
        <v>71.26000000000001</v>
      </c>
      <c r="N80" s="102" t="n">
        <v>133396.58</v>
      </c>
    </row>
    <row r="81" ht="19.35" customHeight="1">
      <c r="A81" s="95" t="n"/>
      <c r="B81" s="103" t="n"/>
      <c r="C81" s="97" t="inlineStr">
        <is>
          <t>ЗТ</t>
        </is>
      </c>
      <c r="D81" s="272" t="n"/>
      <c r="E81" s="273" t="n"/>
      <c r="F81" s="104" t="inlineStr">
        <is>
          <t>чел.-ч</t>
        </is>
      </c>
      <c r="G81" s="277" t="n">
        <v>14.8</v>
      </c>
      <c r="H81" s="274" t="n">
        <v>1.2</v>
      </c>
      <c r="I81" s="278" t="n">
        <v>241.7136</v>
      </c>
      <c r="J81" s="99" t="n"/>
      <c r="K81" s="99" t="n"/>
      <c r="L81" s="99" t="n"/>
      <c r="M81" s="99" t="n"/>
      <c r="N81" s="99" t="n"/>
    </row>
    <row r="82" ht="19.35" customHeight="1">
      <c r="A82" s="95" t="n"/>
      <c r="B82" s="103" t="n"/>
      <c r="C82" s="97" t="inlineStr">
        <is>
          <t>ЗТм</t>
        </is>
      </c>
      <c r="D82" s="272" t="n"/>
      <c r="E82" s="273" t="n"/>
      <c r="F82" s="104" t="inlineStr">
        <is>
          <t>чел.-ч</t>
        </is>
      </c>
      <c r="G82" s="100" t="n">
        <v>8.49</v>
      </c>
      <c r="H82" s="274" t="n">
        <v>1.2</v>
      </c>
      <c r="I82" s="276" t="n">
        <v>138.65868</v>
      </c>
      <c r="J82" s="99" t="n"/>
      <c r="K82" s="99" t="n"/>
      <c r="L82" s="99" t="n"/>
      <c r="M82" s="99" t="n"/>
      <c r="N82" s="99" t="n"/>
    </row>
    <row r="83" ht="19.35" customHeight="1">
      <c r="A83" s="95" t="n"/>
      <c r="B83" s="103" t="n"/>
      <c r="C83" s="97" t="inlineStr">
        <is>
          <t>Итого по расценке</t>
        </is>
      </c>
      <c r="D83" s="272" t="n"/>
      <c r="E83" s="273" t="n"/>
      <c r="F83" s="98" t="n"/>
      <c r="G83" s="106" t="n"/>
      <c r="H83" s="106" t="n"/>
      <c r="I83" s="99" t="n"/>
      <c r="J83" s="100" t="n">
        <v>770.87</v>
      </c>
      <c r="K83" s="99" t="n"/>
      <c r="L83" s="102" t="n">
        <v>12589.85</v>
      </c>
      <c r="M83" s="99" t="n"/>
      <c r="N83" s="107" t="n"/>
    </row>
    <row r="84" ht="19.35" customHeight="1">
      <c r="A84" s="95" t="n"/>
      <c r="B84" s="108" t="n"/>
      <c r="C84" s="97" t="inlineStr">
        <is>
          <t>ФОТ</t>
        </is>
      </c>
      <c r="D84" s="272" t="n"/>
      <c r="E84" s="273" t="n"/>
      <c r="F84" s="98" t="n"/>
      <c r="G84" s="106" t="n"/>
      <c r="H84" s="106" t="n"/>
      <c r="I84" s="99" t="n"/>
      <c r="J84" s="99" t="n"/>
      <c r="K84" s="99" t="n"/>
      <c r="L84" s="102" t="n">
        <v>3757.34</v>
      </c>
      <c r="M84" s="99" t="n"/>
      <c r="N84" s="102" t="n">
        <v>267748.05</v>
      </c>
    </row>
    <row r="85" ht="42" customHeight="1">
      <c r="A85" s="95" t="n"/>
      <c r="B85" s="109" t="inlineStr">
        <is>
          <t>Пр/812-001.4-1</t>
        </is>
      </c>
      <c r="C85" s="97" t="inlineStr">
        <is>
          <t>НР Земляные работы по другим видам работ (подготовительным, сопутствующим, укрепительным)</t>
        </is>
      </c>
      <c r="D85" s="272" t="n"/>
      <c r="E85" s="273" t="n"/>
      <c r="F85" s="104" t="inlineStr">
        <is>
          <t>%</t>
        </is>
      </c>
      <c r="G85" s="110" t="n">
        <v>89</v>
      </c>
      <c r="H85" s="111" t="n"/>
      <c r="I85" s="110" t="n">
        <v>89</v>
      </c>
      <c r="J85" s="99" t="n"/>
      <c r="K85" s="99" t="n"/>
      <c r="L85" s="102" t="n">
        <v>3344.03</v>
      </c>
      <c r="M85" s="99" t="n"/>
      <c r="N85" s="112" t="n">
        <v>238295.76</v>
      </c>
    </row>
    <row r="86" ht="42" customHeight="1">
      <c r="A86" s="95" t="n"/>
      <c r="B86" s="109" t="inlineStr">
        <is>
          <t>Пр/774-001.4</t>
        </is>
      </c>
      <c r="C86" s="97" t="inlineStr">
        <is>
          <t>СП Земляные работы по другим видам работ (подготовительным, сопутствующим, укрепительным)</t>
        </is>
      </c>
      <c r="D86" s="272" t="n"/>
      <c r="E86" s="273" t="n"/>
      <c r="F86" s="104" t="inlineStr">
        <is>
          <t>%</t>
        </is>
      </c>
      <c r="G86" s="110" t="n">
        <v>41</v>
      </c>
      <c r="H86" s="111" t="n"/>
      <c r="I86" s="110" t="n">
        <v>41</v>
      </c>
      <c r="J86" s="99" t="n"/>
      <c r="K86" s="99" t="n"/>
      <c r="L86" s="102" t="n">
        <v>1540.51</v>
      </c>
      <c r="M86" s="99" t="n"/>
      <c r="N86" s="102" t="n">
        <v>109776.7</v>
      </c>
    </row>
    <row r="87" ht="19.35" customHeight="1">
      <c r="A87" s="95" t="n"/>
      <c r="B87" s="108" t="n"/>
      <c r="C87" s="87" t="inlineStr">
        <is>
          <t>Всего по позиции</t>
        </is>
      </c>
      <c r="D87" s="272" t="n"/>
      <c r="E87" s="273" t="n"/>
      <c r="F87" s="99" t="n"/>
      <c r="G87" s="106" t="n"/>
      <c r="H87" s="106" t="n"/>
      <c r="I87" s="113" t="n"/>
      <c r="J87" s="113" t="n"/>
      <c r="K87" s="113" t="n"/>
      <c r="L87" s="114" t="n">
        <v>17474.39</v>
      </c>
      <c r="M87" s="113" t="n"/>
      <c r="N87" s="93" t="n"/>
    </row>
    <row r="88" ht="55.35" customHeight="1">
      <c r="A88" s="87" t="inlineStr">
        <is>
          <t>6</t>
        </is>
      </c>
      <c r="B88" s="90" t="inlineStr">
        <is>
          <t>ФЕР01-02-100-07</t>
        </is>
      </c>
      <c r="C88" s="91" t="inlineStr">
        <is>
          <t>При трелевке на каждые последующие 100 м добавлять: к расценке 01-02-100-01</t>
        </is>
      </c>
      <c r="D88" s="272" t="n"/>
      <c r="E88" s="273" t="n"/>
      <c r="F88" s="92" t="inlineStr">
        <is>
          <t>100 шт</t>
        </is>
      </c>
      <c r="G88" s="93" t="n">
        <v>13.61</v>
      </c>
      <c r="H88" s="94" t="n">
        <v>1</v>
      </c>
      <c r="I88" s="115" t="n">
        <v>13.61</v>
      </c>
      <c r="J88" s="93" t="n"/>
      <c r="K88" s="93" t="n"/>
      <c r="L88" s="93" t="n"/>
      <c r="M88" s="93" t="n"/>
      <c r="N88" s="93" t="n"/>
    </row>
    <row r="89" ht="19.35" customHeight="1">
      <c r="A89" s="95" t="n"/>
      <c r="B89" s="96" t="inlineStr">
        <is>
          <t>1</t>
        </is>
      </c>
      <c r="C89" s="97" t="inlineStr">
        <is>
          <t>ОТ</t>
        </is>
      </c>
      <c r="D89" s="272" t="n"/>
      <c r="E89" s="273" t="n"/>
      <c r="F89" s="98" t="n"/>
      <c r="G89" s="98" t="n"/>
      <c r="H89" s="98" t="n"/>
      <c r="I89" s="99" t="n"/>
      <c r="J89" s="100" t="n">
        <v>28.94</v>
      </c>
      <c r="K89" s="274" t="n">
        <v>1.2</v>
      </c>
      <c r="L89" s="100" t="n">
        <v>472.65</v>
      </c>
      <c r="M89" s="100" t="n">
        <v>71.26000000000001</v>
      </c>
      <c r="N89" s="102" t="n">
        <v>33681.04</v>
      </c>
    </row>
    <row r="90" ht="19.35" customHeight="1">
      <c r="A90" s="95" t="n"/>
      <c r="B90" s="96" t="inlineStr">
        <is>
          <t>2</t>
        </is>
      </c>
      <c r="C90" s="97" t="inlineStr">
        <is>
          <t>ЭМ</t>
        </is>
      </c>
      <c r="D90" s="272" t="n"/>
      <c r="E90" s="273" t="n"/>
      <c r="F90" s="98" t="n"/>
      <c r="G90" s="98" t="n"/>
      <c r="H90" s="98" t="n"/>
      <c r="I90" s="99" t="n"/>
      <c r="J90" s="100" t="n">
        <v>163.66</v>
      </c>
      <c r="K90" s="274" t="n">
        <v>1.2</v>
      </c>
      <c r="L90" s="102" t="n">
        <v>2672.9</v>
      </c>
      <c r="M90" s="99" t="n"/>
      <c r="N90" s="99" t="n"/>
    </row>
    <row r="91" ht="19.35" customHeight="1">
      <c r="A91" s="95" t="n"/>
      <c r="B91" s="96" t="inlineStr">
        <is>
          <t>3</t>
        </is>
      </c>
      <c r="C91" s="97" t="inlineStr">
        <is>
          <t>в т.ч. ОТм</t>
        </is>
      </c>
      <c r="D91" s="272" t="n"/>
      <c r="E91" s="273" t="n"/>
      <c r="F91" s="98" t="n"/>
      <c r="G91" s="98" t="n"/>
      <c r="H91" s="98" t="n"/>
      <c r="I91" s="99" t="n"/>
      <c r="J91" s="100" t="n">
        <v>28.62</v>
      </c>
      <c r="K91" s="274" t="n">
        <v>1.2</v>
      </c>
      <c r="L91" s="100" t="n">
        <v>467.42</v>
      </c>
      <c r="M91" s="100" t="n">
        <v>71.26000000000001</v>
      </c>
      <c r="N91" s="102" t="n">
        <v>33308.35</v>
      </c>
    </row>
    <row r="92" ht="19.35" customHeight="1">
      <c r="A92" s="95" t="n"/>
      <c r="B92" s="103" t="n"/>
      <c r="C92" s="97" t="inlineStr">
        <is>
          <t>ЗТ</t>
        </is>
      </c>
      <c r="D92" s="272" t="n"/>
      <c r="E92" s="273" t="n"/>
      <c r="F92" s="104" t="inlineStr">
        <is>
          <t>чел.-ч</t>
        </is>
      </c>
      <c r="G92" s="100" t="n">
        <v>3.71</v>
      </c>
      <c r="H92" s="274" t="n">
        <v>1.2</v>
      </c>
      <c r="I92" s="276" t="n">
        <v>60.59172</v>
      </c>
      <c r="J92" s="99" t="n"/>
      <c r="K92" s="99" t="n"/>
      <c r="L92" s="99" t="n"/>
      <c r="M92" s="99" t="n"/>
      <c r="N92" s="99" t="n"/>
    </row>
    <row r="93" ht="19.35" customHeight="1">
      <c r="A93" s="95" t="n"/>
      <c r="B93" s="103" t="n"/>
      <c r="C93" s="97" t="inlineStr">
        <is>
          <t>ЗТм</t>
        </is>
      </c>
      <c r="D93" s="272" t="n"/>
      <c r="E93" s="273" t="n"/>
      <c r="F93" s="104" t="inlineStr">
        <is>
          <t>чел.-ч</t>
        </is>
      </c>
      <c r="G93" s="100" t="n">
        <v>2.12</v>
      </c>
      <c r="H93" s="274" t="n">
        <v>1.2</v>
      </c>
      <c r="I93" s="276" t="n">
        <v>34.62384</v>
      </c>
      <c r="J93" s="99" t="n"/>
      <c r="K93" s="99" t="n"/>
      <c r="L93" s="99" t="n"/>
      <c r="M93" s="99" t="n"/>
      <c r="N93" s="99" t="n"/>
    </row>
    <row r="94" ht="19.35" customHeight="1">
      <c r="A94" s="95" t="n"/>
      <c r="B94" s="103" t="n"/>
      <c r="C94" s="97" t="inlineStr">
        <is>
          <t>Итого по расценке</t>
        </is>
      </c>
      <c r="D94" s="272" t="n"/>
      <c r="E94" s="273" t="n"/>
      <c r="F94" s="98" t="n"/>
      <c r="G94" s="106" t="n"/>
      <c r="H94" s="106" t="n"/>
      <c r="I94" s="99" t="n"/>
      <c r="J94" s="100" t="n">
        <v>192.6</v>
      </c>
      <c r="K94" s="99" t="n"/>
      <c r="L94" s="102" t="n">
        <v>3145.55</v>
      </c>
      <c r="M94" s="99" t="n"/>
      <c r="N94" s="107" t="n"/>
    </row>
    <row r="95" ht="19.35" customHeight="1">
      <c r="A95" s="95" t="n"/>
      <c r="B95" s="108" t="n"/>
      <c r="C95" s="97" t="inlineStr">
        <is>
          <t>ФОТ</t>
        </is>
      </c>
      <c r="D95" s="272" t="n"/>
      <c r="E95" s="273" t="n"/>
      <c r="F95" s="98" t="n"/>
      <c r="G95" s="106" t="n"/>
      <c r="H95" s="106" t="n"/>
      <c r="I95" s="99" t="n"/>
      <c r="J95" s="99" t="n"/>
      <c r="K95" s="99" t="n"/>
      <c r="L95" s="100" t="n">
        <v>940.0700000000001</v>
      </c>
      <c r="M95" s="99" t="n"/>
      <c r="N95" s="102" t="n">
        <v>66989.39</v>
      </c>
    </row>
    <row r="96" ht="42" customHeight="1">
      <c r="A96" s="95" t="n"/>
      <c r="B96" s="109" t="inlineStr">
        <is>
          <t>Пр/812-001.4-1</t>
        </is>
      </c>
      <c r="C96" s="97" t="inlineStr">
        <is>
          <t>НР Земляные работы по другим видам работ (подготовительным, сопутствующим, укрепительным)</t>
        </is>
      </c>
      <c r="D96" s="272" t="n"/>
      <c r="E96" s="273" t="n"/>
      <c r="F96" s="104" t="inlineStr">
        <is>
          <t>%</t>
        </is>
      </c>
      <c r="G96" s="110" t="n">
        <v>89</v>
      </c>
      <c r="H96" s="111" t="n"/>
      <c r="I96" s="110" t="n">
        <v>89</v>
      </c>
      <c r="J96" s="99" t="n"/>
      <c r="K96" s="99" t="n"/>
      <c r="L96" s="100" t="n">
        <v>836.66</v>
      </c>
      <c r="M96" s="99" t="n"/>
      <c r="N96" s="112" t="n">
        <v>59620.56</v>
      </c>
    </row>
    <row r="97" ht="42" customHeight="1">
      <c r="A97" s="95" t="n"/>
      <c r="B97" s="109" t="inlineStr">
        <is>
          <t>Пр/774-001.4</t>
        </is>
      </c>
      <c r="C97" s="97" t="inlineStr">
        <is>
          <t>СП Земляные работы по другим видам работ (подготовительным, сопутствующим, укрепительным)</t>
        </is>
      </c>
      <c r="D97" s="272" t="n"/>
      <c r="E97" s="273" t="n"/>
      <c r="F97" s="104" t="inlineStr">
        <is>
          <t>%</t>
        </is>
      </c>
      <c r="G97" s="110" t="n">
        <v>41</v>
      </c>
      <c r="H97" s="111" t="n"/>
      <c r="I97" s="110" t="n">
        <v>41</v>
      </c>
      <c r="J97" s="99" t="n"/>
      <c r="K97" s="99" t="n"/>
      <c r="L97" s="100" t="n">
        <v>385.43</v>
      </c>
      <c r="M97" s="99" t="n"/>
      <c r="N97" s="102" t="n">
        <v>27465.65</v>
      </c>
    </row>
    <row r="98" ht="19.35" customHeight="1">
      <c r="A98" s="95" t="n"/>
      <c r="B98" s="108" t="n"/>
      <c r="C98" s="87" t="inlineStr">
        <is>
          <t>Всего по позиции</t>
        </is>
      </c>
      <c r="D98" s="272" t="n"/>
      <c r="E98" s="273" t="n"/>
      <c r="F98" s="99" t="n"/>
      <c r="G98" s="106" t="n"/>
      <c r="H98" s="106" t="n"/>
      <c r="I98" s="113" t="n"/>
      <c r="J98" s="113" t="n"/>
      <c r="K98" s="113" t="n"/>
      <c r="L98" s="114" t="n">
        <v>4367.64</v>
      </c>
      <c r="M98" s="113" t="n"/>
      <c r="N98" s="93" t="n"/>
    </row>
    <row r="99" ht="68.65000000000001" customHeight="1">
      <c r="A99" s="87" t="inlineStr">
        <is>
          <t>7</t>
        </is>
      </c>
      <c r="B99" s="90" t="inlineStr">
        <is>
          <t>ФЕР01-02-100-02</t>
        </is>
      </c>
      <c r="C99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2" t="n"/>
      <c r="E99" s="273" t="n"/>
      <c r="F99" s="92" t="inlineStr">
        <is>
          <t>100 шт</t>
        </is>
      </c>
      <c r="G99" s="93" t="n">
        <v>6.17</v>
      </c>
      <c r="H99" s="94" t="n">
        <v>1</v>
      </c>
      <c r="I99" s="115" t="n">
        <v>6.17</v>
      </c>
      <c r="J99" s="93" t="n"/>
      <c r="K99" s="93" t="n"/>
      <c r="L99" s="93" t="n"/>
      <c r="M99" s="93" t="n"/>
      <c r="N99" s="93" t="n"/>
    </row>
    <row r="100" ht="19.35" customHeight="1">
      <c r="A100" s="95" t="n"/>
      <c r="B100" s="96" t="inlineStr">
        <is>
          <t>1</t>
        </is>
      </c>
      <c r="C100" s="97" t="inlineStr">
        <is>
          <t>ОТ</t>
        </is>
      </c>
      <c r="D100" s="272" t="n"/>
      <c r="E100" s="273" t="n"/>
      <c r="F100" s="98" t="n"/>
      <c r="G100" s="98" t="n"/>
      <c r="H100" s="98" t="n"/>
      <c r="I100" s="99" t="n"/>
      <c r="J100" s="100" t="n">
        <v>201.24</v>
      </c>
      <c r="K100" s="274" t="n">
        <v>1.2</v>
      </c>
      <c r="L100" s="102" t="n">
        <v>1489.98</v>
      </c>
      <c r="M100" s="100" t="n">
        <v>71.26000000000001</v>
      </c>
      <c r="N100" s="102" t="n">
        <v>106175.97</v>
      </c>
    </row>
    <row r="101" ht="19.35" customHeight="1">
      <c r="A101" s="95" t="n"/>
      <c r="B101" s="96" t="inlineStr">
        <is>
          <t>2</t>
        </is>
      </c>
      <c r="C101" s="97" t="inlineStr">
        <is>
          <t>ЭМ</t>
        </is>
      </c>
      <c r="D101" s="272" t="n"/>
      <c r="E101" s="273" t="n"/>
      <c r="F101" s="98" t="n"/>
      <c r="G101" s="98" t="n"/>
      <c r="H101" s="98" t="n"/>
      <c r="I101" s="99" t="n"/>
      <c r="J101" s="102" t="n">
        <v>1142.56</v>
      </c>
      <c r="K101" s="274" t="n">
        <v>1.2</v>
      </c>
      <c r="L101" s="102" t="n">
        <v>8459.51</v>
      </c>
      <c r="M101" s="99" t="n"/>
      <c r="N101" s="99" t="n"/>
    </row>
    <row r="102" ht="19.35" customHeight="1">
      <c r="A102" s="95" t="n"/>
      <c r="B102" s="96" t="inlineStr">
        <is>
          <t>3</t>
        </is>
      </c>
      <c r="C102" s="97" t="inlineStr">
        <is>
          <t>в т.ч. ОТм</t>
        </is>
      </c>
      <c r="D102" s="272" t="n"/>
      <c r="E102" s="273" t="n"/>
      <c r="F102" s="98" t="n"/>
      <c r="G102" s="98" t="n"/>
      <c r="H102" s="98" t="n"/>
      <c r="I102" s="99" t="n"/>
      <c r="J102" s="100" t="n">
        <v>199.8</v>
      </c>
      <c r="K102" s="274" t="n">
        <v>1.2</v>
      </c>
      <c r="L102" s="102" t="n">
        <v>1479.32</v>
      </c>
      <c r="M102" s="100" t="n">
        <v>71.26000000000001</v>
      </c>
      <c r="N102" s="102" t="n">
        <v>105416.34</v>
      </c>
    </row>
    <row r="103" ht="19.35" customHeight="1">
      <c r="A103" s="95" t="n"/>
      <c r="B103" s="103" t="n"/>
      <c r="C103" s="97" t="inlineStr">
        <is>
          <t>ЗТ</t>
        </is>
      </c>
      <c r="D103" s="272" t="n"/>
      <c r="E103" s="273" t="n"/>
      <c r="F103" s="104" t="inlineStr">
        <is>
          <t>чел.-ч</t>
        </is>
      </c>
      <c r="G103" s="277" t="n">
        <v>25.8</v>
      </c>
      <c r="H103" s="274" t="n">
        <v>1.2</v>
      </c>
      <c r="I103" s="278" t="n">
        <v>191.0232</v>
      </c>
      <c r="J103" s="99" t="n"/>
      <c r="K103" s="99" t="n"/>
      <c r="L103" s="99" t="n"/>
      <c r="M103" s="99" t="n"/>
      <c r="N103" s="99" t="n"/>
    </row>
    <row r="104" ht="19.35" customHeight="1">
      <c r="A104" s="95" t="n"/>
      <c r="B104" s="103" t="n"/>
      <c r="C104" s="97" t="inlineStr">
        <is>
          <t>ЗТм</t>
        </is>
      </c>
      <c r="D104" s="272" t="n"/>
      <c r="E104" s="273" t="n"/>
      <c r="F104" s="104" t="inlineStr">
        <is>
          <t>чел.-ч</t>
        </is>
      </c>
      <c r="G104" s="277" t="n">
        <v>14.8</v>
      </c>
      <c r="H104" s="274" t="n">
        <v>1.2</v>
      </c>
      <c r="I104" s="278" t="n">
        <v>109.5792</v>
      </c>
      <c r="J104" s="99" t="n"/>
      <c r="K104" s="99" t="n"/>
      <c r="L104" s="99" t="n"/>
      <c r="M104" s="99" t="n"/>
      <c r="N104" s="99" t="n"/>
    </row>
    <row r="105" ht="19.35" customHeight="1">
      <c r="A105" s="95" t="n"/>
      <c r="B105" s="103" t="n"/>
      <c r="C105" s="97" t="inlineStr">
        <is>
          <t>Итого по расценке</t>
        </is>
      </c>
      <c r="D105" s="272" t="n"/>
      <c r="E105" s="273" t="n"/>
      <c r="F105" s="98" t="n"/>
      <c r="G105" s="106" t="n"/>
      <c r="H105" s="106" t="n"/>
      <c r="I105" s="99" t="n"/>
      <c r="J105" s="102" t="n">
        <v>1343.8</v>
      </c>
      <c r="K105" s="99" t="n"/>
      <c r="L105" s="102" t="n">
        <v>9949.49</v>
      </c>
      <c r="M105" s="99" t="n"/>
      <c r="N105" s="107" t="n"/>
    </row>
    <row r="106" ht="19.35" customHeight="1">
      <c r="A106" s="95" t="n"/>
      <c r="B106" s="108" t="n"/>
      <c r="C106" s="97" t="inlineStr">
        <is>
          <t>ФОТ</t>
        </is>
      </c>
      <c r="D106" s="272" t="n"/>
      <c r="E106" s="273" t="n"/>
      <c r="F106" s="98" t="n"/>
      <c r="G106" s="106" t="n"/>
      <c r="H106" s="106" t="n"/>
      <c r="I106" s="99" t="n"/>
      <c r="J106" s="99" t="n"/>
      <c r="K106" s="99" t="n"/>
      <c r="L106" s="102" t="n">
        <v>2969.3</v>
      </c>
      <c r="M106" s="99" t="n"/>
      <c r="N106" s="102" t="n">
        <v>211592.31</v>
      </c>
    </row>
    <row r="107" ht="42" customHeight="1">
      <c r="A107" s="95" t="n"/>
      <c r="B107" s="109" t="inlineStr">
        <is>
          <t>Пр/812-001.4-1</t>
        </is>
      </c>
      <c r="C107" s="97" t="inlineStr">
        <is>
          <t>НР Земляные работы по другим видам работ (подготовительным, сопутствующим, укрепительным)</t>
        </is>
      </c>
      <c r="D107" s="272" t="n"/>
      <c r="E107" s="273" t="n"/>
      <c r="F107" s="104" t="inlineStr">
        <is>
          <t>%</t>
        </is>
      </c>
      <c r="G107" s="110" t="n">
        <v>89</v>
      </c>
      <c r="H107" s="111" t="n"/>
      <c r="I107" s="110" t="n">
        <v>89</v>
      </c>
      <c r="J107" s="99" t="n"/>
      <c r="K107" s="99" t="n"/>
      <c r="L107" s="102" t="n">
        <v>2642.68</v>
      </c>
      <c r="M107" s="99" t="n"/>
      <c r="N107" s="112" t="n">
        <v>188317.16</v>
      </c>
    </row>
    <row r="108" ht="42" customHeight="1">
      <c r="A108" s="95" t="n"/>
      <c r="B108" s="109" t="inlineStr">
        <is>
          <t>Пр/774-001.4</t>
        </is>
      </c>
      <c r="C108" s="97" t="inlineStr">
        <is>
          <t>СП Земляные работы по другим видам работ (подготовительным, сопутствующим, укрепительным)</t>
        </is>
      </c>
      <c r="D108" s="272" t="n"/>
      <c r="E108" s="273" t="n"/>
      <c r="F108" s="104" t="inlineStr">
        <is>
          <t>%</t>
        </is>
      </c>
      <c r="G108" s="110" t="n">
        <v>41</v>
      </c>
      <c r="H108" s="111" t="n"/>
      <c r="I108" s="110" t="n">
        <v>41</v>
      </c>
      <c r="J108" s="99" t="n"/>
      <c r="K108" s="99" t="n"/>
      <c r="L108" s="102" t="n">
        <v>1217.41</v>
      </c>
      <c r="M108" s="99" t="n"/>
      <c r="N108" s="102" t="n">
        <v>86752.85000000001</v>
      </c>
    </row>
    <row r="109" ht="19.35" customHeight="1">
      <c r="A109" s="95" t="n"/>
      <c r="B109" s="108" t="n"/>
      <c r="C109" s="87" t="inlineStr">
        <is>
          <t>Всего по позиции</t>
        </is>
      </c>
      <c r="D109" s="272" t="n"/>
      <c r="E109" s="273" t="n"/>
      <c r="F109" s="99" t="n"/>
      <c r="G109" s="106" t="n"/>
      <c r="H109" s="106" t="n"/>
      <c r="I109" s="113" t="n"/>
      <c r="J109" s="113" t="n"/>
      <c r="K109" s="113" t="n"/>
      <c r="L109" s="114" t="n">
        <v>13809.58</v>
      </c>
      <c r="M109" s="113" t="n"/>
      <c r="N109" s="93" t="n"/>
    </row>
    <row r="110" ht="55.35" customHeight="1">
      <c r="A110" s="87" t="inlineStr">
        <is>
          <t>8</t>
        </is>
      </c>
      <c r="B110" s="90" t="inlineStr">
        <is>
          <t>ФЕР01-02-100-08</t>
        </is>
      </c>
      <c r="C110" s="91" t="inlineStr">
        <is>
          <t>При трелевке на каждые последующие 100 м добавлять: к расценке 01-02-100-02</t>
        </is>
      </c>
      <c r="D110" s="272" t="n"/>
      <c r="E110" s="273" t="n"/>
      <c r="F110" s="92" t="inlineStr">
        <is>
          <t>100 шт</t>
        </is>
      </c>
      <c r="G110" s="93" t="n">
        <v>6.17</v>
      </c>
      <c r="H110" s="94" t="n">
        <v>1</v>
      </c>
      <c r="I110" s="115" t="n">
        <v>6.17</v>
      </c>
      <c r="J110" s="93" t="n"/>
      <c r="K110" s="93" t="n"/>
      <c r="L110" s="93" t="n"/>
      <c r="M110" s="93" t="n"/>
      <c r="N110" s="93" t="n"/>
    </row>
    <row r="111" ht="19.35" customHeight="1">
      <c r="A111" s="95" t="n"/>
      <c r="B111" s="96" t="inlineStr">
        <is>
          <t>1</t>
        </is>
      </c>
      <c r="C111" s="97" t="inlineStr">
        <is>
          <t>ОТ</t>
        </is>
      </c>
      <c r="D111" s="272" t="n"/>
      <c r="E111" s="273" t="n"/>
      <c r="F111" s="98" t="n"/>
      <c r="G111" s="98" t="n"/>
      <c r="H111" s="98" t="n"/>
      <c r="I111" s="99" t="n"/>
      <c r="J111" s="100" t="n">
        <v>58.34</v>
      </c>
      <c r="K111" s="274" t="n">
        <v>1.2</v>
      </c>
      <c r="L111" s="100" t="n">
        <v>431.95</v>
      </c>
      <c r="M111" s="100" t="n">
        <v>71.26000000000001</v>
      </c>
      <c r="N111" s="102" t="n">
        <v>30780.76</v>
      </c>
    </row>
    <row r="112" ht="19.35" customHeight="1">
      <c r="A112" s="95" t="n"/>
      <c r="B112" s="96" t="inlineStr">
        <is>
          <t>2</t>
        </is>
      </c>
      <c r="C112" s="97" t="inlineStr">
        <is>
          <t>ЭМ</t>
        </is>
      </c>
      <c r="D112" s="272" t="n"/>
      <c r="E112" s="273" t="n"/>
      <c r="F112" s="98" t="n"/>
      <c r="G112" s="98" t="n"/>
      <c r="H112" s="98" t="n"/>
      <c r="I112" s="99" t="n"/>
      <c r="J112" s="100" t="n">
        <v>330.42</v>
      </c>
      <c r="K112" s="274" t="n">
        <v>1.2</v>
      </c>
      <c r="L112" s="102" t="n">
        <v>2446.43</v>
      </c>
      <c r="M112" s="99" t="n"/>
      <c r="N112" s="99" t="n"/>
    </row>
    <row r="113" ht="19.35" customHeight="1">
      <c r="A113" s="95" t="n"/>
      <c r="B113" s="96" t="inlineStr">
        <is>
          <t>3</t>
        </is>
      </c>
      <c r="C113" s="97" t="inlineStr">
        <is>
          <t>в т.ч. ОТм</t>
        </is>
      </c>
      <c r="D113" s="272" t="n"/>
      <c r="E113" s="273" t="n"/>
      <c r="F113" s="98" t="n"/>
      <c r="G113" s="98" t="n"/>
      <c r="H113" s="98" t="n"/>
      <c r="I113" s="99" t="n"/>
      <c r="J113" s="100" t="n">
        <v>57.78</v>
      </c>
      <c r="K113" s="274" t="n">
        <v>1.2</v>
      </c>
      <c r="L113" s="100" t="n">
        <v>427.8</v>
      </c>
      <c r="M113" s="100" t="n">
        <v>71.26000000000001</v>
      </c>
      <c r="N113" s="102" t="n">
        <v>30485.03</v>
      </c>
    </row>
    <row r="114" ht="19.35" customHeight="1">
      <c r="A114" s="95" t="n"/>
      <c r="B114" s="103" t="n"/>
      <c r="C114" s="97" t="inlineStr">
        <is>
          <t>ЗТ</t>
        </is>
      </c>
      <c r="D114" s="272" t="n"/>
      <c r="E114" s="273" t="n"/>
      <c r="F114" s="104" t="inlineStr">
        <is>
          <t>чел.-ч</t>
        </is>
      </c>
      <c r="G114" s="100" t="n">
        <v>7.48</v>
      </c>
      <c r="H114" s="274" t="n">
        <v>1.2</v>
      </c>
      <c r="I114" s="276" t="n">
        <v>55.38192</v>
      </c>
      <c r="J114" s="99" t="n"/>
      <c r="K114" s="99" t="n"/>
      <c r="L114" s="99" t="n"/>
      <c r="M114" s="99" t="n"/>
      <c r="N114" s="99" t="n"/>
    </row>
    <row r="115" ht="19.35" customHeight="1">
      <c r="A115" s="95" t="n"/>
      <c r="B115" s="103" t="n"/>
      <c r="C115" s="97" t="inlineStr">
        <is>
          <t>ЗТм</t>
        </is>
      </c>
      <c r="D115" s="272" t="n"/>
      <c r="E115" s="273" t="n"/>
      <c r="F115" s="104" t="inlineStr">
        <is>
          <t>чел.-ч</t>
        </is>
      </c>
      <c r="G115" s="100" t="n">
        <v>4.28</v>
      </c>
      <c r="H115" s="274" t="n">
        <v>1.2</v>
      </c>
      <c r="I115" s="276" t="n">
        <v>31.68912</v>
      </c>
      <c r="J115" s="99" t="n"/>
      <c r="K115" s="99" t="n"/>
      <c r="L115" s="99" t="n"/>
      <c r="M115" s="99" t="n"/>
      <c r="N115" s="99" t="n"/>
    </row>
    <row r="116" ht="19.35" customHeight="1">
      <c r="A116" s="95" t="n"/>
      <c r="B116" s="103" t="n"/>
      <c r="C116" s="97" t="inlineStr">
        <is>
          <t>Итого по расценке</t>
        </is>
      </c>
      <c r="D116" s="272" t="n"/>
      <c r="E116" s="273" t="n"/>
      <c r="F116" s="98" t="n"/>
      <c r="G116" s="106" t="n"/>
      <c r="H116" s="106" t="n"/>
      <c r="I116" s="99" t="n"/>
      <c r="J116" s="100" t="n">
        <v>388.76</v>
      </c>
      <c r="K116" s="99" t="n"/>
      <c r="L116" s="102" t="n">
        <v>2878.38</v>
      </c>
      <c r="M116" s="99" t="n"/>
      <c r="N116" s="107" t="n"/>
    </row>
    <row r="117" ht="19.35" customHeight="1">
      <c r="A117" s="95" t="n"/>
      <c r="B117" s="108" t="n"/>
      <c r="C117" s="97" t="inlineStr">
        <is>
          <t>ФОТ</t>
        </is>
      </c>
      <c r="D117" s="272" t="n"/>
      <c r="E117" s="273" t="n"/>
      <c r="F117" s="98" t="n"/>
      <c r="G117" s="106" t="n"/>
      <c r="H117" s="106" t="n"/>
      <c r="I117" s="99" t="n"/>
      <c r="J117" s="99" t="n"/>
      <c r="K117" s="99" t="n"/>
      <c r="L117" s="100" t="n">
        <v>859.75</v>
      </c>
      <c r="M117" s="99" t="n"/>
      <c r="N117" s="102" t="n">
        <v>61265.79</v>
      </c>
    </row>
    <row r="118" ht="42" customHeight="1">
      <c r="A118" s="95" t="n"/>
      <c r="B118" s="109" t="inlineStr">
        <is>
          <t>Пр/812-001.4-1</t>
        </is>
      </c>
      <c r="C118" s="97" t="inlineStr">
        <is>
          <t>НР Земляные работы по другим видам работ (подготовительным, сопутствующим, укрепительным)</t>
        </is>
      </c>
      <c r="D118" s="272" t="n"/>
      <c r="E118" s="273" t="n"/>
      <c r="F118" s="104" t="inlineStr">
        <is>
          <t>%</t>
        </is>
      </c>
      <c r="G118" s="110" t="n">
        <v>89</v>
      </c>
      <c r="H118" s="111" t="n"/>
      <c r="I118" s="110" t="n">
        <v>89</v>
      </c>
      <c r="J118" s="99" t="n"/>
      <c r="K118" s="99" t="n"/>
      <c r="L118" s="100" t="n">
        <v>765.1799999999999</v>
      </c>
      <c r="M118" s="99" t="n"/>
      <c r="N118" s="112" t="n">
        <v>54526.55</v>
      </c>
    </row>
    <row r="119" ht="42" customHeight="1">
      <c r="A119" s="95" t="n"/>
      <c r="B119" s="109" t="inlineStr">
        <is>
          <t>Пр/774-001.4</t>
        </is>
      </c>
      <c r="C119" s="97" t="inlineStr">
        <is>
          <t>СП Земляные работы по другим видам работ (подготовительным, сопутствующим, укрепительным)</t>
        </is>
      </c>
      <c r="D119" s="272" t="n"/>
      <c r="E119" s="273" t="n"/>
      <c r="F119" s="104" t="inlineStr">
        <is>
          <t>%</t>
        </is>
      </c>
      <c r="G119" s="110" t="n">
        <v>41</v>
      </c>
      <c r="H119" s="111" t="n"/>
      <c r="I119" s="110" t="n">
        <v>41</v>
      </c>
      <c r="J119" s="99" t="n"/>
      <c r="K119" s="99" t="n"/>
      <c r="L119" s="100" t="n">
        <v>352.5</v>
      </c>
      <c r="M119" s="99" t="n"/>
      <c r="N119" s="102" t="n">
        <v>25118.97</v>
      </c>
    </row>
    <row r="120" ht="19.35" customHeight="1">
      <c r="A120" s="95" t="n"/>
      <c r="B120" s="108" t="n"/>
      <c r="C120" s="87" t="inlineStr">
        <is>
          <t>Всего по позиции</t>
        </is>
      </c>
      <c r="D120" s="272" t="n"/>
      <c r="E120" s="273" t="n"/>
      <c r="F120" s="99" t="n"/>
      <c r="G120" s="106" t="n"/>
      <c r="H120" s="106" t="n"/>
      <c r="I120" s="113" t="n"/>
      <c r="J120" s="113" t="n"/>
      <c r="K120" s="113" t="n"/>
      <c r="L120" s="114" t="n">
        <v>3996.06</v>
      </c>
      <c r="M120" s="113" t="n"/>
      <c r="N120" s="93" t="n"/>
    </row>
    <row r="121" ht="68.65000000000001" customHeight="1">
      <c r="A121" s="87" t="inlineStr">
        <is>
          <t>9</t>
        </is>
      </c>
      <c r="B121" s="90" t="inlineStr">
        <is>
          <t>ФЕР01-02-100-03</t>
        </is>
      </c>
      <c r="C121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2" t="n"/>
      <c r="E121" s="273" t="n"/>
      <c r="F121" s="92" t="inlineStr">
        <is>
          <t>100 шт</t>
        </is>
      </c>
      <c r="G121" s="93" t="n">
        <v>1.97</v>
      </c>
      <c r="H121" s="94" t="n">
        <v>1</v>
      </c>
      <c r="I121" s="115" t="n">
        <v>1.97</v>
      </c>
      <c r="J121" s="93" t="n"/>
      <c r="K121" s="93" t="n"/>
      <c r="L121" s="93" t="n"/>
      <c r="M121" s="93" t="n"/>
      <c r="N121" s="93" t="n"/>
    </row>
    <row r="122" ht="19.35" customHeight="1">
      <c r="A122" s="95" t="n"/>
      <c r="B122" s="96" t="inlineStr">
        <is>
          <t>1</t>
        </is>
      </c>
      <c r="C122" s="97" t="inlineStr">
        <is>
          <t>ОТ</t>
        </is>
      </c>
      <c r="D122" s="272" t="n"/>
      <c r="E122" s="273" t="n"/>
      <c r="F122" s="98" t="n"/>
      <c r="G122" s="98" t="n"/>
      <c r="H122" s="98" t="n"/>
      <c r="I122" s="99" t="n"/>
      <c r="J122" s="100" t="n">
        <v>326.82</v>
      </c>
      <c r="K122" s="274" t="n">
        <v>1.2</v>
      </c>
      <c r="L122" s="100" t="n">
        <v>772.6</v>
      </c>
      <c r="M122" s="100" t="n">
        <v>71.26000000000001</v>
      </c>
      <c r="N122" s="102" t="n">
        <v>55055.48</v>
      </c>
    </row>
    <row r="123" ht="19.35" customHeight="1">
      <c r="A123" s="95" t="n"/>
      <c r="B123" s="96" t="inlineStr">
        <is>
          <t>2</t>
        </is>
      </c>
      <c r="C123" s="97" t="inlineStr">
        <is>
          <t>ЭМ</t>
        </is>
      </c>
      <c r="D123" s="272" t="n"/>
      <c r="E123" s="273" t="n"/>
      <c r="F123" s="98" t="n"/>
      <c r="G123" s="98" t="n"/>
      <c r="H123" s="98" t="n"/>
      <c r="I123" s="99" t="n"/>
      <c r="J123" s="102" t="n">
        <v>1852.8</v>
      </c>
      <c r="K123" s="274" t="n">
        <v>1.2</v>
      </c>
      <c r="L123" s="102" t="n">
        <v>4380.02</v>
      </c>
      <c r="M123" s="99" t="n"/>
      <c r="N123" s="99" t="n"/>
    </row>
    <row r="124" ht="19.35" customHeight="1">
      <c r="A124" s="95" t="n"/>
      <c r="B124" s="96" t="inlineStr">
        <is>
          <t>3</t>
        </is>
      </c>
      <c r="C124" s="97" t="inlineStr">
        <is>
          <t>в т.ч. ОТм</t>
        </is>
      </c>
      <c r="D124" s="272" t="n"/>
      <c r="E124" s="273" t="n"/>
      <c r="F124" s="98" t="n"/>
      <c r="G124" s="98" t="n"/>
      <c r="H124" s="98" t="n"/>
      <c r="I124" s="99" t="n"/>
      <c r="J124" s="100" t="n">
        <v>324</v>
      </c>
      <c r="K124" s="274" t="n">
        <v>1.2</v>
      </c>
      <c r="L124" s="100" t="n">
        <v>765.9400000000001</v>
      </c>
      <c r="M124" s="100" t="n">
        <v>71.26000000000001</v>
      </c>
      <c r="N124" s="102" t="n">
        <v>54580.88</v>
      </c>
    </row>
    <row r="125" ht="19.35" customHeight="1">
      <c r="A125" s="95" t="n"/>
      <c r="B125" s="103" t="n"/>
      <c r="C125" s="97" t="inlineStr">
        <is>
          <t>ЗТ</t>
        </is>
      </c>
      <c r="D125" s="272" t="n"/>
      <c r="E125" s="273" t="n"/>
      <c r="F125" s="104" t="inlineStr">
        <is>
          <t>чел.-ч</t>
        </is>
      </c>
      <c r="G125" s="277" t="n">
        <v>41.9</v>
      </c>
      <c r="H125" s="274" t="n">
        <v>1.2</v>
      </c>
      <c r="I125" s="278" t="n">
        <v>99.05159999999999</v>
      </c>
      <c r="J125" s="99" t="n"/>
      <c r="K125" s="99" t="n"/>
      <c r="L125" s="99" t="n"/>
      <c r="M125" s="99" t="n"/>
      <c r="N125" s="99" t="n"/>
    </row>
    <row r="126" ht="19.35" customHeight="1">
      <c r="A126" s="95" t="n"/>
      <c r="B126" s="103" t="n"/>
      <c r="C126" s="97" t="inlineStr">
        <is>
          <t>ЗТм</t>
        </is>
      </c>
      <c r="D126" s="272" t="n"/>
      <c r="E126" s="273" t="n"/>
      <c r="F126" s="104" t="inlineStr">
        <is>
          <t>чел.-ч</t>
        </is>
      </c>
      <c r="G126" s="119" t="n">
        <v>24</v>
      </c>
      <c r="H126" s="274" t="n">
        <v>1.2</v>
      </c>
      <c r="I126" s="275" t="n">
        <v>56.736</v>
      </c>
      <c r="J126" s="99" t="n"/>
      <c r="K126" s="99" t="n"/>
      <c r="L126" s="99" t="n"/>
      <c r="M126" s="99" t="n"/>
      <c r="N126" s="99" t="n"/>
    </row>
    <row r="127" ht="19.35" customHeight="1">
      <c r="A127" s="95" t="n"/>
      <c r="B127" s="103" t="n"/>
      <c r="C127" s="97" t="inlineStr">
        <is>
          <t>Итого по расценке</t>
        </is>
      </c>
      <c r="D127" s="272" t="n"/>
      <c r="E127" s="273" t="n"/>
      <c r="F127" s="98" t="n"/>
      <c r="G127" s="106" t="n"/>
      <c r="H127" s="106" t="n"/>
      <c r="I127" s="99" t="n"/>
      <c r="J127" s="102" t="n">
        <v>2179.62</v>
      </c>
      <c r="K127" s="99" t="n"/>
      <c r="L127" s="102" t="n">
        <v>5152.62</v>
      </c>
      <c r="M127" s="99" t="n"/>
      <c r="N127" s="107" t="n"/>
    </row>
    <row r="128" ht="19.35" customHeight="1">
      <c r="A128" s="95" t="n"/>
      <c r="B128" s="108" t="n"/>
      <c r="C128" s="97" t="inlineStr">
        <is>
          <t>ФОТ</t>
        </is>
      </c>
      <c r="D128" s="272" t="n"/>
      <c r="E128" s="273" t="n"/>
      <c r="F128" s="98" t="n"/>
      <c r="G128" s="106" t="n"/>
      <c r="H128" s="106" t="n"/>
      <c r="I128" s="99" t="n"/>
      <c r="J128" s="99" t="n"/>
      <c r="K128" s="99" t="n"/>
      <c r="L128" s="102" t="n">
        <v>1538.54</v>
      </c>
      <c r="M128" s="99" t="n"/>
      <c r="N128" s="102" t="n">
        <v>109636.36</v>
      </c>
    </row>
    <row r="129" ht="42" customHeight="1">
      <c r="A129" s="95" t="n"/>
      <c r="B129" s="109" t="inlineStr">
        <is>
          <t>Пр/812-001.4-1</t>
        </is>
      </c>
      <c r="C129" s="97" t="inlineStr">
        <is>
          <t>НР Земляные работы по другим видам работ (подготовительным, сопутствующим, укрепительным)</t>
        </is>
      </c>
      <c r="D129" s="272" t="n"/>
      <c r="E129" s="273" t="n"/>
      <c r="F129" s="104" t="inlineStr">
        <is>
          <t>%</t>
        </is>
      </c>
      <c r="G129" s="110" t="n">
        <v>89</v>
      </c>
      <c r="H129" s="111" t="n"/>
      <c r="I129" s="110" t="n">
        <v>89</v>
      </c>
      <c r="J129" s="99" t="n"/>
      <c r="K129" s="99" t="n"/>
      <c r="L129" s="102" t="n">
        <v>1369.3</v>
      </c>
      <c r="M129" s="99" t="n"/>
      <c r="N129" s="112" t="n">
        <v>97576.36</v>
      </c>
    </row>
    <row r="130" ht="42" customHeight="1">
      <c r="A130" s="95" t="n"/>
      <c r="B130" s="109" t="inlineStr">
        <is>
          <t>Пр/774-001.4</t>
        </is>
      </c>
      <c r="C130" s="97" t="inlineStr">
        <is>
          <t>СП Земляные работы по другим видам работ (подготовительным, сопутствующим, укрепительным)</t>
        </is>
      </c>
      <c r="D130" s="272" t="n"/>
      <c r="E130" s="273" t="n"/>
      <c r="F130" s="104" t="inlineStr">
        <is>
          <t>%</t>
        </is>
      </c>
      <c r="G130" s="110" t="n">
        <v>41</v>
      </c>
      <c r="H130" s="111" t="n"/>
      <c r="I130" s="110" t="n">
        <v>41</v>
      </c>
      <c r="J130" s="99" t="n"/>
      <c r="K130" s="99" t="n"/>
      <c r="L130" s="100" t="n">
        <v>630.8</v>
      </c>
      <c r="M130" s="99" t="n"/>
      <c r="N130" s="102" t="n">
        <v>44950.91</v>
      </c>
    </row>
    <row r="131" ht="19.35" customHeight="1">
      <c r="A131" s="95" t="n"/>
      <c r="B131" s="108" t="n"/>
      <c r="C131" s="87" t="inlineStr">
        <is>
          <t>Всего по позиции</t>
        </is>
      </c>
      <c r="D131" s="272" t="n"/>
      <c r="E131" s="273" t="n"/>
      <c r="F131" s="99" t="n"/>
      <c r="G131" s="106" t="n"/>
      <c r="H131" s="106" t="n"/>
      <c r="I131" s="113" t="n"/>
      <c r="J131" s="113" t="n"/>
      <c r="K131" s="113" t="n"/>
      <c r="L131" s="114" t="n">
        <v>7152.72</v>
      </c>
      <c r="M131" s="113" t="n"/>
      <c r="N131" s="93" t="n"/>
    </row>
    <row r="132" ht="55.35" customHeight="1">
      <c r="A132" s="87" t="inlineStr">
        <is>
          <t>10</t>
        </is>
      </c>
      <c r="B132" s="90" t="inlineStr">
        <is>
          <t>ФЕР01-02-100-09</t>
        </is>
      </c>
      <c r="C132" s="91" t="inlineStr">
        <is>
          <t>При трелевке на каждые последующие 100 м добавлять: к расценке 01-02-100-03</t>
        </is>
      </c>
      <c r="D132" s="272" t="n"/>
      <c r="E132" s="273" t="n"/>
      <c r="F132" s="92" t="inlineStr">
        <is>
          <t>100 шт</t>
        </is>
      </c>
      <c r="G132" s="93" t="n">
        <v>1.97</v>
      </c>
      <c r="H132" s="94" t="n">
        <v>1</v>
      </c>
      <c r="I132" s="115" t="n">
        <v>1.97</v>
      </c>
      <c r="J132" s="93" t="n"/>
      <c r="K132" s="93" t="n"/>
      <c r="L132" s="93" t="n"/>
      <c r="M132" s="93" t="n"/>
      <c r="N132" s="93" t="n"/>
    </row>
    <row r="133" ht="19.35" customHeight="1">
      <c r="A133" s="95" t="n"/>
      <c r="B133" s="96" t="inlineStr">
        <is>
          <t>1</t>
        </is>
      </c>
      <c r="C133" s="97" t="inlineStr">
        <is>
          <t>ОТ</t>
        </is>
      </c>
      <c r="D133" s="272" t="n"/>
      <c r="E133" s="273" t="n"/>
      <c r="F133" s="98" t="n"/>
      <c r="G133" s="98" t="n"/>
      <c r="H133" s="98" t="n"/>
      <c r="I133" s="99" t="n"/>
      <c r="J133" s="100" t="n">
        <v>93.59999999999999</v>
      </c>
      <c r="K133" s="274" t="n">
        <v>1.2</v>
      </c>
      <c r="L133" s="100" t="n">
        <v>221.27</v>
      </c>
      <c r="M133" s="100" t="n">
        <v>71.26000000000001</v>
      </c>
      <c r="N133" s="102" t="n">
        <v>15767.7</v>
      </c>
    </row>
    <row r="134" ht="19.35" customHeight="1">
      <c r="A134" s="95" t="n"/>
      <c r="B134" s="96" t="inlineStr">
        <is>
          <t>2</t>
        </is>
      </c>
      <c r="C134" s="97" t="inlineStr">
        <is>
          <t>ЭМ</t>
        </is>
      </c>
      <c r="D134" s="272" t="n"/>
      <c r="E134" s="273" t="n"/>
      <c r="F134" s="98" t="n"/>
      <c r="G134" s="98" t="n"/>
      <c r="H134" s="98" t="n"/>
      <c r="I134" s="99" t="n"/>
      <c r="J134" s="100" t="n">
        <v>531.14</v>
      </c>
      <c r="K134" s="274" t="n">
        <v>1.2</v>
      </c>
      <c r="L134" s="102" t="n">
        <v>1255.61</v>
      </c>
      <c r="M134" s="99" t="n"/>
      <c r="N134" s="99" t="n"/>
    </row>
    <row r="135" ht="19.35" customHeight="1">
      <c r="A135" s="95" t="n"/>
      <c r="B135" s="96" t="inlineStr">
        <is>
          <t>3</t>
        </is>
      </c>
      <c r="C135" s="97" t="inlineStr">
        <is>
          <t>в т.ч. ОТм</t>
        </is>
      </c>
      <c r="D135" s="272" t="n"/>
      <c r="E135" s="273" t="n"/>
      <c r="F135" s="98" t="n"/>
      <c r="G135" s="98" t="n"/>
      <c r="H135" s="98" t="n"/>
      <c r="I135" s="99" t="n"/>
      <c r="J135" s="100" t="n">
        <v>92.88</v>
      </c>
      <c r="K135" s="274" t="n">
        <v>1.2</v>
      </c>
      <c r="L135" s="100" t="n">
        <v>219.57</v>
      </c>
      <c r="M135" s="100" t="n">
        <v>71.26000000000001</v>
      </c>
      <c r="N135" s="102" t="n">
        <v>15646.56</v>
      </c>
    </row>
    <row r="136" ht="19.35" customHeight="1">
      <c r="A136" s="95" t="n"/>
      <c r="B136" s="103" t="n"/>
      <c r="C136" s="97" t="inlineStr">
        <is>
          <t>ЗТ</t>
        </is>
      </c>
      <c r="D136" s="272" t="n"/>
      <c r="E136" s="273" t="n"/>
      <c r="F136" s="104" t="inlineStr">
        <is>
          <t>чел.-ч</t>
        </is>
      </c>
      <c r="G136" s="119" t="n">
        <v>12</v>
      </c>
      <c r="H136" s="274" t="n">
        <v>1.2</v>
      </c>
      <c r="I136" s="275" t="n">
        <v>28.368</v>
      </c>
      <c r="J136" s="99" t="n"/>
      <c r="K136" s="99" t="n"/>
      <c r="L136" s="99" t="n"/>
      <c r="M136" s="99" t="n"/>
      <c r="N136" s="99" t="n"/>
    </row>
    <row r="137" ht="19.35" customHeight="1">
      <c r="A137" s="95" t="n"/>
      <c r="B137" s="103" t="n"/>
      <c r="C137" s="97" t="inlineStr">
        <is>
          <t>ЗТм</t>
        </is>
      </c>
      <c r="D137" s="272" t="n"/>
      <c r="E137" s="273" t="n"/>
      <c r="F137" s="104" t="inlineStr">
        <is>
          <t>чел.-ч</t>
        </is>
      </c>
      <c r="G137" s="100" t="n">
        <v>6.88</v>
      </c>
      <c r="H137" s="274" t="n">
        <v>1.2</v>
      </c>
      <c r="I137" s="276" t="n">
        <v>16.26432</v>
      </c>
      <c r="J137" s="99" t="n"/>
      <c r="K137" s="99" t="n"/>
      <c r="L137" s="99" t="n"/>
      <c r="M137" s="99" t="n"/>
      <c r="N137" s="99" t="n"/>
    </row>
    <row r="138" ht="19.35" customHeight="1">
      <c r="A138" s="95" t="n"/>
      <c r="B138" s="103" t="n"/>
      <c r="C138" s="97" t="inlineStr">
        <is>
          <t>Итого по расценке</t>
        </is>
      </c>
      <c r="D138" s="272" t="n"/>
      <c r="E138" s="273" t="n"/>
      <c r="F138" s="98" t="n"/>
      <c r="G138" s="106" t="n"/>
      <c r="H138" s="106" t="n"/>
      <c r="I138" s="99" t="n"/>
      <c r="J138" s="100" t="n">
        <v>624.74</v>
      </c>
      <c r="K138" s="99" t="n"/>
      <c r="L138" s="102" t="n">
        <v>1476.88</v>
      </c>
      <c r="M138" s="99" t="n"/>
      <c r="N138" s="107" t="n"/>
    </row>
    <row r="139" ht="19.35" customHeight="1">
      <c r="A139" s="95" t="n"/>
      <c r="B139" s="108" t="n"/>
      <c r="C139" s="97" t="inlineStr">
        <is>
          <t>ФОТ</t>
        </is>
      </c>
      <c r="D139" s="272" t="n"/>
      <c r="E139" s="273" t="n"/>
      <c r="F139" s="98" t="n"/>
      <c r="G139" s="106" t="n"/>
      <c r="H139" s="106" t="n"/>
      <c r="I139" s="99" t="n"/>
      <c r="J139" s="99" t="n"/>
      <c r="K139" s="99" t="n"/>
      <c r="L139" s="100" t="n">
        <v>440.84</v>
      </c>
      <c r="M139" s="99" t="n"/>
      <c r="N139" s="102" t="n">
        <v>31414.26</v>
      </c>
    </row>
    <row r="140" ht="42" customHeight="1">
      <c r="A140" s="95" t="n"/>
      <c r="B140" s="109" t="inlineStr">
        <is>
          <t>Пр/812-001.4-1</t>
        </is>
      </c>
      <c r="C140" s="97" t="inlineStr">
        <is>
          <t>НР Земляные работы по другим видам работ (подготовительным, сопутствующим, укрепительным)</t>
        </is>
      </c>
      <c r="D140" s="272" t="n"/>
      <c r="E140" s="273" t="n"/>
      <c r="F140" s="104" t="inlineStr">
        <is>
          <t>%</t>
        </is>
      </c>
      <c r="G140" s="110" t="n">
        <v>89</v>
      </c>
      <c r="H140" s="111" t="n"/>
      <c r="I140" s="110" t="n">
        <v>89</v>
      </c>
      <c r="J140" s="99" t="n"/>
      <c r="K140" s="99" t="n"/>
      <c r="L140" s="100" t="n">
        <v>392.35</v>
      </c>
      <c r="M140" s="99" t="n"/>
      <c r="N140" s="112" t="n">
        <v>27958.69</v>
      </c>
    </row>
    <row r="141" ht="42" customHeight="1">
      <c r="A141" s="95" t="n"/>
      <c r="B141" s="109" t="inlineStr">
        <is>
          <t>Пр/774-001.4</t>
        </is>
      </c>
      <c r="C141" s="97" t="inlineStr">
        <is>
          <t>СП Земляные работы по другим видам работ (подготовительным, сопутствующим, укрепительным)</t>
        </is>
      </c>
      <c r="D141" s="272" t="n"/>
      <c r="E141" s="273" t="n"/>
      <c r="F141" s="104" t="inlineStr">
        <is>
          <t>%</t>
        </is>
      </c>
      <c r="G141" s="110" t="n">
        <v>41</v>
      </c>
      <c r="H141" s="111" t="n"/>
      <c r="I141" s="110" t="n">
        <v>41</v>
      </c>
      <c r="J141" s="99" t="n"/>
      <c r="K141" s="99" t="n"/>
      <c r="L141" s="100" t="n">
        <v>180.74</v>
      </c>
      <c r="M141" s="99" t="n"/>
      <c r="N141" s="102" t="n">
        <v>12879.85</v>
      </c>
    </row>
    <row r="142" ht="19.35" customHeight="1">
      <c r="A142" s="95" t="n"/>
      <c r="B142" s="108" t="n"/>
      <c r="C142" s="87" t="inlineStr">
        <is>
          <t>Всего по позиции</t>
        </is>
      </c>
      <c r="D142" s="272" t="n"/>
      <c r="E142" s="273" t="n"/>
      <c r="F142" s="99" t="n"/>
      <c r="G142" s="106" t="n"/>
      <c r="H142" s="106" t="n"/>
      <c r="I142" s="113" t="n"/>
      <c r="J142" s="113" t="n"/>
      <c r="K142" s="113" t="n"/>
      <c r="L142" s="114" t="n">
        <v>2049.97</v>
      </c>
      <c r="M142" s="113" t="n"/>
      <c r="N142" s="93" t="n"/>
    </row>
    <row r="143" ht="19.35" customHeight="1">
      <c r="A143" s="120" t="n"/>
      <c r="B143" s="120" t="n"/>
      <c r="C143" s="121" t="inlineStr">
        <is>
          <t>Итого по разделу 1. Вырубка просеки</t>
        </is>
      </c>
      <c r="L143" s="122" t="n">
        <v>113902.92</v>
      </c>
      <c r="M143" s="120" t="n"/>
      <c r="N143" s="123" t="n"/>
    </row>
    <row r="144" ht="19.35" customHeight="1">
      <c r="A144" s="124" t="n"/>
      <c r="B144" s="125" t="n"/>
      <c r="C144" s="126" t="inlineStr">
        <is>
          <t>Итого прямые затраты по разделу</t>
        </is>
      </c>
      <c r="L144" s="127" t="n">
        <v>63476.49</v>
      </c>
      <c r="M144" s="128" t="n"/>
      <c r="N144" s="127" t="n">
        <v>3018112.3</v>
      </c>
    </row>
    <row r="145" ht="19.35" customHeight="1">
      <c r="A145" s="124" t="n"/>
      <c r="B145" s="125" t="n"/>
      <c r="C145" s="126" t="inlineStr">
        <is>
          <t>в том числе</t>
        </is>
      </c>
      <c r="L145" s="127" t="n"/>
      <c r="M145" s="128" t="n"/>
      <c r="N145" s="127" t="n"/>
    </row>
    <row r="146" ht="19.35" customHeight="1">
      <c r="A146" s="124" t="n"/>
      <c r="B146" s="125" t="n"/>
      <c r="C146" s="126" t="inlineStr">
        <is>
          <t>- оплата труда (ОТ)</t>
        </is>
      </c>
      <c r="L146" s="127" t="n">
        <v>33557.54</v>
      </c>
      <c r="M146" s="128" t="n"/>
      <c r="N146" s="127" t="n">
        <v>2391310.3</v>
      </c>
    </row>
    <row r="147" ht="19.35" customHeight="1">
      <c r="A147" s="124" t="n"/>
      <c r="B147" s="125" t="n"/>
      <c r="C147" s="126" t="inlineStr">
        <is>
          <t>- эксплуатация машин и механизмов</t>
        </is>
      </c>
      <c r="L147" s="127" t="n">
        <v>29918.95</v>
      </c>
      <c r="M147" s="128" t="n"/>
      <c r="N147" s="127" t="n">
        <v>626802</v>
      </c>
    </row>
    <row r="148" ht="19.35" customHeight="1">
      <c r="A148" s="124" t="n"/>
      <c r="B148" s="129" t="n"/>
      <c r="C148" s="130" t="inlineStr">
        <is>
          <t>в том числе</t>
        </is>
      </c>
      <c r="L148" s="127" t="n"/>
      <c r="M148" s="128" t="n"/>
      <c r="N148" s="127" t="n"/>
    </row>
    <row r="149" ht="19.35" customHeight="1">
      <c r="A149" s="124" t="n"/>
      <c r="B149" s="129" t="n"/>
      <c r="C149" s="130" t="inlineStr">
        <is>
          <t>эксплуатация машин и механизмов без учета доплат к оплате труда машинистов</t>
        </is>
      </c>
      <c r="L149" s="127" t="n">
        <v>29918.95</v>
      </c>
      <c r="M149" s="128" t="n"/>
      <c r="N149" s="127" t="n">
        <v>626802</v>
      </c>
    </row>
    <row r="150" ht="19.35" customHeight="1">
      <c r="A150" s="124" t="n"/>
      <c r="B150" s="129" t="n"/>
      <c r="C150" s="130" t="inlineStr">
        <is>
          <t>в том числе</t>
        </is>
      </c>
      <c r="L150" s="127" t="n"/>
      <c r="M150" s="128" t="n"/>
      <c r="N150" s="127" t="n"/>
    </row>
    <row r="151" ht="19.35" customHeight="1">
      <c r="A151" s="124" t="n"/>
      <c r="B151" s="129" t="n"/>
      <c r="C151" s="130" t="inlineStr">
        <is>
          <t>оплата труда машинистов (ОТм)</t>
        </is>
      </c>
      <c r="L151" s="127" t="n">
        <v>5232.02</v>
      </c>
      <c r="M151" s="128" t="n"/>
      <c r="N151" s="127" t="n">
        <v>372833.74</v>
      </c>
    </row>
    <row r="152" ht="19.35" customHeight="1">
      <c r="A152" s="124" t="n"/>
      <c r="B152" s="125" t="n"/>
      <c r="C152" s="126" t="inlineStr">
        <is>
          <t>Итого ФОТ (справочно)</t>
        </is>
      </c>
      <c r="L152" s="127" t="n">
        <v>38789.56</v>
      </c>
      <c r="M152" s="128" t="n"/>
      <c r="N152" s="127" t="n">
        <v>2764144.04</v>
      </c>
    </row>
    <row r="153" ht="19.35" customHeight="1">
      <c r="A153" s="124" t="n"/>
      <c r="B153" s="125" t="n"/>
      <c r="C153" s="126" t="inlineStr">
        <is>
          <t>Итого накладные расходы</t>
        </is>
      </c>
      <c r="L153" s="127" t="n">
        <v>34522.71</v>
      </c>
      <c r="M153" s="128" t="n"/>
      <c r="N153" s="127" t="n">
        <v>2460088.19</v>
      </c>
    </row>
    <row r="154" ht="19.35" customHeight="1">
      <c r="A154" s="124" t="n"/>
      <c r="B154" s="125" t="n"/>
      <c r="C154" s="126" t="inlineStr">
        <is>
          <t>Итого сметная прибыль</t>
        </is>
      </c>
      <c r="L154" s="127" t="n">
        <v>15903.72</v>
      </c>
      <c r="M154" s="128" t="n"/>
      <c r="N154" s="127" t="n">
        <v>1133299.07</v>
      </c>
    </row>
    <row r="155" ht="19.35" customHeight="1">
      <c r="A155" s="124" t="n"/>
      <c r="B155" s="131" t="n"/>
      <c r="C155" s="132" t="inlineStr">
        <is>
          <t>Итого по разделу</t>
        </is>
      </c>
      <c r="L155" s="122" t="n">
        <v>113902.92</v>
      </c>
      <c r="M155" s="133" t="n"/>
      <c r="N155" s="122" t="n">
        <v>6611499.56</v>
      </c>
    </row>
    <row r="156" ht="19.35" customHeight="1">
      <c r="A156" s="124" t="n"/>
      <c r="B156" s="129" t="n"/>
      <c r="C156" s="130" t="inlineStr">
        <is>
          <t>Справочно</t>
        </is>
      </c>
      <c r="L156" s="127" t="n"/>
      <c r="M156" s="128" t="n"/>
      <c r="N156" s="127" t="n"/>
    </row>
    <row r="157" ht="19.35" customHeight="1">
      <c r="A157" s="124" t="n"/>
      <c r="B157" s="125" t="n"/>
      <c r="C157" s="130" t="inlineStr">
        <is>
          <t>затраты труда рабочих</t>
        </is>
      </c>
      <c r="I157" s="134" t="n">
        <v>3972.22176</v>
      </c>
      <c r="J157" s="135" t="n"/>
      <c r="K157" s="135" t="n"/>
      <c r="L157" s="128" t="n"/>
      <c r="M157" s="128" t="n"/>
      <c r="N157" s="128" t="n"/>
    </row>
    <row r="158" ht="19.35" customHeight="1">
      <c r="A158" s="124" t="n"/>
      <c r="B158" s="125" t="n"/>
      <c r="C158" s="130" t="inlineStr">
        <is>
          <t>затраты труда машинистов</t>
        </is>
      </c>
      <c r="I158" s="134" t="n">
        <v>387.55116</v>
      </c>
      <c r="J158" s="135" t="n"/>
      <c r="K158" s="135" t="n"/>
      <c r="L158" s="128" t="n"/>
      <c r="M158" s="128" t="n"/>
      <c r="N158" s="128" t="n"/>
    </row>
    <row r="159" ht="19.35" customHeight="1">
      <c r="A159" s="136" t="n"/>
      <c r="B159" s="137" t="n"/>
      <c r="C159" s="138" t="inlineStr">
        <is>
          <t>ВСЕГО по смете</t>
        </is>
      </c>
      <c r="D159" s="139" t="n"/>
      <c r="E159" s="139" t="n"/>
      <c r="F159" s="140" t="n"/>
      <c r="G159" s="140" t="n"/>
      <c r="H159" s="140" t="n"/>
      <c r="I159" s="140" t="n"/>
      <c r="J159" s="140" t="n"/>
      <c r="K159" s="140" t="n"/>
      <c r="L159" s="141" t="n"/>
      <c r="M159" s="140" t="n"/>
      <c r="N159" s="142" t="n"/>
    </row>
    <row r="160" ht="19.35" customHeight="1">
      <c r="A160" s="124" t="n"/>
      <c r="B160" s="131" t="n"/>
      <c r="C160" s="132" t="inlineStr">
        <is>
          <t>Итого по всем разделам</t>
        </is>
      </c>
      <c r="L160" s="122" t="n">
        <v>113902.92</v>
      </c>
      <c r="M160" s="123" t="n"/>
      <c r="N160" s="122" t="n"/>
    </row>
    <row r="161" ht="19.35" customHeight="1">
      <c r="A161" s="124" t="n"/>
      <c r="B161" s="125" t="n"/>
      <c r="C161" s="126" t="inlineStr">
        <is>
          <t>ВСЕГО строительные работы</t>
        </is>
      </c>
      <c r="L161" s="127" t="n">
        <v>113902.92</v>
      </c>
      <c r="M161" s="128" t="n"/>
      <c r="N161" s="127" t="n">
        <v>6611499.56</v>
      </c>
    </row>
    <row r="162" ht="19.35" customHeight="1">
      <c r="A162" s="124" t="n"/>
      <c r="B162" s="129" t="n"/>
      <c r="C162" s="130" t="inlineStr">
        <is>
          <t>в том числе</t>
        </is>
      </c>
      <c r="L162" s="127" t="n"/>
      <c r="M162" s="128" t="n"/>
      <c r="N162" s="127" t="n"/>
    </row>
    <row r="163" ht="19.35" customHeight="1">
      <c r="A163" s="124" t="n"/>
      <c r="B163" s="129" t="n"/>
      <c r="C163" s="130" t="inlineStr">
        <is>
          <t>всего прямые затраты</t>
        </is>
      </c>
      <c r="L163" s="127" t="n">
        <v>63476.49</v>
      </c>
      <c r="M163" s="128" t="n"/>
      <c r="N163" s="127" t="n">
        <v>3018112.3</v>
      </c>
    </row>
    <row r="164" ht="19.35" customHeight="1">
      <c r="A164" s="124" t="n"/>
      <c r="B164" s="129" t="n"/>
      <c r="C164" s="130" t="inlineStr">
        <is>
          <t>в том числе</t>
        </is>
      </c>
      <c r="L164" s="127" t="n"/>
      <c r="M164" s="128" t="n"/>
      <c r="N164" s="127" t="n"/>
    </row>
    <row r="165" ht="19.35" customHeight="1">
      <c r="A165" s="124" t="n"/>
      <c r="B165" s="129" t="n"/>
      <c r="C165" s="130" t="inlineStr">
        <is>
          <t>- оплата труда (ОТ)</t>
        </is>
      </c>
      <c r="L165" s="127" t="n">
        <v>33557.54</v>
      </c>
      <c r="M165" s="128" t="n"/>
      <c r="N165" s="127" t="n">
        <v>2391310.3</v>
      </c>
    </row>
    <row r="166" ht="19.35" customHeight="1">
      <c r="A166" s="124" t="n"/>
      <c r="B166" s="129" t="n"/>
      <c r="C166" s="130" t="inlineStr">
        <is>
          <t>- эксплуатация машин и механизмов</t>
        </is>
      </c>
      <c r="L166" s="127" t="n">
        <v>29918.95</v>
      </c>
      <c r="M166" s="128" t="n"/>
      <c r="N166" s="127" t="n">
        <v>626802</v>
      </c>
    </row>
    <row r="167" ht="19.35" customHeight="1">
      <c r="A167" s="124" t="n"/>
      <c r="B167" s="129" t="n"/>
      <c r="C167" s="130" t="inlineStr">
        <is>
          <t>в т.ч. эксплуатация машин и механизмов без учета доплат к оплате труда машинистов</t>
        </is>
      </c>
      <c r="L167" s="127" t="n">
        <v>29918.95</v>
      </c>
      <c r="M167" s="128" t="n"/>
      <c r="N167" s="127" t="n">
        <v>626802</v>
      </c>
    </row>
    <row r="168" ht="19.35" customHeight="1">
      <c r="A168" s="124" t="n"/>
      <c r="B168" s="129" t="n"/>
      <c r="C168" s="130" t="inlineStr">
        <is>
          <t>- в т.ч. оплата труда машинистов (ОТм)</t>
        </is>
      </c>
      <c r="L168" s="127" t="n">
        <v>5232.02</v>
      </c>
      <c r="M168" s="128" t="n"/>
      <c r="N168" s="127" t="n">
        <v>372833.74</v>
      </c>
    </row>
    <row r="169" ht="19.35" customHeight="1">
      <c r="A169" s="124" t="n"/>
      <c r="B169" s="129" t="n"/>
      <c r="C169" s="130" t="inlineStr">
        <is>
          <t>всего ФОТ (справочно)</t>
        </is>
      </c>
      <c r="L169" s="127" t="n">
        <v>38789.56</v>
      </c>
      <c r="M169" s="128" t="n"/>
      <c r="N169" s="127" t="n">
        <v>2764144.04</v>
      </c>
    </row>
    <row r="170" ht="19.35" customHeight="1">
      <c r="A170" s="124" t="n"/>
      <c r="B170" s="129" t="n"/>
      <c r="C170" s="130" t="inlineStr">
        <is>
          <t>всего накладные расходы</t>
        </is>
      </c>
      <c r="L170" s="127" t="n">
        <v>34522.71</v>
      </c>
      <c r="M170" s="128" t="n"/>
      <c r="N170" s="127" t="n">
        <v>2460088.19</v>
      </c>
    </row>
    <row r="171" ht="19.35" customHeight="1">
      <c r="A171" s="124" t="n"/>
      <c r="B171" s="129" t="n"/>
      <c r="C171" s="130" t="inlineStr">
        <is>
          <t>всего сметная прибыль</t>
        </is>
      </c>
      <c r="L171" s="127" t="n">
        <v>15903.72</v>
      </c>
      <c r="M171" s="128" t="n"/>
      <c r="N171" s="127" t="n">
        <v>1133299.07</v>
      </c>
    </row>
    <row r="172" ht="19.35" customHeight="1">
      <c r="A172" s="124" t="n"/>
      <c r="B172" s="131" t="n"/>
      <c r="C172" s="132" t="inlineStr">
        <is>
          <t>ВСЕГО по смете</t>
        </is>
      </c>
      <c r="L172" s="122" t="n">
        <v>113902.92</v>
      </c>
      <c r="M172" s="123" t="n"/>
      <c r="N172" s="122" t="n">
        <v>6611499.56</v>
      </c>
    </row>
    <row r="173" ht="19.35" customHeight="1">
      <c r="A173" s="124" t="n"/>
      <c r="B173" s="129" t="n"/>
      <c r="C173" s="130" t="inlineStr">
        <is>
          <t>Всего прямые затраты</t>
        </is>
      </c>
      <c r="L173" s="127" t="n">
        <v>63476.49</v>
      </c>
      <c r="M173" s="128" t="n"/>
      <c r="N173" s="127" t="n">
        <v>3018112.3</v>
      </c>
    </row>
    <row r="174" ht="19.35" customHeight="1">
      <c r="A174" s="124" t="n"/>
      <c r="B174" s="129" t="n"/>
      <c r="C174" s="130" t="inlineStr">
        <is>
          <t>в том числе</t>
        </is>
      </c>
      <c r="L174" s="127" t="n"/>
      <c r="M174" s="128" t="n"/>
      <c r="N174" s="127" t="n"/>
    </row>
    <row r="175" ht="19.35" customHeight="1">
      <c r="A175" s="124" t="n"/>
      <c r="B175" s="129" t="n"/>
      <c r="C175" s="130" t="inlineStr">
        <is>
          <t>- оплата труда рабочих (ОТ)</t>
        </is>
      </c>
      <c r="L175" s="127" t="n">
        <v>33557.54</v>
      </c>
      <c r="M175" s="128" t="n"/>
      <c r="N175" s="127" t="n">
        <v>2391310.3</v>
      </c>
    </row>
    <row r="176" ht="19.35" customHeight="1">
      <c r="A176" s="124" t="n"/>
      <c r="B176" s="129" t="n"/>
      <c r="C176" s="130" t="inlineStr">
        <is>
          <t>- эксплуатация машин и механизмов</t>
        </is>
      </c>
      <c r="L176" s="127" t="n">
        <v>29918.95</v>
      </c>
      <c r="M176" s="128" t="n"/>
      <c r="N176" s="127" t="n">
        <v>626802</v>
      </c>
    </row>
    <row r="177" ht="19.35" customHeight="1">
      <c r="A177" s="124" t="n"/>
      <c r="B177" s="129" t="n"/>
      <c r="C177" s="130" t="inlineStr">
        <is>
          <t>в т.ч. эксплуатация машин и механизмов без учета доплат к оплате труда машинистов</t>
        </is>
      </c>
      <c r="L177" s="127" t="n">
        <v>29918.95</v>
      </c>
      <c r="M177" s="128" t="n"/>
      <c r="N177" s="127" t="n">
        <v>626802</v>
      </c>
    </row>
    <row r="178" ht="19.35" customHeight="1">
      <c r="A178" s="124" t="n"/>
      <c r="B178" s="129" t="n"/>
      <c r="C178" s="130" t="inlineStr">
        <is>
          <t>- в т.ч. оплата труда машинистов (ОТм)</t>
        </is>
      </c>
      <c r="L178" s="127" t="n">
        <v>5232.02</v>
      </c>
      <c r="M178" s="128" t="n"/>
      <c r="N178" s="127" t="n">
        <v>372833.74</v>
      </c>
    </row>
    <row r="179" ht="19.35" customHeight="1">
      <c r="A179" s="124" t="n"/>
      <c r="B179" s="129" t="n"/>
      <c r="C179" s="130" t="inlineStr">
        <is>
          <t>Всего ФОТ (справочно)</t>
        </is>
      </c>
      <c r="L179" s="127" t="n">
        <v>38789.56</v>
      </c>
      <c r="M179" s="128" t="n"/>
      <c r="N179" s="127" t="n">
        <v>2764144.04</v>
      </c>
    </row>
    <row r="180" ht="19.35" customHeight="1">
      <c r="A180" s="124" t="n"/>
      <c r="B180" s="129" t="n"/>
      <c r="C180" s="130" t="inlineStr">
        <is>
          <t>Всего накладные расходы</t>
        </is>
      </c>
      <c r="L180" s="127" t="n">
        <v>34522.71</v>
      </c>
      <c r="M180" s="128" t="n"/>
      <c r="N180" s="127" t="n">
        <v>2460088.19</v>
      </c>
    </row>
    <row r="181" ht="19.35" customHeight="1">
      <c r="A181" s="124" t="n"/>
      <c r="B181" s="129" t="n"/>
      <c r="C181" s="130" t="inlineStr">
        <is>
          <t>Всего сметная прибыль</t>
        </is>
      </c>
      <c r="L181" s="127" t="n">
        <v>15903.72</v>
      </c>
      <c r="M181" s="128" t="n"/>
      <c r="N181" s="127" t="n">
        <v>1133299.07</v>
      </c>
    </row>
    <row r="182" ht="19.35" customHeight="1">
      <c r="A182" s="124" t="n"/>
      <c r="B182" s="129" t="n"/>
      <c r="C182" s="130" t="inlineStr">
        <is>
          <t>Справочно</t>
        </is>
      </c>
      <c r="L182" s="127" t="n"/>
      <c r="M182" s="128" t="n"/>
      <c r="N182" s="127" t="n"/>
    </row>
    <row r="183" ht="19.35" customHeight="1">
      <c r="A183" s="124" t="n"/>
      <c r="B183" s="125" t="n"/>
      <c r="C183" s="130" t="inlineStr">
        <is>
          <t>затраты труда рабочих</t>
        </is>
      </c>
      <c r="I183" s="134" t="n">
        <v>3972.22176</v>
      </c>
      <c r="J183" s="135" t="n"/>
      <c r="K183" s="135" t="n"/>
      <c r="L183" s="128" t="n"/>
      <c r="M183" s="128" t="n"/>
      <c r="N183" s="128" t="n"/>
    </row>
    <row r="184" ht="19.35" customHeight="1">
      <c r="A184" s="124" t="n"/>
      <c r="B184" s="125" t="n"/>
      <c r="C184" s="130" t="inlineStr">
        <is>
          <t>затраты труда машинистов</t>
        </is>
      </c>
      <c r="I184" s="134" t="n">
        <v>387.55116</v>
      </c>
      <c r="J184" s="135" t="n"/>
      <c r="K184" s="135" t="n"/>
      <c r="L184" s="128" t="n"/>
      <c r="M184" s="128" t="n"/>
      <c r="N184" s="128" t="n"/>
    </row>
    <row r="185" ht="19.35" customHeight="1">
      <c r="A185" s="124" t="n"/>
      <c r="B185" s="143" t="n"/>
      <c r="C185" s="143" t="n"/>
      <c r="D185" s="121" t="n"/>
      <c r="E185" s="121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4" t="inlineStr">
        <is>
          <t>Составил: ______________________________________/  Григорова И. А. /</t>
        </is>
      </c>
    </row>
    <row r="187" ht="19.35" customHeight="1">
      <c r="A187" s="144" t="n"/>
      <c r="B187" s="144" t="n"/>
      <c r="C187" s="145" t="inlineStr">
        <is>
          <t>должность, подпись (инициалы, фамилия)</t>
        </is>
      </c>
      <c r="G187" s="146" t="n"/>
      <c r="H187" s="146" t="n"/>
      <c r="I187" s="146" t="n"/>
      <c r="J187" s="144" t="n"/>
      <c r="K187" s="144" t="n"/>
      <c r="L187" s="144" t="n"/>
      <c r="M187" s="144" t="n"/>
      <c r="N187" s="144" t="n"/>
    </row>
    <row r="188" ht="19.35" customHeight="1">
      <c r="A188" s="144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5" t="inlineStr">
        <is>
          <t>должность, подпись (инициалы, фамилия)</t>
        </is>
      </c>
      <c r="G189" s="146" t="n"/>
      <c r="H189" s="146" t="n"/>
      <c r="I189" s="146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27 ВЛ 220 кВ Архара-Ядрино-т с отпайкой на ПС Тармачукан-т.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02-27-06</t>
        </is>
      </c>
    </row>
    <row r="25" ht="19.35" customHeight="1">
      <c r="A25" s="55" t="inlineStr">
        <is>
          <t>27 ВЛ 220 кВ Архара-Ядрино-т с отпайкой на ПС Тармачукан-т.  Архаринский р-он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Ф.579959-19.27-РД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295.85</v>
      </c>
      <c r="M31" s="64" t="n">
        <v>4.15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680.47</v>
      </c>
      <c r="E32" s="71" t="inlineStr">
        <is>
          <t>(</t>
        </is>
      </c>
      <c r="F32" s="70" t="n">
        <v>9.550000000000001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495.44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680.47</v>
      </c>
      <c r="E34" s="71" t="inlineStr">
        <is>
          <t>(</t>
        </is>
      </c>
      <c r="F34" s="77" t="n">
        <v>9.550000000000001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3" t="n"/>
    </row>
    <row r="43" ht="19.35" customHeight="1">
      <c r="A43" s="89" t="inlineStr">
        <is>
          <t>Пролет 57-58, 152-180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2" t="n"/>
      <c r="E44" s="273" t="n"/>
      <c r="F44" s="92" t="inlineStr">
        <is>
          <t>100 деревьев</t>
        </is>
      </c>
      <c r="G44" s="93" t="n">
        <v>13.61</v>
      </c>
      <c r="H44" s="94" t="n">
        <v>1</v>
      </c>
      <c r="I44" s="115" t="n">
        <v>13.61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2" t="n"/>
      <c r="E45" s="272" t="n"/>
      <c r="F45" s="272" t="n"/>
      <c r="G45" s="272" t="n"/>
      <c r="H45" s="272" t="n"/>
      <c r="I45" s="272" t="n"/>
      <c r="J45" s="272" t="n"/>
      <c r="K45" s="272" t="n"/>
      <c r="L45" s="272" t="n"/>
      <c r="M45" s="272" t="n"/>
      <c r="N45" s="273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2" t="n"/>
      <c r="E46" s="273" t="n"/>
      <c r="F46" s="98" t="n"/>
      <c r="G46" s="98" t="n"/>
      <c r="H46" s="98" t="n"/>
      <c r="I46" s="99" t="n"/>
      <c r="J46" s="100" t="n">
        <v>112.29</v>
      </c>
      <c r="K46" s="147" t="n">
        <v>0.96</v>
      </c>
      <c r="L46" s="102" t="n">
        <v>1467.14</v>
      </c>
      <c r="M46" s="100" t="n">
        <v>71.26000000000001</v>
      </c>
      <c r="N46" s="102" t="n">
        <v>104548.4</v>
      </c>
    </row>
    <row r="47" ht="19.35" customHeight="1">
      <c r="A47" s="95" t="n"/>
      <c r="B47" s="103" t="n"/>
      <c r="C47" s="97" t="inlineStr">
        <is>
          <t>ЗТ</t>
        </is>
      </c>
      <c r="D47" s="272" t="n"/>
      <c r="E47" s="273" t="n"/>
      <c r="F47" s="104" t="inlineStr">
        <is>
          <t>чел.-ч</t>
        </is>
      </c>
      <c r="G47" s="277" t="n">
        <v>13.4</v>
      </c>
      <c r="H47" s="147" t="n">
        <v>0.96</v>
      </c>
      <c r="I47" s="276" t="n">
        <v>175.07904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2" t="n"/>
      <c r="E48" s="273" t="n"/>
      <c r="F48" s="98" t="n"/>
      <c r="G48" s="106" t="n"/>
      <c r="H48" s="106" t="n"/>
      <c r="I48" s="99" t="n"/>
      <c r="J48" s="100" t="n">
        <v>112.29</v>
      </c>
      <c r="K48" s="99" t="n"/>
      <c r="L48" s="102" t="n">
        <v>1467.14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2" t="n"/>
      <c r="E49" s="273" t="n"/>
      <c r="F49" s="98" t="n"/>
      <c r="G49" s="106" t="n"/>
      <c r="H49" s="106" t="n"/>
      <c r="I49" s="99" t="n"/>
      <c r="J49" s="99" t="n"/>
      <c r="K49" s="99" t="n"/>
      <c r="L49" s="102" t="n">
        <v>1467.14</v>
      </c>
      <c r="M49" s="99" t="n"/>
      <c r="N49" s="102" t="n">
        <v>104548.4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2" t="n"/>
      <c r="E50" s="273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2" t="n">
        <v>1305.75</v>
      </c>
      <c r="M50" s="99" t="n"/>
      <c r="N50" s="112" t="n">
        <v>93048.08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2" t="n"/>
      <c r="E51" s="273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0" t="n">
        <v>601.53</v>
      </c>
      <c r="M51" s="99" t="n"/>
      <c r="N51" s="102" t="n">
        <v>42864.84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2" t="n"/>
      <c r="E52" s="273" t="n"/>
      <c r="F52" s="99" t="n"/>
      <c r="G52" s="106" t="n"/>
      <c r="H52" s="106" t="n"/>
      <c r="I52" s="113" t="n"/>
      <c r="J52" s="113" t="n"/>
      <c r="K52" s="113" t="n"/>
      <c r="L52" s="114" t="n">
        <v>3374.42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2" t="n"/>
      <c r="E53" s="273" t="n"/>
      <c r="F53" s="92" t="inlineStr">
        <is>
          <t>100 деревьев</t>
        </is>
      </c>
      <c r="G53" s="93" t="n">
        <v>6.17</v>
      </c>
      <c r="H53" s="94" t="n">
        <v>1</v>
      </c>
      <c r="I53" s="115" t="n">
        <v>6.17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2" t="n"/>
      <c r="E54" s="272" t="n"/>
      <c r="F54" s="272" t="n"/>
      <c r="G54" s="272" t="n"/>
      <c r="H54" s="272" t="n"/>
      <c r="I54" s="272" t="n"/>
      <c r="J54" s="272" t="n"/>
      <c r="K54" s="272" t="n"/>
      <c r="L54" s="272" t="n"/>
      <c r="M54" s="272" t="n"/>
      <c r="N54" s="273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2" t="n"/>
      <c r="E55" s="273" t="n"/>
      <c r="F55" s="98" t="n"/>
      <c r="G55" s="98" t="n"/>
      <c r="H55" s="98" t="n"/>
      <c r="I55" s="99" t="n"/>
      <c r="J55" s="100" t="n">
        <v>323.47</v>
      </c>
      <c r="K55" s="147" t="n">
        <v>0.96</v>
      </c>
      <c r="L55" s="102" t="n">
        <v>1915.98</v>
      </c>
      <c r="M55" s="100" t="n">
        <v>71.26000000000001</v>
      </c>
      <c r="N55" s="102" t="n">
        <v>136532.73</v>
      </c>
    </row>
    <row r="56" ht="19.35" customHeight="1">
      <c r="A56" s="95" t="n"/>
      <c r="B56" s="103" t="n"/>
      <c r="C56" s="97" t="inlineStr">
        <is>
          <t>ЗТ</t>
        </is>
      </c>
      <c r="D56" s="272" t="n"/>
      <c r="E56" s="273" t="n"/>
      <c r="F56" s="104" t="inlineStr">
        <is>
          <t>чел.-ч</t>
        </is>
      </c>
      <c r="G56" s="277" t="n">
        <v>38.6</v>
      </c>
      <c r="H56" s="147" t="n">
        <v>0.96</v>
      </c>
      <c r="I56" s="276" t="n">
        <v>228.63552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2" t="n"/>
      <c r="E57" s="273" t="n"/>
      <c r="F57" s="98" t="n"/>
      <c r="G57" s="106" t="n"/>
      <c r="H57" s="106" t="n"/>
      <c r="I57" s="99" t="n"/>
      <c r="J57" s="100" t="n">
        <v>323.47</v>
      </c>
      <c r="K57" s="99" t="n"/>
      <c r="L57" s="102" t="n">
        <v>1915.98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2" t="n"/>
      <c r="E58" s="273" t="n"/>
      <c r="F58" s="98" t="n"/>
      <c r="G58" s="106" t="n"/>
      <c r="H58" s="106" t="n"/>
      <c r="I58" s="99" t="n"/>
      <c r="J58" s="99" t="n"/>
      <c r="K58" s="99" t="n"/>
      <c r="L58" s="102" t="n">
        <v>1915.98</v>
      </c>
      <c r="M58" s="99" t="n"/>
      <c r="N58" s="102" t="n">
        <v>136532.73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2" t="n"/>
      <c r="E59" s="273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2" t="n">
        <v>1705.22</v>
      </c>
      <c r="M59" s="99" t="n"/>
      <c r="N59" s="112" t="n">
        <v>121514.13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2" t="n"/>
      <c r="E60" s="273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0" t="n">
        <v>785.55</v>
      </c>
      <c r="M60" s="99" t="n"/>
      <c r="N60" s="102" t="n">
        <v>55978.42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2" t="n"/>
      <c r="E61" s="273" t="n"/>
      <c r="F61" s="99" t="n"/>
      <c r="G61" s="106" t="n"/>
      <c r="H61" s="106" t="n"/>
      <c r="I61" s="113" t="n"/>
      <c r="J61" s="113" t="n"/>
      <c r="K61" s="113" t="n"/>
      <c r="L61" s="114" t="n">
        <v>4406.75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2" t="n"/>
      <c r="E62" s="273" t="n"/>
      <c r="F62" s="92" t="inlineStr">
        <is>
          <t>100 деревьев</t>
        </is>
      </c>
      <c r="G62" s="93" t="n">
        <v>1.97</v>
      </c>
      <c r="H62" s="94" t="n">
        <v>1</v>
      </c>
      <c r="I62" s="115" t="n">
        <v>1.97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2" t="n"/>
      <c r="E63" s="272" t="n"/>
      <c r="F63" s="272" t="n"/>
      <c r="G63" s="272" t="n"/>
      <c r="H63" s="272" t="n"/>
      <c r="I63" s="272" t="n"/>
      <c r="J63" s="272" t="n"/>
      <c r="K63" s="272" t="n"/>
      <c r="L63" s="272" t="n"/>
      <c r="M63" s="272" t="n"/>
      <c r="N63" s="273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2" t="n"/>
      <c r="E64" s="273" t="n"/>
      <c r="F64" s="98" t="n"/>
      <c r="G64" s="98" t="n"/>
      <c r="H64" s="98" t="n"/>
      <c r="I64" s="99" t="n"/>
      <c r="J64" s="100" t="n">
        <v>406.43</v>
      </c>
      <c r="K64" s="147" t="n">
        <v>0.96</v>
      </c>
      <c r="L64" s="100" t="n">
        <v>768.64</v>
      </c>
      <c r="M64" s="100" t="n">
        <v>71.26000000000001</v>
      </c>
      <c r="N64" s="102" t="n">
        <v>54773.29</v>
      </c>
    </row>
    <row r="65" ht="19.35" customHeight="1">
      <c r="A65" s="95" t="n"/>
      <c r="B65" s="103" t="n"/>
      <c r="C65" s="97" t="inlineStr">
        <is>
          <t>ЗТ</t>
        </is>
      </c>
      <c r="D65" s="272" t="n"/>
      <c r="E65" s="273" t="n"/>
      <c r="F65" s="104" t="inlineStr">
        <is>
          <t>чел.-ч</t>
        </is>
      </c>
      <c r="G65" s="277" t="n">
        <v>48.5</v>
      </c>
      <c r="H65" s="147" t="n">
        <v>0.96</v>
      </c>
      <c r="I65" s="278" t="n">
        <v>91.72320000000001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2" t="n"/>
      <c r="E66" s="273" t="n"/>
      <c r="F66" s="98" t="n"/>
      <c r="G66" s="106" t="n"/>
      <c r="H66" s="106" t="n"/>
      <c r="I66" s="99" t="n"/>
      <c r="J66" s="100" t="n">
        <v>406.43</v>
      </c>
      <c r="K66" s="99" t="n"/>
      <c r="L66" s="100" t="n">
        <v>768.64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2" t="n"/>
      <c r="E67" s="273" t="n"/>
      <c r="F67" s="98" t="n"/>
      <c r="G67" s="106" t="n"/>
      <c r="H67" s="106" t="n"/>
      <c r="I67" s="99" t="n"/>
      <c r="J67" s="99" t="n"/>
      <c r="K67" s="99" t="n"/>
      <c r="L67" s="100" t="n">
        <v>768.64</v>
      </c>
      <c r="M67" s="99" t="n"/>
      <c r="N67" s="102" t="n">
        <v>54773.29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2" t="n"/>
      <c r="E68" s="273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0" t="n">
        <v>684.09</v>
      </c>
      <c r="M68" s="99" t="n"/>
      <c r="N68" s="112" t="n">
        <v>48748.23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2" t="n"/>
      <c r="E69" s="273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315.14</v>
      </c>
      <c r="M69" s="99" t="n"/>
      <c r="N69" s="102" t="n">
        <v>22457.05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2" t="n"/>
      <c r="E70" s="273" t="n"/>
      <c r="F70" s="99" t="n"/>
      <c r="G70" s="106" t="n"/>
      <c r="H70" s="106" t="n"/>
      <c r="I70" s="113" t="n"/>
      <c r="J70" s="113" t="n"/>
      <c r="K70" s="113" t="n"/>
      <c r="L70" s="114" t="n">
        <v>1767.87</v>
      </c>
      <c r="M70" s="113" t="n"/>
      <c r="N70" s="93" t="n"/>
    </row>
    <row r="71" ht="19.35" customHeight="1">
      <c r="A71" s="120" t="n"/>
      <c r="B71" s="120" t="n"/>
      <c r="C71" s="121" t="inlineStr">
        <is>
          <t>Итого по разделу 1. Вырубка просеки</t>
        </is>
      </c>
      <c r="L71" s="122" t="n">
        <v>9549.040000000001</v>
      </c>
      <c r="M71" s="120" t="n"/>
      <c r="N71" s="123" t="n"/>
    </row>
    <row r="72" ht="19.35" customHeight="1">
      <c r="A72" s="124" t="n"/>
      <c r="B72" s="125" t="n"/>
      <c r="C72" s="126" t="inlineStr">
        <is>
          <t>Итого прямые затраты по разделу</t>
        </is>
      </c>
      <c r="L72" s="127" t="n">
        <v>4151.76</v>
      </c>
      <c r="M72" s="128" t="n"/>
      <c r="N72" s="127" t="n">
        <v>295854.42</v>
      </c>
    </row>
    <row r="73" ht="19.35" customHeight="1">
      <c r="A73" s="124" t="n"/>
      <c r="B73" s="125" t="n"/>
      <c r="C73" s="126" t="inlineStr">
        <is>
          <t>в том числе</t>
        </is>
      </c>
      <c r="L73" s="127" t="n"/>
      <c r="M73" s="128" t="n"/>
      <c r="N73" s="127" t="n"/>
    </row>
    <row r="74" ht="19.35" customHeight="1">
      <c r="A74" s="124" t="n"/>
      <c r="B74" s="125" t="n"/>
      <c r="C74" s="126" t="inlineStr">
        <is>
          <t>- оплата труда (ОТ)</t>
        </is>
      </c>
      <c r="L74" s="127" t="n">
        <v>4151.76</v>
      </c>
      <c r="M74" s="128" t="n"/>
      <c r="N74" s="127" t="n">
        <v>295854.42</v>
      </c>
    </row>
    <row r="75" ht="19.35" customHeight="1">
      <c r="A75" s="124" t="n"/>
      <c r="B75" s="125" t="n"/>
      <c r="C75" s="126" t="inlineStr">
        <is>
          <t>- эксплуатация машин и механизмов</t>
        </is>
      </c>
      <c r="L75" s="127" t="n">
        <v>0</v>
      </c>
      <c r="M75" s="128" t="n"/>
      <c r="N75" s="127" t="n">
        <v>0</v>
      </c>
    </row>
    <row r="76" ht="19.35" customHeight="1">
      <c r="A76" s="124" t="n"/>
      <c r="B76" s="129" t="n"/>
      <c r="C76" s="130" t="inlineStr">
        <is>
          <t>в том числе</t>
        </is>
      </c>
      <c r="L76" s="127" t="n"/>
      <c r="M76" s="128" t="n"/>
      <c r="N76" s="127" t="n"/>
    </row>
    <row r="77" ht="19.35" customHeight="1">
      <c r="A77" s="124" t="n"/>
      <c r="B77" s="129" t="n"/>
      <c r="C77" s="130" t="inlineStr">
        <is>
          <t>эксплуатация машин и механизмов без учета доплат к оплате труда машинистов</t>
        </is>
      </c>
      <c r="L77" s="127" t="n">
        <v>0</v>
      </c>
      <c r="M77" s="128" t="n"/>
      <c r="N77" s="127" t="n">
        <v>0</v>
      </c>
    </row>
    <row r="78" ht="19.35" customHeight="1">
      <c r="A78" s="124" t="n"/>
      <c r="B78" s="129" t="n"/>
      <c r="C78" s="130" t="inlineStr">
        <is>
          <t>в том числе</t>
        </is>
      </c>
      <c r="L78" s="127" t="n"/>
      <c r="M78" s="128" t="n"/>
      <c r="N78" s="127" t="n"/>
    </row>
    <row r="79" ht="19.35" customHeight="1">
      <c r="A79" s="124" t="n"/>
      <c r="B79" s="129" t="n"/>
      <c r="C79" s="130" t="inlineStr">
        <is>
          <t>оплата труда машинистов (ОТм)</t>
        </is>
      </c>
      <c r="L79" s="127" t="n">
        <v>0</v>
      </c>
      <c r="M79" s="128" t="n"/>
      <c r="N79" s="127" t="n">
        <v>0</v>
      </c>
    </row>
    <row r="80" ht="19.35" customHeight="1">
      <c r="A80" s="124" t="n"/>
      <c r="B80" s="125" t="n"/>
      <c r="C80" s="126" t="inlineStr">
        <is>
          <t>Итого ФОТ (справочно)</t>
        </is>
      </c>
      <c r="L80" s="127" t="n">
        <v>4151.76</v>
      </c>
      <c r="M80" s="128" t="n"/>
      <c r="N80" s="127" t="n">
        <v>295854.42</v>
      </c>
    </row>
    <row r="81" ht="19.35" customHeight="1">
      <c r="A81" s="124" t="n"/>
      <c r="B81" s="125" t="n"/>
      <c r="C81" s="126" t="inlineStr">
        <is>
          <t>Итого накладные расходы</t>
        </is>
      </c>
      <c r="L81" s="127" t="n">
        <v>3695.06</v>
      </c>
      <c r="M81" s="128" t="n"/>
      <c r="N81" s="127" t="n">
        <v>263310.44</v>
      </c>
    </row>
    <row r="82" ht="19.35" customHeight="1">
      <c r="A82" s="124" t="n"/>
      <c r="B82" s="125" t="n"/>
      <c r="C82" s="126" t="inlineStr">
        <is>
          <t>Итого сметная прибыль</t>
        </is>
      </c>
      <c r="L82" s="127" t="n">
        <v>1702.22</v>
      </c>
      <c r="M82" s="128" t="n"/>
      <c r="N82" s="127" t="n">
        <v>121300.31</v>
      </c>
    </row>
    <row r="83" ht="19.35" customHeight="1">
      <c r="A83" s="124" t="n"/>
      <c r="B83" s="131" t="n"/>
      <c r="C83" s="132" t="inlineStr">
        <is>
          <t>Итого по разделу</t>
        </is>
      </c>
      <c r="L83" s="122" t="n">
        <v>9549.040000000001</v>
      </c>
      <c r="M83" s="133" t="n"/>
      <c r="N83" s="122" t="n">
        <v>680465.17</v>
      </c>
    </row>
    <row r="84" ht="19.35" customHeight="1">
      <c r="A84" s="124" t="n"/>
      <c r="B84" s="129" t="n"/>
      <c r="C84" s="130" t="inlineStr">
        <is>
          <t>Справочно</t>
        </is>
      </c>
      <c r="L84" s="127" t="n"/>
      <c r="M84" s="128" t="n"/>
      <c r="N84" s="127" t="n"/>
    </row>
    <row r="85" ht="19.35" customHeight="1">
      <c r="A85" s="124" t="n"/>
      <c r="B85" s="125" t="n"/>
      <c r="C85" s="130" t="inlineStr">
        <is>
          <t>затраты труда рабочих</t>
        </is>
      </c>
      <c r="I85" s="134" t="n">
        <v>495.43776</v>
      </c>
      <c r="J85" s="135" t="n"/>
      <c r="K85" s="135" t="n"/>
      <c r="L85" s="128" t="n"/>
      <c r="M85" s="128" t="n"/>
      <c r="N85" s="128" t="n"/>
    </row>
    <row r="86" ht="19.35" customHeight="1">
      <c r="A86" s="124" t="n"/>
      <c r="B86" s="125" t="n"/>
      <c r="C86" s="130" t="inlineStr">
        <is>
          <t>затраты труда машинистов</t>
        </is>
      </c>
      <c r="I86" s="134" t="n">
        <v>0</v>
      </c>
      <c r="J86" s="135" t="n"/>
      <c r="K86" s="135" t="n"/>
      <c r="L86" s="128" t="n"/>
      <c r="M86" s="128" t="n"/>
      <c r="N86" s="128" t="n"/>
    </row>
    <row r="87" ht="19.35" customHeight="1">
      <c r="A87" s="136" t="n"/>
      <c r="B87" s="137" t="n"/>
      <c r="C87" s="138" t="inlineStr">
        <is>
          <t>ВСЕГО по смете</t>
        </is>
      </c>
      <c r="D87" s="139" t="n"/>
      <c r="E87" s="139" t="n"/>
      <c r="F87" s="140" t="n"/>
      <c r="G87" s="140" t="n"/>
      <c r="H87" s="140" t="n"/>
      <c r="I87" s="140" t="n"/>
      <c r="J87" s="140" t="n"/>
      <c r="K87" s="140" t="n"/>
      <c r="L87" s="141" t="n"/>
      <c r="M87" s="140" t="n"/>
      <c r="N87" s="142" t="n"/>
    </row>
    <row r="88" ht="19.35" customHeight="1">
      <c r="A88" s="124" t="n"/>
      <c r="B88" s="131" t="n"/>
      <c r="C88" s="132" t="inlineStr">
        <is>
          <t>Итого по всем разделам</t>
        </is>
      </c>
      <c r="L88" s="122" t="n">
        <v>9549.040000000001</v>
      </c>
      <c r="M88" s="123" t="n"/>
      <c r="N88" s="122" t="n"/>
    </row>
    <row r="89" ht="19.35" customHeight="1">
      <c r="A89" s="124" t="n"/>
      <c r="B89" s="125" t="n"/>
      <c r="C89" s="126" t="inlineStr">
        <is>
          <t>ВСЕГО строительные работы</t>
        </is>
      </c>
      <c r="L89" s="127" t="n">
        <v>9549.040000000001</v>
      </c>
      <c r="M89" s="128" t="n"/>
      <c r="N89" s="127" t="n">
        <v>680465.17</v>
      </c>
    </row>
    <row r="90" ht="19.35" customHeight="1">
      <c r="A90" s="124" t="n"/>
      <c r="B90" s="129" t="n"/>
      <c r="C90" s="130" t="inlineStr">
        <is>
          <t>в том числе</t>
        </is>
      </c>
      <c r="L90" s="127" t="n"/>
      <c r="M90" s="128" t="n"/>
      <c r="N90" s="127" t="n"/>
    </row>
    <row r="91" ht="19.35" customHeight="1">
      <c r="A91" s="124" t="n"/>
      <c r="B91" s="129" t="n"/>
      <c r="C91" s="130" t="inlineStr">
        <is>
          <t>всего прямые затраты</t>
        </is>
      </c>
      <c r="L91" s="127" t="n">
        <v>4151.76</v>
      </c>
      <c r="M91" s="128" t="n"/>
      <c r="N91" s="127" t="n">
        <v>295854.42</v>
      </c>
    </row>
    <row r="92" ht="19.35" customHeight="1">
      <c r="A92" s="124" t="n"/>
      <c r="B92" s="129" t="n"/>
      <c r="C92" s="130" t="inlineStr">
        <is>
          <t>в том числе</t>
        </is>
      </c>
      <c r="L92" s="127" t="n"/>
      <c r="M92" s="128" t="n"/>
      <c r="N92" s="127" t="n"/>
    </row>
    <row r="93" ht="19.35" customHeight="1">
      <c r="A93" s="124" t="n"/>
      <c r="B93" s="129" t="n"/>
      <c r="C93" s="130" t="inlineStr">
        <is>
          <t>- оплата труда (ОТ)</t>
        </is>
      </c>
      <c r="L93" s="127" t="n">
        <v>4151.76</v>
      </c>
      <c r="M93" s="128" t="n"/>
      <c r="N93" s="127" t="n">
        <v>295854.42</v>
      </c>
    </row>
    <row r="94" ht="19.35" customHeight="1">
      <c r="A94" s="124" t="n"/>
      <c r="B94" s="129" t="n"/>
      <c r="C94" s="130" t="inlineStr">
        <is>
          <t>- эксплуатация машин и механизмов</t>
        </is>
      </c>
      <c r="L94" s="127" t="n">
        <v>0</v>
      </c>
      <c r="M94" s="128" t="n"/>
      <c r="N94" s="127" t="n">
        <v>0</v>
      </c>
    </row>
    <row r="95" ht="19.35" customHeight="1">
      <c r="A95" s="124" t="n"/>
      <c r="B95" s="129" t="n"/>
      <c r="C95" s="130" t="inlineStr">
        <is>
          <t>в т.ч. эксплуатация машин и механизмов без учета доплат к оплате труда машинистов</t>
        </is>
      </c>
      <c r="L95" s="127" t="n">
        <v>0</v>
      </c>
      <c r="M95" s="128" t="n"/>
      <c r="N95" s="127" t="n">
        <v>0</v>
      </c>
    </row>
    <row r="96" ht="19.35" customHeight="1">
      <c r="A96" s="124" t="n"/>
      <c r="B96" s="129" t="n"/>
      <c r="C96" s="130" t="inlineStr">
        <is>
          <t>- в т.ч. оплата труда машинистов (ОТм)</t>
        </is>
      </c>
      <c r="L96" s="127" t="n">
        <v>0</v>
      </c>
      <c r="M96" s="128" t="n"/>
      <c r="N96" s="127" t="n">
        <v>0</v>
      </c>
    </row>
    <row r="97" ht="19.35" customHeight="1">
      <c r="A97" s="124" t="n"/>
      <c r="B97" s="129" t="n"/>
      <c r="C97" s="130" t="inlineStr">
        <is>
          <t>всего ФОТ (справочно)</t>
        </is>
      </c>
      <c r="L97" s="127" t="n">
        <v>4151.76</v>
      </c>
      <c r="M97" s="128" t="n"/>
      <c r="N97" s="127" t="n">
        <v>295854.42</v>
      </c>
    </row>
    <row r="98" ht="19.35" customHeight="1">
      <c r="A98" s="124" t="n"/>
      <c r="B98" s="129" t="n"/>
      <c r="C98" s="130" t="inlineStr">
        <is>
          <t>всего накладные расходы</t>
        </is>
      </c>
      <c r="L98" s="127" t="n">
        <v>3695.06</v>
      </c>
      <c r="M98" s="128" t="n"/>
      <c r="N98" s="127" t="n">
        <v>263310.44</v>
      </c>
    </row>
    <row r="99" ht="19.35" customHeight="1">
      <c r="A99" s="124" t="n"/>
      <c r="B99" s="129" t="n"/>
      <c r="C99" s="130" t="inlineStr">
        <is>
          <t>всего сметная прибыль</t>
        </is>
      </c>
      <c r="L99" s="127" t="n">
        <v>1702.22</v>
      </c>
      <c r="M99" s="128" t="n"/>
      <c r="N99" s="127" t="n">
        <v>121300.31</v>
      </c>
    </row>
    <row r="100" ht="19.35" customHeight="1">
      <c r="A100" s="124" t="n"/>
      <c r="B100" s="131" t="n"/>
      <c r="C100" s="132" t="inlineStr">
        <is>
          <t>ВСЕГО по смете</t>
        </is>
      </c>
      <c r="L100" s="122" t="n">
        <v>9549.040000000001</v>
      </c>
      <c r="M100" s="123" t="n"/>
      <c r="N100" s="122" t="n">
        <v>680465.17</v>
      </c>
    </row>
    <row r="101" ht="19.35" customHeight="1">
      <c r="A101" s="124" t="n"/>
      <c r="B101" s="129" t="n"/>
      <c r="C101" s="130" t="inlineStr">
        <is>
          <t>Всего прямые затраты</t>
        </is>
      </c>
      <c r="L101" s="127" t="n">
        <v>4151.76</v>
      </c>
      <c r="M101" s="128" t="n"/>
      <c r="N101" s="127" t="n">
        <v>295854.42</v>
      </c>
    </row>
    <row r="102" ht="19.35" customHeight="1">
      <c r="A102" s="124" t="n"/>
      <c r="B102" s="129" t="n"/>
      <c r="C102" s="130" t="inlineStr">
        <is>
          <t>в том числе</t>
        </is>
      </c>
      <c r="L102" s="127" t="n"/>
      <c r="M102" s="128" t="n"/>
      <c r="N102" s="127" t="n"/>
    </row>
    <row r="103" ht="19.35" customHeight="1">
      <c r="A103" s="124" t="n"/>
      <c r="B103" s="129" t="n"/>
      <c r="C103" s="130" t="inlineStr">
        <is>
          <t>- оплата труда рабочих (ОТ)</t>
        </is>
      </c>
      <c r="L103" s="127" t="n">
        <v>4151.76</v>
      </c>
      <c r="M103" s="128" t="n"/>
      <c r="N103" s="127" t="n">
        <v>295854.42</v>
      </c>
    </row>
    <row r="104" ht="19.35" customHeight="1">
      <c r="A104" s="124" t="n"/>
      <c r="B104" s="129" t="n"/>
      <c r="C104" s="130" t="inlineStr">
        <is>
          <t>- эксплуатация машин и механизмов</t>
        </is>
      </c>
      <c r="L104" s="127" t="n">
        <v>0</v>
      </c>
      <c r="M104" s="128" t="n"/>
      <c r="N104" s="127" t="n">
        <v>0</v>
      </c>
    </row>
    <row r="105" ht="19.35" customHeight="1">
      <c r="A105" s="124" t="n"/>
      <c r="B105" s="129" t="n"/>
      <c r="C105" s="130" t="inlineStr">
        <is>
          <t>в т.ч. эксплуатация машин и механизмов без учета доплат к оплате труда машинистов</t>
        </is>
      </c>
      <c r="L105" s="127" t="n">
        <v>0</v>
      </c>
      <c r="M105" s="128" t="n"/>
      <c r="N105" s="127" t="n">
        <v>0</v>
      </c>
    </row>
    <row r="106" ht="19.35" customHeight="1">
      <c r="A106" s="124" t="n"/>
      <c r="B106" s="129" t="n"/>
      <c r="C106" s="130" t="inlineStr">
        <is>
          <t>- в т.ч. оплата труда машинистов (ОТм)</t>
        </is>
      </c>
      <c r="L106" s="127" t="n">
        <v>0</v>
      </c>
      <c r="M106" s="128" t="n"/>
      <c r="N106" s="127" t="n">
        <v>0</v>
      </c>
    </row>
    <row r="107" ht="19.35" customHeight="1">
      <c r="A107" s="124" t="n"/>
      <c r="B107" s="129" t="n"/>
      <c r="C107" s="130" t="inlineStr">
        <is>
          <t>Всего ФОТ (справочно)</t>
        </is>
      </c>
      <c r="L107" s="127" t="n">
        <v>4151.76</v>
      </c>
      <c r="M107" s="128" t="n"/>
      <c r="N107" s="127" t="n">
        <v>295854.42</v>
      </c>
    </row>
    <row r="108" ht="19.35" customHeight="1">
      <c r="A108" s="124" t="n"/>
      <c r="B108" s="129" t="n"/>
      <c r="C108" s="130" t="inlineStr">
        <is>
          <t>Всего накладные расходы</t>
        </is>
      </c>
      <c r="L108" s="127" t="n">
        <v>3695.06</v>
      </c>
      <c r="M108" s="128" t="n"/>
      <c r="N108" s="127" t="n">
        <v>263310.44</v>
      </c>
    </row>
    <row r="109" ht="19.35" customHeight="1">
      <c r="A109" s="124" t="n"/>
      <c r="B109" s="129" t="n"/>
      <c r="C109" s="130" t="inlineStr">
        <is>
          <t>Всего сметная прибыль</t>
        </is>
      </c>
      <c r="L109" s="127" t="n">
        <v>1702.22</v>
      </c>
      <c r="M109" s="128" t="n"/>
      <c r="N109" s="127" t="n">
        <v>121300.31</v>
      </c>
    </row>
    <row r="110" ht="19.35" customHeight="1">
      <c r="A110" s="124" t="n"/>
      <c r="B110" s="129" t="n"/>
      <c r="C110" s="130" t="inlineStr">
        <is>
          <t>Справочно</t>
        </is>
      </c>
      <c r="L110" s="127" t="n"/>
      <c r="M110" s="128" t="n"/>
      <c r="N110" s="127" t="n"/>
    </row>
    <row r="111" ht="19.35" customHeight="1">
      <c r="A111" s="124" t="n"/>
      <c r="B111" s="125" t="n"/>
      <c r="C111" s="130" t="inlineStr">
        <is>
          <t>затраты труда рабочих</t>
        </is>
      </c>
      <c r="I111" s="134" t="n">
        <v>495.43776</v>
      </c>
      <c r="J111" s="135" t="n"/>
      <c r="K111" s="135" t="n"/>
      <c r="L111" s="128" t="n"/>
      <c r="M111" s="128" t="n"/>
      <c r="N111" s="128" t="n"/>
    </row>
    <row r="112" ht="19.35" customHeight="1">
      <c r="A112" s="124" t="n"/>
      <c r="B112" s="125" t="n"/>
      <c r="C112" s="130" t="inlineStr">
        <is>
          <t>затраты труда машинистов</t>
        </is>
      </c>
      <c r="I112" s="134" t="n">
        <v>0</v>
      </c>
      <c r="J112" s="135" t="n"/>
      <c r="K112" s="135" t="n"/>
      <c r="L112" s="128" t="n"/>
      <c r="M112" s="128" t="n"/>
      <c r="N112" s="128" t="n"/>
    </row>
    <row r="113" ht="19.35" customHeight="1">
      <c r="A113" s="124" t="n"/>
      <c r="B113" s="143" t="n"/>
      <c r="C113" s="143" t="n"/>
      <c r="D113" s="121" t="n"/>
      <c r="E113" s="121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4" t="inlineStr">
        <is>
          <t>Составил: ______________________________________/  Григорова И. А. /</t>
        </is>
      </c>
    </row>
    <row r="115" ht="19.35" customHeight="1">
      <c r="A115" s="144" t="n"/>
      <c r="B115" s="144" t="n"/>
      <c r="C115" s="145" t="inlineStr">
        <is>
          <t>должность, подпись (инициалы, фамилия)</t>
        </is>
      </c>
      <c r="G115" s="146" t="n"/>
      <c r="H115" s="146" t="n"/>
      <c r="I115" s="146" t="n"/>
      <c r="J115" s="144" t="n"/>
      <c r="K115" s="144" t="n"/>
      <c r="L115" s="144" t="n"/>
      <c r="M115" s="144" t="n"/>
      <c r="N115" s="144" t="n"/>
    </row>
    <row r="116" ht="19.35" customHeight="1">
      <c r="A116" s="144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5" t="inlineStr">
        <is>
          <t>должность, подпись (инициалы, фамилия)</t>
        </is>
      </c>
      <c r="G117" s="146" t="n"/>
      <c r="H117" s="146" t="n"/>
      <c r="I117" s="146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19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27 ВЛ 220 кВ Архара-Ядрино-т с отпайкой на ПС Тармачукан-т.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02-27-07</t>
        </is>
      </c>
    </row>
    <row r="25" ht="19.35" customHeight="1">
      <c r="A25" s="55" t="inlineStr">
        <is>
          <t>27 ВЛ 220 кВ Архара-Ядрино-т с отпайкой на ПС Тармачукан-т. Урильское уч. л-во Архаринского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Ф.579959-19.27-РД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9769.129999999999</v>
      </c>
      <c r="M31" s="64" t="n">
        <v>137.09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26811.55</v>
      </c>
      <c r="E32" s="71" t="inlineStr">
        <is>
          <t>(</t>
        </is>
      </c>
      <c r="F32" s="70" t="n">
        <v>458.78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16220.44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1514.15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26811.55</v>
      </c>
      <c r="E34" s="71" t="inlineStr">
        <is>
          <t>(</t>
        </is>
      </c>
      <c r="F34" s="77" t="n">
        <v>458.78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3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2" t="n"/>
      <c r="E44" s="273" t="n"/>
      <c r="F44" s="92" t="inlineStr">
        <is>
          <t>100 м2</t>
        </is>
      </c>
      <c r="G44" s="93" t="n">
        <v>2413</v>
      </c>
      <c r="H44" s="94" t="n">
        <v>1</v>
      </c>
      <c r="I44" s="149" t="n">
        <v>2413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2" t="n"/>
      <c r="E45" s="273" t="n"/>
      <c r="F45" s="98" t="n"/>
      <c r="G45" s="98" t="n"/>
      <c r="H45" s="98" t="n"/>
      <c r="I45" s="99" t="n"/>
      <c r="J45" s="100" t="n">
        <v>37.79</v>
      </c>
      <c r="K45" s="274" t="n">
        <v>1.2</v>
      </c>
      <c r="L45" s="102" t="n">
        <v>109424.72</v>
      </c>
      <c r="M45" s="100" t="n">
        <v>71.26000000000001</v>
      </c>
      <c r="N45" s="102" t="n">
        <v>7797605.55</v>
      </c>
    </row>
    <row r="46" ht="19.35" customHeight="1">
      <c r="A46" s="95" t="n"/>
      <c r="B46" s="103" t="n"/>
      <c r="C46" s="97" t="inlineStr">
        <is>
          <t>ЗТ</t>
        </is>
      </c>
      <c r="D46" s="272" t="n"/>
      <c r="E46" s="273" t="n"/>
      <c r="F46" s="104" t="inlineStr">
        <is>
          <t>чел.-ч</t>
        </is>
      </c>
      <c r="G46" s="100" t="n">
        <v>4.43</v>
      </c>
      <c r="H46" s="274" t="n">
        <v>1.2</v>
      </c>
      <c r="I46" s="279" t="n">
        <v>12827.508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2" t="n"/>
      <c r="E47" s="273" t="n"/>
      <c r="F47" s="98" t="n"/>
      <c r="G47" s="106" t="n"/>
      <c r="H47" s="106" t="n"/>
      <c r="I47" s="99" t="n"/>
      <c r="J47" s="100" t="n">
        <v>37.79</v>
      </c>
      <c r="K47" s="99" t="n"/>
      <c r="L47" s="102" t="n">
        <v>109424.72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2" t="n"/>
      <c r="E48" s="273" t="n"/>
      <c r="F48" s="98" t="n"/>
      <c r="G48" s="106" t="n"/>
      <c r="H48" s="106" t="n"/>
      <c r="I48" s="99" t="n"/>
      <c r="J48" s="99" t="n"/>
      <c r="K48" s="99" t="n"/>
      <c r="L48" s="102" t="n">
        <v>109424.72</v>
      </c>
      <c r="M48" s="99" t="n"/>
      <c r="N48" s="102" t="n">
        <v>7797605.55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2" t="n"/>
      <c r="E49" s="273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97388</v>
      </c>
      <c r="M49" s="99" t="n"/>
      <c r="N49" s="112" t="n">
        <v>6939868.94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2" t="n"/>
      <c r="E50" s="273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44864.14</v>
      </c>
      <c r="M50" s="99" t="n"/>
      <c r="N50" s="102" t="n">
        <v>3197018.28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2" t="n"/>
      <c r="E51" s="273" t="n"/>
      <c r="F51" s="99" t="n"/>
      <c r="G51" s="106" t="n"/>
      <c r="H51" s="106" t="n"/>
      <c r="I51" s="113" t="n"/>
      <c r="J51" s="113" t="n"/>
      <c r="K51" s="113" t="n"/>
      <c r="L51" s="114" t="n">
        <v>251676.86</v>
      </c>
      <c r="M51" s="113" t="n"/>
      <c r="N51" s="93" t="n"/>
    </row>
    <row r="52" ht="19.35" customHeight="1">
      <c r="A52" s="89" t="inlineStr">
        <is>
          <t>Пролет 58-197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2" t="n"/>
      <c r="E53" s="273" t="n"/>
      <c r="F53" s="92" t="inlineStr">
        <is>
          <t>100 шт</t>
        </is>
      </c>
      <c r="G53" s="93" t="n">
        <v>52.59</v>
      </c>
      <c r="H53" s="94" t="n">
        <v>1</v>
      </c>
      <c r="I53" s="115" t="n">
        <v>52.59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2" t="n"/>
      <c r="E54" s="273" t="n"/>
      <c r="F54" s="98" t="n"/>
      <c r="G54" s="98" t="n"/>
      <c r="H54" s="98" t="n"/>
      <c r="I54" s="99" t="n"/>
      <c r="J54" s="100" t="n">
        <v>48.97</v>
      </c>
      <c r="K54" s="274" t="n">
        <v>1.2</v>
      </c>
      <c r="L54" s="102" t="n">
        <v>3090.4</v>
      </c>
      <c r="M54" s="100" t="n">
        <v>71.26000000000001</v>
      </c>
      <c r="N54" s="102" t="n">
        <v>220221.9</v>
      </c>
    </row>
    <row r="55" ht="19.35" customHeight="1">
      <c r="A55" s="95" t="n"/>
      <c r="B55" s="103" t="n"/>
      <c r="C55" s="97" t="inlineStr">
        <is>
          <t>ЗТ</t>
        </is>
      </c>
      <c r="D55" s="272" t="n"/>
      <c r="E55" s="273" t="n"/>
      <c r="F55" s="104" t="inlineStr">
        <is>
          <t>чел.-ч</t>
        </is>
      </c>
      <c r="G55" s="100" t="n">
        <v>5.21</v>
      </c>
      <c r="H55" s="274" t="n">
        <v>1.2</v>
      </c>
      <c r="I55" s="276" t="n">
        <v>328.79268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2" t="n"/>
      <c r="E56" s="273" t="n"/>
      <c r="F56" s="98" t="n"/>
      <c r="G56" s="106" t="n"/>
      <c r="H56" s="106" t="n"/>
      <c r="I56" s="99" t="n"/>
      <c r="J56" s="100" t="n">
        <v>48.97</v>
      </c>
      <c r="K56" s="99" t="n"/>
      <c r="L56" s="102" t="n">
        <v>3090.4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2" t="n"/>
      <c r="E57" s="273" t="n"/>
      <c r="F57" s="98" t="n"/>
      <c r="G57" s="106" t="n"/>
      <c r="H57" s="106" t="n"/>
      <c r="I57" s="99" t="n"/>
      <c r="J57" s="99" t="n"/>
      <c r="K57" s="99" t="n"/>
      <c r="L57" s="102" t="n">
        <v>3090.4</v>
      </c>
      <c r="M57" s="99" t="n"/>
      <c r="N57" s="102" t="n">
        <v>220221.9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2" t="n"/>
      <c r="E58" s="273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2" t="n">
        <v>2750.46</v>
      </c>
      <c r="M58" s="99" t="n"/>
      <c r="N58" s="112" t="n">
        <v>195997.49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2" t="n"/>
      <c r="E59" s="273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2" t="n">
        <v>1267.06</v>
      </c>
      <c r="M59" s="99" t="n"/>
      <c r="N59" s="102" t="n">
        <v>90290.98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2" t="n"/>
      <c r="E60" s="273" t="n"/>
      <c r="F60" s="99" t="n"/>
      <c r="G60" s="106" t="n"/>
      <c r="H60" s="106" t="n"/>
      <c r="I60" s="113" t="n"/>
      <c r="J60" s="113" t="n"/>
      <c r="K60" s="113" t="n"/>
      <c r="L60" s="114" t="n">
        <v>7107.92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2" t="n"/>
      <c r="E61" s="273" t="n"/>
      <c r="F61" s="92" t="inlineStr">
        <is>
          <t>100 шт</t>
        </is>
      </c>
      <c r="G61" s="93" t="n">
        <v>23.6</v>
      </c>
      <c r="H61" s="94" t="n">
        <v>1</v>
      </c>
      <c r="I61" s="280" t="n">
        <v>23.6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2" t="n"/>
      <c r="E62" s="273" t="n"/>
      <c r="F62" s="98" t="n"/>
      <c r="G62" s="98" t="n"/>
      <c r="H62" s="98" t="n"/>
      <c r="I62" s="99" t="n"/>
      <c r="J62" s="100" t="n">
        <v>94.94</v>
      </c>
      <c r="K62" s="274" t="n">
        <v>1.2</v>
      </c>
      <c r="L62" s="102" t="n">
        <v>2688.7</v>
      </c>
      <c r="M62" s="100" t="n">
        <v>71.26000000000001</v>
      </c>
      <c r="N62" s="102" t="n">
        <v>191596.76</v>
      </c>
    </row>
    <row r="63" ht="19.35" customHeight="1">
      <c r="A63" s="95" t="n"/>
      <c r="B63" s="103" t="n"/>
      <c r="C63" s="97" t="inlineStr">
        <is>
          <t>ЗТ</t>
        </is>
      </c>
      <c r="D63" s="272" t="n"/>
      <c r="E63" s="273" t="n"/>
      <c r="F63" s="104" t="inlineStr">
        <is>
          <t>чел.-ч</t>
        </is>
      </c>
      <c r="G63" s="277" t="n">
        <v>10.1</v>
      </c>
      <c r="H63" s="274" t="n">
        <v>1.2</v>
      </c>
      <c r="I63" s="275" t="n">
        <v>286.032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2" t="n"/>
      <c r="E64" s="273" t="n"/>
      <c r="F64" s="98" t="n"/>
      <c r="G64" s="106" t="n"/>
      <c r="H64" s="106" t="n"/>
      <c r="I64" s="99" t="n"/>
      <c r="J64" s="100" t="n">
        <v>94.94</v>
      </c>
      <c r="K64" s="99" t="n"/>
      <c r="L64" s="102" t="n">
        <v>2688.7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2" t="n"/>
      <c r="E65" s="273" t="n"/>
      <c r="F65" s="98" t="n"/>
      <c r="G65" s="106" t="n"/>
      <c r="H65" s="106" t="n"/>
      <c r="I65" s="99" t="n"/>
      <c r="J65" s="99" t="n"/>
      <c r="K65" s="99" t="n"/>
      <c r="L65" s="102" t="n">
        <v>2688.7</v>
      </c>
      <c r="M65" s="99" t="n"/>
      <c r="N65" s="102" t="n">
        <v>191596.76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2" t="n"/>
      <c r="E66" s="273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2" t="n">
        <v>2392.94</v>
      </c>
      <c r="M66" s="99" t="n"/>
      <c r="N66" s="112" t="n">
        <v>170521.12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2" t="n"/>
      <c r="E67" s="273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2" t="n">
        <v>1102.37</v>
      </c>
      <c r="M67" s="99" t="n"/>
      <c r="N67" s="102" t="n">
        <v>78554.67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2" t="n"/>
      <c r="E68" s="273" t="n"/>
      <c r="F68" s="99" t="n"/>
      <c r="G68" s="106" t="n"/>
      <c r="H68" s="106" t="n"/>
      <c r="I68" s="113" t="n"/>
      <c r="J68" s="113" t="n"/>
      <c r="K68" s="113" t="n"/>
      <c r="L68" s="114" t="n">
        <v>6184.01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2" t="n"/>
      <c r="E69" s="273" t="n"/>
      <c r="F69" s="92" t="inlineStr">
        <is>
          <t>100 шт</t>
        </is>
      </c>
      <c r="G69" s="93" t="n">
        <v>7.89</v>
      </c>
      <c r="H69" s="94" t="n">
        <v>1</v>
      </c>
      <c r="I69" s="115" t="n">
        <v>7.89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2" t="n"/>
      <c r="E70" s="273" t="n"/>
      <c r="F70" s="98" t="n"/>
      <c r="G70" s="98" t="n"/>
      <c r="H70" s="98" t="n"/>
      <c r="I70" s="99" t="n"/>
      <c r="J70" s="100" t="n">
        <v>125.96</v>
      </c>
      <c r="K70" s="274" t="n">
        <v>1.2</v>
      </c>
      <c r="L70" s="102" t="n">
        <v>1192.59</v>
      </c>
      <c r="M70" s="100" t="n">
        <v>71.26000000000001</v>
      </c>
      <c r="N70" s="102" t="n">
        <v>84983.96000000001</v>
      </c>
    </row>
    <row r="71" ht="19.35" customHeight="1">
      <c r="A71" s="95" t="n"/>
      <c r="B71" s="103" t="n"/>
      <c r="C71" s="97" t="inlineStr">
        <is>
          <t>ЗТ</t>
        </is>
      </c>
      <c r="D71" s="272" t="n"/>
      <c r="E71" s="273" t="n"/>
      <c r="F71" s="104" t="inlineStr">
        <is>
          <t>чел.-ч</t>
        </is>
      </c>
      <c r="G71" s="277" t="n">
        <v>13.4</v>
      </c>
      <c r="H71" s="274" t="n">
        <v>1.2</v>
      </c>
      <c r="I71" s="278" t="n">
        <v>126.8712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2" t="n"/>
      <c r="E72" s="273" t="n"/>
      <c r="F72" s="98" t="n"/>
      <c r="G72" s="106" t="n"/>
      <c r="H72" s="106" t="n"/>
      <c r="I72" s="99" t="n"/>
      <c r="J72" s="100" t="n">
        <v>125.96</v>
      </c>
      <c r="K72" s="99" t="n"/>
      <c r="L72" s="102" t="n">
        <v>1192.59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2" t="n"/>
      <c r="E73" s="273" t="n"/>
      <c r="F73" s="98" t="n"/>
      <c r="G73" s="106" t="n"/>
      <c r="H73" s="106" t="n"/>
      <c r="I73" s="99" t="n"/>
      <c r="J73" s="99" t="n"/>
      <c r="K73" s="99" t="n"/>
      <c r="L73" s="102" t="n">
        <v>1192.59</v>
      </c>
      <c r="M73" s="99" t="n"/>
      <c r="N73" s="102" t="n">
        <v>84983.96000000001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2" t="n"/>
      <c r="E74" s="273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2" t="n">
        <v>1061.41</v>
      </c>
      <c r="M74" s="99" t="n"/>
      <c r="N74" s="112" t="n">
        <v>75635.72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2" t="n"/>
      <c r="E75" s="273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488.96</v>
      </c>
      <c r="M75" s="99" t="n"/>
      <c r="N75" s="102" t="n">
        <v>34843.42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2" t="n"/>
      <c r="E76" s="273" t="n"/>
      <c r="F76" s="99" t="n"/>
      <c r="G76" s="106" t="n"/>
      <c r="H76" s="106" t="n"/>
      <c r="I76" s="113" t="n"/>
      <c r="J76" s="113" t="n"/>
      <c r="K76" s="113" t="n"/>
      <c r="L76" s="114" t="n">
        <v>2742.96</v>
      </c>
      <c r="M76" s="113" t="n"/>
      <c r="N76" s="93" t="n"/>
    </row>
    <row r="77" ht="55.35" customHeight="1">
      <c r="A77" s="87" t="inlineStr">
        <is>
          <t>5</t>
        </is>
      </c>
      <c r="B77" s="90" t="inlineStr">
        <is>
          <t>ФЕР01-02-099-06</t>
        </is>
      </c>
      <c r="C77" s="91" t="inlineStr">
        <is>
          <t>Валка деревьев мягких пород с корня, диаметр стволов: более 32 см</t>
        </is>
      </c>
      <c r="D77" s="272" t="n"/>
      <c r="E77" s="273" t="n"/>
      <c r="F77" s="92" t="inlineStr">
        <is>
          <t>100 шт</t>
        </is>
      </c>
      <c r="G77" s="93" t="n">
        <v>0.39</v>
      </c>
      <c r="H77" s="94" t="n">
        <v>1</v>
      </c>
      <c r="I77" s="115" t="n">
        <v>0.39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2" t="n"/>
      <c r="E78" s="273" t="n"/>
      <c r="F78" s="98" t="n"/>
      <c r="G78" s="98" t="n"/>
      <c r="H78" s="98" t="n"/>
      <c r="I78" s="99" t="n"/>
      <c r="J78" s="100" t="n">
        <v>192.7</v>
      </c>
      <c r="K78" s="274" t="n">
        <v>1.2</v>
      </c>
      <c r="L78" s="100" t="n">
        <v>90.18000000000001</v>
      </c>
      <c r="M78" s="100" t="n">
        <v>71.26000000000001</v>
      </c>
      <c r="N78" s="102" t="n">
        <v>6426.23</v>
      </c>
    </row>
    <row r="79" ht="19.35" customHeight="1">
      <c r="A79" s="95" t="n"/>
      <c r="B79" s="103" t="n"/>
      <c r="C79" s="97" t="inlineStr">
        <is>
          <t>ЗТ</t>
        </is>
      </c>
      <c r="D79" s="272" t="n"/>
      <c r="E79" s="273" t="n"/>
      <c r="F79" s="104" t="inlineStr">
        <is>
          <t>чел.-ч</t>
        </is>
      </c>
      <c r="G79" s="277" t="n">
        <v>20.5</v>
      </c>
      <c r="H79" s="274" t="n">
        <v>1.2</v>
      </c>
      <c r="I79" s="275" t="n">
        <v>9.593999999999999</v>
      </c>
      <c r="J79" s="99" t="n"/>
      <c r="K79" s="99" t="n"/>
      <c r="L79" s="99" t="n"/>
      <c r="M79" s="99" t="n"/>
      <c r="N79" s="99" t="n"/>
    </row>
    <row r="80" ht="19.35" customHeight="1">
      <c r="A80" s="95" t="n"/>
      <c r="B80" s="103" t="n"/>
      <c r="C80" s="97" t="inlineStr">
        <is>
          <t>Итого по расценке</t>
        </is>
      </c>
      <c r="D80" s="272" t="n"/>
      <c r="E80" s="273" t="n"/>
      <c r="F80" s="98" t="n"/>
      <c r="G80" s="106" t="n"/>
      <c r="H80" s="106" t="n"/>
      <c r="I80" s="99" t="n"/>
      <c r="J80" s="100" t="n">
        <v>192.7</v>
      </c>
      <c r="K80" s="99" t="n"/>
      <c r="L80" s="100" t="n">
        <v>90.18000000000001</v>
      </c>
      <c r="M80" s="99" t="n"/>
      <c r="N80" s="107" t="n"/>
    </row>
    <row r="81" ht="19.35" customHeight="1">
      <c r="A81" s="95" t="n"/>
      <c r="B81" s="108" t="n"/>
      <c r="C81" s="97" t="inlineStr">
        <is>
          <t>ФОТ</t>
        </is>
      </c>
      <c r="D81" s="272" t="n"/>
      <c r="E81" s="273" t="n"/>
      <c r="F81" s="98" t="n"/>
      <c r="G81" s="106" t="n"/>
      <c r="H81" s="106" t="n"/>
      <c r="I81" s="99" t="n"/>
      <c r="J81" s="99" t="n"/>
      <c r="K81" s="99" t="n"/>
      <c r="L81" s="100" t="n">
        <v>90.18000000000001</v>
      </c>
      <c r="M81" s="99" t="n"/>
      <c r="N81" s="102" t="n">
        <v>6426.23</v>
      </c>
    </row>
    <row r="82" ht="42" customHeight="1">
      <c r="A82" s="95" t="n"/>
      <c r="B82" s="109" t="inlineStr">
        <is>
          <t>Пр/812-001.4-1</t>
        </is>
      </c>
      <c r="C82" s="97" t="inlineStr">
        <is>
          <t>НР Земляные работы по другим видам работ (подготовительным, сопутствующим, укрепительным)</t>
        </is>
      </c>
      <c r="D82" s="272" t="n"/>
      <c r="E82" s="273" t="n"/>
      <c r="F82" s="104" t="inlineStr">
        <is>
          <t>%</t>
        </is>
      </c>
      <c r="G82" s="110" t="n">
        <v>89</v>
      </c>
      <c r="H82" s="111" t="n"/>
      <c r="I82" s="110" t="n">
        <v>89</v>
      </c>
      <c r="J82" s="99" t="n"/>
      <c r="K82" s="99" t="n"/>
      <c r="L82" s="100" t="n">
        <v>80.26000000000001</v>
      </c>
      <c r="M82" s="99" t="n"/>
      <c r="N82" s="112" t="n">
        <v>5719.34</v>
      </c>
    </row>
    <row r="83" ht="42" customHeight="1">
      <c r="A83" s="95" t="n"/>
      <c r="B83" s="109" t="inlineStr">
        <is>
          <t>Пр/774-001.4</t>
        </is>
      </c>
      <c r="C83" s="97" t="inlineStr">
        <is>
          <t>СП Земляные работы по другим видам работ (подготовительным, сопутствующим, укрепительным)</t>
        </is>
      </c>
      <c r="D83" s="272" t="n"/>
      <c r="E83" s="273" t="n"/>
      <c r="F83" s="104" t="inlineStr">
        <is>
          <t>%</t>
        </is>
      </c>
      <c r="G83" s="110" t="n">
        <v>41</v>
      </c>
      <c r="H83" s="111" t="n"/>
      <c r="I83" s="110" t="n">
        <v>41</v>
      </c>
      <c r="J83" s="99" t="n"/>
      <c r="K83" s="99" t="n"/>
      <c r="L83" s="100" t="n">
        <v>36.97</v>
      </c>
      <c r="M83" s="99" t="n"/>
      <c r="N83" s="102" t="n">
        <v>2634.75</v>
      </c>
    </row>
    <row r="84" ht="19.35" customHeight="1">
      <c r="A84" s="95" t="n"/>
      <c r="B84" s="108" t="n"/>
      <c r="C84" s="87" t="inlineStr">
        <is>
          <t>Всего по позиции</t>
        </is>
      </c>
      <c r="D84" s="272" t="n"/>
      <c r="E84" s="273" t="n"/>
      <c r="F84" s="99" t="n"/>
      <c r="G84" s="106" t="n"/>
      <c r="H84" s="106" t="n"/>
      <c r="I84" s="113" t="n"/>
      <c r="J84" s="113" t="n"/>
      <c r="K84" s="113" t="n"/>
      <c r="L84" s="115" t="n">
        <v>207.41</v>
      </c>
      <c r="M84" s="113" t="n"/>
      <c r="N84" s="93" t="n"/>
    </row>
    <row r="85" ht="68.65000000000001" customHeight="1">
      <c r="A85" s="87" t="inlineStr">
        <is>
          <t>6</t>
        </is>
      </c>
      <c r="B85" s="90" t="inlineStr">
        <is>
          <t>ФЕР01-02-100-01</t>
        </is>
      </c>
      <c r="C85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272" t="n"/>
      <c r="E85" s="273" t="n"/>
      <c r="F85" s="92" t="inlineStr">
        <is>
          <t>100 шт</t>
        </is>
      </c>
      <c r="G85" s="93" t="n">
        <v>52.59</v>
      </c>
      <c r="H85" s="94" t="n">
        <v>1</v>
      </c>
      <c r="I85" s="115" t="n">
        <v>52.59</v>
      </c>
      <c r="J85" s="93" t="n"/>
      <c r="K85" s="93" t="n"/>
      <c r="L85" s="93" t="n"/>
      <c r="M85" s="93" t="n"/>
      <c r="N85" s="93" t="n"/>
    </row>
    <row r="86" ht="19.35" customHeight="1">
      <c r="A86" s="95" t="n"/>
      <c r="B86" s="96" t="inlineStr">
        <is>
          <t>1</t>
        </is>
      </c>
      <c r="C86" s="97" t="inlineStr">
        <is>
          <t>ОТ</t>
        </is>
      </c>
      <c r="D86" s="272" t="n"/>
      <c r="E86" s="273" t="n"/>
      <c r="F86" s="98" t="n"/>
      <c r="G86" s="98" t="n"/>
      <c r="H86" s="98" t="n"/>
      <c r="I86" s="99" t="n"/>
      <c r="J86" s="100" t="n">
        <v>115.44</v>
      </c>
      <c r="K86" s="274" t="n">
        <v>1.2</v>
      </c>
      <c r="L86" s="102" t="n">
        <v>7285.19</v>
      </c>
      <c r="M86" s="100" t="n">
        <v>71.26000000000001</v>
      </c>
      <c r="N86" s="102" t="n">
        <v>519142.64</v>
      </c>
    </row>
    <row r="87" ht="19.35" customHeight="1">
      <c r="A87" s="95" t="n"/>
      <c r="B87" s="96" t="inlineStr">
        <is>
          <t>2</t>
        </is>
      </c>
      <c r="C87" s="97" t="inlineStr">
        <is>
          <t>ЭМ</t>
        </is>
      </c>
      <c r="D87" s="272" t="n"/>
      <c r="E87" s="273" t="n"/>
      <c r="F87" s="98" t="n"/>
      <c r="G87" s="98" t="n"/>
      <c r="H87" s="98" t="n"/>
      <c r="I87" s="99" t="n"/>
      <c r="J87" s="100" t="n">
        <v>655.4299999999999</v>
      </c>
      <c r="K87" s="274" t="n">
        <v>1.2</v>
      </c>
      <c r="L87" s="102" t="n">
        <v>41362.88</v>
      </c>
      <c r="M87" s="99" t="n"/>
      <c r="N87" s="99" t="n"/>
    </row>
    <row r="88" ht="19.35" customHeight="1">
      <c r="A88" s="95" t="n"/>
      <c r="B88" s="96" t="inlineStr">
        <is>
          <t>3</t>
        </is>
      </c>
      <c r="C88" s="97" t="inlineStr">
        <is>
          <t>в т.ч. ОТм</t>
        </is>
      </c>
      <c r="D88" s="272" t="n"/>
      <c r="E88" s="273" t="n"/>
      <c r="F88" s="98" t="n"/>
      <c r="G88" s="98" t="n"/>
      <c r="H88" s="98" t="n"/>
      <c r="I88" s="99" t="n"/>
      <c r="J88" s="100" t="n">
        <v>114.62</v>
      </c>
      <c r="K88" s="274" t="n">
        <v>1.2</v>
      </c>
      <c r="L88" s="102" t="n">
        <v>7233.44</v>
      </c>
      <c r="M88" s="100" t="n">
        <v>71.26000000000001</v>
      </c>
      <c r="N88" s="102" t="n">
        <v>515454.93</v>
      </c>
    </row>
    <row r="89" ht="19.35" customHeight="1">
      <c r="A89" s="95" t="n"/>
      <c r="B89" s="103" t="n"/>
      <c r="C89" s="97" t="inlineStr">
        <is>
          <t>ЗТ</t>
        </is>
      </c>
      <c r="D89" s="272" t="n"/>
      <c r="E89" s="273" t="n"/>
      <c r="F89" s="104" t="inlineStr">
        <is>
          <t>чел.-ч</t>
        </is>
      </c>
      <c r="G89" s="277" t="n">
        <v>14.8</v>
      </c>
      <c r="H89" s="274" t="n">
        <v>1.2</v>
      </c>
      <c r="I89" s="278" t="n">
        <v>933.9983999999999</v>
      </c>
      <c r="J89" s="99" t="n"/>
      <c r="K89" s="99" t="n"/>
      <c r="L89" s="99" t="n"/>
      <c r="M89" s="99" t="n"/>
      <c r="N89" s="99" t="n"/>
    </row>
    <row r="90" ht="19.35" customHeight="1">
      <c r="A90" s="95" t="n"/>
      <c r="B90" s="103" t="n"/>
      <c r="C90" s="97" t="inlineStr">
        <is>
          <t>ЗТм</t>
        </is>
      </c>
      <c r="D90" s="272" t="n"/>
      <c r="E90" s="273" t="n"/>
      <c r="F90" s="104" t="inlineStr">
        <is>
          <t>чел.-ч</t>
        </is>
      </c>
      <c r="G90" s="100" t="n">
        <v>8.49</v>
      </c>
      <c r="H90" s="274" t="n">
        <v>1.2</v>
      </c>
      <c r="I90" s="276" t="n">
        <v>535.78692</v>
      </c>
      <c r="J90" s="99" t="n"/>
      <c r="K90" s="99" t="n"/>
      <c r="L90" s="99" t="n"/>
      <c r="M90" s="99" t="n"/>
      <c r="N90" s="99" t="n"/>
    </row>
    <row r="91" ht="19.35" customHeight="1">
      <c r="A91" s="95" t="n"/>
      <c r="B91" s="103" t="n"/>
      <c r="C91" s="97" t="inlineStr">
        <is>
          <t>Итого по расценке</t>
        </is>
      </c>
      <c r="D91" s="272" t="n"/>
      <c r="E91" s="273" t="n"/>
      <c r="F91" s="98" t="n"/>
      <c r="G91" s="106" t="n"/>
      <c r="H91" s="106" t="n"/>
      <c r="I91" s="99" t="n"/>
      <c r="J91" s="100" t="n">
        <v>770.87</v>
      </c>
      <c r="K91" s="99" t="n"/>
      <c r="L91" s="102" t="n">
        <v>48648.07</v>
      </c>
      <c r="M91" s="99" t="n"/>
      <c r="N91" s="107" t="n"/>
    </row>
    <row r="92" ht="19.35" customHeight="1">
      <c r="A92" s="95" t="n"/>
      <c r="B92" s="108" t="n"/>
      <c r="C92" s="97" t="inlineStr">
        <is>
          <t>ФОТ</t>
        </is>
      </c>
      <c r="D92" s="272" t="n"/>
      <c r="E92" s="273" t="n"/>
      <c r="F92" s="98" t="n"/>
      <c r="G92" s="106" t="n"/>
      <c r="H92" s="106" t="n"/>
      <c r="I92" s="99" t="n"/>
      <c r="J92" s="99" t="n"/>
      <c r="K92" s="99" t="n"/>
      <c r="L92" s="102" t="n">
        <v>14518.63</v>
      </c>
      <c r="M92" s="99" t="n"/>
      <c r="N92" s="102" t="n">
        <v>1034597.57</v>
      </c>
    </row>
    <row r="93" ht="42" customHeight="1">
      <c r="A93" s="95" t="n"/>
      <c r="B93" s="109" t="inlineStr">
        <is>
          <t>Пр/812-001.4-1</t>
        </is>
      </c>
      <c r="C93" s="97" t="inlineStr">
        <is>
          <t>НР Земляные работы по другим видам работ (подготовительным, сопутствующим, укрепительным)</t>
        </is>
      </c>
      <c r="D93" s="272" t="n"/>
      <c r="E93" s="273" t="n"/>
      <c r="F93" s="104" t="inlineStr">
        <is>
          <t>%</t>
        </is>
      </c>
      <c r="G93" s="110" t="n">
        <v>89</v>
      </c>
      <c r="H93" s="111" t="n"/>
      <c r="I93" s="110" t="n">
        <v>89</v>
      </c>
      <c r="J93" s="99" t="n"/>
      <c r="K93" s="99" t="n"/>
      <c r="L93" s="102" t="n">
        <v>12921.58</v>
      </c>
      <c r="M93" s="99" t="n"/>
      <c r="N93" s="112" t="n">
        <v>920791.84</v>
      </c>
    </row>
    <row r="94" ht="42" customHeight="1">
      <c r="A94" s="95" t="n"/>
      <c r="B94" s="109" t="inlineStr">
        <is>
          <t>Пр/774-001.4</t>
        </is>
      </c>
      <c r="C94" s="97" t="inlineStr">
        <is>
          <t>СП Земляные работы по другим видам работ (подготовительным, сопутствующим, укрепительным)</t>
        </is>
      </c>
      <c r="D94" s="272" t="n"/>
      <c r="E94" s="273" t="n"/>
      <c r="F94" s="104" t="inlineStr">
        <is>
          <t>%</t>
        </is>
      </c>
      <c r="G94" s="110" t="n">
        <v>41</v>
      </c>
      <c r="H94" s="111" t="n"/>
      <c r="I94" s="110" t="n">
        <v>41</v>
      </c>
      <c r="J94" s="99" t="n"/>
      <c r="K94" s="99" t="n"/>
      <c r="L94" s="102" t="n">
        <v>5952.64</v>
      </c>
      <c r="M94" s="99" t="n"/>
      <c r="N94" s="102" t="n">
        <v>424185</v>
      </c>
    </row>
    <row r="95" ht="19.35" customHeight="1">
      <c r="A95" s="95" t="n"/>
      <c r="B95" s="108" t="n"/>
      <c r="C95" s="87" t="inlineStr">
        <is>
          <t>Всего по позиции</t>
        </is>
      </c>
      <c r="D95" s="272" t="n"/>
      <c r="E95" s="273" t="n"/>
      <c r="F95" s="99" t="n"/>
      <c r="G95" s="106" t="n"/>
      <c r="H95" s="106" t="n"/>
      <c r="I95" s="113" t="n"/>
      <c r="J95" s="113" t="n"/>
      <c r="K95" s="113" t="n"/>
      <c r="L95" s="114" t="n">
        <v>67522.28999999999</v>
      </c>
      <c r="M95" s="113" t="n"/>
      <c r="N95" s="93" t="n"/>
    </row>
    <row r="96" ht="55.35" customHeight="1">
      <c r="A96" s="87" t="inlineStr">
        <is>
          <t>7</t>
        </is>
      </c>
      <c r="B96" s="90" t="inlineStr">
        <is>
          <t>ФЕР01-02-100-07</t>
        </is>
      </c>
      <c r="C96" s="91" t="inlineStr">
        <is>
          <t>При трелевке на каждые последующие 100 м добавлять: к расценке 01-02-100-01</t>
        </is>
      </c>
      <c r="D96" s="272" t="n"/>
      <c r="E96" s="273" t="n"/>
      <c r="F96" s="92" t="inlineStr">
        <is>
          <t>100 шт</t>
        </is>
      </c>
      <c r="G96" s="93" t="n">
        <v>52.59</v>
      </c>
      <c r="H96" s="94" t="n">
        <v>1</v>
      </c>
      <c r="I96" s="115" t="n">
        <v>52.59</v>
      </c>
      <c r="J96" s="93" t="n"/>
      <c r="K96" s="93" t="n"/>
      <c r="L96" s="93" t="n"/>
      <c r="M96" s="93" t="n"/>
      <c r="N96" s="93" t="n"/>
    </row>
    <row r="97" ht="19.35" customHeight="1">
      <c r="A97" s="95" t="n"/>
      <c r="B97" s="96" t="inlineStr">
        <is>
          <t>1</t>
        </is>
      </c>
      <c r="C97" s="97" t="inlineStr">
        <is>
          <t>ОТ</t>
        </is>
      </c>
      <c r="D97" s="272" t="n"/>
      <c r="E97" s="273" t="n"/>
      <c r="F97" s="98" t="n"/>
      <c r="G97" s="98" t="n"/>
      <c r="H97" s="98" t="n"/>
      <c r="I97" s="99" t="n"/>
      <c r="J97" s="100" t="n">
        <v>28.94</v>
      </c>
      <c r="K97" s="274" t="n">
        <v>1.2</v>
      </c>
      <c r="L97" s="102" t="n">
        <v>1826.35</v>
      </c>
      <c r="M97" s="100" t="n">
        <v>71.26000000000001</v>
      </c>
      <c r="N97" s="102" t="n">
        <v>130145.7</v>
      </c>
    </row>
    <row r="98" ht="19.35" customHeight="1">
      <c r="A98" s="95" t="n"/>
      <c r="B98" s="96" t="inlineStr">
        <is>
          <t>2</t>
        </is>
      </c>
      <c r="C98" s="97" t="inlineStr">
        <is>
          <t>ЭМ</t>
        </is>
      </c>
      <c r="D98" s="272" t="n"/>
      <c r="E98" s="273" t="n"/>
      <c r="F98" s="98" t="n"/>
      <c r="G98" s="98" t="n"/>
      <c r="H98" s="98" t="n"/>
      <c r="I98" s="99" t="n"/>
      <c r="J98" s="100" t="n">
        <v>163.66</v>
      </c>
      <c r="K98" s="274" t="n">
        <v>1.2</v>
      </c>
      <c r="L98" s="102" t="n">
        <v>10328.26</v>
      </c>
      <c r="M98" s="99" t="n"/>
      <c r="N98" s="99" t="n"/>
    </row>
    <row r="99" ht="19.35" customHeight="1">
      <c r="A99" s="95" t="n"/>
      <c r="B99" s="96" t="inlineStr">
        <is>
          <t>3</t>
        </is>
      </c>
      <c r="C99" s="97" t="inlineStr">
        <is>
          <t>в т.ч. ОТм</t>
        </is>
      </c>
      <c r="D99" s="272" t="n"/>
      <c r="E99" s="273" t="n"/>
      <c r="F99" s="98" t="n"/>
      <c r="G99" s="98" t="n"/>
      <c r="H99" s="98" t="n"/>
      <c r="I99" s="99" t="n"/>
      <c r="J99" s="100" t="n">
        <v>28.62</v>
      </c>
      <c r="K99" s="274" t="n">
        <v>1.2</v>
      </c>
      <c r="L99" s="102" t="n">
        <v>1806.15</v>
      </c>
      <c r="M99" s="100" t="n">
        <v>71.26000000000001</v>
      </c>
      <c r="N99" s="102" t="n">
        <v>128706.25</v>
      </c>
    </row>
    <row r="100" ht="19.35" customHeight="1">
      <c r="A100" s="95" t="n"/>
      <c r="B100" s="103" t="n"/>
      <c r="C100" s="97" t="inlineStr">
        <is>
          <t>ЗТ</t>
        </is>
      </c>
      <c r="D100" s="272" t="n"/>
      <c r="E100" s="273" t="n"/>
      <c r="F100" s="104" t="inlineStr">
        <is>
          <t>чел.-ч</t>
        </is>
      </c>
      <c r="G100" s="100" t="n">
        <v>3.71</v>
      </c>
      <c r="H100" s="274" t="n">
        <v>1.2</v>
      </c>
      <c r="I100" s="276" t="n">
        <v>234.13068</v>
      </c>
      <c r="J100" s="99" t="n"/>
      <c r="K100" s="99" t="n"/>
      <c r="L100" s="99" t="n"/>
      <c r="M100" s="99" t="n"/>
      <c r="N100" s="99" t="n"/>
    </row>
    <row r="101" ht="19.35" customHeight="1">
      <c r="A101" s="95" t="n"/>
      <c r="B101" s="103" t="n"/>
      <c r="C101" s="97" t="inlineStr">
        <is>
          <t>ЗТм</t>
        </is>
      </c>
      <c r="D101" s="272" t="n"/>
      <c r="E101" s="273" t="n"/>
      <c r="F101" s="104" t="inlineStr">
        <is>
          <t>чел.-ч</t>
        </is>
      </c>
      <c r="G101" s="100" t="n">
        <v>2.12</v>
      </c>
      <c r="H101" s="274" t="n">
        <v>1.2</v>
      </c>
      <c r="I101" s="276" t="n">
        <v>133.78896</v>
      </c>
      <c r="J101" s="99" t="n"/>
      <c r="K101" s="99" t="n"/>
      <c r="L101" s="99" t="n"/>
      <c r="M101" s="99" t="n"/>
      <c r="N101" s="99" t="n"/>
    </row>
    <row r="102" ht="19.35" customHeight="1">
      <c r="A102" s="95" t="n"/>
      <c r="B102" s="103" t="n"/>
      <c r="C102" s="97" t="inlineStr">
        <is>
          <t>Итого по расценке</t>
        </is>
      </c>
      <c r="D102" s="272" t="n"/>
      <c r="E102" s="273" t="n"/>
      <c r="F102" s="98" t="n"/>
      <c r="G102" s="106" t="n"/>
      <c r="H102" s="106" t="n"/>
      <c r="I102" s="99" t="n"/>
      <c r="J102" s="100" t="n">
        <v>192.6</v>
      </c>
      <c r="K102" s="99" t="n"/>
      <c r="L102" s="102" t="n">
        <v>12154.61</v>
      </c>
      <c r="M102" s="99" t="n"/>
      <c r="N102" s="107" t="n"/>
    </row>
    <row r="103" ht="19.35" customHeight="1">
      <c r="A103" s="95" t="n"/>
      <c r="B103" s="108" t="n"/>
      <c r="C103" s="97" t="inlineStr">
        <is>
          <t>ФОТ</t>
        </is>
      </c>
      <c r="D103" s="272" t="n"/>
      <c r="E103" s="273" t="n"/>
      <c r="F103" s="98" t="n"/>
      <c r="G103" s="106" t="n"/>
      <c r="H103" s="106" t="n"/>
      <c r="I103" s="99" t="n"/>
      <c r="J103" s="99" t="n"/>
      <c r="K103" s="99" t="n"/>
      <c r="L103" s="102" t="n">
        <v>3632.5</v>
      </c>
      <c r="M103" s="99" t="n"/>
      <c r="N103" s="102" t="n">
        <v>258851.95</v>
      </c>
    </row>
    <row r="104" ht="42" customHeight="1">
      <c r="A104" s="95" t="n"/>
      <c r="B104" s="109" t="inlineStr">
        <is>
          <t>Пр/812-001.4-1</t>
        </is>
      </c>
      <c r="C104" s="97" t="inlineStr">
        <is>
          <t>НР Земляные работы по другим видам работ (подготовительным, сопутствующим, укрепительным)</t>
        </is>
      </c>
      <c r="D104" s="272" t="n"/>
      <c r="E104" s="273" t="n"/>
      <c r="F104" s="104" t="inlineStr">
        <is>
          <t>%</t>
        </is>
      </c>
      <c r="G104" s="110" t="n">
        <v>89</v>
      </c>
      <c r="H104" s="111" t="n"/>
      <c r="I104" s="110" t="n">
        <v>89</v>
      </c>
      <c r="J104" s="99" t="n"/>
      <c r="K104" s="99" t="n"/>
      <c r="L104" s="102" t="n">
        <v>3232.93</v>
      </c>
      <c r="M104" s="99" t="n"/>
      <c r="N104" s="112" t="n">
        <v>230378.24</v>
      </c>
    </row>
    <row r="105" ht="42" customHeight="1">
      <c r="A105" s="95" t="n"/>
      <c r="B105" s="109" t="inlineStr">
        <is>
          <t>Пр/774-001.4</t>
        </is>
      </c>
      <c r="C105" s="97" t="inlineStr">
        <is>
          <t>СП Земляные работы по другим видам работ (подготовительным, сопутствующим, укрепительным)</t>
        </is>
      </c>
      <c r="D105" s="272" t="n"/>
      <c r="E105" s="273" t="n"/>
      <c r="F105" s="104" t="inlineStr">
        <is>
          <t>%</t>
        </is>
      </c>
      <c r="G105" s="110" t="n">
        <v>41</v>
      </c>
      <c r="H105" s="111" t="n"/>
      <c r="I105" s="110" t="n">
        <v>41</v>
      </c>
      <c r="J105" s="99" t="n"/>
      <c r="K105" s="99" t="n"/>
      <c r="L105" s="102" t="n">
        <v>1489.33</v>
      </c>
      <c r="M105" s="99" t="n"/>
      <c r="N105" s="102" t="n">
        <v>106129.3</v>
      </c>
    </row>
    <row r="106" ht="19.35" customHeight="1">
      <c r="A106" s="95" t="n"/>
      <c r="B106" s="108" t="n"/>
      <c r="C106" s="87" t="inlineStr">
        <is>
          <t>Всего по позиции</t>
        </is>
      </c>
      <c r="D106" s="272" t="n"/>
      <c r="E106" s="273" t="n"/>
      <c r="F106" s="99" t="n"/>
      <c r="G106" s="106" t="n"/>
      <c r="H106" s="106" t="n"/>
      <c r="I106" s="113" t="n"/>
      <c r="J106" s="113" t="n"/>
      <c r="K106" s="113" t="n"/>
      <c r="L106" s="114" t="n">
        <v>16876.87</v>
      </c>
      <c r="M106" s="113" t="n"/>
      <c r="N106" s="93" t="n"/>
    </row>
    <row r="107" ht="68.65000000000001" customHeight="1">
      <c r="A107" s="87" t="inlineStr">
        <is>
          <t>8</t>
        </is>
      </c>
      <c r="B107" s="90" t="inlineStr">
        <is>
          <t>ФЕР01-02-100-02</t>
        </is>
      </c>
      <c r="C107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272" t="n"/>
      <c r="E107" s="273" t="n"/>
      <c r="F107" s="92" t="inlineStr">
        <is>
          <t>100 шт</t>
        </is>
      </c>
      <c r="G107" s="93" t="n">
        <v>23.6</v>
      </c>
      <c r="H107" s="94" t="n">
        <v>1</v>
      </c>
      <c r="I107" s="280" t="n">
        <v>23.6</v>
      </c>
      <c r="J107" s="93" t="n"/>
      <c r="K107" s="93" t="n"/>
      <c r="L107" s="93" t="n"/>
      <c r="M107" s="93" t="n"/>
      <c r="N107" s="93" t="n"/>
    </row>
    <row r="108" ht="19.35" customHeight="1">
      <c r="A108" s="95" t="n"/>
      <c r="B108" s="96" t="inlineStr">
        <is>
          <t>1</t>
        </is>
      </c>
      <c r="C108" s="97" t="inlineStr">
        <is>
          <t>ОТ</t>
        </is>
      </c>
      <c r="D108" s="272" t="n"/>
      <c r="E108" s="273" t="n"/>
      <c r="F108" s="98" t="n"/>
      <c r="G108" s="98" t="n"/>
      <c r="H108" s="98" t="n"/>
      <c r="I108" s="99" t="n"/>
      <c r="J108" s="100" t="n">
        <v>201.24</v>
      </c>
      <c r="K108" s="274" t="n">
        <v>1.2</v>
      </c>
      <c r="L108" s="102" t="n">
        <v>5699.12</v>
      </c>
      <c r="M108" s="100" t="n">
        <v>71.26000000000001</v>
      </c>
      <c r="N108" s="102" t="n">
        <v>406119.29</v>
      </c>
    </row>
    <row r="109" ht="19.35" customHeight="1">
      <c r="A109" s="95" t="n"/>
      <c r="B109" s="96" t="inlineStr">
        <is>
          <t>2</t>
        </is>
      </c>
      <c r="C109" s="97" t="inlineStr">
        <is>
          <t>ЭМ</t>
        </is>
      </c>
      <c r="D109" s="272" t="n"/>
      <c r="E109" s="273" t="n"/>
      <c r="F109" s="98" t="n"/>
      <c r="G109" s="98" t="n"/>
      <c r="H109" s="98" t="n"/>
      <c r="I109" s="99" t="n"/>
      <c r="J109" s="102" t="n">
        <v>1142.56</v>
      </c>
      <c r="K109" s="274" t="n">
        <v>1.2</v>
      </c>
      <c r="L109" s="102" t="n">
        <v>32357.3</v>
      </c>
      <c r="M109" s="99" t="n"/>
      <c r="N109" s="99" t="n"/>
    </row>
    <row r="110" ht="19.35" customHeight="1">
      <c r="A110" s="95" t="n"/>
      <c r="B110" s="96" t="inlineStr">
        <is>
          <t>3</t>
        </is>
      </c>
      <c r="C110" s="97" t="inlineStr">
        <is>
          <t>в т.ч. ОТм</t>
        </is>
      </c>
      <c r="D110" s="272" t="n"/>
      <c r="E110" s="273" t="n"/>
      <c r="F110" s="98" t="n"/>
      <c r="G110" s="98" t="n"/>
      <c r="H110" s="98" t="n"/>
      <c r="I110" s="99" t="n"/>
      <c r="J110" s="100" t="n">
        <v>199.8</v>
      </c>
      <c r="K110" s="274" t="n">
        <v>1.2</v>
      </c>
      <c r="L110" s="102" t="n">
        <v>5658.34</v>
      </c>
      <c r="M110" s="100" t="n">
        <v>71.26000000000001</v>
      </c>
      <c r="N110" s="102" t="n">
        <v>403213.31</v>
      </c>
    </row>
    <row r="111" ht="19.35" customHeight="1">
      <c r="A111" s="95" t="n"/>
      <c r="B111" s="103" t="n"/>
      <c r="C111" s="97" t="inlineStr">
        <is>
          <t>ЗТ</t>
        </is>
      </c>
      <c r="D111" s="272" t="n"/>
      <c r="E111" s="273" t="n"/>
      <c r="F111" s="104" t="inlineStr">
        <is>
          <t>чел.-ч</t>
        </is>
      </c>
      <c r="G111" s="277" t="n">
        <v>25.8</v>
      </c>
      <c r="H111" s="274" t="n">
        <v>1.2</v>
      </c>
      <c r="I111" s="275" t="n">
        <v>730.6559999999999</v>
      </c>
      <c r="J111" s="99" t="n"/>
      <c r="K111" s="99" t="n"/>
      <c r="L111" s="99" t="n"/>
      <c r="M111" s="99" t="n"/>
      <c r="N111" s="99" t="n"/>
    </row>
    <row r="112" ht="19.35" customHeight="1">
      <c r="A112" s="95" t="n"/>
      <c r="B112" s="103" t="n"/>
      <c r="C112" s="97" t="inlineStr">
        <is>
          <t>ЗТм</t>
        </is>
      </c>
      <c r="D112" s="272" t="n"/>
      <c r="E112" s="273" t="n"/>
      <c r="F112" s="104" t="inlineStr">
        <is>
          <t>чел.-ч</t>
        </is>
      </c>
      <c r="G112" s="277" t="n">
        <v>14.8</v>
      </c>
      <c r="H112" s="274" t="n">
        <v>1.2</v>
      </c>
      <c r="I112" s="275" t="n">
        <v>419.136</v>
      </c>
      <c r="J112" s="99" t="n"/>
      <c r="K112" s="99" t="n"/>
      <c r="L112" s="99" t="n"/>
      <c r="M112" s="99" t="n"/>
      <c r="N112" s="99" t="n"/>
    </row>
    <row r="113" ht="19.35" customHeight="1">
      <c r="A113" s="95" t="n"/>
      <c r="B113" s="103" t="n"/>
      <c r="C113" s="97" t="inlineStr">
        <is>
          <t>Итого по расценке</t>
        </is>
      </c>
      <c r="D113" s="272" t="n"/>
      <c r="E113" s="273" t="n"/>
      <c r="F113" s="98" t="n"/>
      <c r="G113" s="106" t="n"/>
      <c r="H113" s="106" t="n"/>
      <c r="I113" s="99" t="n"/>
      <c r="J113" s="102" t="n">
        <v>1343.8</v>
      </c>
      <c r="K113" s="99" t="n"/>
      <c r="L113" s="102" t="n">
        <v>38056.42</v>
      </c>
      <c r="M113" s="99" t="n"/>
      <c r="N113" s="107" t="n"/>
    </row>
    <row r="114" ht="19.35" customHeight="1">
      <c r="A114" s="95" t="n"/>
      <c r="B114" s="108" t="n"/>
      <c r="C114" s="97" t="inlineStr">
        <is>
          <t>ФОТ</t>
        </is>
      </c>
      <c r="D114" s="272" t="n"/>
      <c r="E114" s="273" t="n"/>
      <c r="F114" s="98" t="n"/>
      <c r="G114" s="106" t="n"/>
      <c r="H114" s="106" t="n"/>
      <c r="I114" s="99" t="n"/>
      <c r="J114" s="99" t="n"/>
      <c r="K114" s="99" t="n"/>
      <c r="L114" s="102" t="n">
        <v>11357.46</v>
      </c>
      <c r="M114" s="99" t="n"/>
      <c r="N114" s="102" t="n">
        <v>809332.6</v>
      </c>
    </row>
    <row r="115" ht="42" customHeight="1">
      <c r="A115" s="95" t="n"/>
      <c r="B115" s="109" t="inlineStr">
        <is>
          <t>Пр/812-001.4-1</t>
        </is>
      </c>
      <c r="C115" s="97" t="inlineStr">
        <is>
          <t>НР Земляные работы по другим видам работ (подготовительным, сопутствующим, укрепительным)</t>
        </is>
      </c>
      <c r="D115" s="272" t="n"/>
      <c r="E115" s="273" t="n"/>
      <c r="F115" s="104" t="inlineStr">
        <is>
          <t>%</t>
        </is>
      </c>
      <c r="G115" s="110" t="n">
        <v>89</v>
      </c>
      <c r="H115" s="111" t="n"/>
      <c r="I115" s="110" t="n">
        <v>89</v>
      </c>
      <c r="J115" s="99" t="n"/>
      <c r="K115" s="99" t="n"/>
      <c r="L115" s="102" t="n">
        <v>10108.14</v>
      </c>
      <c r="M115" s="99" t="n"/>
      <c r="N115" s="112" t="n">
        <v>720306.01</v>
      </c>
    </row>
    <row r="116" ht="42" customHeight="1">
      <c r="A116" s="95" t="n"/>
      <c r="B116" s="109" t="inlineStr">
        <is>
          <t>Пр/774-001.4</t>
        </is>
      </c>
      <c r="C116" s="97" t="inlineStr">
        <is>
          <t>СП Земляные работы по другим видам работ (подготовительным, сопутствующим, укрепительным)</t>
        </is>
      </c>
      <c r="D116" s="272" t="n"/>
      <c r="E116" s="273" t="n"/>
      <c r="F116" s="104" t="inlineStr">
        <is>
          <t>%</t>
        </is>
      </c>
      <c r="G116" s="110" t="n">
        <v>41</v>
      </c>
      <c r="H116" s="111" t="n"/>
      <c r="I116" s="110" t="n">
        <v>41</v>
      </c>
      <c r="J116" s="99" t="n"/>
      <c r="K116" s="99" t="n"/>
      <c r="L116" s="102" t="n">
        <v>4656.56</v>
      </c>
      <c r="M116" s="99" t="n"/>
      <c r="N116" s="102" t="n">
        <v>331826.37</v>
      </c>
    </row>
    <row r="117" ht="19.35" customHeight="1">
      <c r="A117" s="95" t="n"/>
      <c r="B117" s="108" t="n"/>
      <c r="C117" s="87" t="inlineStr">
        <is>
          <t>Всего по позиции</t>
        </is>
      </c>
      <c r="D117" s="272" t="n"/>
      <c r="E117" s="273" t="n"/>
      <c r="F117" s="99" t="n"/>
      <c r="G117" s="106" t="n"/>
      <c r="H117" s="106" t="n"/>
      <c r="I117" s="113" t="n"/>
      <c r="J117" s="113" t="n"/>
      <c r="K117" s="113" t="n"/>
      <c r="L117" s="114" t="n">
        <v>52821.12</v>
      </c>
      <c r="M117" s="113" t="n"/>
      <c r="N117" s="93" t="n"/>
    </row>
    <row r="118" ht="55.35" customHeight="1">
      <c r="A118" s="87" t="inlineStr">
        <is>
          <t>9</t>
        </is>
      </c>
      <c r="B118" s="90" t="inlineStr">
        <is>
          <t>ФЕР01-02-100-08</t>
        </is>
      </c>
      <c r="C118" s="91" t="inlineStr">
        <is>
          <t>При трелевке на каждые последующие 100 м добавлять: к расценке 01-02-100-02</t>
        </is>
      </c>
      <c r="D118" s="272" t="n"/>
      <c r="E118" s="273" t="n"/>
      <c r="F118" s="92" t="inlineStr">
        <is>
          <t>100 шт</t>
        </is>
      </c>
      <c r="G118" s="93" t="n">
        <v>23.6</v>
      </c>
      <c r="H118" s="94" t="n">
        <v>1</v>
      </c>
      <c r="I118" s="280" t="n">
        <v>23.6</v>
      </c>
      <c r="J118" s="93" t="n"/>
      <c r="K118" s="93" t="n"/>
      <c r="L118" s="93" t="n"/>
      <c r="M118" s="93" t="n"/>
      <c r="N118" s="93" t="n"/>
    </row>
    <row r="119" ht="19.35" customHeight="1">
      <c r="A119" s="95" t="n"/>
      <c r="B119" s="96" t="inlineStr">
        <is>
          <t>1</t>
        </is>
      </c>
      <c r="C119" s="97" t="inlineStr">
        <is>
          <t>ОТ</t>
        </is>
      </c>
      <c r="D119" s="272" t="n"/>
      <c r="E119" s="273" t="n"/>
      <c r="F119" s="98" t="n"/>
      <c r="G119" s="98" t="n"/>
      <c r="H119" s="98" t="n"/>
      <c r="I119" s="99" t="n"/>
      <c r="J119" s="100" t="n">
        <v>58.34</v>
      </c>
      <c r="K119" s="274" t="n">
        <v>1.2</v>
      </c>
      <c r="L119" s="102" t="n">
        <v>1652.19</v>
      </c>
      <c r="M119" s="100" t="n">
        <v>71.26000000000001</v>
      </c>
      <c r="N119" s="102" t="n">
        <v>117735.06</v>
      </c>
    </row>
    <row r="120" ht="19.35" customHeight="1">
      <c r="A120" s="95" t="n"/>
      <c r="B120" s="96" t="inlineStr">
        <is>
          <t>2</t>
        </is>
      </c>
      <c r="C120" s="97" t="inlineStr">
        <is>
          <t>ЭМ</t>
        </is>
      </c>
      <c r="D120" s="272" t="n"/>
      <c r="E120" s="273" t="n"/>
      <c r="F120" s="98" t="n"/>
      <c r="G120" s="98" t="n"/>
      <c r="H120" s="98" t="n"/>
      <c r="I120" s="99" t="n"/>
      <c r="J120" s="100" t="n">
        <v>330.42</v>
      </c>
      <c r="K120" s="274" t="n">
        <v>1.2</v>
      </c>
      <c r="L120" s="102" t="n">
        <v>9357.49</v>
      </c>
      <c r="M120" s="99" t="n"/>
      <c r="N120" s="99" t="n"/>
    </row>
    <row r="121" ht="19.35" customHeight="1">
      <c r="A121" s="95" t="n"/>
      <c r="B121" s="96" t="inlineStr">
        <is>
          <t>3</t>
        </is>
      </c>
      <c r="C121" s="97" t="inlineStr">
        <is>
          <t>в т.ч. ОТм</t>
        </is>
      </c>
      <c r="D121" s="272" t="n"/>
      <c r="E121" s="273" t="n"/>
      <c r="F121" s="98" t="n"/>
      <c r="G121" s="98" t="n"/>
      <c r="H121" s="98" t="n"/>
      <c r="I121" s="99" t="n"/>
      <c r="J121" s="100" t="n">
        <v>57.78</v>
      </c>
      <c r="K121" s="274" t="n">
        <v>1.2</v>
      </c>
      <c r="L121" s="102" t="n">
        <v>1636.33</v>
      </c>
      <c r="M121" s="100" t="n">
        <v>71.26000000000001</v>
      </c>
      <c r="N121" s="102" t="n">
        <v>116604.88</v>
      </c>
    </row>
    <row r="122" ht="19.35" customHeight="1">
      <c r="A122" s="95" t="n"/>
      <c r="B122" s="103" t="n"/>
      <c r="C122" s="97" t="inlineStr">
        <is>
          <t>ЗТ</t>
        </is>
      </c>
      <c r="D122" s="272" t="n"/>
      <c r="E122" s="273" t="n"/>
      <c r="F122" s="104" t="inlineStr">
        <is>
          <t>чел.-ч</t>
        </is>
      </c>
      <c r="G122" s="100" t="n">
        <v>7.48</v>
      </c>
      <c r="H122" s="274" t="n">
        <v>1.2</v>
      </c>
      <c r="I122" s="278" t="n">
        <v>211.8336</v>
      </c>
      <c r="J122" s="99" t="n"/>
      <c r="K122" s="99" t="n"/>
      <c r="L122" s="99" t="n"/>
      <c r="M122" s="99" t="n"/>
      <c r="N122" s="99" t="n"/>
    </row>
    <row r="123" ht="19.35" customHeight="1">
      <c r="A123" s="95" t="n"/>
      <c r="B123" s="103" t="n"/>
      <c r="C123" s="97" t="inlineStr">
        <is>
          <t>ЗТм</t>
        </is>
      </c>
      <c r="D123" s="272" t="n"/>
      <c r="E123" s="273" t="n"/>
      <c r="F123" s="104" t="inlineStr">
        <is>
          <t>чел.-ч</t>
        </is>
      </c>
      <c r="G123" s="100" t="n">
        <v>4.28</v>
      </c>
      <c r="H123" s="274" t="n">
        <v>1.2</v>
      </c>
      <c r="I123" s="278" t="n">
        <v>121.2096</v>
      </c>
      <c r="J123" s="99" t="n"/>
      <c r="K123" s="99" t="n"/>
      <c r="L123" s="99" t="n"/>
      <c r="M123" s="99" t="n"/>
      <c r="N123" s="99" t="n"/>
    </row>
    <row r="124" ht="19.35" customHeight="1">
      <c r="A124" s="95" t="n"/>
      <c r="B124" s="103" t="n"/>
      <c r="C124" s="97" t="inlineStr">
        <is>
          <t>Итого по расценке</t>
        </is>
      </c>
      <c r="D124" s="272" t="n"/>
      <c r="E124" s="273" t="n"/>
      <c r="F124" s="98" t="n"/>
      <c r="G124" s="106" t="n"/>
      <c r="H124" s="106" t="n"/>
      <c r="I124" s="99" t="n"/>
      <c r="J124" s="100" t="n">
        <v>388.76</v>
      </c>
      <c r="K124" s="99" t="n"/>
      <c r="L124" s="102" t="n">
        <v>11009.68</v>
      </c>
      <c r="M124" s="99" t="n"/>
      <c r="N124" s="107" t="n"/>
    </row>
    <row r="125" ht="19.35" customHeight="1">
      <c r="A125" s="95" t="n"/>
      <c r="B125" s="108" t="n"/>
      <c r="C125" s="97" t="inlineStr">
        <is>
          <t>ФОТ</t>
        </is>
      </c>
      <c r="D125" s="272" t="n"/>
      <c r="E125" s="273" t="n"/>
      <c r="F125" s="98" t="n"/>
      <c r="G125" s="106" t="n"/>
      <c r="H125" s="106" t="n"/>
      <c r="I125" s="99" t="n"/>
      <c r="J125" s="99" t="n"/>
      <c r="K125" s="99" t="n"/>
      <c r="L125" s="102" t="n">
        <v>3288.52</v>
      </c>
      <c r="M125" s="99" t="n"/>
      <c r="N125" s="102" t="n">
        <v>234339.94</v>
      </c>
    </row>
    <row r="126" ht="42" customHeight="1">
      <c r="A126" s="95" t="n"/>
      <c r="B126" s="109" t="inlineStr">
        <is>
          <t>Пр/812-001.4-1</t>
        </is>
      </c>
      <c r="C126" s="97" t="inlineStr">
        <is>
          <t>НР Земляные работы по другим видам работ (подготовительным, сопутствующим, укрепительным)</t>
        </is>
      </c>
      <c r="D126" s="272" t="n"/>
      <c r="E126" s="273" t="n"/>
      <c r="F126" s="104" t="inlineStr">
        <is>
          <t>%</t>
        </is>
      </c>
      <c r="G126" s="110" t="n">
        <v>89</v>
      </c>
      <c r="H126" s="111" t="n"/>
      <c r="I126" s="110" t="n">
        <v>89</v>
      </c>
      <c r="J126" s="99" t="n"/>
      <c r="K126" s="99" t="n"/>
      <c r="L126" s="102" t="n">
        <v>2926.78</v>
      </c>
      <c r="M126" s="99" t="n"/>
      <c r="N126" s="112" t="n">
        <v>208562.55</v>
      </c>
    </row>
    <row r="127" ht="42" customHeight="1">
      <c r="A127" s="95" t="n"/>
      <c r="B127" s="109" t="inlineStr">
        <is>
          <t>Пр/774-001.4</t>
        </is>
      </c>
      <c r="C127" s="97" t="inlineStr">
        <is>
          <t>СП Земляные работы по другим видам работ (подготовительным, сопутствующим, укрепительным)</t>
        </is>
      </c>
      <c r="D127" s="272" t="n"/>
      <c r="E127" s="273" t="n"/>
      <c r="F127" s="104" t="inlineStr">
        <is>
          <t>%</t>
        </is>
      </c>
      <c r="G127" s="110" t="n">
        <v>41</v>
      </c>
      <c r="H127" s="111" t="n"/>
      <c r="I127" s="110" t="n">
        <v>41</v>
      </c>
      <c r="J127" s="99" t="n"/>
      <c r="K127" s="99" t="n"/>
      <c r="L127" s="102" t="n">
        <v>1348.29</v>
      </c>
      <c r="M127" s="99" t="n"/>
      <c r="N127" s="102" t="n">
        <v>96079.38</v>
      </c>
    </row>
    <row r="128" ht="19.35" customHeight="1">
      <c r="A128" s="95" t="n"/>
      <c r="B128" s="108" t="n"/>
      <c r="C128" s="87" t="inlineStr">
        <is>
          <t>Всего по позиции</t>
        </is>
      </c>
      <c r="D128" s="272" t="n"/>
      <c r="E128" s="273" t="n"/>
      <c r="F128" s="99" t="n"/>
      <c r="G128" s="106" t="n"/>
      <c r="H128" s="106" t="n"/>
      <c r="I128" s="113" t="n"/>
      <c r="J128" s="113" t="n"/>
      <c r="K128" s="113" t="n"/>
      <c r="L128" s="114" t="n">
        <v>15284.75</v>
      </c>
      <c r="M128" s="113" t="n"/>
      <c r="N128" s="93" t="n"/>
    </row>
    <row r="129" ht="68.65000000000001" customHeight="1">
      <c r="A129" s="87" t="inlineStr">
        <is>
          <t>10</t>
        </is>
      </c>
      <c r="B129" s="90" t="inlineStr">
        <is>
          <t>ФЕР01-02-100-03</t>
        </is>
      </c>
      <c r="C129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9" s="272" t="n"/>
      <c r="E129" s="273" t="n"/>
      <c r="F129" s="92" t="inlineStr">
        <is>
          <t>100 шт</t>
        </is>
      </c>
      <c r="G129" s="93" t="n">
        <v>8.210000000000001</v>
      </c>
      <c r="H129" s="94" t="n">
        <v>1</v>
      </c>
      <c r="I129" s="115" t="n">
        <v>8.210000000000001</v>
      </c>
      <c r="J129" s="93" t="n"/>
      <c r="K129" s="93" t="n"/>
      <c r="L129" s="93" t="n"/>
      <c r="M129" s="93" t="n"/>
      <c r="N129" s="93" t="n"/>
    </row>
    <row r="130" ht="19.35" customHeight="1">
      <c r="A130" s="95" t="n"/>
      <c r="B130" s="96" t="inlineStr">
        <is>
          <t>1</t>
        </is>
      </c>
      <c r="C130" s="97" t="inlineStr">
        <is>
          <t>ОТ</t>
        </is>
      </c>
      <c r="D130" s="272" t="n"/>
      <c r="E130" s="273" t="n"/>
      <c r="F130" s="98" t="n"/>
      <c r="G130" s="98" t="n"/>
      <c r="H130" s="98" t="n"/>
      <c r="I130" s="99" t="n"/>
      <c r="J130" s="100" t="n">
        <v>326.82</v>
      </c>
      <c r="K130" s="274" t="n">
        <v>1.2</v>
      </c>
      <c r="L130" s="102" t="n">
        <v>3219.83</v>
      </c>
      <c r="M130" s="100" t="n">
        <v>71.26000000000001</v>
      </c>
      <c r="N130" s="102" t="n">
        <v>229445.09</v>
      </c>
    </row>
    <row r="131" ht="19.35" customHeight="1">
      <c r="A131" s="95" t="n"/>
      <c r="B131" s="96" t="inlineStr">
        <is>
          <t>2</t>
        </is>
      </c>
      <c r="C131" s="97" t="inlineStr">
        <is>
          <t>ЭМ</t>
        </is>
      </c>
      <c r="D131" s="272" t="n"/>
      <c r="E131" s="273" t="n"/>
      <c r="F131" s="98" t="n"/>
      <c r="G131" s="98" t="n"/>
      <c r="H131" s="98" t="n"/>
      <c r="I131" s="99" t="n"/>
      <c r="J131" s="102" t="n">
        <v>1852.8</v>
      </c>
      <c r="K131" s="274" t="n">
        <v>1.2</v>
      </c>
      <c r="L131" s="102" t="n">
        <v>18253.79</v>
      </c>
      <c r="M131" s="99" t="n"/>
      <c r="N131" s="99" t="n"/>
    </row>
    <row r="132" ht="19.35" customHeight="1">
      <c r="A132" s="95" t="n"/>
      <c r="B132" s="96" t="inlineStr">
        <is>
          <t>3</t>
        </is>
      </c>
      <c r="C132" s="97" t="inlineStr">
        <is>
          <t>в т.ч. ОТм</t>
        </is>
      </c>
      <c r="D132" s="272" t="n"/>
      <c r="E132" s="273" t="n"/>
      <c r="F132" s="98" t="n"/>
      <c r="G132" s="98" t="n"/>
      <c r="H132" s="98" t="n"/>
      <c r="I132" s="99" t="n"/>
      <c r="J132" s="100" t="n">
        <v>324</v>
      </c>
      <c r="K132" s="274" t="n">
        <v>1.2</v>
      </c>
      <c r="L132" s="102" t="n">
        <v>3192.05</v>
      </c>
      <c r="M132" s="100" t="n">
        <v>71.26000000000001</v>
      </c>
      <c r="N132" s="102" t="n">
        <v>227465.48</v>
      </c>
    </row>
    <row r="133" ht="19.35" customHeight="1">
      <c r="A133" s="95" t="n"/>
      <c r="B133" s="103" t="n"/>
      <c r="C133" s="97" t="inlineStr">
        <is>
          <t>ЗТ</t>
        </is>
      </c>
      <c r="D133" s="272" t="n"/>
      <c r="E133" s="273" t="n"/>
      <c r="F133" s="104" t="inlineStr">
        <is>
          <t>чел.-ч</t>
        </is>
      </c>
      <c r="G133" s="277" t="n">
        <v>41.9</v>
      </c>
      <c r="H133" s="274" t="n">
        <v>1.2</v>
      </c>
      <c r="I133" s="278" t="n">
        <v>412.7988</v>
      </c>
      <c r="J133" s="99" t="n"/>
      <c r="K133" s="99" t="n"/>
      <c r="L133" s="99" t="n"/>
      <c r="M133" s="99" t="n"/>
      <c r="N133" s="99" t="n"/>
    </row>
    <row r="134" ht="19.35" customHeight="1">
      <c r="A134" s="95" t="n"/>
      <c r="B134" s="103" t="n"/>
      <c r="C134" s="97" t="inlineStr">
        <is>
          <t>ЗТм</t>
        </is>
      </c>
      <c r="D134" s="272" t="n"/>
      <c r="E134" s="273" t="n"/>
      <c r="F134" s="104" t="inlineStr">
        <is>
          <t>чел.-ч</t>
        </is>
      </c>
      <c r="G134" s="119" t="n">
        <v>24</v>
      </c>
      <c r="H134" s="274" t="n">
        <v>1.2</v>
      </c>
      <c r="I134" s="275" t="n">
        <v>236.448</v>
      </c>
      <c r="J134" s="99" t="n"/>
      <c r="K134" s="99" t="n"/>
      <c r="L134" s="99" t="n"/>
      <c r="M134" s="99" t="n"/>
      <c r="N134" s="99" t="n"/>
    </row>
    <row r="135" ht="19.35" customHeight="1">
      <c r="A135" s="95" t="n"/>
      <c r="B135" s="103" t="n"/>
      <c r="C135" s="97" t="inlineStr">
        <is>
          <t>Итого по расценке</t>
        </is>
      </c>
      <c r="D135" s="272" t="n"/>
      <c r="E135" s="273" t="n"/>
      <c r="F135" s="98" t="n"/>
      <c r="G135" s="106" t="n"/>
      <c r="H135" s="106" t="n"/>
      <c r="I135" s="99" t="n"/>
      <c r="J135" s="102" t="n">
        <v>2179.62</v>
      </c>
      <c r="K135" s="99" t="n"/>
      <c r="L135" s="102" t="n">
        <v>21473.62</v>
      </c>
      <c r="M135" s="99" t="n"/>
      <c r="N135" s="107" t="n"/>
    </row>
    <row r="136" ht="19.35" customHeight="1">
      <c r="A136" s="95" t="n"/>
      <c r="B136" s="108" t="n"/>
      <c r="C136" s="97" t="inlineStr">
        <is>
          <t>ФОТ</t>
        </is>
      </c>
      <c r="D136" s="272" t="n"/>
      <c r="E136" s="273" t="n"/>
      <c r="F136" s="98" t="n"/>
      <c r="G136" s="106" t="n"/>
      <c r="H136" s="106" t="n"/>
      <c r="I136" s="99" t="n"/>
      <c r="J136" s="99" t="n"/>
      <c r="K136" s="99" t="n"/>
      <c r="L136" s="102" t="n">
        <v>6411.88</v>
      </c>
      <c r="M136" s="99" t="n"/>
      <c r="N136" s="102" t="n">
        <v>456910.57</v>
      </c>
    </row>
    <row r="137" ht="42" customHeight="1">
      <c r="A137" s="95" t="n"/>
      <c r="B137" s="109" t="inlineStr">
        <is>
          <t>Пр/812-001.4-1</t>
        </is>
      </c>
      <c r="C137" s="97" t="inlineStr">
        <is>
          <t>НР Земляные работы по другим видам работ (подготовительным, сопутствующим, укрепительным)</t>
        </is>
      </c>
      <c r="D137" s="272" t="n"/>
      <c r="E137" s="273" t="n"/>
      <c r="F137" s="104" t="inlineStr">
        <is>
          <t>%</t>
        </is>
      </c>
      <c r="G137" s="110" t="n">
        <v>89</v>
      </c>
      <c r="H137" s="111" t="n"/>
      <c r="I137" s="110" t="n">
        <v>89</v>
      </c>
      <c r="J137" s="99" t="n"/>
      <c r="K137" s="99" t="n"/>
      <c r="L137" s="102" t="n">
        <v>5706.57</v>
      </c>
      <c r="M137" s="99" t="n"/>
      <c r="N137" s="112" t="n">
        <v>406650.41</v>
      </c>
    </row>
    <row r="138" ht="42" customHeight="1">
      <c r="A138" s="95" t="n"/>
      <c r="B138" s="109" t="inlineStr">
        <is>
          <t>Пр/774-001.4</t>
        </is>
      </c>
      <c r="C138" s="97" t="inlineStr">
        <is>
          <t>СП Земляные работы по другим видам работ (подготовительным, сопутствующим, укрепительным)</t>
        </is>
      </c>
      <c r="D138" s="272" t="n"/>
      <c r="E138" s="273" t="n"/>
      <c r="F138" s="104" t="inlineStr">
        <is>
          <t>%</t>
        </is>
      </c>
      <c r="G138" s="110" t="n">
        <v>41</v>
      </c>
      <c r="H138" s="111" t="n"/>
      <c r="I138" s="110" t="n">
        <v>41</v>
      </c>
      <c r="J138" s="99" t="n"/>
      <c r="K138" s="99" t="n"/>
      <c r="L138" s="102" t="n">
        <v>2628.87</v>
      </c>
      <c r="M138" s="99" t="n"/>
      <c r="N138" s="102" t="n">
        <v>187333.33</v>
      </c>
    </row>
    <row r="139" ht="19.35" customHeight="1">
      <c r="A139" s="95" t="n"/>
      <c r="B139" s="108" t="n"/>
      <c r="C139" s="87" t="inlineStr">
        <is>
          <t>Всего по позиции</t>
        </is>
      </c>
      <c r="D139" s="272" t="n"/>
      <c r="E139" s="273" t="n"/>
      <c r="F139" s="99" t="n"/>
      <c r="G139" s="106" t="n"/>
      <c r="H139" s="106" t="n"/>
      <c r="I139" s="113" t="n"/>
      <c r="J139" s="113" t="n"/>
      <c r="K139" s="113" t="n"/>
      <c r="L139" s="114" t="n">
        <v>29809.06</v>
      </c>
      <c r="M139" s="113" t="n"/>
      <c r="N139" s="93" t="n"/>
    </row>
    <row r="140" ht="55.35" customHeight="1">
      <c r="A140" s="87" t="inlineStr">
        <is>
          <t>11</t>
        </is>
      </c>
      <c r="B140" s="90" t="inlineStr">
        <is>
          <t>ФЕР01-02-100-09</t>
        </is>
      </c>
      <c r="C140" s="91" t="inlineStr">
        <is>
          <t>При трелевке на каждые последующие 100 м добавлять: к расценке 01-02-100-03</t>
        </is>
      </c>
      <c r="D140" s="272" t="n"/>
      <c r="E140" s="273" t="n"/>
      <c r="F140" s="92" t="inlineStr">
        <is>
          <t>100 шт</t>
        </is>
      </c>
      <c r="G140" s="93" t="n">
        <v>8.210000000000001</v>
      </c>
      <c r="H140" s="94" t="n">
        <v>1</v>
      </c>
      <c r="I140" s="115" t="n">
        <v>8.210000000000001</v>
      </c>
      <c r="J140" s="93" t="n"/>
      <c r="K140" s="93" t="n"/>
      <c r="L140" s="93" t="n"/>
      <c r="M140" s="93" t="n"/>
      <c r="N140" s="93" t="n"/>
    </row>
    <row r="141" ht="19.35" customHeight="1">
      <c r="A141" s="95" t="n"/>
      <c r="B141" s="96" t="inlineStr">
        <is>
          <t>1</t>
        </is>
      </c>
      <c r="C141" s="97" t="inlineStr">
        <is>
          <t>ОТ</t>
        </is>
      </c>
      <c r="D141" s="272" t="n"/>
      <c r="E141" s="273" t="n"/>
      <c r="F141" s="98" t="n"/>
      <c r="G141" s="98" t="n"/>
      <c r="H141" s="98" t="n"/>
      <c r="I141" s="99" t="n"/>
      <c r="J141" s="100" t="n">
        <v>93.59999999999999</v>
      </c>
      <c r="K141" s="274" t="n">
        <v>1.2</v>
      </c>
      <c r="L141" s="100" t="n">
        <v>922.15</v>
      </c>
      <c r="M141" s="100" t="n">
        <v>71.26000000000001</v>
      </c>
      <c r="N141" s="102" t="n">
        <v>65712.41</v>
      </c>
    </row>
    <row r="142" ht="19.35" customHeight="1">
      <c r="A142" s="95" t="n"/>
      <c r="B142" s="96" t="inlineStr">
        <is>
          <t>2</t>
        </is>
      </c>
      <c r="C142" s="97" t="inlineStr">
        <is>
          <t>ЭМ</t>
        </is>
      </c>
      <c r="D142" s="272" t="n"/>
      <c r="E142" s="273" t="n"/>
      <c r="F142" s="98" t="n"/>
      <c r="G142" s="98" t="n"/>
      <c r="H142" s="98" t="n"/>
      <c r="I142" s="99" t="n"/>
      <c r="J142" s="100" t="n">
        <v>531.14</v>
      </c>
      <c r="K142" s="274" t="n">
        <v>1.2</v>
      </c>
      <c r="L142" s="102" t="n">
        <v>5232.79</v>
      </c>
      <c r="M142" s="99" t="n"/>
      <c r="N142" s="99" t="n"/>
    </row>
    <row r="143" ht="19.35" customHeight="1">
      <c r="A143" s="95" t="n"/>
      <c r="B143" s="96" t="inlineStr">
        <is>
          <t>3</t>
        </is>
      </c>
      <c r="C143" s="97" t="inlineStr">
        <is>
          <t>в т.ч. ОТм</t>
        </is>
      </c>
      <c r="D143" s="272" t="n"/>
      <c r="E143" s="273" t="n"/>
      <c r="F143" s="98" t="n"/>
      <c r="G143" s="98" t="n"/>
      <c r="H143" s="98" t="n"/>
      <c r="I143" s="99" t="n"/>
      <c r="J143" s="100" t="n">
        <v>92.88</v>
      </c>
      <c r="K143" s="274" t="n">
        <v>1.2</v>
      </c>
      <c r="L143" s="100" t="n">
        <v>915.05</v>
      </c>
      <c r="M143" s="100" t="n">
        <v>71.26000000000001</v>
      </c>
      <c r="N143" s="102" t="n">
        <v>65206.46</v>
      </c>
    </row>
    <row r="144" ht="19.35" customHeight="1">
      <c r="A144" s="95" t="n"/>
      <c r="B144" s="103" t="n"/>
      <c r="C144" s="97" t="inlineStr">
        <is>
          <t>ЗТ</t>
        </is>
      </c>
      <c r="D144" s="272" t="n"/>
      <c r="E144" s="273" t="n"/>
      <c r="F144" s="104" t="inlineStr">
        <is>
          <t>чел.-ч</t>
        </is>
      </c>
      <c r="G144" s="119" t="n">
        <v>12</v>
      </c>
      <c r="H144" s="274" t="n">
        <v>1.2</v>
      </c>
      <c r="I144" s="275" t="n">
        <v>118.224</v>
      </c>
      <c r="J144" s="99" t="n"/>
      <c r="K144" s="99" t="n"/>
      <c r="L144" s="99" t="n"/>
      <c r="M144" s="99" t="n"/>
      <c r="N144" s="99" t="n"/>
    </row>
    <row r="145" ht="19.35" customHeight="1">
      <c r="A145" s="95" t="n"/>
      <c r="B145" s="103" t="n"/>
      <c r="C145" s="97" t="inlineStr">
        <is>
          <t>ЗТм</t>
        </is>
      </c>
      <c r="D145" s="272" t="n"/>
      <c r="E145" s="273" t="n"/>
      <c r="F145" s="104" t="inlineStr">
        <is>
          <t>чел.-ч</t>
        </is>
      </c>
      <c r="G145" s="100" t="n">
        <v>6.88</v>
      </c>
      <c r="H145" s="274" t="n">
        <v>1.2</v>
      </c>
      <c r="I145" s="276" t="n">
        <v>67.78176000000001</v>
      </c>
      <c r="J145" s="99" t="n"/>
      <c r="K145" s="99" t="n"/>
      <c r="L145" s="99" t="n"/>
      <c r="M145" s="99" t="n"/>
      <c r="N145" s="99" t="n"/>
    </row>
    <row r="146" ht="19.35" customHeight="1">
      <c r="A146" s="95" t="n"/>
      <c r="B146" s="103" t="n"/>
      <c r="C146" s="97" t="inlineStr">
        <is>
          <t>Итого по расценке</t>
        </is>
      </c>
      <c r="D146" s="272" t="n"/>
      <c r="E146" s="273" t="n"/>
      <c r="F146" s="98" t="n"/>
      <c r="G146" s="106" t="n"/>
      <c r="H146" s="106" t="n"/>
      <c r="I146" s="99" t="n"/>
      <c r="J146" s="100" t="n">
        <v>624.74</v>
      </c>
      <c r="K146" s="99" t="n"/>
      <c r="L146" s="102" t="n">
        <v>6154.94</v>
      </c>
      <c r="M146" s="99" t="n"/>
      <c r="N146" s="107" t="n"/>
    </row>
    <row r="147" ht="19.35" customHeight="1">
      <c r="A147" s="95" t="n"/>
      <c r="B147" s="108" t="n"/>
      <c r="C147" s="97" t="inlineStr">
        <is>
          <t>ФОТ</t>
        </is>
      </c>
      <c r="D147" s="272" t="n"/>
      <c r="E147" s="273" t="n"/>
      <c r="F147" s="98" t="n"/>
      <c r="G147" s="106" t="n"/>
      <c r="H147" s="106" t="n"/>
      <c r="I147" s="99" t="n"/>
      <c r="J147" s="99" t="n"/>
      <c r="K147" s="99" t="n"/>
      <c r="L147" s="102" t="n">
        <v>1837.2</v>
      </c>
      <c r="M147" s="99" t="n"/>
      <c r="N147" s="102" t="n">
        <v>130918.87</v>
      </c>
    </row>
    <row r="148" ht="42" customHeight="1">
      <c r="A148" s="95" t="n"/>
      <c r="B148" s="109" t="inlineStr">
        <is>
          <t>Пр/812-001.4-1</t>
        </is>
      </c>
      <c r="C148" s="97" t="inlineStr">
        <is>
          <t>НР Земляные работы по другим видам работ (подготовительным, сопутствующим, укрепительным)</t>
        </is>
      </c>
      <c r="D148" s="272" t="n"/>
      <c r="E148" s="273" t="n"/>
      <c r="F148" s="104" t="inlineStr">
        <is>
          <t>%</t>
        </is>
      </c>
      <c r="G148" s="110" t="n">
        <v>89</v>
      </c>
      <c r="H148" s="111" t="n"/>
      <c r="I148" s="110" t="n">
        <v>89</v>
      </c>
      <c r="J148" s="99" t="n"/>
      <c r="K148" s="99" t="n"/>
      <c r="L148" s="102" t="n">
        <v>1635.11</v>
      </c>
      <c r="M148" s="99" t="n"/>
      <c r="N148" s="112" t="n">
        <v>116517.79</v>
      </c>
    </row>
    <row r="149" ht="42" customHeight="1">
      <c r="A149" s="95" t="n"/>
      <c r="B149" s="109" t="inlineStr">
        <is>
          <t>Пр/774-001.4</t>
        </is>
      </c>
      <c r="C149" s="97" t="inlineStr">
        <is>
          <t>СП Земляные работы по другим видам работ (подготовительным, сопутствующим, укрепительным)</t>
        </is>
      </c>
      <c r="D149" s="272" t="n"/>
      <c r="E149" s="273" t="n"/>
      <c r="F149" s="104" t="inlineStr">
        <is>
          <t>%</t>
        </is>
      </c>
      <c r="G149" s="110" t="n">
        <v>41</v>
      </c>
      <c r="H149" s="111" t="n"/>
      <c r="I149" s="110" t="n">
        <v>41</v>
      </c>
      <c r="J149" s="99" t="n"/>
      <c r="K149" s="99" t="n"/>
      <c r="L149" s="100" t="n">
        <v>753.25</v>
      </c>
      <c r="M149" s="99" t="n"/>
      <c r="N149" s="102" t="n">
        <v>53676.74</v>
      </c>
    </row>
    <row r="150" ht="19.35" customHeight="1">
      <c r="A150" s="95" t="n"/>
      <c r="B150" s="108" t="n"/>
      <c r="C150" s="87" t="inlineStr">
        <is>
          <t>Всего по позиции</t>
        </is>
      </c>
      <c r="D150" s="272" t="n"/>
      <c r="E150" s="273" t="n"/>
      <c r="F150" s="99" t="n"/>
      <c r="G150" s="106" t="n"/>
      <c r="H150" s="106" t="n"/>
      <c r="I150" s="113" t="n"/>
      <c r="J150" s="113" t="n"/>
      <c r="K150" s="113" t="n"/>
      <c r="L150" s="114" t="n">
        <v>8543.299999999999</v>
      </c>
      <c r="M150" s="113" t="n"/>
      <c r="N150" s="93" t="n"/>
    </row>
    <row r="151" ht="19.35" customHeight="1">
      <c r="A151" s="120" t="n"/>
      <c r="B151" s="120" t="n"/>
      <c r="C151" s="121" t="inlineStr">
        <is>
          <t>Итого по разделу 1. Вырубка просеки</t>
        </is>
      </c>
      <c r="L151" s="122" t="n">
        <v>458776.55</v>
      </c>
      <c r="M151" s="120" t="n"/>
      <c r="N151" s="123" t="n"/>
    </row>
    <row r="152" ht="19.35" customHeight="1">
      <c r="A152" s="124" t="n"/>
      <c r="B152" s="125" t="n"/>
      <c r="C152" s="126" t="inlineStr">
        <is>
          <t>Итого прямые затраты по разделу</t>
        </is>
      </c>
      <c r="L152" s="127" t="n">
        <v>253983.93</v>
      </c>
      <c r="M152" s="128" t="n"/>
      <c r="N152" s="127" t="n">
        <v>12218032.67</v>
      </c>
    </row>
    <row r="153" ht="19.35" customHeight="1">
      <c r="A153" s="124" t="n"/>
      <c r="B153" s="125" t="n"/>
      <c r="C153" s="126" t="inlineStr">
        <is>
          <t>в том числе</t>
        </is>
      </c>
      <c r="L153" s="127" t="n"/>
      <c r="M153" s="128" t="n"/>
      <c r="N153" s="127" t="n"/>
    </row>
    <row r="154" ht="19.35" customHeight="1">
      <c r="A154" s="124" t="n"/>
      <c r="B154" s="125" t="n"/>
      <c r="C154" s="126" t="inlineStr">
        <is>
          <t>- оплата труда (ОТ)</t>
        </is>
      </c>
      <c r="L154" s="127" t="n">
        <v>137091.42</v>
      </c>
      <c r="M154" s="128" t="n"/>
      <c r="N154" s="127" t="n">
        <v>9769134.59</v>
      </c>
    </row>
    <row r="155" ht="19.35" customHeight="1">
      <c r="A155" s="124" t="n"/>
      <c r="B155" s="125" t="n"/>
      <c r="C155" s="126" t="inlineStr">
        <is>
          <t>- эксплуатация машин и механизмов</t>
        </is>
      </c>
      <c r="L155" s="127" t="n">
        <v>116892.51</v>
      </c>
      <c r="M155" s="128" t="n"/>
      <c r="N155" s="127" t="n">
        <v>2448898.08</v>
      </c>
    </row>
    <row r="156" ht="19.35" customHeight="1">
      <c r="A156" s="124" t="n"/>
      <c r="B156" s="129" t="n"/>
      <c r="C156" s="130" t="inlineStr">
        <is>
          <t>в том числе</t>
        </is>
      </c>
      <c r="L156" s="127" t="n"/>
      <c r="M156" s="128" t="n"/>
      <c r="N156" s="127" t="n"/>
    </row>
    <row r="157" ht="19.35" customHeight="1">
      <c r="A157" s="124" t="n"/>
      <c r="B157" s="129" t="n"/>
      <c r="C157" s="130" t="inlineStr">
        <is>
          <t>эксплуатация машин и механизмов без учета доплат к оплате труда машинистов</t>
        </is>
      </c>
      <c r="L157" s="127" t="n">
        <v>116892.51</v>
      </c>
      <c r="M157" s="128" t="n"/>
      <c r="N157" s="127" t="n">
        <v>2448898.08</v>
      </c>
    </row>
    <row r="158" ht="19.35" customHeight="1">
      <c r="A158" s="124" t="n"/>
      <c r="B158" s="129" t="n"/>
      <c r="C158" s="130" t="inlineStr">
        <is>
          <t>в том числе</t>
        </is>
      </c>
      <c r="L158" s="127" t="n"/>
      <c r="M158" s="128" t="n"/>
      <c r="N158" s="127" t="n"/>
    </row>
    <row r="159" ht="19.35" customHeight="1">
      <c r="A159" s="124" t="n"/>
      <c r="B159" s="129" t="n"/>
      <c r="C159" s="130" t="inlineStr">
        <is>
          <t>оплата труда машинистов (ОТм)</t>
        </is>
      </c>
      <c r="L159" s="127" t="n">
        <v>20441.36</v>
      </c>
      <c r="M159" s="128" t="n"/>
      <c r="N159" s="127" t="n">
        <v>1456651.31</v>
      </c>
    </row>
    <row r="160" ht="19.35" customHeight="1">
      <c r="A160" s="124" t="n"/>
      <c r="B160" s="125" t="n"/>
      <c r="C160" s="126" t="inlineStr">
        <is>
          <t>Итого ФОТ (справочно)</t>
        </is>
      </c>
      <c r="L160" s="127" t="n">
        <v>157532.78</v>
      </c>
      <c r="M160" s="128" t="n"/>
      <c r="N160" s="127" t="n">
        <v>11225785.9</v>
      </c>
    </row>
    <row r="161" ht="19.35" customHeight="1">
      <c r="A161" s="124" t="n"/>
      <c r="B161" s="125" t="n"/>
      <c r="C161" s="126" t="inlineStr">
        <is>
          <t>Итого накладные расходы</t>
        </is>
      </c>
      <c r="L161" s="127" t="n">
        <v>140204.18</v>
      </c>
      <c r="M161" s="128" t="n"/>
      <c r="N161" s="127" t="n">
        <v>9990949.449999999</v>
      </c>
    </row>
    <row r="162" ht="19.35" customHeight="1">
      <c r="A162" s="124" t="n"/>
      <c r="B162" s="125" t="n"/>
      <c r="C162" s="126" t="inlineStr">
        <is>
          <t>Итого сметная прибыль</t>
        </is>
      </c>
      <c r="L162" s="127" t="n">
        <v>64588.44</v>
      </c>
      <c r="M162" s="128" t="n"/>
      <c r="N162" s="127" t="n">
        <v>4602572.22</v>
      </c>
    </row>
    <row r="163" ht="19.35" customHeight="1">
      <c r="A163" s="124" t="n"/>
      <c r="B163" s="131" t="n"/>
      <c r="C163" s="132" t="inlineStr">
        <is>
          <t>Итого по разделу</t>
        </is>
      </c>
      <c r="L163" s="122" t="n">
        <v>458776.55</v>
      </c>
      <c r="M163" s="133" t="n"/>
      <c r="N163" s="122" t="n">
        <v>26811554.34</v>
      </c>
    </row>
    <row r="164" ht="19.35" customHeight="1">
      <c r="A164" s="124" t="n"/>
      <c r="B164" s="129" t="n"/>
      <c r="C164" s="130" t="inlineStr">
        <is>
          <t>Справочно</t>
        </is>
      </c>
      <c r="L164" s="127" t="n"/>
      <c r="M164" s="128" t="n"/>
      <c r="N164" s="127" t="n"/>
    </row>
    <row r="165" ht="19.35" customHeight="1">
      <c r="A165" s="124" t="n"/>
      <c r="B165" s="125" t="n"/>
      <c r="C165" s="130" t="inlineStr">
        <is>
          <t>затраты труда рабочих</t>
        </is>
      </c>
      <c r="I165" s="134" t="n">
        <v>16220.43936</v>
      </c>
      <c r="J165" s="135" t="n"/>
      <c r="K165" s="135" t="n"/>
      <c r="L165" s="128" t="n"/>
      <c r="M165" s="128" t="n"/>
      <c r="N165" s="128" t="n"/>
    </row>
    <row r="166" ht="19.35" customHeight="1">
      <c r="A166" s="124" t="n"/>
      <c r="B166" s="125" t="n"/>
      <c r="C166" s="130" t="inlineStr">
        <is>
          <t>затраты труда машинистов</t>
        </is>
      </c>
      <c r="I166" s="134" t="n">
        <v>1514.15124</v>
      </c>
      <c r="J166" s="135" t="n"/>
      <c r="K166" s="135" t="n"/>
      <c r="L166" s="128" t="n"/>
      <c r="M166" s="128" t="n"/>
      <c r="N166" s="128" t="n"/>
    </row>
    <row r="167" ht="19.35" customHeight="1">
      <c r="A167" s="136" t="n"/>
      <c r="B167" s="137" t="n"/>
      <c r="C167" s="138" t="inlineStr">
        <is>
          <t>ВСЕГО по смете</t>
        </is>
      </c>
      <c r="D167" s="139" t="n"/>
      <c r="E167" s="139" t="n"/>
      <c r="F167" s="140" t="n"/>
      <c r="G167" s="140" t="n"/>
      <c r="H167" s="140" t="n"/>
      <c r="I167" s="140" t="n"/>
      <c r="J167" s="140" t="n"/>
      <c r="K167" s="140" t="n"/>
      <c r="L167" s="141" t="n"/>
      <c r="M167" s="140" t="n"/>
      <c r="N167" s="142" t="n"/>
    </row>
    <row r="168" ht="19.35" customHeight="1">
      <c r="A168" s="124" t="n"/>
      <c r="B168" s="131" t="n"/>
      <c r="C168" s="132" t="inlineStr">
        <is>
          <t>Итого по всем разделам</t>
        </is>
      </c>
      <c r="L168" s="122" t="n">
        <v>458776.55</v>
      </c>
      <c r="M168" s="123" t="n"/>
      <c r="N168" s="122" t="n"/>
    </row>
    <row r="169" ht="19.35" customHeight="1">
      <c r="A169" s="124" t="n"/>
      <c r="B169" s="125" t="n"/>
      <c r="C169" s="126" t="inlineStr">
        <is>
          <t>ВСЕГО строительные работы</t>
        </is>
      </c>
      <c r="L169" s="127" t="n">
        <v>458776.55</v>
      </c>
      <c r="M169" s="128" t="n"/>
      <c r="N169" s="127" t="n">
        <v>26811554.34</v>
      </c>
    </row>
    <row r="170" ht="19.35" customHeight="1">
      <c r="A170" s="124" t="n"/>
      <c r="B170" s="129" t="n"/>
      <c r="C170" s="130" t="inlineStr">
        <is>
          <t>в том числе</t>
        </is>
      </c>
      <c r="L170" s="127" t="n"/>
      <c r="M170" s="128" t="n"/>
      <c r="N170" s="127" t="n"/>
    </row>
    <row r="171" ht="19.35" customHeight="1">
      <c r="A171" s="124" t="n"/>
      <c r="B171" s="129" t="n"/>
      <c r="C171" s="130" t="inlineStr">
        <is>
          <t>всего прямые затраты</t>
        </is>
      </c>
      <c r="L171" s="127" t="n">
        <v>253983.93</v>
      </c>
      <c r="M171" s="128" t="n"/>
      <c r="N171" s="127" t="n">
        <v>12218032.67</v>
      </c>
    </row>
    <row r="172" ht="19.35" customHeight="1">
      <c r="A172" s="124" t="n"/>
      <c r="B172" s="129" t="n"/>
      <c r="C172" s="130" t="inlineStr">
        <is>
          <t>в том числе</t>
        </is>
      </c>
      <c r="L172" s="127" t="n"/>
      <c r="M172" s="128" t="n"/>
      <c r="N172" s="127" t="n"/>
    </row>
    <row r="173" ht="19.35" customHeight="1">
      <c r="A173" s="124" t="n"/>
      <c r="B173" s="129" t="n"/>
      <c r="C173" s="130" t="inlineStr">
        <is>
          <t>- оплата труда (ОТ)</t>
        </is>
      </c>
      <c r="L173" s="127" t="n">
        <v>137091.42</v>
      </c>
      <c r="M173" s="128" t="n"/>
      <c r="N173" s="127" t="n">
        <v>9769134.59</v>
      </c>
    </row>
    <row r="174" ht="19.35" customHeight="1">
      <c r="A174" s="124" t="n"/>
      <c r="B174" s="129" t="n"/>
      <c r="C174" s="130" t="inlineStr">
        <is>
          <t>- эксплуатация машин и механизмов</t>
        </is>
      </c>
      <c r="L174" s="127" t="n">
        <v>116892.51</v>
      </c>
      <c r="M174" s="128" t="n"/>
      <c r="N174" s="127" t="n">
        <v>2448898.08</v>
      </c>
    </row>
    <row r="175" ht="19.35" customHeight="1">
      <c r="A175" s="124" t="n"/>
      <c r="B175" s="129" t="n"/>
      <c r="C175" s="130" t="inlineStr">
        <is>
          <t>в т.ч. эксплуатация машин и механизмов без учета доплат к оплате труда машинистов</t>
        </is>
      </c>
      <c r="L175" s="127" t="n">
        <v>116892.51</v>
      </c>
      <c r="M175" s="128" t="n"/>
      <c r="N175" s="127" t="n">
        <v>2448898.08</v>
      </c>
    </row>
    <row r="176" ht="19.35" customHeight="1">
      <c r="A176" s="124" t="n"/>
      <c r="B176" s="129" t="n"/>
      <c r="C176" s="130" t="inlineStr">
        <is>
          <t>- в т.ч. оплата труда машинистов (ОТм)</t>
        </is>
      </c>
      <c r="L176" s="127" t="n">
        <v>20441.36</v>
      </c>
      <c r="M176" s="128" t="n"/>
      <c r="N176" s="127" t="n">
        <v>1456651.31</v>
      </c>
    </row>
    <row r="177" ht="19.35" customHeight="1">
      <c r="A177" s="124" t="n"/>
      <c r="B177" s="129" t="n"/>
      <c r="C177" s="130" t="inlineStr">
        <is>
          <t>всего ФОТ (справочно)</t>
        </is>
      </c>
      <c r="L177" s="127" t="n">
        <v>157532.78</v>
      </c>
      <c r="M177" s="128" t="n"/>
      <c r="N177" s="127" t="n">
        <v>11225785.9</v>
      </c>
    </row>
    <row r="178" ht="19.35" customHeight="1">
      <c r="A178" s="124" t="n"/>
      <c r="B178" s="129" t="n"/>
      <c r="C178" s="130" t="inlineStr">
        <is>
          <t>всего накладные расходы</t>
        </is>
      </c>
      <c r="L178" s="127" t="n">
        <v>140204.18</v>
      </c>
      <c r="M178" s="128" t="n"/>
      <c r="N178" s="127" t="n">
        <v>9990949.449999999</v>
      </c>
    </row>
    <row r="179" ht="19.35" customHeight="1">
      <c r="A179" s="124" t="n"/>
      <c r="B179" s="129" t="n"/>
      <c r="C179" s="130" t="inlineStr">
        <is>
          <t>всего сметная прибыль</t>
        </is>
      </c>
      <c r="L179" s="127" t="n">
        <v>64588.44</v>
      </c>
      <c r="M179" s="128" t="n"/>
      <c r="N179" s="127" t="n">
        <v>4602572.22</v>
      </c>
    </row>
    <row r="180" ht="19.35" customHeight="1">
      <c r="A180" s="124" t="n"/>
      <c r="B180" s="131" t="n"/>
      <c r="C180" s="132" t="inlineStr">
        <is>
          <t>ВСЕГО по смете</t>
        </is>
      </c>
      <c r="L180" s="122" t="n">
        <v>458776.55</v>
      </c>
      <c r="M180" s="123" t="n"/>
      <c r="N180" s="122" t="n">
        <v>26811554.34</v>
      </c>
    </row>
    <row r="181" ht="19.35" customHeight="1">
      <c r="A181" s="124" t="n"/>
      <c r="B181" s="129" t="n"/>
      <c r="C181" s="130" t="inlineStr">
        <is>
          <t>Всего прямые затраты</t>
        </is>
      </c>
      <c r="L181" s="127" t="n">
        <v>253983.93</v>
      </c>
      <c r="M181" s="128" t="n"/>
      <c r="N181" s="127" t="n">
        <v>12218032.67</v>
      </c>
    </row>
    <row r="182" ht="19.35" customHeight="1">
      <c r="A182" s="124" t="n"/>
      <c r="B182" s="129" t="n"/>
      <c r="C182" s="130" t="inlineStr">
        <is>
          <t>в том числе</t>
        </is>
      </c>
      <c r="L182" s="127" t="n"/>
      <c r="M182" s="128" t="n"/>
      <c r="N182" s="127" t="n"/>
    </row>
    <row r="183" ht="19.35" customHeight="1">
      <c r="A183" s="124" t="n"/>
      <c r="B183" s="129" t="n"/>
      <c r="C183" s="130" t="inlineStr">
        <is>
          <t>- оплата труда рабочих (ОТ)</t>
        </is>
      </c>
      <c r="L183" s="127" t="n">
        <v>137091.42</v>
      </c>
      <c r="M183" s="128" t="n"/>
      <c r="N183" s="127" t="n">
        <v>9769134.59</v>
      </c>
    </row>
    <row r="184" ht="19.35" customHeight="1">
      <c r="A184" s="124" t="n"/>
      <c r="B184" s="129" t="n"/>
      <c r="C184" s="130" t="inlineStr">
        <is>
          <t>- эксплуатация машин и механизмов</t>
        </is>
      </c>
      <c r="L184" s="127" t="n">
        <v>116892.51</v>
      </c>
      <c r="M184" s="128" t="n"/>
      <c r="N184" s="127" t="n">
        <v>2448898.08</v>
      </c>
    </row>
    <row r="185" ht="19.35" customHeight="1">
      <c r="A185" s="124" t="n"/>
      <c r="B185" s="129" t="n"/>
      <c r="C185" s="130" t="inlineStr">
        <is>
          <t>в т.ч. эксплуатация машин и механизмов без учета доплат к оплате труда машинистов</t>
        </is>
      </c>
      <c r="L185" s="127" t="n">
        <v>116892.51</v>
      </c>
      <c r="M185" s="128" t="n"/>
      <c r="N185" s="127" t="n">
        <v>2448898.08</v>
      </c>
    </row>
    <row r="186" ht="19.35" customHeight="1">
      <c r="A186" s="124" t="n"/>
      <c r="B186" s="129" t="n"/>
      <c r="C186" s="130" t="inlineStr">
        <is>
          <t>- в т.ч. оплата труда машинистов (ОТм)</t>
        </is>
      </c>
      <c r="L186" s="127" t="n">
        <v>20441.36</v>
      </c>
      <c r="M186" s="128" t="n"/>
      <c r="N186" s="127" t="n">
        <v>1456651.31</v>
      </c>
    </row>
    <row r="187" ht="19.35" customHeight="1">
      <c r="A187" s="124" t="n"/>
      <c r="B187" s="129" t="n"/>
      <c r="C187" s="130" t="inlineStr">
        <is>
          <t>Всего ФОТ (справочно)</t>
        </is>
      </c>
      <c r="L187" s="127" t="n">
        <v>157532.78</v>
      </c>
      <c r="M187" s="128" t="n"/>
      <c r="N187" s="127" t="n">
        <v>11225785.9</v>
      </c>
    </row>
    <row r="188" ht="19.35" customHeight="1">
      <c r="A188" s="124" t="n"/>
      <c r="B188" s="129" t="n"/>
      <c r="C188" s="130" t="inlineStr">
        <is>
          <t>Всего накладные расходы</t>
        </is>
      </c>
      <c r="L188" s="127" t="n">
        <v>140204.18</v>
      </c>
      <c r="M188" s="128" t="n"/>
      <c r="N188" s="127" t="n">
        <v>9990949.449999999</v>
      </c>
    </row>
    <row r="189" ht="19.35" customHeight="1">
      <c r="A189" s="124" t="n"/>
      <c r="B189" s="129" t="n"/>
      <c r="C189" s="130" t="inlineStr">
        <is>
          <t>Всего сметная прибыль</t>
        </is>
      </c>
      <c r="L189" s="127" t="n">
        <v>64588.44</v>
      </c>
      <c r="M189" s="128" t="n"/>
      <c r="N189" s="127" t="n">
        <v>4602572.22</v>
      </c>
    </row>
    <row r="190" ht="19.35" customHeight="1">
      <c r="A190" s="124" t="n"/>
      <c r="B190" s="129" t="n"/>
      <c r="C190" s="130" t="inlineStr">
        <is>
          <t>Справочно</t>
        </is>
      </c>
      <c r="L190" s="127" t="n"/>
      <c r="M190" s="128" t="n"/>
      <c r="N190" s="127" t="n"/>
    </row>
    <row r="191" ht="19.35" customHeight="1">
      <c r="A191" s="124" t="n"/>
      <c r="B191" s="125" t="n"/>
      <c r="C191" s="130" t="inlineStr">
        <is>
          <t>затраты труда рабочих</t>
        </is>
      </c>
      <c r="I191" s="134" t="n">
        <v>16220.43936</v>
      </c>
      <c r="J191" s="135" t="n"/>
      <c r="K191" s="135" t="n"/>
      <c r="L191" s="128" t="n"/>
      <c r="M191" s="128" t="n"/>
      <c r="N191" s="128" t="n"/>
    </row>
    <row r="192" ht="19.35" customHeight="1">
      <c r="A192" s="124" t="n"/>
      <c r="B192" s="125" t="n"/>
      <c r="C192" s="130" t="inlineStr">
        <is>
          <t>затраты труда машинистов</t>
        </is>
      </c>
      <c r="I192" s="134" t="n">
        <v>1514.15124</v>
      </c>
      <c r="J192" s="135" t="n"/>
      <c r="K192" s="135" t="n"/>
      <c r="L192" s="128" t="n"/>
      <c r="M192" s="128" t="n"/>
      <c r="N192" s="128" t="n"/>
    </row>
    <row r="193" ht="19.35" customHeight="1">
      <c r="A193" s="124" t="n"/>
      <c r="B193" s="143" t="n"/>
      <c r="C193" s="143" t="n"/>
      <c r="D193" s="121" t="n"/>
      <c r="E193" s="121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</row>
    <row r="194" ht="19.35" customHeight="1">
      <c r="A194" s="144" t="inlineStr">
        <is>
          <t>Составил: ______________________________________/  Григорова И. А. /</t>
        </is>
      </c>
    </row>
    <row r="195" ht="19.35" customHeight="1">
      <c r="A195" s="144" t="n"/>
      <c r="B195" s="144" t="n"/>
      <c r="C195" s="145" t="inlineStr">
        <is>
          <t>должность, подпись (инициалы, фамилия)</t>
        </is>
      </c>
      <c r="G195" s="146" t="n"/>
      <c r="H195" s="146" t="n"/>
      <c r="I195" s="146" t="n"/>
      <c r="J195" s="144" t="n"/>
      <c r="K195" s="144" t="n"/>
      <c r="L195" s="144" t="n"/>
      <c r="M195" s="144" t="n"/>
      <c r="N195" s="144" t="n"/>
    </row>
    <row r="196" ht="19.35" customHeight="1">
      <c r="A196" s="144" t="inlineStr">
        <is>
          <t>Проверил: ______________________________________ /  Черкасов А. В. /</t>
        </is>
      </c>
    </row>
    <row r="197" ht="19.35" customHeight="1">
      <c r="A197" s="4" t="n"/>
      <c r="B197" s="4" t="n"/>
      <c r="C197" s="145" t="inlineStr">
        <is>
          <t>должность, подпись (инициалы, фамилия)</t>
        </is>
      </c>
      <c r="G197" s="146" t="n"/>
      <c r="H197" s="146" t="n"/>
      <c r="I197" s="146" t="n"/>
      <c r="J197" s="4" t="n"/>
      <c r="K197" s="4" t="n"/>
      <c r="L197" s="4" t="n"/>
      <c r="M197" s="4" t="n"/>
      <c r="N197" s="4" t="n"/>
    </row>
  </sheetData>
  <mergeCells count="207">
    <mergeCell ref="C44:E44"/>
    <mergeCell ref="A17:G17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58:K158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A194:N194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88:K188"/>
    <mergeCell ref="H14:N14"/>
    <mergeCell ref="C61:E61"/>
    <mergeCell ref="C70:E70"/>
    <mergeCell ref="C48:E48"/>
    <mergeCell ref="C181:K181"/>
    <mergeCell ref="C106:E106"/>
    <mergeCell ref="C81:E81"/>
    <mergeCell ref="C125:E125"/>
    <mergeCell ref="C174:K174"/>
    <mergeCell ref="A21:N21"/>
    <mergeCell ref="C131:E131"/>
    <mergeCell ref="C155:K155"/>
    <mergeCell ref="C87:E87"/>
    <mergeCell ref="C145:E145"/>
    <mergeCell ref="C189:K189"/>
    <mergeCell ref="F4:N4"/>
    <mergeCell ref="C179:K179"/>
    <mergeCell ref="C157:K157"/>
    <mergeCell ref="C151:K151"/>
    <mergeCell ref="C89:E89"/>
    <mergeCell ref="C104:E104"/>
    <mergeCell ref="C116:E116"/>
    <mergeCell ref="C160:K160"/>
    <mergeCell ref="C191:H19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83:K183"/>
    <mergeCell ref="C117:E117"/>
    <mergeCell ref="C55:E55"/>
    <mergeCell ref="A24:N24"/>
    <mergeCell ref="L32:M32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A196:N196"/>
    <mergeCell ref="C144:E144"/>
    <mergeCell ref="C122:E122"/>
    <mergeCell ref="C67:E67"/>
    <mergeCell ref="C165:H165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62:E62"/>
    <mergeCell ref="C166:H166"/>
    <mergeCell ref="C98:E98"/>
    <mergeCell ref="A18:G18"/>
    <mergeCell ref="C107:E107"/>
    <mergeCell ref="C156:K156"/>
    <mergeCell ref="A20:N20"/>
    <mergeCell ref="C28:G28"/>
    <mergeCell ref="C64:E64"/>
    <mergeCell ref="C147:E147"/>
    <mergeCell ref="F3:N3"/>
    <mergeCell ref="J8:N8"/>
    <mergeCell ref="C54:E54"/>
    <mergeCell ref="C39:E40"/>
    <mergeCell ref="C137:E137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2:H192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95:F195"/>
    <mergeCell ref="A15:G15"/>
    <mergeCell ref="C82:E82"/>
    <mergeCell ref="C159:K159"/>
    <mergeCell ref="C153:K153"/>
    <mergeCell ref="C149:E149"/>
    <mergeCell ref="A10:C10"/>
    <mergeCell ref="C66:E66"/>
    <mergeCell ref="C197:F197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66" min="0" max="16383" man="1"/>
  </rowBreaks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27 ВЛ 220 кВ Архара-Ядрино-т с отпайкой на ПС Тармачукан-т.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02-27-08</t>
        </is>
      </c>
    </row>
    <row r="25" ht="19.35" customHeight="1">
      <c r="A25" s="55" t="inlineStr">
        <is>
          <t>27 ВЛ 220 кВ Архара-Ядрино-т с отпайкой на ПС Тармачукан-т. Урильское уч. л-во Архаринского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Ф.579959-19.27-РД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1163.9</v>
      </c>
      <c r="M31" s="64" t="n">
        <v>16.33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2676.98</v>
      </c>
      <c r="E32" s="71" t="inlineStr">
        <is>
          <t>(</t>
        </is>
      </c>
      <c r="F32" s="70" t="n">
        <v>37.57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1948.54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2676.98</v>
      </c>
      <c r="E34" s="71" t="inlineStr">
        <is>
          <t>(</t>
        </is>
      </c>
      <c r="F34" s="77" t="n">
        <v>37.57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3" t="n"/>
    </row>
    <row r="43" ht="19.35" customHeight="1">
      <c r="A43" s="89" t="inlineStr">
        <is>
          <t>Пролет 58-197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2" t="n"/>
      <c r="E44" s="273" t="n"/>
      <c r="F44" s="92" t="inlineStr">
        <is>
          <t>100 деревьев</t>
        </is>
      </c>
      <c r="G44" s="93" t="n">
        <v>52.59</v>
      </c>
      <c r="H44" s="94" t="n">
        <v>1</v>
      </c>
      <c r="I44" s="115" t="n">
        <v>52.59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2" t="n"/>
      <c r="E45" s="272" t="n"/>
      <c r="F45" s="272" t="n"/>
      <c r="G45" s="272" t="n"/>
      <c r="H45" s="272" t="n"/>
      <c r="I45" s="272" t="n"/>
      <c r="J45" s="272" t="n"/>
      <c r="K45" s="272" t="n"/>
      <c r="L45" s="272" t="n"/>
      <c r="M45" s="272" t="n"/>
      <c r="N45" s="273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2" t="n"/>
      <c r="E46" s="273" t="n"/>
      <c r="F46" s="98" t="n"/>
      <c r="G46" s="98" t="n"/>
      <c r="H46" s="98" t="n"/>
      <c r="I46" s="99" t="n"/>
      <c r="J46" s="100" t="n">
        <v>112.29</v>
      </c>
      <c r="K46" s="147" t="n">
        <v>0.96</v>
      </c>
      <c r="L46" s="102" t="n">
        <v>5669.12</v>
      </c>
      <c r="M46" s="100" t="n">
        <v>71.26000000000001</v>
      </c>
      <c r="N46" s="102" t="n">
        <v>403981.49</v>
      </c>
    </row>
    <row r="47" ht="19.35" customHeight="1">
      <c r="A47" s="95" t="n"/>
      <c r="B47" s="103" t="n"/>
      <c r="C47" s="97" t="inlineStr">
        <is>
          <t>ЗТ</t>
        </is>
      </c>
      <c r="D47" s="272" t="n"/>
      <c r="E47" s="273" t="n"/>
      <c r="F47" s="104" t="inlineStr">
        <is>
          <t>чел.-ч</t>
        </is>
      </c>
      <c r="G47" s="277" t="n">
        <v>13.4</v>
      </c>
      <c r="H47" s="147" t="n">
        <v>0.96</v>
      </c>
      <c r="I47" s="276" t="n">
        <v>676.51776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2" t="n"/>
      <c r="E48" s="273" t="n"/>
      <c r="F48" s="98" t="n"/>
      <c r="G48" s="106" t="n"/>
      <c r="H48" s="106" t="n"/>
      <c r="I48" s="99" t="n"/>
      <c r="J48" s="100" t="n">
        <v>112.29</v>
      </c>
      <c r="K48" s="99" t="n"/>
      <c r="L48" s="102" t="n">
        <v>5669.12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2" t="n"/>
      <c r="E49" s="273" t="n"/>
      <c r="F49" s="98" t="n"/>
      <c r="G49" s="106" t="n"/>
      <c r="H49" s="106" t="n"/>
      <c r="I49" s="99" t="n"/>
      <c r="J49" s="99" t="n"/>
      <c r="K49" s="99" t="n"/>
      <c r="L49" s="102" t="n">
        <v>5669.12</v>
      </c>
      <c r="M49" s="99" t="n"/>
      <c r="N49" s="102" t="n">
        <v>403981.49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2" t="n"/>
      <c r="E50" s="273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2" t="n">
        <v>5045.52</v>
      </c>
      <c r="M50" s="99" t="n"/>
      <c r="N50" s="112" t="n">
        <v>359543.53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2" t="n"/>
      <c r="E51" s="273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2" t="n">
        <v>2324.34</v>
      </c>
      <c r="M51" s="99" t="n"/>
      <c r="N51" s="102" t="n">
        <v>165632.41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2" t="n"/>
      <c r="E52" s="273" t="n"/>
      <c r="F52" s="99" t="n"/>
      <c r="G52" s="106" t="n"/>
      <c r="H52" s="106" t="n"/>
      <c r="I52" s="113" t="n"/>
      <c r="J52" s="113" t="n"/>
      <c r="K52" s="113" t="n"/>
      <c r="L52" s="114" t="n">
        <v>13038.98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2" t="n"/>
      <c r="E53" s="273" t="n"/>
      <c r="F53" s="92" t="inlineStr">
        <is>
          <t>100 деревьев</t>
        </is>
      </c>
      <c r="G53" s="93" t="n">
        <v>23.6</v>
      </c>
      <c r="H53" s="94" t="n">
        <v>1</v>
      </c>
      <c r="I53" s="280" t="n">
        <v>23.6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2" t="n"/>
      <c r="E54" s="272" t="n"/>
      <c r="F54" s="272" t="n"/>
      <c r="G54" s="272" t="n"/>
      <c r="H54" s="272" t="n"/>
      <c r="I54" s="272" t="n"/>
      <c r="J54" s="272" t="n"/>
      <c r="K54" s="272" t="n"/>
      <c r="L54" s="272" t="n"/>
      <c r="M54" s="272" t="n"/>
      <c r="N54" s="273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2" t="n"/>
      <c r="E55" s="273" t="n"/>
      <c r="F55" s="98" t="n"/>
      <c r="G55" s="98" t="n"/>
      <c r="H55" s="98" t="n"/>
      <c r="I55" s="99" t="n"/>
      <c r="J55" s="100" t="n">
        <v>323.47</v>
      </c>
      <c r="K55" s="147" t="n">
        <v>0.96</v>
      </c>
      <c r="L55" s="102" t="n">
        <v>7328.54</v>
      </c>
      <c r="M55" s="100" t="n">
        <v>71.26000000000001</v>
      </c>
      <c r="N55" s="102" t="n">
        <v>522231.76</v>
      </c>
    </row>
    <row r="56" ht="19.35" customHeight="1">
      <c r="A56" s="95" t="n"/>
      <c r="B56" s="103" t="n"/>
      <c r="C56" s="97" t="inlineStr">
        <is>
          <t>ЗТ</t>
        </is>
      </c>
      <c r="D56" s="272" t="n"/>
      <c r="E56" s="273" t="n"/>
      <c r="F56" s="104" t="inlineStr">
        <is>
          <t>чел.-ч</t>
        </is>
      </c>
      <c r="G56" s="277" t="n">
        <v>38.6</v>
      </c>
      <c r="H56" s="147" t="n">
        <v>0.96</v>
      </c>
      <c r="I56" s="278" t="n">
        <v>874.5216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2" t="n"/>
      <c r="E57" s="273" t="n"/>
      <c r="F57" s="98" t="n"/>
      <c r="G57" s="106" t="n"/>
      <c r="H57" s="106" t="n"/>
      <c r="I57" s="99" t="n"/>
      <c r="J57" s="100" t="n">
        <v>323.47</v>
      </c>
      <c r="K57" s="99" t="n"/>
      <c r="L57" s="102" t="n">
        <v>7328.54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2" t="n"/>
      <c r="E58" s="273" t="n"/>
      <c r="F58" s="98" t="n"/>
      <c r="G58" s="106" t="n"/>
      <c r="H58" s="106" t="n"/>
      <c r="I58" s="99" t="n"/>
      <c r="J58" s="99" t="n"/>
      <c r="K58" s="99" t="n"/>
      <c r="L58" s="102" t="n">
        <v>7328.54</v>
      </c>
      <c r="M58" s="99" t="n"/>
      <c r="N58" s="102" t="n">
        <v>522231.76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2" t="n"/>
      <c r="E59" s="273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2" t="n">
        <v>6522.4</v>
      </c>
      <c r="M59" s="99" t="n"/>
      <c r="N59" s="112" t="n">
        <v>464786.27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2" t="n"/>
      <c r="E60" s="273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2" t="n">
        <v>3004.7</v>
      </c>
      <c r="M60" s="99" t="n"/>
      <c r="N60" s="102" t="n">
        <v>214115.02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2" t="n"/>
      <c r="E61" s="273" t="n"/>
      <c r="F61" s="99" t="n"/>
      <c r="G61" s="106" t="n"/>
      <c r="H61" s="106" t="n"/>
      <c r="I61" s="113" t="n"/>
      <c r="J61" s="113" t="n"/>
      <c r="K61" s="113" t="n"/>
      <c r="L61" s="114" t="n">
        <v>16855.64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2" t="n"/>
      <c r="E62" s="273" t="n"/>
      <c r="F62" s="92" t="inlineStr">
        <is>
          <t>100 деревьев</t>
        </is>
      </c>
      <c r="G62" s="93" t="n">
        <v>7.89</v>
      </c>
      <c r="H62" s="94" t="n">
        <v>1</v>
      </c>
      <c r="I62" s="115" t="n">
        <v>7.89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2" t="n"/>
      <c r="E63" s="272" t="n"/>
      <c r="F63" s="272" t="n"/>
      <c r="G63" s="272" t="n"/>
      <c r="H63" s="272" t="n"/>
      <c r="I63" s="272" t="n"/>
      <c r="J63" s="272" t="n"/>
      <c r="K63" s="272" t="n"/>
      <c r="L63" s="272" t="n"/>
      <c r="M63" s="272" t="n"/>
      <c r="N63" s="273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2" t="n"/>
      <c r="E64" s="273" t="n"/>
      <c r="F64" s="98" t="n"/>
      <c r="G64" s="98" t="n"/>
      <c r="H64" s="98" t="n"/>
      <c r="I64" s="99" t="n"/>
      <c r="J64" s="100" t="n">
        <v>406.43</v>
      </c>
      <c r="K64" s="147" t="n">
        <v>0.96</v>
      </c>
      <c r="L64" s="102" t="n">
        <v>3078.46</v>
      </c>
      <c r="M64" s="100" t="n">
        <v>71.26000000000001</v>
      </c>
      <c r="N64" s="102" t="n">
        <v>219371.06</v>
      </c>
    </row>
    <row r="65" ht="19.35" customHeight="1">
      <c r="A65" s="95" t="n"/>
      <c r="B65" s="103" t="n"/>
      <c r="C65" s="97" t="inlineStr">
        <is>
          <t>ЗТ</t>
        </is>
      </c>
      <c r="D65" s="272" t="n"/>
      <c r="E65" s="273" t="n"/>
      <c r="F65" s="104" t="inlineStr">
        <is>
          <t>чел.-ч</t>
        </is>
      </c>
      <c r="G65" s="277" t="n">
        <v>48.5</v>
      </c>
      <c r="H65" s="147" t="n">
        <v>0.96</v>
      </c>
      <c r="I65" s="278" t="n">
        <v>367.3584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2" t="n"/>
      <c r="E66" s="273" t="n"/>
      <c r="F66" s="98" t="n"/>
      <c r="G66" s="106" t="n"/>
      <c r="H66" s="106" t="n"/>
      <c r="I66" s="99" t="n"/>
      <c r="J66" s="100" t="n">
        <v>406.43</v>
      </c>
      <c r="K66" s="99" t="n"/>
      <c r="L66" s="102" t="n">
        <v>3078.46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2" t="n"/>
      <c r="E67" s="273" t="n"/>
      <c r="F67" s="98" t="n"/>
      <c r="G67" s="106" t="n"/>
      <c r="H67" s="106" t="n"/>
      <c r="I67" s="99" t="n"/>
      <c r="J67" s="99" t="n"/>
      <c r="K67" s="99" t="n"/>
      <c r="L67" s="102" t="n">
        <v>3078.46</v>
      </c>
      <c r="M67" s="99" t="n"/>
      <c r="N67" s="102" t="n">
        <v>219371.06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2" t="n"/>
      <c r="E68" s="273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2" t="n">
        <v>2739.83</v>
      </c>
      <c r="M68" s="99" t="n"/>
      <c r="N68" s="112" t="n">
        <v>195240.24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2" t="n"/>
      <c r="E69" s="273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2" t="n">
        <v>1262.17</v>
      </c>
      <c r="M69" s="99" t="n"/>
      <c r="N69" s="102" t="n">
        <v>89942.13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2" t="n"/>
      <c r="E70" s="273" t="n"/>
      <c r="F70" s="99" t="n"/>
      <c r="G70" s="106" t="n"/>
      <c r="H70" s="106" t="n"/>
      <c r="I70" s="113" t="n"/>
      <c r="J70" s="113" t="n"/>
      <c r="K70" s="113" t="n"/>
      <c r="L70" s="114" t="n">
        <v>7080.46</v>
      </c>
      <c r="M70" s="113" t="n"/>
      <c r="N70" s="93" t="n"/>
    </row>
    <row r="71" ht="42" customHeight="1">
      <c r="A71" s="87" t="inlineStr">
        <is>
          <t>4</t>
        </is>
      </c>
      <c r="B71" s="90" t="inlineStr">
        <is>
          <t>ФЕР01-02-101-07</t>
        </is>
      </c>
      <c r="C71" s="91" t="inlineStr">
        <is>
          <t>Разделка древесины мягких пород, полученной от валки леса, диаметр стволов: более 32 см</t>
        </is>
      </c>
      <c r="D71" s="272" t="n"/>
      <c r="E71" s="273" t="n"/>
      <c r="F71" s="92" t="inlineStr">
        <is>
          <t>100 деревьев</t>
        </is>
      </c>
      <c r="G71" s="93" t="n">
        <v>0.39</v>
      </c>
      <c r="H71" s="94" t="n">
        <v>1</v>
      </c>
      <c r="I71" s="115" t="n">
        <v>0.39</v>
      </c>
      <c r="J71" s="93" t="n"/>
      <c r="K71" s="93" t="n"/>
      <c r="L71" s="93" t="n"/>
      <c r="M71" s="93" t="n"/>
      <c r="N71" s="93" t="n"/>
    </row>
    <row r="72" ht="24.6" customHeight="1">
      <c r="A72" s="95" t="n"/>
      <c r="B72" s="96" t="inlineStr">
        <is>
          <t>Прил.1.12 п.3.213</t>
        </is>
      </c>
      <c r="C72" s="97" t="inlineStr">
        <is>
          <t>Разделка древесины без заготовки дров ОЗП=0,8; ЭМ=0,7; ЗПМ=0,7; ТЗ=0,8; ТЗМ=0,7</t>
        </is>
      </c>
      <c r="D72" s="272" t="n"/>
      <c r="E72" s="272" t="n"/>
      <c r="F72" s="272" t="n"/>
      <c r="G72" s="272" t="n"/>
      <c r="H72" s="272" t="n"/>
      <c r="I72" s="272" t="n"/>
      <c r="J72" s="272" t="n"/>
      <c r="K72" s="272" t="n"/>
      <c r="L72" s="272" t="n"/>
      <c r="M72" s="272" t="n"/>
      <c r="N72" s="273" t="n"/>
    </row>
    <row r="73" ht="19.35" customHeight="1">
      <c r="A73" s="95" t="n"/>
      <c r="B73" s="96" t="inlineStr">
        <is>
          <t>1</t>
        </is>
      </c>
      <c r="C73" s="97" t="inlineStr">
        <is>
          <t>ОТ</t>
        </is>
      </c>
      <c r="D73" s="272" t="n"/>
      <c r="E73" s="273" t="n"/>
      <c r="F73" s="98" t="n"/>
      <c r="G73" s="98" t="n"/>
      <c r="H73" s="98" t="n"/>
      <c r="I73" s="99" t="n"/>
      <c r="J73" s="100" t="n">
        <v>686.67</v>
      </c>
      <c r="K73" s="147" t="n">
        <v>0.96</v>
      </c>
      <c r="L73" s="100" t="n">
        <v>257.09</v>
      </c>
      <c r="M73" s="100" t="n">
        <v>71.26000000000001</v>
      </c>
      <c r="N73" s="102" t="n">
        <v>18320.23</v>
      </c>
    </row>
    <row r="74" ht="19.35" customHeight="1">
      <c r="A74" s="95" t="n"/>
      <c r="B74" s="103" t="n"/>
      <c r="C74" s="97" t="inlineStr">
        <is>
          <t>ЗТ</t>
        </is>
      </c>
      <c r="D74" s="272" t="n"/>
      <c r="E74" s="273" t="n"/>
      <c r="F74" s="104" t="inlineStr">
        <is>
          <t>чел.-ч</t>
        </is>
      </c>
      <c r="G74" s="277" t="n">
        <v>80.5</v>
      </c>
      <c r="H74" s="147" t="n">
        <v>0.96</v>
      </c>
      <c r="I74" s="278" t="n">
        <v>30.1392</v>
      </c>
      <c r="J74" s="99" t="n"/>
      <c r="K74" s="99" t="n"/>
      <c r="L74" s="99" t="n"/>
      <c r="M74" s="99" t="n"/>
      <c r="N74" s="99" t="n"/>
    </row>
    <row r="75" ht="19.35" customHeight="1">
      <c r="A75" s="95" t="n"/>
      <c r="B75" s="103" t="n"/>
      <c r="C75" s="97" t="inlineStr">
        <is>
          <t>Итого по расценке</t>
        </is>
      </c>
      <c r="D75" s="272" t="n"/>
      <c r="E75" s="273" t="n"/>
      <c r="F75" s="98" t="n"/>
      <c r="G75" s="106" t="n"/>
      <c r="H75" s="106" t="n"/>
      <c r="I75" s="99" t="n"/>
      <c r="J75" s="100" t="n">
        <v>686.67</v>
      </c>
      <c r="K75" s="99" t="n"/>
      <c r="L75" s="100" t="n">
        <v>257.09</v>
      </c>
      <c r="M75" s="99" t="n"/>
      <c r="N75" s="107" t="n"/>
    </row>
    <row r="76" ht="19.35" customHeight="1">
      <c r="A76" s="95" t="n"/>
      <c r="B76" s="108" t="n"/>
      <c r="C76" s="97" t="inlineStr">
        <is>
          <t>ФОТ</t>
        </is>
      </c>
      <c r="D76" s="272" t="n"/>
      <c r="E76" s="273" t="n"/>
      <c r="F76" s="98" t="n"/>
      <c r="G76" s="106" t="n"/>
      <c r="H76" s="106" t="n"/>
      <c r="I76" s="99" t="n"/>
      <c r="J76" s="99" t="n"/>
      <c r="K76" s="99" t="n"/>
      <c r="L76" s="100" t="n">
        <v>257.09</v>
      </c>
      <c r="M76" s="99" t="n"/>
      <c r="N76" s="102" t="n">
        <v>18320.23</v>
      </c>
    </row>
    <row r="77" ht="42" customHeight="1">
      <c r="A77" s="95" t="n"/>
      <c r="B77" s="109" t="inlineStr">
        <is>
          <t>Пр/812-001.4-1</t>
        </is>
      </c>
      <c r="C77" s="97" t="inlineStr">
        <is>
          <t>НР Земляные работы по другим видам работ (подготовительным, сопутствующим, укрепительным)</t>
        </is>
      </c>
      <c r="D77" s="272" t="n"/>
      <c r="E77" s="273" t="n"/>
      <c r="F77" s="104" t="inlineStr">
        <is>
          <t>%</t>
        </is>
      </c>
      <c r="G77" s="110" t="n">
        <v>89</v>
      </c>
      <c r="H77" s="111" t="n"/>
      <c r="I77" s="110" t="n">
        <v>89</v>
      </c>
      <c r="J77" s="99" t="n"/>
      <c r="K77" s="99" t="n"/>
      <c r="L77" s="100" t="n">
        <v>228.81</v>
      </c>
      <c r="M77" s="99" t="n"/>
      <c r="N77" s="112" t="n">
        <v>16305</v>
      </c>
    </row>
    <row r="78" ht="42" customHeight="1">
      <c r="A78" s="95" t="n"/>
      <c r="B78" s="109" t="inlineStr">
        <is>
          <t>Пр/774-001.4</t>
        </is>
      </c>
      <c r="C78" s="97" t="inlineStr">
        <is>
          <t>СП Земляные работы по другим видам работ (подготовительным, сопутствующим, укрепительным)</t>
        </is>
      </c>
      <c r="D78" s="272" t="n"/>
      <c r="E78" s="273" t="n"/>
      <c r="F78" s="104" t="inlineStr">
        <is>
          <t>%</t>
        </is>
      </c>
      <c r="G78" s="110" t="n">
        <v>41</v>
      </c>
      <c r="H78" s="111" t="n"/>
      <c r="I78" s="110" t="n">
        <v>41</v>
      </c>
      <c r="J78" s="99" t="n"/>
      <c r="K78" s="99" t="n"/>
      <c r="L78" s="100" t="n">
        <v>105.41</v>
      </c>
      <c r="M78" s="99" t="n"/>
      <c r="N78" s="102" t="n">
        <v>7511.29</v>
      </c>
    </row>
    <row r="79" ht="19.35" customHeight="1">
      <c r="A79" s="95" t="n"/>
      <c r="B79" s="108" t="n"/>
      <c r="C79" s="87" t="inlineStr">
        <is>
          <t>Всего по позиции</t>
        </is>
      </c>
      <c r="D79" s="272" t="n"/>
      <c r="E79" s="273" t="n"/>
      <c r="F79" s="99" t="n"/>
      <c r="G79" s="106" t="n"/>
      <c r="H79" s="106" t="n"/>
      <c r="I79" s="113" t="n"/>
      <c r="J79" s="113" t="n"/>
      <c r="K79" s="113" t="n"/>
      <c r="L79" s="115" t="n">
        <v>591.3099999999999</v>
      </c>
      <c r="M79" s="113" t="n"/>
      <c r="N79" s="93" t="n"/>
    </row>
    <row r="80" ht="19.35" customHeight="1">
      <c r="A80" s="120" t="n"/>
      <c r="B80" s="120" t="n"/>
      <c r="C80" s="121" t="inlineStr">
        <is>
          <t>Итого по разделу 1. Вырубка просеки</t>
        </is>
      </c>
      <c r="L80" s="122" t="n">
        <v>37566.39</v>
      </c>
      <c r="M80" s="120" t="n"/>
      <c r="N80" s="123" t="n"/>
    </row>
    <row r="81" ht="19.35" customHeight="1">
      <c r="A81" s="124" t="n"/>
      <c r="B81" s="125" t="n"/>
      <c r="C81" s="126" t="inlineStr">
        <is>
          <t>Итого прямые затраты по разделу</t>
        </is>
      </c>
      <c r="L81" s="127" t="n">
        <v>16333.21</v>
      </c>
      <c r="M81" s="128" t="n"/>
      <c r="N81" s="127" t="n">
        <v>1163904.54</v>
      </c>
    </row>
    <row r="82" ht="19.35" customHeight="1">
      <c r="A82" s="124" t="n"/>
      <c r="B82" s="125" t="n"/>
      <c r="C82" s="126" t="inlineStr">
        <is>
          <t>в том числе</t>
        </is>
      </c>
      <c r="L82" s="127" t="n"/>
      <c r="M82" s="128" t="n"/>
      <c r="N82" s="127" t="n"/>
    </row>
    <row r="83" ht="19.35" customHeight="1">
      <c r="A83" s="124" t="n"/>
      <c r="B83" s="125" t="n"/>
      <c r="C83" s="126" t="inlineStr">
        <is>
          <t>- оплата труда (ОТ)</t>
        </is>
      </c>
      <c r="L83" s="127" t="n">
        <v>16333.21</v>
      </c>
      <c r="M83" s="128" t="n"/>
      <c r="N83" s="127" t="n">
        <v>1163904.54</v>
      </c>
    </row>
    <row r="84" ht="19.35" customHeight="1">
      <c r="A84" s="124" t="n"/>
      <c r="B84" s="125" t="n"/>
      <c r="C84" s="126" t="inlineStr">
        <is>
          <t>- эксплуатация машин и механизмов</t>
        </is>
      </c>
      <c r="L84" s="127" t="n">
        <v>0</v>
      </c>
      <c r="M84" s="128" t="n"/>
      <c r="N84" s="127" t="n">
        <v>0</v>
      </c>
    </row>
    <row r="85" ht="19.35" customHeight="1">
      <c r="A85" s="124" t="n"/>
      <c r="B85" s="129" t="n"/>
      <c r="C85" s="130" t="inlineStr">
        <is>
          <t>в том числе</t>
        </is>
      </c>
      <c r="L85" s="127" t="n"/>
      <c r="M85" s="128" t="n"/>
      <c r="N85" s="127" t="n"/>
    </row>
    <row r="86" ht="19.35" customHeight="1">
      <c r="A86" s="124" t="n"/>
      <c r="B86" s="129" t="n"/>
      <c r="C86" s="130" t="inlineStr">
        <is>
          <t>эксплуатация машин и механизмов без учета доплат к оплате труда машинистов</t>
        </is>
      </c>
      <c r="L86" s="127" t="n">
        <v>0</v>
      </c>
      <c r="M86" s="128" t="n"/>
      <c r="N86" s="127" t="n">
        <v>0</v>
      </c>
    </row>
    <row r="87" ht="19.35" customHeight="1">
      <c r="A87" s="124" t="n"/>
      <c r="B87" s="129" t="n"/>
      <c r="C87" s="130" t="inlineStr">
        <is>
          <t>в том числе</t>
        </is>
      </c>
      <c r="L87" s="127" t="n"/>
      <c r="M87" s="128" t="n"/>
      <c r="N87" s="127" t="n"/>
    </row>
    <row r="88" ht="19.35" customHeight="1">
      <c r="A88" s="124" t="n"/>
      <c r="B88" s="129" t="n"/>
      <c r="C88" s="130" t="inlineStr">
        <is>
          <t>оплата труда машинистов (ОТм)</t>
        </is>
      </c>
      <c r="L88" s="127" t="n">
        <v>0</v>
      </c>
      <c r="M88" s="128" t="n"/>
      <c r="N88" s="127" t="n">
        <v>0</v>
      </c>
    </row>
    <row r="89" ht="19.35" customHeight="1">
      <c r="A89" s="124" t="n"/>
      <c r="B89" s="125" t="n"/>
      <c r="C89" s="126" t="inlineStr">
        <is>
          <t>Итого ФОТ (справочно)</t>
        </is>
      </c>
      <c r="L89" s="127" t="n">
        <v>16333.21</v>
      </c>
      <c r="M89" s="128" t="n"/>
      <c r="N89" s="127" t="n">
        <v>1163904.54</v>
      </c>
    </row>
    <row r="90" ht="19.35" customHeight="1">
      <c r="A90" s="124" t="n"/>
      <c r="B90" s="125" t="n"/>
      <c r="C90" s="126" t="inlineStr">
        <is>
          <t>Итого накладные расходы</t>
        </is>
      </c>
      <c r="L90" s="127" t="n">
        <v>14536.56</v>
      </c>
      <c r="M90" s="128" t="n"/>
      <c r="N90" s="127" t="n">
        <v>1035875.04</v>
      </c>
    </row>
    <row r="91" ht="19.35" customHeight="1">
      <c r="A91" s="124" t="n"/>
      <c r="B91" s="125" t="n"/>
      <c r="C91" s="126" t="inlineStr">
        <is>
          <t>Итого сметная прибыль</t>
        </is>
      </c>
      <c r="L91" s="127" t="n">
        <v>6696.62</v>
      </c>
      <c r="M91" s="128" t="n"/>
      <c r="N91" s="127" t="n">
        <v>477200.85</v>
      </c>
    </row>
    <row r="92" ht="19.35" customHeight="1">
      <c r="A92" s="124" t="n"/>
      <c r="B92" s="131" t="n"/>
      <c r="C92" s="132" t="inlineStr">
        <is>
          <t>Итого по разделу</t>
        </is>
      </c>
      <c r="L92" s="122" t="n">
        <v>37566.39</v>
      </c>
      <c r="M92" s="133" t="n"/>
      <c r="N92" s="122" t="n">
        <v>2676980.43</v>
      </c>
    </row>
    <row r="93" ht="19.35" customHeight="1">
      <c r="A93" s="124" t="n"/>
      <c r="B93" s="129" t="n"/>
      <c r="C93" s="130" t="inlineStr">
        <is>
          <t>Справочно</t>
        </is>
      </c>
      <c r="L93" s="127" t="n"/>
      <c r="M93" s="128" t="n"/>
      <c r="N93" s="127" t="n"/>
    </row>
    <row r="94" ht="19.35" customHeight="1">
      <c r="A94" s="124" t="n"/>
      <c r="B94" s="125" t="n"/>
      <c r="C94" s="130" t="inlineStr">
        <is>
          <t>затраты труда рабочих</t>
        </is>
      </c>
      <c r="I94" s="134" t="n">
        <v>1948.53696</v>
      </c>
      <c r="J94" s="135" t="n"/>
      <c r="K94" s="135" t="n"/>
      <c r="L94" s="128" t="n"/>
      <c r="M94" s="128" t="n"/>
      <c r="N94" s="128" t="n"/>
    </row>
    <row r="95" ht="19.35" customHeight="1">
      <c r="A95" s="124" t="n"/>
      <c r="B95" s="125" t="n"/>
      <c r="C95" s="130" t="inlineStr">
        <is>
          <t>затраты труда машинистов</t>
        </is>
      </c>
      <c r="I95" s="134" t="n">
        <v>0</v>
      </c>
      <c r="J95" s="135" t="n"/>
      <c r="K95" s="135" t="n"/>
      <c r="L95" s="128" t="n"/>
      <c r="M95" s="128" t="n"/>
      <c r="N95" s="128" t="n"/>
    </row>
    <row r="96" ht="19.35" customHeight="1">
      <c r="A96" s="136" t="n"/>
      <c r="B96" s="137" t="n"/>
      <c r="C96" s="138" t="inlineStr">
        <is>
          <t>ВСЕГО по смете</t>
        </is>
      </c>
      <c r="D96" s="139" t="n"/>
      <c r="E96" s="139" t="n"/>
      <c r="F96" s="140" t="n"/>
      <c r="G96" s="140" t="n"/>
      <c r="H96" s="140" t="n"/>
      <c r="I96" s="140" t="n"/>
      <c r="J96" s="140" t="n"/>
      <c r="K96" s="140" t="n"/>
      <c r="L96" s="141" t="n"/>
      <c r="M96" s="140" t="n"/>
      <c r="N96" s="142" t="n"/>
    </row>
    <row r="97" ht="19.35" customHeight="1">
      <c r="A97" s="124" t="n"/>
      <c r="B97" s="131" t="n"/>
      <c r="C97" s="132" t="inlineStr">
        <is>
          <t>Итого по всем разделам</t>
        </is>
      </c>
      <c r="L97" s="122" t="n">
        <v>37566.39</v>
      </c>
      <c r="M97" s="123" t="n"/>
      <c r="N97" s="122" t="n"/>
    </row>
    <row r="98" ht="19.35" customHeight="1">
      <c r="A98" s="124" t="n"/>
      <c r="B98" s="125" t="n"/>
      <c r="C98" s="126" t="inlineStr">
        <is>
          <t>ВСЕГО строительные работы</t>
        </is>
      </c>
      <c r="L98" s="127" t="n">
        <v>37566.39</v>
      </c>
      <c r="M98" s="128" t="n"/>
      <c r="N98" s="127" t="n">
        <v>2676980.43</v>
      </c>
    </row>
    <row r="99" ht="19.35" customHeight="1">
      <c r="A99" s="124" t="n"/>
      <c r="B99" s="129" t="n"/>
      <c r="C99" s="130" t="inlineStr">
        <is>
          <t>в том числе</t>
        </is>
      </c>
      <c r="L99" s="127" t="n"/>
      <c r="M99" s="128" t="n"/>
      <c r="N99" s="127" t="n"/>
    </row>
    <row r="100" ht="19.35" customHeight="1">
      <c r="A100" s="124" t="n"/>
      <c r="B100" s="129" t="n"/>
      <c r="C100" s="130" t="inlineStr">
        <is>
          <t>всего прямые затраты</t>
        </is>
      </c>
      <c r="L100" s="127" t="n">
        <v>16333.21</v>
      </c>
      <c r="M100" s="128" t="n"/>
      <c r="N100" s="127" t="n">
        <v>1163904.54</v>
      </c>
    </row>
    <row r="101" ht="19.35" customHeight="1">
      <c r="A101" s="124" t="n"/>
      <c r="B101" s="129" t="n"/>
      <c r="C101" s="130" t="inlineStr">
        <is>
          <t>в том числе</t>
        </is>
      </c>
      <c r="L101" s="127" t="n"/>
      <c r="M101" s="128" t="n"/>
      <c r="N101" s="127" t="n"/>
    </row>
    <row r="102" ht="19.35" customHeight="1">
      <c r="A102" s="124" t="n"/>
      <c r="B102" s="129" t="n"/>
      <c r="C102" s="130" t="inlineStr">
        <is>
          <t>- оплата труда (ОТ)</t>
        </is>
      </c>
      <c r="L102" s="127" t="n">
        <v>16333.21</v>
      </c>
      <c r="M102" s="128" t="n"/>
      <c r="N102" s="127" t="n">
        <v>1163904.54</v>
      </c>
    </row>
    <row r="103" ht="19.35" customHeight="1">
      <c r="A103" s="124" t="n"/>
      <c r="B103" s="129" t="n"/>
      <c r="C103" s="130" t="inlineStr">
        <is>
          <t>- эксплуатация машин и механизмов</t>
        </is>
      </c>
      <c r="L103" s="127" t="n">
        <v>0</v>
      </c>
      <c r="M103" s="128" t="n"/>
      <c r="N103" s="127" t="n">
        <v>0</v>
      </c>
    </row>
    <row r="104" ht="19.35" customHeight="1">
      <c r="A104" s="124" t="n"/>
      <c r="B104" s="129" t="n"/>
      <c r="C104" s="130" t="inlineStr">
        <is>
          <t>в т.ч. эксплуатация машин и механизмов без учета доплат к оплате труда машинистов</t>
        </is>
      </c>
      <c r="L104" s="127" t="n">
        <v>0</v>
      </c>
      <c r="M104" s="128" t="n"/>
      <c r="N104" s="127" t="n">
        <v>0</v>
      </c>
    </row>
    <row r="105" ht="19.35" customHeight="1">
      <c r="A105" s="124" t="n"/>
      <c r="B105" s="129" t="n"/>
      <c r="C105" s="130" t="inlineStr">
        <is>
          <t>- в т.ч. оплата труда машинистов (ОТм)</t>
        </is>
      </c>
      <c r="L105" s="127" t="n">
        <v>0</v>
      </c>
      <c r="M105" s="128" t="n"/>
      <c r="N105" s="127" t="n">
        <v>0</v>
      </c>
    </row>
    <row r="106" ht="19.35" customHeight="1">
      <c r="A106" s="124" t="n"/>
      <c r="B106" s="129" t="n"/>
      <c r="C106" s="130" t="inlineStr">
        <is>
          <t>всего ФОТ (справочно)</t>
        </is>
      </c>
      <c r="L106" s="127" t="n">
        <v>16333.21</v>
      </c>
      <c r="M106" s="128" t="n"/>
      <c r="N106" s="127" t="n">
        <v>1163904.54</v>
      </c>
    </row>
    <row r="107" ht="19.35" customHeight="1">
      <c r="A107" s="124" t="n"/>
      <c r="B107" s="129" t="n"/>
      <c r="C107" s="130" t="inlineStr">
        <is>
          <t>всего накладные расходы</t>
        </is>
      </c>
      <c r="L107" s="127" t="n">
        <v>14536.56</v>
      </c>
      <c r="M107" s="128" t="n"/>
      <c r="N107" s="127" t="n">
        <v>1035875.04</v>
      </c>
    </row>
    <row r="108" ht="19.35" customHeight="1">
      <c r="A108" s="124" t="n"/>
      <c r="B108" s="129" t="n"/>
      <c r="C108" s="130" t="inlineStr">
        <is>
          <t>всего сметная прибыль</t>
        </is>
      </c>
      <c r="L108" s="127" t="n">
        <v>6696.62</v>
      </c>
      <c r="M108" s="128" t="n"/>
      <c r="N108" s="127" t="n">
        <v>477200.85</v>
      </c>
    </row>
    <row r="109" ht="19.35" customHeight="1">
      <c r="A109" s="124" t="n"/>
      <c r="B109" s="131" t="n"/>
      <c r="C109" s="132" t="inlineStr">
        <is>
          <t>ВСЕГО по смете</t>
        </is>
      </c>
      <c r="L109" s="122" t="n">
        <v>37566.39</v>
      </c>
      <c r="M109" s="123" t="n"/>
      <c r="N109" s="122" t="n">
        <v>2676980.43</v>
      </c>
    </row>
    <row r="110" ht="19.35" customHeight="1">
      <c r="A110" s="124" t="n"/>
      <c r="B110" s="129" t="n"/>
      <c r="C110" s="130" t="inlineStr">
        <is>
          <t>Всего прямые затраты</t>
        </is>
      </c>
      <c r="L110" s="127" t="n">
        <v>16333.21</v>
      </c>
      <c r="M110" s="128" t="n"/>
      <c r="N110" s="127" t="n">
        <v>1163904.54</v>
      </c>
    </row>
    <row r="111" ht="19.35" customHeight="1">
      <c r="A111" s="124" t="n"/>
      <c r="B111" s="129" t="n"/>
      <c r="C111" s="130" t="inlineStr">
        <is>
          <t>в том числе</t>
        </is>
      </c>
      <c r="L111" s="127" t="n"/>
      <c r="M111" s="128" t="n"/>
      <c r="N111" s="127" t="n"/>
    </row>
    <row r="112" ht="19.35" customHeight="1">
      <c r="A112" s="124" t="n"/>
      <c r="B112" s="129" t="n"/>
      <c r="C112" s="130" t="inlineStr">
        <is>
          <t>- оплата труда рабочих (ОТ)</t>
        </is>
      </c>
      <c r="L112" s="127" t="n">
        <v>16333.21</v>
      </c>
      <c r="M112" s="128" t="n"/>
      <c r="N112" s="127" t="n">
        <v>1163904.54</v>
      </c>
    </row>
    <row r="113" ht="19.35" customHeight="1">
      <c r="A113" s="124" t="n"/>
      <c r="B113" s="129" t="n"/>
      <c r="C113" s="130" t="inlineStr">
        <is>
          <t>- эксплуатация машин и механизмов</t>
        </is>
      </c>
      <c r="L113" s="127" t="n">
        <v>0</v>
      </c>
      <c r="M113" s="128" t="n"/>
      <c r="N113" s="127" t="n">
        <v>0</v>
      </c>
    </row>
    <row r="114" ht="19.35" customHeight="1">
      <c r="A114" s="124" t="n"/>
      <c r="B114" s="129" t="n"/>
      <c r="C114" s="130" t="inlineStr">
        <is>
          <t>в т.ч. эксплуатация машин и механизмов без учета доплат к оплате труда машинистов</t>
        </is>
      </c>
      <c r="L114" s="127" t="n">
        <v>0</v>
      </c>
      <c r="M114" s="128" t="n"/>
      <c r="N114" s="127" t="n">
        <v>0</v>
      </c>
    </row>
    <row r="115" ht="19.35" customHeight="1">
      <c r="A115" s="124" t="n"/>
      <c r="B115" s="129" t="n"/>
      <c r="C115" s="130" t="inlineStr">
        <is>
          <t>- в т.ч. оплата труда машинистов (ОТм)</t>
        </is>
      </c>
      <c r="L115" s="127" t="n">
        <v>0</v>
      </c>
      <c r="M115" s="128" t="n"/>
      <c r="N115" s="127" t="n">
        <v>0</v>
      </c>
    </row>
    <row r="116" ht="19.35" customHeight="1">
      <c r="A116" s="124" t="n"/>
      <c r="B116" s="129" t="n"/>
      <c r="C116" s="130" t="inlineStr">
        <is>
          <t>Всего ФОТ (справочно)</t>
        </is>
      </c>
      <c r="L116" s="127" t="n">
        <v>16333.21</v>
      </c>
      <c r="M116" s="128" t="n"/>
      <c r="N116" s="127" t="n">
        <v>1163904.54</v>
      </c>
    </row>
    <row r="117" ht="19.35" customHeight="1">
      <c r="A117" s="124" t="n"/>
      <c r="B117" s="129" t="n"/>
      <c r="C117" s="130" t="inlineStr">
        <is>
          <t>Всего накладные расходы</t>
        </is>
      </c>
      <c r="L117" s="127" t="n">
        <v>14536.56</v>
      </c>
      <c r="M117" s="128" t="n"/>
      <c r="N117" s="127" t="n">
        <v>1035875.04</v>
      </c>
    </row>
    <row r="118" ht="19.35" customHeight="1">
      <c r="A118" s="124" t="n"/>
      <c r="B118" s="129" t="n"/>
      <c r="C118" s="130" t="inlineStr">
        <is>
          <t>Всего сметная прибыль</t>
        </is>
      </c>
      <c r="L118" s="127" t="n">
        <v>6696.62</v>
      </c>
      <c r="M118" s="128" t="n"/>
      <c r="N118" s="127" t="n">
        <v>477200.85</v>
      </c>
    </row>
    <row r="119" ht="19.35" customHeight="1">
      <c r="A119" s="124" t="n"/>
      <c r="B119" s="129" t="n"/>
      <c r="C119" s="130" t="inlineStr">
        <is>
          <t>Справочно</t>
        </is>
      </c>
      <c r="L119" s="127" t="n"/>
      <c r="M119" s="128" t="n"/>
      <c r="N119" s="127" t="n"/>
    </row>
    <row r="120" ht="19.35" customHeight="1">
      <c r="A120" s="124" t="n"/>
      <c r="B120" s="125" t="n"/>
      <c r="C120" s="130" t="inlineStr">
        <is>
          <t>затраты труда рабочих</t>
        </is>
      </c>
      <c r="I120" s="134" t="n">
        <v>1948.53696</v>
      </c>
      <c r="J120" s="135" t="n"/>
      <c r="K120" s="135" t="n"/>
      <c r="L120" s="128" t="n"/>
      <c r="M120" s="128" t="n"/>
      <c r="N120" s="128" t="n"/>
    </row>
    <row r="121" ht="19.35" customHeight="1">
      <c r="A121" s="124" t="n"/>
      <c r="B121" s="125" t="n"/>
      <c r="C121" s="130" t="inlineStr">
        <is>
          <t>затраты труда машинистов</t>
        </is>
      </c>
      <c r="I121" s="134" t="n">
        <v>0</v>
      </c>
      <c r="J121" s="135" t="n"/>
      <c r="K121" s="135" t="n"/>
      <c r="L121" s="128" t="n"/>
      <c r="M121" s="128" t="n"/>
      <c r="N121" s="128" t="n"/>
    </row>
    <row r="122" ht="19.35" customHeight="1">
      <c r="A122" s="124" t="n"/>
      <c r="B122" s="143" t="n"/>
      <c r="C122" s="143" t="n"/>
      <c r="D122" s="121" t="n"/>
      <c r="E122" s="121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</row>
    <row r="123" ht="19.35" customHeight="1">
      <c r="A123" s="144" t="inlineStr">
        <is>
          <t>Составил: ______________________________________/  Григорова И. А. /</t>
        </is>
      </c>
    </row>
    <row r="124" ht="19.35" customHeight="1">
      <c r="A124" s="144" t="n"/>
      <c r="B124" s="144" t="n"/>
      <c r="C124" s="145" t="inlineStr">
        <is>
          <t>должность, подпись (инициалы, фамилия)</t>
        </is>
      </c>
      <c r="G124" s="146" t="n"/>
      <c r="H124" s="146" t="n"/>
      <c r="I124" s="146" t="n"/>
      <c r="J124" s="144" t="n"/>
      <c r="K124" s="144" t="n"/>
      <c r="L124" s="144" t="n"/>
      <c r="M124" s="144" t="n"/>
      <c r="N124" s="144" t="n"/>
    </row>
    <row r="125" ht="19.35" customHeight="1">
      <c r="A125" s="144" t="inlineStr">
        <is>
          <t>Проверил: ______________________________________ /  Черкасов А. В. /</t>
        </is>
      </c>
    </row>
    <row r="126" ht="19.35" customHeight="1">
      <c r="A126" s="4" t="n"/>
      <c r="B126" s="4" t="n"/>
      <c r="C126" s="145" t="inlineStr">
        <is>
          <t>должность, подпись (инициалы, фамилия)</t>
        </is>
      </c>
      <c r="G126" s="146" t="n"/>
      <c r="H126" s="146" t="n"/>
      <c r="I126" s="146" t="n"/>
      <c r="J126" s="4" t="n"/>
      <c r="K126" s="4" t="n"/>
      <c r="L126" s="4" t="n"/>
      <c r="M126" s="4" t="n"/>
      <c r="N126" s="4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xl/worksheets/sheet11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27 ВЛ 220 кВ Архара-Ядрино-т с отпайкой на ПС Тармачукан-т.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02-27-09</t>
        </is>
      </c>
    </row>
    <row r="25" ht="19.35" customHeight="1">
      <c r="A25" s="55" t="inlineStr">
        <is>
          <t>27 ВЛ 220 кВ Архара-Ядрино-т с отпайкой на ПС Тармачукан-т. Кундурское уч. л-во Архаринского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Ф.579959-19.27-РД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14848.03</v>
      </c>
      <c r="M31" s="64" t="n">
        <v>208.36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40438.3</v>
      </c>
      <c r="E32" s="71" t="inlineStr">
        <is>
          <t>(</t>
        </is>
      </c>
      <c r="F32" s="70" t="n">
        <v>686.97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24642.36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2192.43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40438.3</v>
      </c>
      <c r="E34" s="71" t="inlineStr">
        <is>
          <t>(</t>
        </is>
      </c>
      <c r="F34" s="77" t="n">
        <v>686.97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3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2" t="n"/>
      <c r="E44" s="273" t="n"/>
      <c r="F44" s="92" t="inlineStr">
        <is>
          <t>100 м2</t>
        </is>
      </c>
      <c r="G44" s="93" t="n">
        <v>3711</v>
      </c>
      <c r="H44" s="94" t="n">
        <v>1</v>
      </c>
      <c r="I44" s="149" t="n">
        <v>3711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2" t="n"/>
      <c r="E45" s="273" t="n"/>
      <c r="F45" s="98" t="n"/>
      <c r="G45" s="98" t="n"/>
      <c r="H45" s="98" t="n"/>
      <c r="I45" s="99" t="n"/>
      <c r="J45" s="100" t="n">
        <v>37.79</v>
      </c>
      <c r="K45" s="274" t="n">
        <v>1.2</v>
      </c>
      <c r="L45" s="102" t="n">
        <v>168286.43</v>
      </c>
      <c r="M45" s="100" t="n">
        <v>71.26000000000001</v>
      </c>
      <c r="N45" s="102" t="n">
        <v>11992091</v>
      </c>
    </row>
    <row r="46" ht="19.35" customHeight="1">
      <c r="A46" s="95" t="n"/>
      <c r="B46" s="103" t="n"/>
      <c r="C46" s="97" t="inlineStr">
        <is>
          <t>ЗТ</t>
        </is>
      </c>
      <c r="D46" s="272" t="n"/>
      <c r="E46" s="273" t="n"/>
      <c r="F46" s="104" t="inlineStr">
        <is>
          <t>чел.-ч</t>
        </is>
      </c>
      <c r="G46" s="100" t="n">
        <v>4.43</v>
      </c>
      <c r="H46" s="274" t="n">
        <v>1.2</v>
      </c>
      <c r="I46" s="279" t="n">
        <v>19727.676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2" t="n"/>
      <c r="E47" s="273" t="n"/>
      <c r="F47" s="98" t="n"/>
      <c r="G47" s="106" t="n"/>
      <c r="H47" s="106" t="n"/>
      <c r="I47" s="99" t="n"/>
      <c r="J47" s="100" t="n">
        <v>37.79</v>
      </c>
      <c r="K47" s="99" t="n"/>
      <c r="L47" s="102" t="n">
        <v>168286.43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2" t="n"/>
      <c r="E48" s="273" t="n"/>
      <c r="F48" s="98" t="n"/>
      <c r="G48" s="106" t="n"/>
      <c r="H48" s="106" t="n"/>
      <c r="I48" s="99" t="n"/>
      <c r="J48" s="99" t="n"/>
      <c r="K48" s="99" t="n"/>
      <c r="L48" s="102" t="n">
        <v>168286.43</v>
      </c>
      <c r="M48" s="99" t="n"/>
      <c r="N48" s="102" t="n">
        <v>11992091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2" t="n"/>
      <c r="E49" s="273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149774.92</v>
      </c>
      <c r="M49" s="99" t="n"/>
      <c r="N49" s="112" t="n">
        <v>10672960.99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2" t="n"/>
      <c r="E50" s="273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68997.44</v>
      </c>
      <c r="M50" s="99" t="n"/>
      <c r="N50" s="102" t="n">
        <v>4916757.31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2" t="n"/>
      <c r="E51" s="273" t="n"/>
      <c r="F51" s="99" t="n"/>
      <c r="G51" s="106" t="n"/>
      <c r="H51" s="106" t="n"/>
      <c r="I51" s="113" t="n"/>
      <c r="J51" s="113" t="n"/>
      <c r="K51" s="113" t="n"/>
      <c r="L51" s="114" t="n">
        <v>387058.79</v>
      </c>
      <c r="M51" s="113" t="n"/>
      <c r="N51" s="93" t="n"/>
    </row>
    <row r="52" ht="19.35" customHeight="1">
      <c r="A52" s="89" t="inlineStr">
        <is>
          <t>Пролет 197-341, 373-377, 1-12 ПС Тарманчукан Т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2" t="n"/>
      <c r="E53" s="273" t="n"/>
      <c r="F53" s="92" t="inlineStr">
        <is>
          <t>100 шт</t>
        </is>
      </c>
      <c r="G53" s="93" t="n">
        <v>76.94</v>
      </c>
      <c r="H53" s="94" t="n">
        <v>1</v>
      </c>
      <c r="I53" s="115" t="n">
        <v>76.94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2" t="n"/>
      <c r="E54" s="273" t="n"/>
      <c r="F54" s="98" t="n"/>
      <c r="G54" s="98" t="n"/>
      <c r="H54" s="98" t="n"/>
      <c r="I54" s="99" t="n"/>
      <c r="J54" s="100" t="n">
        <v>48.97</v>
      </c>
      <c r="K54" s="274" t="n">
        <v>1.2</v>
      </c>
      <c r="L54" s="102" t="n">
        <v>4521.3</v>
      </c>
      <c r="M54" s="100" t="n">
        <v>71.26000000000001</v>
      </c>
      <c r="N54" s="102" t="n">
        <v>322187.84</v>
      </c>
    </row>
    <row r="55" ht="19.35" customHeight="1">
      <c r="A55" s="95" t="n"/>
      <c r="B55" s="103" t="n"/>
      <c r="C55" s="97" t="inlineStr">
        <is>
          <t>ЗТ</t>
        </is>
      </c>
      <c r="D55" s="272" t="n"/>
      <c r="E55" s="273" t="n"/>
      <c r="F55" s="104" t="inlineStr">
        <is>
          <t>чел.-ч</t>
        </is>
      </c>
      <c r="G55" s="100" t="n">
        <v>5.21</v>
      </c>
      <c r="H55" s="274" t="n">
        <v>1.2</v>
      </c>
      <c r="I55" s="276" t="n">
        <v>481.02888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2" t="n"/>
      <c r="E56" s="273" t="n"/>
      <c r="F56" s="98" t="n"/>
      <c r="G56" s="106" t="n"/>
      <c r="H56" s="106" t="n"/>
      <c r="I56" s="99" t="n"/>
      <c r="J56" s="100" t="n">
        <v>48.97</v>
      </c>
      <c r="K56" s="99" t="n"/>
      <c r="L56" s="102" t="n">
        <v>4521.3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2" t="n"/>
      <c r="E57" s="273" t="n"/>
      <c r="F57" s="98" t="n"/>
      <c r="G57" s="106" t="n"/>
      <c r="H57" s="106" t="n"/>
      <c r="I57" s="99" t="n"/>
      <c r="J57" s="99" t="n"/>
      <c r="K57" s="99" t="n"/>
      <c r="L57" s="102" t="n">
        <v>4521.3</v>
      </c>
      <c r="M57" s="99" t="n"/>
      <c r="N57" s="102" t="n">
        <v>322187.84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2" t="n"/>
      <c r="E58" s="273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2" t="n">
        <v>4023.96</v>
      </c>
      <c r="M58" s="99" t="n"/>
      <c r="N58" s="112" t="n">
        <v>286747.18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2" t="n"/>
      <c r="E59" s="273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2" t="n">
        <v>1853.73</v>
      </c>
      <c r="M59" s="99" t="n"/>
      <c r="N59" s="102" t="n">
        <v>132097.01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2" t="n"/>
      <c r="E60" s="273" t="n"/>
      <c r="F60" s="99" t="n"/>
      <c r="G60" s="106" t="n"/>
      <c r="H60" s="106" t="n"/>
      <c r="I60" s="113" t="n"/>
      <c r="J60" s="113" t="n"/>
      <c r="K60" s="113" t="n"/>
      <c r="L60" s="114" t="n">
        <v>10398.99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2" t="n"/>
      <c r="E61" s="273" t="n"/>
      <c r="F61" s="92" t="inlineStr">
        <is>
          <t>100 шт</t>
        </is>
      </c>
      <c r="G61" s="93" t="n">
        <v>33.46</v>
      </c>
      <c r="H61" s="94" t="n">
        <v>1</v>
      </c>
      <c r="I61" s="115" t="n">
        <v>33.46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2" t="n"/>
      <c r="E62" s="273" t="n"/>
      <c r="F62" s="98" t="n"/>
      <c r="G62" s="98" t="n"/>
      <c r="H62" s="98" t="n"/>
      <c r="I62" s="99" t="n"/>
      <c r="J62" s="100" t="n">
        <v>94.94</v>
      </c>
      <c r="K62" s="274" t="n">
        <v>1.2</v>
      </c>
      <c r="L62" s="102" t="n">
        <v>3812.03</v>
      </c>
      <c r="M62" s="100" t="n">
        <v>71.26000000000001</v>
      </c>
      <c r="N62" s="102" t="n">
        <v>271645.26</v>
      </c>
    </row>
    <row r="63" ht="19.35" customHeight="1">
      <c r="A63" s="95" t="n"/>
      <c r="B63" s="103" t="n"/>
      <c r="C63" s="97" t="inlineStr">
        <is>
          <t>ЗТ</t>
        </is>
      </c>
      <c r="D63" s="272" t="n"/>
      <c r="E63" s="273" t="n"/>
      <c r="F63" s="104" t="inlineStr">
        <is>
          <t>чел.-ч</t>
        </is>
      </c>
      <c r="G63" s="277" t="n">
        <v>10.1</v>
      </c>
      <c r="H63" s="274" t="n">
        <v>1.2</v>
      </c>
      <c r="I63" s="278" t="n">
        <v>405.5352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2" t="n"/>
      <c r="E64" s="273" t="n"/>
      <c r="F64" s="98" t="n"/>
      <c r="G64" s="106" t="n"/>
      <c r="H64" s="106" t="n"/>
      <c r="I64" s="99" t="n"/>
      <c r="J64" s="100" t="n">
        <v>94.94</v>
      </c>
      <c r="K64" s="99" t="n"/>
      <c r="L64" s="102" t="n">
        <v>3812.03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2" t="n"/>
      <c r="E65" s="273" t="n"/>
      <c r="F65" s="98" t="n"/>
      <c r="G65" s="106" t="n"/>
      <c r="H65" s="106" t="n"/>
      <c r="I65" s="99" t="n"/>
      <c r="J65" s="99" t="n"/>
      <c r="K65" s="99" t="n"/>
      <c r="L65" s="102" t="n">
        <v>3812.03</v>
      </c>
      <c r="M65" s="99" t="n"/>
      <c r="N65" s="102" t="n">
        <v>271645.26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2" t="n"/>
      <c r="E66" s="273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2" t="n">
        <v>3392.71</v>
      </c>
      <c r="M66" s="99" t="n"/>
      <c r="N66" s="112" t="n">
        <v>241764.28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2" t="n"/>
      <c r="E67" s="273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2" t="n">
        <v>1562.93</v>
      </c>
      <c r="M67" s="99" t="n"/>
      <c r="N67" s="102" t="n">
        <v>111374.56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2" t="n"/>
      <c r="E68" s="273" t="n"/>
      <c r="F68" s="99" t="n"/>
      <c r="G68" s="106" t="n"/>
      <c r="H68" s="106" t="n"/>
      <c r="I68" s="113" t="n"/>
      <c r="J68" s="113" t="n"/>
      <c r="K68" s="113" t="n"/>
      <c r="L68" s="114" t="n">
        <v>8767.67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2" t="n"/>
      <c r="E69" s="273" t="n"/>
      <c r="F69" s="92" t="inlineStr">
        <is>
          <t>100 шт</t>
        </is>
      </c>
      <c r="G69" s="93" t="n">
        <v>10.94</v>
      </c>
      <c r="H69" s="94" t="n">
        <v>1</v>
      </c>
      <c r="I69" s="115" t="n">
        <v>10.94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2" t="n"/>
      <c r="E70" s="273" t="n"/>
      <c r="F70" s="98" t="n"/>
      <c r="G70" s="98" t="n"/>
      <c r="H70" s="98" t="n"/>
      <c r="I70" s="99" t="n"/>
      <c r="J70" s="100" t="n">
        <v>125.96</v>
      </c>
      <c r="K70" s="274" t="n">
        <v>1.2</v>
      </c>
      <c r="L70" s="102" t="n">
        <v>1653.6</v>
      </c>
      <c r="M70" s="100" t="n">
        <v>71.26000000000001</v>
      </c>
      <c r="N70" s="102" t="n">
        <v>117835.54</v>
      </c>
    </row>
    <row r="71" ht="19.35" customHeight="1">
      <c r="A71" s="95" t="n"/>
      <c r="B71" s="103" t="n"/>
      <c r="C71" s="97" t="inlineStr">
        <is>
          <t>ЗТ</t>
        </is>
      </c>
      <c r="D71" s="272" t="n"/>
      <c r="E71" s="273" t="n"/>
      <c r="F71" s="104" t="inlineStr">
        <is>
          <t>чел.-ч</t>
        </is>
      </c>
      <c r="G71" s="277" t="n">
        <v>13.4</v>
      </c>
      <c r="H71" s="274" t="n">
        <v>1.2</v>
      </c>
      <c r="I71" s="278" t="n">
        <v>175.9152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2" t="n"/>
      <c r="E72" s="273" t="n"/>
      <c r="F72" s="98" t="n"/>
      <c r="G72" s="106" t="n"/>
      <c r="H72" s="106" t="n"/>
      <c r="I72" s="99" t="n"/>
      <c r="J72" s="100" t="n">
        <v>125.96</v>
      </c>
      <c r="K72" s="99" t="n"/>
      <c r="L72" s="102" t="n">
        <v>1653.6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2" t="n"/>
      <c r="E73" s="273" t="n"/>
      <c r="F73" s="98" t="n"/>
      <c r="G73" s="106" t="n"/>
      <c r="H73" s="106" t="n"/>
      <c r="I73" s="99" t="n"/>
      <c r="J73" s="99" t="n"/>
      <c r="K73" s="99" t="n"/>
      <c r="L73" s="102" t="n">
        <v>1653.6</v>
      </c>
      <c r="M73" s="99" t="n"/>
      <c r="N73" s="102" t="n">
        <v>117835.54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2" t="n"/>
      <c r="E74" s="273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2" t="n">
        <v>1471.7</v>
      </c>
      <c r="M74" s="99" t="n"/>
      <c r="N74" s="112" t="n">
        <v>104873.63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2" t="n"/>
      <c r="E75" s="273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677.98</v>
      </c>
      <c r="M75" s="99" t="n"/>
      <c r="N75" s="102" t="n">
        <v>48312.57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2" t="n"/>
      <c r="E76" s="273" t="n"/>
      <c r="F76" s="99" t="n"/>
      <c r="G76" s="106" t="n"/>
      <c r="H76" s="106" t="n"/>
      <c r="I76" s="113" t="n"/>
      <c r="J76" s="113" t="n"/>
      <c r="K76" s="113" t="n"/>
      <c r="L76" s="114" t="n">
        <v>3803.28</v>
      </c>
      <c r="M76" s="113" t="n"/>
      <c r="N76" s="93" t="n"/>
    </row>
    <row r="77" ht="55.35" customHeight="1">
      <c r="A77" s="87" t="inlineStr">
        <is>
          <t>5</t>
        </is>
      </c>
      <c r="B77" s="90" t="inlineStr">
        <is>
          <t>ФЕР01-02-099-06</t>
        </is>
      </c>
      <c r="C77" s="91" t="inlineStr">
        <is>
          <t>Валка деревьев мягких пород с корня, диаметр стволов: более 32 см</t>
        </is>
      </c>
      <c r="D77" s="272" t="n"/>
      <c r="E77" s="273" t="n"/>
      <c r="F77" s="92" t="inlineStr">
        <is>
          <t>100 шт</t>
        </is>
      </c>
      <c r="G77" s="93" t="n">
        <v>1.02</v>
      </c>
      <c r="H77" s="94" t="n">
        <v>1</v>
      </c>
      <c r="I77" s="115" t="n">
        <v>1.02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2" t="n"/>
      <c r="E78" s="273" t="n"/>
      <c r="F78" s="98" t="n"/>
      <c r="G78" s="98" t="n"/>
      <c r="H78" s="98" t="n"/>
      <c r="I78" s="99" t="n"/>
      <c r="J78" s="100" t="n">
        <v>192.7</v>
      </c>
      <c r="K78" s="274" t="n">
        <v>1.2</v>
      </c>
      <c r="L78" s="100" t="n">
        <v>235.86</v>
      </c>
      <c r="M78" s="100" t="n">
        <v>71.26000000000001</v>
      </c>
      <c r="N78" s="102" t="n">
        <v>16807.38</v>
      </c>
    </row>
    <row r="79" ht="19.35" customHeight="1">
      <c r="A79" s="95" t="n"/>
      <c r="B79" s="103" t="n"/>
      <c r="C79" s="97" t="inlineStr">
        <is>
          <t>ЗТ</t>
        </is>
      </c>
      <c r="D79" s="272" t="n"/>
      <c r="E79" s="273" t="n"/>
      <c r="F79" s="104" t="inlineStr">
        <is>
          <t>чел.-ч</t>
        </is>
      </c>
      <c r="G79" s="277" t="n">
        <v>20.5</v>
      </c>
      <c r="H79" s="274" t="n">
        <v>1.2</v>
      </c>
      <c r="I79" s="275" t="n">
        <v>25.092</v>
      </c>
      <c r="J79" s="99" t="n"/>
      <c r="K79" s="99" t="n"/>
      <c r="L79" s="99" t="n"/>
      <c r="M79" s="99" t="n"/>
      <c r="N79" s="99" t="n"/>
    </row>
    <row r="80" ht="19.35" customHeight="1">
      <c r="A80" s="95" t="n"/>
      <c r="B80" s="103" t="n"/>
      <c r="C80" s="97" t="inlineStr">
        <is>
          <t>Итого по расценке</t>
        </is>
      </c>
      <c r="D80" s="272" t="n"/>
      <c r="E80" s="273" t="n"/>
      <c r="F80" s="98" t="n"/>
      <c r="G80" s="106" t="n"/>
      <c r="H80" s="106" t="n"/>
      <c r="I80" s="99" t="n"/>
      <c r="J80" s="100" t="n">
        <v>192.7</v>
      </c>
      <c r="K80" s="99" t="n"/>
      <c r="L80" s="100" t="n">
        <v>235.86</v>
      </c>
      <c r="M80" s="99" t="n"/>
      <c r="N80" s="107" t="n"/>
    </row>
    <row r="81" ht="19.35" customHeight="1">
      <c r="A81" s="95" t="n"/>
      <c r="B81" s="108" t="n"/>
      <c r="C81" s="97" t="inlineStr">
        <is>
          <t>ФОТ</t>
        </is>
      </c>
      <c r="D81" s="272" t="n"/>
      <c r="E81" s="273" t="n"/>
      <c r="F81" s="98" t="n"/>
      <c r="G81" s="106" t="n"/>
      <c r="H81" s="106" t="n"/>
      <c r="I81" s="99" t="n"/>
      <c r="J81" s="99" t="n"/>
      <c r="K81" s="99" t="n"/>
      <c r="L81" s="100" t="n">
        <v>235.86</v>
      </c>
      <c r="M81" s="99" t="n"/>
      <c r="N81" s="102" t="n">
        <v>16807.38</v>
      </c>
    </row>
    <row r="82" ht="42" customHeight="1">
      <c r="A82" s="95" t="n"/>
      <c r="B82" s="109" t="inlineStr">
        <is>
          <t>Пр/812-001.4-1</t>
        </is>
      </c>
      <c r="C82" s="97" t="inlineStr">
        <is>
          <t>НР Земляные работы по другим видам работ (подготовительным, сопутствующим, укрепительным)</t>
        </is>
      </c>
      <c r="D82" s="272" t="n"/>
      <c r="E82" s="273" t="n"/>
      <c r="F82" s="104" t="inlineStr">
        <is>
          <t>%</t>
        </is>
      </c>
      <c r="G82" s="110" t="n">
        <v>89</v>
      </c>
      <c r="H82" s="111" t="n"/>
      <c r="I82" s="110" t="n">
        <v>89</v>
      </c>
      <c r="J82" s="99" t="n"/>
      <c r="K82" s="99" t="n"/>
      <c r="L82" s="100" t="n">
        <v>209.92</v>
      </c>
      <c r="M82" s="99" t="n"/>
      <c r="N82" s="112" t="n">
        <v>14958.57</v>
      </c>
    </row>
    <row r="83" ht="42" customHeight="1">
      <c r="A83" s="95" t="n"/>
      <c r="B83" s="109" t="inlineStr">
        <is>
          <t>Пр/774-001.4</t>
        </is>
      </c>
      <c r="C83" s="97" t="inlineStr">
        <is>
          <t>СП Земляные работы по другим видам работ (подготовительным, сопутствующим, укрепительным)</t>
        </is>
      </c>
      <c r="D83" s="272" t="n"/>
      <c r="E83" s="273" t="n"/>
      <c r="F83" s="104" t="inlineStr">
        <is>
          <t>%</t>
        </is>
      </c>
      <c r="G83" s="110" t="n">
        <v>41</v>
      </c>
      <c r="H83" s="111" t="n"/>
      <c r="I83" s="110" t="n">
        <v>41</v>
      </c>
      <c r="J83" s="99" t="n"/>
      <c r="K83" s="99" t="n"/>
      <c r="L83" s="100" t="n">
        <v>96.7</v>
      </c>
      <c r="M83" s="99" t="n"/>
      <c r="N83" s="102" t="n">
        <v>6891.03</v>
      </c>
    </row>
    <row r="84" ht="19.35" customHeight="1">
      <c r="A84" s="95" t="n"/>
      <c r="B84" s="108" t="n"/>
      <c r="C84" s="87" t="inlineStr">
        <is>
          <t>Всего по позиции</t>
        </is>
      </c>
      <c r="D84" s="272" t="n"/>
      <c r="E84" s="273" t="n"/>
      <c r="F84" s="99" t="n"/>
      <c r="G84" s="106" t="n"/>
      <c r="H84" s="106" t="n"/>
      <c r="I84" s="113" t="n"/>
      <c r="J84" s="113" t="n"/>
      <c r="K84" s="113" t="n"/>
      <c r="L84" s="115" t="n">
        <v>542.48</v>
      </c>
      <c r="M84" s="113" t="n"/>
      <c r="N84" s="93" t="n"/>
    </row>
    <row r="85" ht="55.35" customHeight="1">
      <c r="A85" s="87" t="inlineStr">
        <is>
          <t>6</t>
        </is>
      </c>
      <c r="B85" s="90" t="inlineStr">
        <is>
          <t>ФЕР01-02-099-07</t>
        </is>
      </c>
      <c r="C85" s="91" t="inlineStr">
        <is>
          <t>Валка деревьев твердых пород и лиственницы с корня, диаметр стволов: до 16 см</t>
        </is>
      </c>
      <c r="D85" s="272" t="n"/>
      <c r="E85" s="273" t="n"/>
      <c r="F85" s="92" t="inlineStr">
        <is>
          <t>100 шт</t>
        </is>
      </c>
      <c r="G85" s="93" t="n">
        <v>0.13</v>
      </c>
      <c r="H85" s="94" t="n">
        <v>1</v>
      </c>
      <c r="I85" s="115" t="n">
        <v>0.13</v>
      </c>
      <c r="J85" s="93" t="n"/>
      <c r="K85" s="93" t="n"/>
      <c r="L85" s="93" t="n"/>
      <c r="M85" s="93" t="n"/>
      <c r="N85" s="93" t="n"/>
    </row>
    <row r="86" ht="19.35" customHeight="1">
      <c r="A86" s="95" t="n"/>
      <c r="B86" s="96" t="inlineStr">
        <is>
          <t>1</t>
        </is>
      </c>
      <c r="C86" s="97" t="inlineStr">
        <is>
          <t>ОТ</t>
        </is>
      </c>
      <c r="D86" s="272" t="n"/>
      <c r="E86" s="273" t="n"/>
      <c r="F86" s="98" t="n"/>
      <c r="G86" s="98" t="n"/>
      <c r="H86" s="98" t="n"/>
      <c r="I86" s="99" t="n"/>
      <c r="J86" s="100" t="n">
        <v>59.22</v>
      </c>
      <c r="K86" s="274" t="n">
        <v>1.2</v>
      </c>
      <c r="L86" s="100" t="n">
        <v>9.24</v>
      </c>
      <c r="M86" s="100" t="n">
        <v>71.26000000000001</v>
      </c>
      <c r="N86" s="100" t="n">
        <v>658.4400000000001</v>
      </c>
    </row>
    <row r="87" ht="19.35" customHeight="1">
      <c r="A87" s="95" t="n"/>
      <c r="B87" s="103" t="n"/>
      <c r="C87" s="97" t="inlineStr">
        <is>
          <t>ЗТ</t>
        </is>
      </c>
      <c r="D87" s="272" t="n"/>
      <c r="E87" s="273" t="n"/>
      <c r="F87" s="104" t="inlineStr">
        <is>
          <t>чел.-ч</t>
        </is>
      </c>
      <c r="G87" s="277" t="n">
        <v>6.3</v>
      </c>
      <c r="H87" s="274" t="n">
        <v>1.2</v>
      </c>
      <c r="I87" s="278" t="n">
        <v>0.9828</v>
      </c>
      <c r="J87" s="99" t="n"/>
      <c r="K87" s="99" t="n"/>
      <c r="L87" s="99" t="n"/>
      <c r="M87" s="99" t="n"/>
      <c r="N87" s="99" t="n"/>
    </row>
    <row r="88" ht="19.35" customHeight="1">
      <c r="A88" s="95" t="n"/>
      <c r="B88" s="103" t="n"/>
      <c r="C88" s="97" t="inlineStr">
        <is>
          <t>Итого по расценке</t>
        </is>
      </c>
      <c r="D88" s="272" t="n"/>
      <c r="E88" s="273" t="n"/>
      <c r="F88" s="98" t="n"/>
      <c r="G88" s="106" t="n"/>
      <c r="H88" s="106" t="n"/>
      <c r="I88" s="99" t="n"/>
      <c r="J88" s="100" t="n">
        <v>59.22</v>
      </c>
      <c r="K88" s="99" t="n"/>
      <c r="L88" s="100" t="n">
        <v>9.24</v>
      </c>
      <c r="M88" s="99" t="n"/>
      <c r="N88" s="107" t="n"/>
    </row>
    <row r="89" ht="19.35" customHeight="1">
      <c r="A89" s="95" t="n"/>
      <c r="B89" s="108" t="n"/>
      <c r="C89" s="97" t="inlineStr">
        <is>
          <t>ФОТ</t>
        </is>
      </c>
      <c r="D89" s="272" t="n"/>
      <c r="E89" s="273" t="n"/>
      <c r="F89" s="98" t="n"/>
      <c r="G89" s="106" t="n"/>
      <c r="H89" s="106" t="n"/>
      <c r="I89" s="99" t="n"/>
      <c r="J89" s="99" t="n"/>
      <c r="K89" s="99" t="n"/>
      <c r="L89" s="100" t="n">
        <v>9.24</v>
      </c>
      <c r="M89" s="99" t="n"/>
      <c r="N89" s="100" t="n">
        <v>658.4400000000001</v>
      </c>
    </row>
    <row r="90" ht="42" customHeight="1">
      <c r="A90" s="95" t="n"/>
      <c r="B90" s="109" t="inlineStr">
        <is>
          <t>Пр/812-001.4-1</t>
        </is>
      </c>
      <c r="C90" s="97" t="inlineStr">
        <is>
          <t>НР Земляные работы по другим видам работ (подготовительным, сопутствующим, укрепительным)</t>
        </is>
      </c>
      <c r="D90" s="272" t="n"/>
      <c r="E90" s="273" t="n"/>
      <c r="F90" s="104" t="inlineStr">
        <is>
          <t>%</t>
        </is>
      </c>
      <c r="G90" s="110" t="n">
        <v>89</v>
      </c>
      <c r="H90" s="111" t="n"/>
      <c r="I90" s="110" t="n">
        <v>89</v>
      </c>
      <c r="J90" s="99" t="n"/>
      <c r="K90" s="99" t="n"/>
      <c r="L90" s="100" t="n">
        <v>8.220000000000001</v>
      </c>
      <c r="M90" s="99" t="n"/>
      <c r="N90" s="151" t="n">
        <v>586.01</v>
      </c>
    </row>
    <row r="91" ht="42" customHeight="1">
      <c r="A91" s="95" t="n"/>
      <c r="B91" s="109" t="inlineStr">
        <is>
          <t>Пр/774-001.4</t>
        </is>
      </c>
      <c r="C91" s="97" t="inlineStr">
        <is>
          <t>СП Земляные работы по другим видам работ (подготовительным, сопутствующим, укрепительным)</t>
        </is>
      </c>
      <c r="D91" s="272" t="n"/>
      <c r="E91" s="273" t="n"/>
      <c r="F91" s="104" t="inlineStr">
        <is>
          <t>%</t>
        </is>
      </c>
      <c r="G91" s="110" t="n">
        <v>41</v>
      </c>
      <c r="H91" s="111" t="n"/>
      <c r="I91" s="110" t="n">
        <v>41</v>
      </c>
      <c r="J91" s="99" t="n"/>
      <c r="K91" s="99" t="n"/>
      <c r="L91" s="100" t="n">
        <v>3.79</v>
      </c>
      <c r="M91" s="99" t="n"/>
      <c r="N91" s="100" t="n">
        <v>269.96</v>
      </c>
    </row>
    <row r="92" ht="19.35" customHeight="1">
      <c r="A92" s="95" t="n"/>
      <c r="B92" s="108" t="n"/>
      <c r="C92" s="87" t="inlineStr">
        <is>
          <t>Всего по позиции</t>
        </is>
      </c>
      <c r="D92" s="272" t="n"/>
      <c r="E92" s="273" t="n"/>
      <c r="F92" s="99" t="n"/>
      <c r="G92" s="106" t="n"/>
      <c r="H92" s="106" t="n"/>
      <c r="I92" s="113" t="n"/>
      <c r="J92" s="113" t="n"/>
      <c r="K92" s="113" t="n"/>
      <c r="L92" s="115" t="n">
        <v>21.25</v>
      </c>
      <c r="M92" s="113" t="n"/>
      <c r="N92" s="93" t="n"/>
    </row>
    <row r="93" ht="55.35" customHeight="1">
      <c r="A93" s="87" t="inlineStr">
        <is>
          <t>7</t>
        </is>
      </c>
      <c r="B93" s="90" t="inlineStr">
        <is>
          <t>ФЕР01-02-099-10</t>
        </is>
      </c>
      <c r="C93" s="91" t="inlineStr">
        <is>
          <t>Валка деревьев твердых пород и лиственницы с корня, диаметр стволов: до 28 см</t>
        </is>
      </c>
      <c r="D93" s="272" t="n"/>
      <c r="E93" s="273" t="n"/>
      <c r="F93" s="92" t="inlineStr">
        <is>
          <t>100 шт</t>
        </is>
      </c>
      <c r="G93" s="93" t="n">
        <v>0.05</v>
      </c>
      <c r="H93" s="94" t="n">
        <v>1</v>
      </c>
      <c r="I93" s="115" t="n">
        <v>0.05</v>
      </c>
      <c r="J93" s="93" t="n"/>
      <c r="K93" s="93" t="n"/>
      <c r="L93" s="93" t="n"/>
      <c r="M93" s="93" t="n"/>
      <c r="N93" s="93" t="n"/>
    </row>
    <row r="94" ht="19.35" customHeight="1">
      <c r="A94" s="95" t="n"/>
      <c r="B94" s="96" t="inlineStr">
        <is>
          <t>1</t>
        </is>
      </c>
      <c r="C94" s="97" t="inlineStr">
        <is>
          <t>ОТ</t>
        </is>
      </c>
      <c r="D94" s="272" t="n"/>
      <c r="E94" s="273" t="n"/>
      <c r="F94" s="98" t="n"/>
      <c r="G94" s="98" t="n"/>
      <c r="H94" s="98" t="n"/>
      <c r="I94" s="99" t="n"/>
      <c r="J94" s="100" t="n">
        <v>115.62</v>
      </c>
      <c r="K94" s="274" t="n">
        <v>1.2</v>
      </c>
      <c r="L94" s="100" t="n">
        <v>6.94</v>
      </c>
      <c r="M94" s="100" t="n">
        <v>71.26000000000001</v>
      </c>
      <c r="N94" s="100" t="n">
        <v>494.54</v>
      </c>
    </row>
    <row r="95" ht="19.35" customHeight="1">
      <c r="A95" s="95" t="n"/>
      <c r="B95" s="103" t="n"/>
      <c r="C95" s="97" t="inlineStr">
        <is>
          <t>ЗТ</t>
        </is>
      </c>
      <c r="D95" s="272" t="n"/>
      <c r="E95" s="273" t="n"/>
      <c r="F95" s="104" t="inlineStr">
        <is>
          <t>чел.-ч</t>
        </is>
      </c>
      <c r="G95" s="277" t="n">
        <v>12.3</v>
      </c>
      <c r="H95" s="274" t="n">
        <v>1.2</v>
      </c>
      <c r="I95" s="275" t="n">
        <v>0.738</v>
      </c>
      <c r="J95" s="99" t="n"/>
      <c r="K95" s="99" t="n"/>
      <c r="L95" s="99" t="n"/>
      <c r="M95" s="99" t="n"/>
      <c r="N95" s="99" t="n"/>
    </row>
    <row r="96" ht="19.35" customHeight="1">
      <c r="A96" s="95" t="n"/>
      <c r="B96" s="103" t="n"/>
      <c r="C96" s="97" t="inlineStr">
        <is>
          <t>Итого по расценке</t>
        </is>
      </c>
      <c r="D96" s="272" t="n"/>
      <c r="E96" s="273" t="n"/>
      <c r="F96" s="98" t="n"/>
      <c r="G96" s="106" t="n"/>
      <c r="H96" s="106" t="n"/>
      <c r="I96" s="99" t="n"/>
      <c r="J96" s="100" t="n">
        <v>115.62</v>
      </c>
      <c r="K96" s="99" t="n"/>
      <c r="L96" s="100" t="n">
        <v>6.94</v>
      </c>
      <c r="M96" s="99" t="n"/>
      <c r="N96" s="107" t="n"/>
    </row>
    <row r="97" ht="19.35" customHeight="1">
      <c r="A97" s="95" t="n"/>
      <c r="B97" s="108" t="n"/>
      <c r="C97" s="97" t="inlineStr">
        <is>
          <t>ФОТ</t>
        </is>
      </c>
      <c r="D97" s="272" t="n"/>
      <c r="E97" s="273" t="n"/>
      <c r="F97" s="98" t="n"/>
      <c r="G97" s="106" t="n"/>
      <c r="H97" s="106" t="n"/>
      <c r="I97" s="99" t="n"/>
      <c r="J97" s="99" t="n"/>
      <c r="K97" s="99" t="n"/>
      <c r="L97" s="100" t="n">
        <v>6.94</v>
      </c>
      <c r="M97" s="99" t="n"/>
      <c r="N97" s="100" t="n">
        <v>494.54</v>
      </c>
    </row>
    <row r="98" ht="42" customHeight="1">
      <c r="A98" s="95" t="n"/>
      <c r="B98" s="109" t="inlineStr">
        <is>
          <t>Пр/812-001.4-1</t>
        </is>
      </c>
      <c r="C98" s="97" t="inlineStr">
        <is>
          <t>НР Земляные работы по другим видам работ (подготовительным, сопутствующим, укрепительным)</t>
        </is>
      </c>
      <c r="D98" s="272" t="n"/>
      <c r="E98" s="273" t="n"/>
      <c r="F98" s="104" t="inlineStr">
        <is>
          <t>%</t>
        </is>
      </c>
      <c r="G98" s="110" t="n">
        <v>89</v>
      </c>
      <c r="H98" s="111" t="n"/>
      <c r="I98" s="110" t="n">
        <v>89</v>
      </c>
      <c r="J98" s="99" t="n"/>
      <c r="K98" s="99" t="n"/>
      <c r="L98" s="100" t="n">
        <v>6.18</v>
      </c>
      <c r="M98" s="99" t="n"/>
      <c r="N98" s="151" t="n">
        <v>440.14</v>
      </c>
    </row>
    <row r="99" ht="42" customHeight="1">
      <c r="A99" s="95" t="n"/>
      <c r="B99" s="109" t="inlineStr">
        <is>
          <t>Пр/774-001.4</t>
        </is>
      </c>
      <c r="C99" s="97" t="inlineStr">
        <is>
          <t>СП Земляные работы по другим видам работ (подготовительным, сопутствующим, укрепительным)</t>
        </is>
      </c>
      <c r="D99" s="272" t="n"/>
      <c r="E99" s="273" t="n"/>
      <c r="F99" s="104" t="inlineStr">
        <is>
          <t>%</t>
        </is>
      </c>
      <c r="G99" s="110" t="n">
        <v>41</v>
      </c>
      <c r="H99" s="111" t="n"/>
      <c r="I99" s="110" t="n">
        <v>41</v>
      </c>
      <c r="J99" s="99" t="n"/>
      <c r="K99" s="99" t="n"/>
      <c r="L99" s="100" t="n">
        <v>2.85</v>
      </c>
      <c r="M99" s="99" t="n"/>
      <c r="N99" s="100" t="n">
        <v>202.76</v>
      </c>
    </row>
    <row r="100" ht="19.35" customHeight="1">
      <c r="A100" s="95" t="n"/>
      <c r="B100" s="108" t="n"/>
      <c r="C100" s="87" t="inlineStr">
        <is>
          <t>Всего по позиции</t>
        </is>
      </c>
      <c r="D100" s="272" t="n"/>
      <c r="E100" s="273" t="n"/>
      <c r="F100" s="99" t="n"/>
      <c r="G100" s="106" t="n"/>
      <c r="H100" s="106" t="n"/>
      <c r="I100" s="113" t="n"/>
      <c r="J100" s="113" t="n"/>
      <c r="K100" s="113" t="n"/>
      <c r="L100" s="115" t="n">
        <v>15.97</v>
      </c>
      <c r="M100" s="113" t="n"/>
      <c r="N100" s="93" t="n"/>
    </row>
    <row r="101" ht="55.35" customHeight="1">
      <c r="A101" s="87" t="inlineStr">
        <is>
          <t>8</t>
        </is>
      </c>
      <c r="B101" s="90" t="inlineStr">
        <is>
          <t>ФЕР01-02-099-11</t>
        </is>
      </c>
      <c r="C101" s="91" t="inlineStr">
        <is>
          <t>Валка деревьев твердых пород и лиственницы с корня, диаметр стволов: до 32 см</t>
        </is>
      </c>
      <c r="D101" s="272" t="n"/>
      <c r="E101" s="273" t="n"/>
      <c r="F101" s="92" t="inlineStr">
        <is>
          <t>100 шт</t>
        </is>
      </c>
      <c r="G101" s="93" t="n">
        <v>0.02</v>
      </c>
      <c r="H101" s="94" t="n">
        <v>1</v>
      </c>
      <c r="I101" s="115" t="n">
        <v>0.02</v>
      </c>
      <c r="J101" s="93" t="n"/>
      <c r="K101" s="93" t="n"/>
      <c r="L101" s="93" t="n"/>
      <c r="M101" s="93" t="n"/>
      <c r="N101" s="93" t="n"/>
    </row>
    <row r="102" ht="19.35" customHeight="1">
      <c r="A102" s="95" t="n"/>
      <c r="B102" s="96" t="inlineStr">
        <is>
          <t>1</t>
        </is>
      </c>
      <c r="C102" s="97" t="inlineStr">
        <is>
          <t>ОТ</t>
        </is>
      </c>
      <c r="D102" s="272" t="n"/>
      <c r="E102" s="273" t="n"/>
      <c r="F102" s="98" t="n"/>
      <c r="G102" s="98" t="n"/>
      <c r="H102" s="98" t="n"/>
      <c r="I102" s="99" t="n"/>
      <c r="J102" s="100" t="n">
        <v>154.16</v>
      </c>
      <c r="K102" s="274" t="n">
        <v>1.2</v>
      </c>
      <c r="L102" s="100" t="n">
        <v>3.7</v>
      </c>
      <c r="M102" s="100" t="n">
        <v>71.26000000000001</v>
      </c>
      <c r="N102" s="100" t="n">
        <v>263.66</v>
      </c>
    </row>
    <row r="103" ht="19.35" customHeight="1">
      <c r="A103" s="95" t="n"/>
      <c r="B103" s="103" t="n"/>
      <c r="C103" s="97" t="inlineStr">
        <is>
          <t>ЗТ</t>
        </is>
      </c>
      <c r="D103" s="272" t="n"/>
      <c r="E103" s="273" t="n"/>
      <c r="F103" s="104" t="inlineStr">
        <is>
          <t>чел.-ч</t>
        </is>
      </c>
      <c r="G103" s="277" t="n">
        <v>16.4</v>
      </c>
      <c r="H103" s="274" t="n">
        <v>1.2</v>
      </c>
      <c r="I103" s="278" t="n">
        <v>0.3936</v>
      </c>
      <c r="J103" s="99" t="n"/>
      <c r="K103" s="99" t="n"/>
      <c r="L103" s="99" t="n"/>
      <c r="M103" s="99" t="n"/>
      <c r="N103" s="99" t="n"/>
    </row>
    <row r="104" ht="19.35" customHeight="1">
      <c r="A104" s="95" t="n"/>
      <c r="B104" s="103" t="n"/>
      <c r="C104" s="97" t="inlineStr">
        <is>
          <t>Итого по расценке</t>
        </is>
      </c>
      <c r="D104" s="272" t="n"/>
      <c r="E104" s="273" t="n"/>
      <c r="F104" s="98" t="n"/>
      <c r="G104" s="106" t="n"/>
      <c r="H104" s="106" t="n"/>
      <c r="I104" s="99" t="n"/>
      <c r="J104" s="100" t="n">
        <v>154.16</v>
      </c>
      <c r="K104" s="99" t="n"/>
      <c r="L104" s="100" t="n">
        <v>3.7</v>
      </c>
      <c r="M104" s="99" t="n"/>
      <c r="N104" s="107" t="n"/>
    </row>
    <row r="105" ht="19.35" customHeight="1">
      <c r="A105" s="95" t="n"/>
      <c r="B105" s="108" t="n"/>
      <c r="C105" s="97" t="inlineStr">
        <is>
          <t>ФОТ</t>
        </is>
      </c>
      <c r="D105" s="272" t="n"/>
      <c r="E105" s="273" t="n"/>
      <c r="F105" s="98" t="n"/>
      <c r="G105" s="106" t="n"/>
      <c r="H105" s="106" t="n"/>
      <c r="I105" s="99" t="n"/>
      <c r="J105" s="99" t="n"/>
      <c r="K105" s="99" t="n"/>
      <c r="L105" s="100" t="n">
        <v>3.7</v>
      </c>
      <c r="M105" s="99" t="n"/>
      <c r="N105" s="100" t="n">
        <v>263.66</v>
      </c>
    </row>
    <row r="106" ht="42" customHeight="1">
      <c r="A106" s="95" t="n"/>
      <c r="B106" s="109" t="inlineStr">
        <is>
          <t>Пр/812-001.4-1</t>
        </is>
      </c>
      <c r="C106" s="97" t="inlineStr">
        <is>
          <t>НР Земляные работы по другим видам работ (подготовительным, сопутствующим, укрепительным)</t>
        </is>
      </c>
      <c r="D106" s="272" t="n"/>
      <c r="E106" s="273" t="n"/>
      <c r="F106" s="104" t="inlineStr">
        <is>
          <t>%</t>
        </is>
      </c>
      <c r="G106" s="110" t="n">
        <v>89</v>
      </c>
      <c r="H106" s="111" t="n"/>
      <c r="I106" s="110" t="n">
        <v>89</v>
      </c>
      <c r="J106" s="99" t="n"/>
      <c r="K106" s="99" t="n"/>
      <c r="L106" s="100" t="n">
        <v>3.29</v>
      </c>
      <c r="M106" s="99" t="n"/>
      <c r="N106" s="151" t="n">
        <v>234.66</v>
      </c>
    </row>
    <row r="107" ht="42" customHeight="1">
      <c r="A107" s="95" t="n"/>
      <c r="B107" s="109" t="inlineStr">
        <is>
          <t>Пр/774-001.4</t>
        </is>
      </c>
      <c r="C107" s="97" t="inlineStr">
        <is>
          <t>СП Земляные работы по другим видам работ (подготовительным, сопутствующим, укрепительным)</t>
        </is>
      </c>
      <c r="D107" s="272" t="n"/>
      <c r="E107" s="273" t="n"/>
      <c r="F107" s="104" t="inlineStr">
        <is>
          <t>%</t>
        </is>
      </c>
      <c r="G107" s="110" t="n">
        <v>41</v>
      </c>
      <c r="H107" s="111" t="n"/>
      <c r="I107" s="110" t="n">
        <v>41</v>
      </c>
      <c r="J107" s="99" t="n"/>
      <c r="K107" s="99" t="n"/>
      <c r="L107" s="100" t="n">
        <v>1.52</v>
      </c>
      <c r="M107" s="99" t="n"/>
      <c r="N107" s="100" t="n">
        <v>108.1</v>
      </c>
    </row>
    <row r="108" ht="19.35" customHeight="1">
      <c r="A108" s="95" t="n"/>
      <c r="B108" s="108" t="n"/>
      <c r="C108" s="87" t="inlineStr">
        <is>
          <t>Всего по позиции</t>
        </is>
      </c>
      <c r="D108" s="272" t="n"/>
      <c r="E108" s="273" t="n"/>
      <c r="F108" s="99" t="n"/>
      <c r="G108" s="106" t="n"/>
      <c r="H108" s="106" t="n"/>
      <c r="I108" s="113" t="n"/>
      <c r="J108" s="113" t="n"/>
      <c r="K108" s="113" t="n"/>
      <c r="L108" s="115" t="n">
        <v>8.51</v>
      </c>
      <c r="M108" s="113" t="n"/>
      <c r="N108" s="93" t="n"/>
    </row>
    <row r="109" ht="68.65000000000001" customHeight="1">
      <c r="A109" s="87" t="inlineStr">
        <is>
          <t>9</t>
        </is>
      </c>
      <c r="B109" s="90" t="inlineStr">
        <is>
          <t>ФЕР01-02-100-01</t>
        </is>
      </c>
      <c r="C109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272" t="n"/>
      <c r="E109" s="273" t="n"/>
      <c r="F109" s="92" t="inlineStr">
        <is>
          <t>100 шт</t>
        </is>
      </c>
      <c r="G109" s="93" t="n">
        <v>77.06999999999999</v>
      </c>
      <c r="H109" s="94" t="n">
        <v>1</v>
      </c>
      <c r="I109" s="115" t="n">
        <v>77.06999999999999</v>
      </c>
      <c r="J109" s="93" t="n"/>
      <c r="K109" s="93" t="n"/>
      <c r="L109" s="93" t="n"/>
      <c r="M109" s="93" t="n"/>
      <c r="N109" s="93" t="n"/>
    </row>
    <row r="110" ht="19.35" customHeight="1">
      <c r="A110" s="95" t="n"/>
      <c r="B110" s="96" t="inlineStr">
        <is>
          <t>1</t>
        </is>
      </c>
      <c r="C110" s="97" t="inlineStr">
        <is>
          <t>ОТ</t>
        </is>
      </c>
      <c r="D110" s="272" t="n"/>
      <c r="E110" s="273" t="n"/>
      <c r="F110" s="98" t="n"/>
      <c r="G110" s="98" t="n"/>
      <c r="H110" s="98" t="n"/>
      <c r="I110" s="99" t="n"/>
      <c r="J110" s="100" t="n">
        <v>115.44</v>
      </c>
      <c r="K110" s="274" t="n">
        <v>1.2</v>
      </c>
      <c r="L110" s="102" t="n">
        <v>10676.35</v>
      </c>
      <c r="M110" s="100" t="n">
        <v>71.26000000000001</v>
      </c>
      <c r="N110" s="102" t="n">
        <v>760796.7</v>
      </c>
    </row>
    <row r="111" ht="19.35" customHeight="1">
      <c r="A111" s="95" t="n"/>
      <c r="B111" s="96" t="inlineStr">
        <is>
          <t>2</t>
        </is>
      </c>
      <c r="C111" s="97" t="inlineStr">
        <is>
          <t>ЭМ</t>
        </is>
      </c>
      <c r="D111" s="272" t="n"/>
      <c r="E111" s="273" t="n"/>
      <c r="F111" s="98" t="n"/>
      <c r="G111" s="98" t="n"/>
      <c r="H111" s="98" t="n"/>
      <c r="I111" s="99" t="n"/>
      <c r="J111" s="100" t="n">
        <v>655.4299999999999</v>
      </c>
      <c r="K111" s="274" t="n">
        <v>1.2</v>
      </c>
      <c r="L111" s="102" t="n">
        <v>60616.79</v>
      </c>
      <c r="M111" s="99" t="n"/>
      <c r="N111" s="99" t="n"/>
    </row>
    <row r="112" ht="19.35" customHeight="1">
      <c r="A112" s="95" t="n"/>
      <c r="B112" s="96" t="inlineStr">
        <is>
          <t>3</t>
        </is>
      </c>
      <c r="C112" s="97" t="inlineStr">
        <is>
          <t>в т.ч. ОТм</t>
        </is>
      </c>
      <c r="D112" s="272" t="n"/>
      <c r="E112" s="273" t="n"/>
      <c r="F112" s="98" t="n"/>
      <c r="G112" s="98" t="n"/>
      <c r="H112" s="98" t="n"/>
      <c r="I112" s="99" t="n"/>
      <c r="J112" s="100" t="n">
        <v>114.62</v>
      </c>
      <c r="K112" s="274" t="n">
        <v>1.2</v>
      </c>
      <c r="L112" s="102" t="n">
        <v>10600.52</v>
      </c>
      <c r="M112" s="100" t="n">
        <v>71.26000000000001</v>
      </c>
      <c r="N112" s="102" t="n">
        <v>755393.0600000001</v>
      </c>
    </row>
    <row r="113" ht="19.35" customHeight="1">
      <c r="A113" s="95" t="n"/>
      <c r="B113" s="103" t="n"/>
      <c r="C113" s="97" t="inlineStr">
        <is>
          <t>ЗТ</t>
        </is>
      </c>
      <c r="D113" s="272" t="n"/>
      <c r="E113" s="273" t="n"/>
      <c r="F113" s="104" t="inlineStr">
        <is>
          <t>чел.-ч</t>
        </is>
      </c>
      <c r="G113" s="277" t="n">
        <v>14.8</v>
      </c>
      <c r="H113" s="274" t="n">
        <v>1.2</v>
      </c>
      <c r="I113" s="281" t="n">
        <v>1368.7632</v>
      </c>
      <c r="J113" s="99" t="n"/>
      <c r="K113" s="99" t="n"/>
      <c r="L113" s="99" t="n"/>
      <c r="M113" s="99" t="n"/>
      <c r="N113" s="99" t="n"/>
    </row>
    <row r="114" ht="19.35" customHeight="1">
      <c r="A114" s="95" t="n"/>
      <c r="B114" s="103" t="n"/>
      <c r="C114" s="97" t="inlineStr">
        <is>
          <t>ЗТм</t>
        </is>
      </c>
      <c r="D114" s="272" t="n"/>
      <c r="E114" s="273" t="n"/>
      <c r="F114" s="104" t="inlineStr">
        <is>
          <t>чел.-ч</t>
        </is>
      </c>
      <c r="G114" s="100" t="n">
        <v>8.49</v>
      </c>
      <c r="H114" s="274" t="n">
        <v>1.2</v>
      </c>
      <c r="I114" s="276" t="n">
        <v>785.18916</v>
      </c>
      <c r="J114" s="99" t="n"/>
      <c r="K114" s="99" t="n"/>
      <c r="L114" s="99" t="n"/>
      <c r="M114" s="99" t="n"/>
      <c r="N114" s="99" t="n"/>
    </row>
    <row r="115" ht="19.35" customHeight="1">
      <c r="A115" s="95" t="n"/>
      <c r="B115" s="103" t="n"/>
      <c r="C115" s="97" t="inlineStr">
        <is>
          <t>Итого по расценке</t>
        </is>
      </c>
      <c r="D115" s="272" t="n"/>
      <c r="E115" s="273" t="n"/>
      <c r="F115" s="98" t="n"/>
      <c r="G115" s="106" t="n"/>
      <c r="H115" s="106" t="n"/>
      <c r="I115" s="99" t="n"/>
      <c r="J115" s="100" t="n">
        <v>770.87</v>
      </c>
      <c r="K115" s="99" t="n"/>
      <c r="L115" s="102" t="n">
        <v>71293.14</v>
      </c>
      <c r="M115" s="99" t="n"/>
      <c r="N115" s="107" t="n"/>
    </row>
    <row r="116" ht="19.35" customHeight="1">
      <c r="A116" s="95" t="n"/>
      <c r="B116" s="108" t="n"/>
      <c r="C116" s="97" t="inlineStr">
        <is>
          <t>ФОТ</t>
        </is>
      </c>
      <c r="D116" s="272" t="n"/>
      <c r="E116" s="273" t="n"/>
      <c r="F116" s="98" t="n"/>
      <c r="G116" s="106" t="n"/>
      <c r="H116" s="106" t="n"/>
      <c r="I116" s="99" t="n"/>
      <c r="J116" s="99" t="n"/>
      <c r="K116" s="99" t="n"/>
      <c r="L116" s="102" t="n">
        <v>21276.87</v>
      </c>
      <c r="M116" s="99" t="n"/>
      <c r="N116" s="102" t="n">
        <v>1516189.76</v>
      </c>
    </row>
    <row r="117" ht="42" customHeight="1">
      <c r="A117" s="95" t="n"/>
      <c r="B117" s="109" t="inlineStr">
        <is>
          <t>Пр/812-001.4-1</t>
        </is>
      </c>
      <c r="C117" s="97" t="inlineStr">
        <is>
          <t>НР Земляные работы по другим видам работ (подготовительным, сопутствующим, укрепительным)</t>
        </is>
      </c>
      <c r="D117" s="272" t="n"/>
      <c r="E117" s="273" t="n"/>
      <c r="F117" s="104" t="inlineStr">
        <is>
          <t>%</t>
        </is>
      </c>
      <c r="G117" s="110" t="n">
        <v>89</v>
      </c>
      <c r="H117" s="111" t="n"/>
      <c r="I117" s="110" t="n">
        <v>89</v>
      </c>
      <c r="J117" s="99" t="n"/>
      <c r="K117" s="99" t="n"/>
      <c r="L117" s="102" t="n">
        <v>18936.41</v>
      </c>
      <c r="M117" s="99" t="n"/>
      <c r="N117" s="112" t="n">
        <v>1349408.89</v>
      </c>
    </row>
    <row r="118" ht="42" customHeight="1">
      <c r="A118" s="95" t="n"/>
      <c r="B118" s="109" t="inlineStr">
        <is>
          <t>Пр/774-001.4</t>
        </is>
      </c>
      <c r="C118" s="97" t="inlineStr">
        <is>
          <t>СП Земляные работы по другим видам работ (подготовительным, сопутствующим, укрепительным)</t>
        </is>
      </c>
      <c r="D118" s="272" t="n"/>
      <c r="E118" s="273" t="n"/>
      <c r="F118" s="104" t="inlineStr">
        <is>
          <t>%</t>
        </is>
      </c>
      <c r="G118" s="110" t="n">
        <v>41</v>
      </c>
      <c r="H118" s="111" t="n"/>
      <c r="I118" s="110" t="n">
        <v>41</v>
      </c>
      <c r="J118" s="99" t="n"/>
      <c r="K118" s="99" t="n"/>
      <c r="L118" s="102" t="n">
        <v>8723.52</v>
      </c>
      <c r="M118" s="99" t="n"/>
      <c r="N118" s="102" t="n">
        <v>621637.8</v>
      </c>
    </row>
    <row r="119" ht="19.35" customHeight="1">
      <c r="A119" s="95" t="n"/>
      <c r="B119" s="108" t="n"/>
      <c r="C119" s="87" t="inlineStr">
        <is>
          <t>Всего по позиции</t>
        </is>
      </c>
      <c r="D119" s="272" t="n"/>
      <c r="E119" s="273" t="n"/>
      <c r="F119" s="99" t="n"/>
      <c r="G119" s="106" t="n"/>
      <c r="H119" s="106" t="n"/>
      <c r="I119" s="113" t="n"/>
      <c r="J119" s="113" t="n"/>
      <c r="K119" s="113" t="n"/>
      <c r="L119" s="114" t="n">
        <v>98953.07000000001</v>
      </c>
      <c r="M119" s="113" t="n"/>
      <c r="N119" s="93" t="n"/>
    </row>
    <row r="120" ht="55.35" customHeight="1">
      <c r="A120" s="87" t="inlineStr">
        <is>
          <t>10</t>
        </is>
      </c>
      <c r="B120" s="90" t="inlineStr">
        <is>
          <t>ФЕР01-02-100-07</t>
        </is>
      </c>
      <c r="C120" s="91" t="inlineStr">
        <is>
          <t>При трелевке на каждые последующие 100 м добавлять: к расценке 01-02-100-01</t>
        </is>
      </c>
      <c r="D120" s="272" t="n"/>
      <c r="E120" s="273" t="n"/>
      <c r="F120" s="92" t="inlineStr">
        <is>
          <t>100 шт</t>
        </is>
      </c>
      <c r="G120" s="93" t="n">
        <v>77.06999999999999</v>
      </c>
      <c r="H120" s="94" t="n">
        <v>1</v>
      </c>
      <c r="I120" s="115" t="n">
        <v>77.06999999999999</v>
      </c>
      <c r="J120" s="93" t="n"/>
      <c r="K120" s="93" t="n"/>
      <c r="L120" s="93" t="n"/>
      <c r="M120" s="93" t="n"/>
      <c r="N120" s="93" t="n"/>
    </row>
    <row r="121" ht="19.35" customHeight="1">
      <c r="A121" s="95" t="n"/>
      <c r="B121" s="96" t="inlineStr">
        <is>
          <t>1</t>
        </is>
      </c>
      <c r="C121" s="97" t="inlineStr">
        <is>
          <t>ОТ</t>
        </is>
      </c>
      <c r="D121" s="272" t="n"/>
      <c r="E121" s="273" t="n"/>
      <c r="F121" s="98" t="n"/>
      <c r="G121" s="98" t="n"/>
      <c r="H121" s="98" t="n"/>
      <c r="I121" s="99" t="n"/>
      <c r="J121" s="100" t="n">
        <v>28.94</v>
      </c>
      <c r="K121" s="274" t="n">
        <v>1.2</v>
      </c>
      <c r="L121" s="102" t="n">
        <v>2676.49</v>
      </c>
      <c r="M121" s="100" t="n">
        <v>71.26000000000001</v>
      </c>
      <c r="N121" s="102" t="n">
        <v>190726.68</v>
      </c>
    </row>
    <row r="122" ht="19.35" customHeight="1">
      <c r="A122" s="95" t="n"/>
      <c r="B122" s="96" t="inlineStr">
        <is>
          <t>2</t>
        </is>
      </c>
      <c r="C122" s="97" t="inlineStr">
        <is>
          <t>ЭМ</t>
        </is>
      </c>
      <c r="D122" s="272" t="n"/>
      <c r="E122" s="273" t="n"/>
      <c r="F122" s="98" t="n"/>
      <c r="G122" s="98" t="n"/>
      <c r="H122" s="98" t="n"/>
      <c r="I122" s="99" t="n"/>
      <c r="J122" s="100" t="n">
        <v>163.66</v>
      </c>
      <c r="K122" s="274" t="n">
        <v>1.2</v>
      </c>
      <c r="L122" s="102" t="n">
        <v>15135.93</v>
      </c>
      <c r="M122" s="99" t="n"/>
      <c r="N122" s="99" t="n"/>
    </row>
    <row r="123" ht="19.35" customHeight="1">
      <c r="A123" s="95" t="n"/>
      <c r="B123" s="96" t="inlineStr">
        <is>
          <t>3</t>
        </is>
      </c>
      <c r="C123" s="97" t="inlineStr">
        <is>
          <t>в т.ч. ОТм</t>
        </is>
      </c>
      <c r="D123" s="272" t="n"/>
      <c r="E123" s="273" t="n"/>
      <c r="F123" s="98" t="n"/>
      <c r="G123" s="98" t="n"/>
      <c r="H123" s="98" t="n"/>
      <c r="I123" s="99" t="n"/>
      <c r="J123" s="100" t="n">
        <v>28.62</v>
      </c>
      <c r="K123" s="274" t="n">
        <v>1.2</v>
      </c>
      <c r="L123" s="102" t="n">
        <v>2646.89</v>
      </c>
      <c r="M123" s="100" t="n">
        <v>71.26000000000001</v>
      </c>
      <c r="N123" s="102" t="n">
        <v>188617.38</v>
      </c>
    </row>
    <row r="124" ht="19.35" customHeight="1">
      <c r="A124" s="95" t="n"/>
      <c r="B124" s="103" t="n"/>
      <c r="C124" s="97" t="inlineStr">
        <is>
          <t>ЗТ</t>
        </is>
      </c>
      <c r="D124" s="272" t="n"/>
      <c r="E124" s="273" t="n"/>
      <c r="F124" s="104" t="inlineStr">
        <is>
          <t>чел.-ч</t>
        </is>
      </c>
      <c r="G124" s="100" t="n">
        <v>3.71</v>
      </c>
      <c r="H124" s="274" t="n">
        <v>1.2</v>
      </c>
      <c r="I124" s="276" t="n">
        <v>343.11564</v>
      </c>
      <c r="J124" s="99" t="n"/>
      <c r="K124" s="99" t="n"/>
      <c r="L124" s="99" t="n"/>
      <c r="M124" s="99" t="n"/>
      <c r="N124" s="99" t="n"/>
    </row>
    <row r="125" ht="19.35" customHeight="1">
      <c r="A125" s="95" t="n"/>
      <c r="B125" s="103" t="n"/>
      <c r="C125" s="97" t="inlineStr">
        <is>
          <t>ЗТм</t>
        </is>
      </c>
      <c r="D125" s="272" t="n"/>
      <c r="E125" s="273" t="n"/>
      <c r="F125" s="104" t="inlineStr">
        <is>
          <t>чел.-ч</t>
        </is>
      </c>
      <c r="G125" s="100" t="n">
        <v>2.12</v>
      </c>
      <c r="H125" s="274" t="n">
        <v>1.2</v>
      </c>
      <c r="I125" s="276" t="n">
        <v>196.06608</v>
      </c>
      <c r="J125" s="99" t="n"/>
      <c r="K125" s="99" t="n"/>
      <c r="L125" s="99" t="n"/>
      <c r="M125" s="99" t="n"/>
      <c r="N125" s="99" t="n"/>
    </row>
    <row r="126" ht="19.35" customHeight="1">
      <c r="A126" s="95" t="n"/>
      <c r="B126" s="103" t="n"/>
      <c r="C126" s="97" t="inlineStr">
        <is>
          <t>Итого по расценке</t>
        </is>
      </c>
      <c r="D126" s="272" t="n"/>
      <c r="E126" s="273" t="n"/>
      <c r="F126" s="98" t="n"/>
      <c r="G126" s="106" t="n"/>
      <c r="H126" s="106" t="n"/>
      <c r="I126" s="99" t="n"/>
      <c r="J126" s="100" t="n">
        <v>192.6</v>
      </c>
      <c r="K126" s="99" t="n"/>
      <c r="L126" s="102" t="n">
        <v>17812.42</v>
      </c>
      <c r="M126" s="99" t="n"/>
      <c r="N126" s="107" t="n"/>
    </row>
    <row r="127" ht="19.35" customHeight="1">
      <c r="A127" s="95" t="n"/>
      <c r="B127" s="108" t="n"/>
      <c r="C127" s="97" t="inlineStr">
        <is>
          <t>ФОТ</t>
        </is>
      </c>
      <c r="D127" s="272" t="n"/>
      <c r="E127" s="273" t="n"/>
      <c r="F127" s="98" t="n"/>
      <c r="G127" s="106" t="n"/>
      <c r="H127" s="106" t="n"/>
      <c r="I127" s="99" t="n"/>
      <c r="J127" s="99" t="n"/>
      <c r="K127" s="99" t="n"/>
      <c r="L127" s="102" t="n">
        <v>5323.38</v>
      </c>
      <c r="M127" s="99" t="n"/>
      <c r="N127" s="102" t="n">
        <v>379344.06</v>
      </c>
    </row>
    <row r="128" ht="42" customHeight="1">
      <c r="A128" s="95" t="n"/>
      <c r="B128" s="109" t="inlineStr">
        <is>
          <t>Пр/812-001.4-1</t>
        </is>
      </c>
      <c r="C128" s="97" t="inlineStr">
        <is>
          <t>НР Земляные работы по другим видам работ (подготовительным, сопутствующим, укрепительным)</t>
        </is>
      </c>
      <c r="D128" s="272" t="n"/>
      <c r="E128" s="273" t="n"/>
      <c r="F128" s="104" t="inlineStr">
        <is>
          <t>%</t>
        </is>
      </c>
      <c r="G128" s="110" t="n">
        <v>89</v>
      </c>
      <c r="H128" s="111" t="n"/>
      <c r="I128" s="110" t="n">
        <v>89</v>
      </c>
      <c r="J128" s="99" t="n"/>
      <c r="K128" s="99" t="n"/>
      <c r="L128" s="102" t="n">
        <v>4737.81</v>
      </c>
      <c r="M128" s="99" t="n"/>
      <c r="N128" s="112" t="n">
        <v>337616.21</v>
      </c>
    </row>
    <row r="129" ht="42" customHeight="1">
      <c r="A129" s="95" t="n"/>
      <c r="B129" s="109" t="inlineStr">
        <is>
          <t>Пр/774-001.4</t>
        </is>
      </c>
      <c r="C129" s="97" t="inlineStr">
        <is>
          <t>СП Земляные работы по другим видам работ (подготовительным, сопутствующим, укрепительным)</t>
        </is>
      </c>
      <c r="D129" s="272" t="n"/>
      <c r="E129" s="273" t="n"/>
      <c r="F129" s="104" t="inlineStr">
        <is>
          <t>%</t>
        </is>
      </c>
      <c r="G129" s="110" t="n">
        <v>41</v>
      </c>
      <c r="H129" s="111" t="n"/>
      <c r="I129" s="110" t="n">
        <v>41</v>
      </c>
      <c r="J129" s="99" t="n"/>
      <c r="K129" s="99" t="n"/>
      <c r="L129" s="102" t="n">
        <v>2182.59</v>
      </c>
      <c r="M129" s="99" t="n"/>
      <c r="N129" s="102" t="n">
        <v>155531.06</v>
      </c>
    </row>
    <row r="130" ht="19.35" customHeight="1">
      <c r="A130" s="95" t="n"/>
      <c r="B130" s="108" t="n"/>
      <c r="C130" s="87" t="inlineStr">
        <is>
          <t>Всего по позиции</t>
        </is>
      </c>
      <c r="D130" s="272" t="n"/>
      <c r="E130" s="273" t="n"/>
      <c r="F130" s="99" t="n"/>
      <c r="G130" s="106" t="n"/>
      <c r="H130" s="106" t="n"/>
      <c r="I130" s="113" t="n"/>
      <c r="J130" s="113" t="n"/>
      <c r="K130" s="113" t="n"/>
      <c r="L130" s="114" t="n">
        <v>24732.82</v>
      </c>
      <c r="M130" s="113" t="n"/>
      <c r="N130" s="93" t="n"/>
    </row>
    <row r="131" ht="68.65000000000001" customHeight="1">
      <c r="A131" s="87" t="inlineStr">
        <is>
          <t>11</t>
        </is>
      </c>
      <c r="B131" s="90" t="inlineStr">
        <is>
          <t>ФЕР01-02-100-02</t>
        </is>
      </c>
      <c r="C131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272" t="n"/>
      <c r="E131" s="273" t="n"/>
      <c r="F131" s="92" t="inlineStr">
        <is>
          <t>100 шт</t>
        </is>
      </c>
      <c r="G131" s="93" t="n">
        <v>33.51</v>
      </c>
      <c r="H131" s="94" t="n">
        <v>1</v>
      </c>
      <c r="I131" s="115" t="n">
        <v>33.51</v>
      </c>
      <c r="J131" s="93" t="n"/>
      <c r="K131" s="93" t="n"/>
      <c r="L131" s="93" t="n"/>
      <c r="M131" s="93" t="n"/>
      <c r="N131" s="93" t="n"/>
    </row>
    <row r="132" ht="19.35" customHeight="1">
      <c r="A132" s="95" t="n"/>
      <c r="B132" s="96" t="inlineStr">
        <is>
          <t>1</t>
        </is>
      </c>
      <c r="C132" s="97" t="inlineStr">
        <is>
          <t>ОТ</t>
        </is>
      </c>
      <c r="D132" s="272" t="n"/>
      <c r="E132" s="273" t="n"/>
      <c r="F132" s="98" t="n"/>
      <c r="G132" s="98" t="n"/>
      <c r="H132" s="98" t="n"/>
      <c r="I132" s="99" t="n"/>
      <c r="J132" s="100" t="n">
        <v>201.24</v>
      </c>
      <c r="K132" s="274" t="n">
        <v>1.2</v>
      </c>
      <c r="L132" s="102" t="n">
        <v>8092.26</v>
      </c>
      <c r="M132" s="100" t="n">
        <v>71.26000000000001</v>
      </c>
      <c r="N132" s="102" t="n">
        <v>576654.45</v>
      </c>
    </row>
    <row r="133" ht="19.35" customHeight="1">
      <c r="A133" s="95" t="n"/>
      <c r="B133" s="96" t="inlineStr">
        <is>
          <t>2</t>
        </is>
      </c>
      <c r="C133" s="97" t="inlineStr">
        <is>
          <t>ЭМ</t>
        </is>
      </c>
      <c r="D133" s="272" t="n"/>
      <c r="E133" s="273" t="n"/>
      <c r="F133" s="98" t="n"/>
      <c r="G133" s="98" t="n"/>
      <c r="H133" s="98" t="n"/>
      <c r="I133" s="99" t="n"/>
      <c r="J133" s="102" t="n">
        <v>1142.56</v>
      </c>
      <c r="K133" s="274" t="n">
        <v>1.2</v>
      </c>
      <c r="L133" s="102" t="n">
        <v>45944.62</v>
      </c>
      <c r="M133" s="99" t="n"/>
      <c r="N133" s="99" t="n"/>
    </row>
    <row r="134" ht="19.35" customHeight="1">
      <c r="A134" s="95" t="n"/>
      <c r="B134" s="96" t="inlineStr">
        <is>
          <t>3</t>
        </is>
      </c>
      <c r="C134" s="97" t="inlineStr">
        <is>
          <t>в т.ч. ОТм</t>
        </is>
      </c>
      <c r="D134" s="272" t="n"/>
      <c r="E134" s="273" t="n"/>
      <c r="F134" s="98" t="n"/>
      <c r="G134" s="98" t="n"/>
      <c r="H134" s="98" t="n"/>
      <c r="I134" s="99" t="n"/>
      <c r="J134" s="100" t="n">
        <v>199.8</v>
      </c>
      <c r="K134" s="274" t="n">
        <v>1.2</v>
      </c>
      <c r="L134" s="102" t="n">
        <v>8034.36</v>
      </c>
      <c r="M134" s="100" t="n">
        <v>71.26000000000001</v>
      </c>
      <c r="N134" s="102" t="n">
        <v>572528.49</v>
      </c>
    </row>
    <row r="135" ht="19.35" customHeight="1">
      <c r="A135" s="95" t="n"/>
      <c r="B135" s="103" t="n"/>
      <c r="C135" s="97" t="inlineStr">
        <is>
          <t>ЗТ</t>
        </is>
      </c>
      <c r="D135" s="272" t="n"/>
      <c r="E135" s="273" t="n"/>
      <c r="F135" s="104" t="inlineStr">
        <is>
          <t>чел.-ч</t>
        </is>
      </c>
      <c r="G135" s="277" t="n">
        <v>25.8</v>
      </c>
      <c r="H135" s="274" t="n">
        <v>1.2</v>
      </c>
      <c r="I135" s="281" t="n">
        <v>1037.4696</v>
      </c>
      <c r="J135" s="99" t="n"/>
      <c r="K135" s="99" t="n"/>
      <c r="L135" s="99" t="n"/>
      <c r="M135" s="99" t="n"/>
      <c r="N135" s="99" t="n"/>
    </row>
    <row r="136" ht="19.35" customHeight="1">
      <c r="A136" s="95" t="n"/>
      <c r="B136" s="103" t="n"/>
      <c r="C136" s="97" t="inlineStr">
        <is>
          <t>ЗТм</t>
        </is>
      </c>
      <c r="D136" s="272" t="n"/>
      <c r="E136" s="273" t="n"/>
      <c r="F136" s="104" t="inlineStr">
        <is>
          <t>чел.-ч</t>
        </is>
      </c>
      <c r="G136" s="277" t="n">
        <v>14.8</v>
      </c>
      <c r="H136" s="274" t="n">
        <v>1.2</v>
      </c>
      <c r="I136" s="278" t="n">
        <v>595.1376</v>
      </c>
      <c r="J136" s="99" t="n"/>
      <c r="K136" s="99" t="n"/>
      <c r="L136" s="99" t="n"/>
      <c r="M136" s="99" t="n"/>
      <c r="N136" s="99" t="n"/>
    </row>
    <row r="137" ht="19.35" customHeight="1">
      <c r="A137" s="95" t="n"/>
      <c r="B137" s="103" t="n"/>
      <c r="C137" s="97" t="inlineStr">
        <is>
          <t>Итого по расценке</t>
        </is>
      </c>
      <c r="D137" s="272" t="n"/>
      <c r="E137" s="273" t="n"/>
      <c r="F137" s="98" t="n"/>
      <c r="G137" s="106" t="n"/>
      <c r="H137" s="106" t="n"/>
      <c r="I137" s="99" t="n"/>
      <c r="J137" s="102" t="n">
        <v>1343.8</v>
      </c>
      <c r="K137" s="99" t="n"/>
      <c r="L137" s="102" t="n">
        <v>54036.88</v>
      </c>
      <c r="M137" s="99" t="n"/>
      <c r="N137" s="107" t="n"/>
    </row>
    <row r="138" ht="19.35" customHeight="1">
      <c r="A138" s="95" t="n"/>
      <c r="B138" s="108" t="n"/>
      <c r="C138" s="97" t="inlineStr">
        <is>
          <t>ФОТ</t>
        </is>
      </c>
      <c r="D138" s="272" t="n"/>
      <c r="E138" s="273" t="n"/>
      <c r="F138" s="98" t="n"/>
      <c r="G138" s="106" t="n"/>
      <c r="H138" s="106" t="n"/>
      <c r="I138" s="99" t="n"/>
      <c r="J138" s="99" t="n"/>
      <c r="K138" s="99" t="n"/>
      <c r="L138" s="102" t="n">
        <v>16126.62</v>
      </c>
      <c r="M138" s="99" t="n"/>
      <c r="N138" s="102" t="n">
        <v>1149182.94</v>
      </c>
    </row>
    <row r="139" ht="42" customHeight="1">
      <c r="A139" s="95" t="n"/>
      <c r="B139" s="109" t="inlineStr">
        <is>
          <t>Пр/812-001.4-1</t>
        </is>
      </c>
      <c r="C139" s="97" t="inlineStr">
        <is>
          <t>НР Земляные работы по другим видам работ (подготовительным, сопутствующим, укрепительным)</t>
        </is>
      </c>
      <c r="D139" s="272" t="n"/>
      <c r="E139" s="273" t="n"/>
      <c r="F139" s="104" t="inlineStr">
        <is>
          <t>%</t>
        </is>
      </c>
      <c r="G139" s="110" t="n">
        <v>89</v>
      </c>
      <c r="H139" s="111" t="n"/>
      <c r="I139" s="110" t="n">
        <v>89</v>
      </c>
      <c r="J139" s="99" t="n"/>
      <c r="K139" s="99" t="n"/>
      <c r="L139" s="102" t="n">
        <v>14352.69</v>
      </c>
      <c r="M139" s="99" t="n"/>
      <c r="N139" s="112" t="n">
        <v>1022772.82</v>
      </c>
    </row>
    <row r="140" ht="42" customHeight="1">
      <c r="A140" s="95" t="n"/>
      <c r="B140" s="109" t="inlineStr">
        <is>
          <t>Пр/774-001.4</t>
        </is>
      </c>
      <c r="C140" s="97" t="inlineStr">
        <is>
          <t>СП Земляные работы по другим видам работ (подготовительным, сопутствующим, укрепительным)</t>
        </is>
      </c>
      <c r="D140" s="272" t="n"/>
      <c r="E140" s="273" t="n"/>
      <c r="F140" s="104" t="inlineStr">
        <is>
          <t>%</t>
        </is>
      </c>
      <c r="G140" s="110" t="n">
        <v>41</v>
      </c>
      <c r="H140" s="111" t="n"/>
      <c r="I140" s="110" t="n">
        <v>41</v>
      </c>
      <c r="J140" s="99" t="n"/>
      <c r="K140" s="99" t="n"/>
      <c r="L140" s="102" t="n">
        <v>6611.91</v>
      </c>
      <c r="M140" s="99" t="n"/>
      <c r="N140" s="102" t="n">
        <v>471165.01</v>
      </c>
    </row>
    <row r="141" ht="19.35" customHeight="1">
      <c r="A141" s="95" t="n"/>
      <c r="B141" s="108" t="n"/>
      <c r="C141" s="87" t="inlineStr">
        <is>
          <t>Всего по позиции</t>
        </is>
      </c>
      <c r="D141" s="272" t="n"/>
      <c r="E141" s="273" t="n"/>
      <c r="F141" s="99" t="n"/>
      <c r="G141" s="106" t="n"/>
      <c r="H141" s="106" t="n"/>
      <c r="I141" s="113" t="n"/>
      <c r="J141" s="113" t="n"/>
      <c r="K141" s="113" t="n"/>
      <c r="L141" s="114" t="n">
        <v>75001.48</v>
      </c>
      <c r="M141" s="113" t="n"/>
      <c r="N141" s="93" t="n"/>
    </row>
    <row r="142" ht="55.35" customHeight="1">
      <c r="A142" s="87" t="inlineStr">
        <is>
          <t>12</t>
        </is>
      </c>
      <c r="B142" s="90" t="inlineStr">
        <is>
          <t>ФЕР01-02-100-08</t>
        </is>
      </c>
      <c r="C142" s="91" t="inlineStr">
        <is>
          <t>При трелевке на каждые последующие 100 м добавлять: к расценке 01-02-100-02</t>
        </is>
      </c>
      <c r="D142" s="272" t="n"/>
      <c r="E142" s="273" t="n"/>
      <c r="F142" s="92" t="inlineStr">
        <is>
          <t>100 шт</t>
        </is>
      </c>
      <c r="G142" s="93" t="n">
        <v>33.51</v>
      </c>
      <c r="H142" s="94" t="n">
        <v>1</v>
      </c>
      <c r="I142" s="115" t="n">
        <v>33.51</v>
      </c>
      <c r="J142" s="93" t="n"/>
      <c r="K142" s="93" t="n"/>
      <c r="L142" s="93" t="n"/>
      <c r="M142" s="93" t="n"/>
      <c r="N142" s="93" t="n"/>
    </row>
    <row r="143" ht="19.35" customHeight="1">
      <c r="A143" s="95" t="n"/>
      <c r="B143" s="96" t="inlineStr">
        <is>
          <t>1</t>
        </is>
      </c>
      <c r="C143" s="97" t="inlineStr">
        <is>
          <t>ОТ</t>
        </is>
      </c>
      <c r="D143" s="272" t="n"/>
      <c r="E143" s="273" t="n"/>
      <c r="F143" s="98" t="n"/>
      <c r="G143" s="98" t="n"/>
      <c r="H143" s="98" t="n"/>
      <c r="I143" s="99" t="n"/>
      <c r="J143" s="100" t="n">
        <v>58.34</v>
      </c>
      <c r="K143" s="274" t="n">
        <v>1.2</v>
      </c>
      <c r="L143" s="102" t="n">
        <v>2345.97</v>
      </c>
      <c r="M143" s="100" t="n">
        <v>71.26000000000001</v>
      </c>
      <c r="N143" s="102" t="n">
        <v>167173.82</v>
      </c>
    </row>
    <row r="144" ht="19.35" customHeight="1">
      <c r="A144" s="95" t="n"/>
      <c r="B144" s="96" t="inlineStr">
        <is>
          <t>2</t>
        </is>
      </c>
      <c r="C144" s="97" t="inlineStr">
        <is>
          <t>ЭМ</t>
        </is>
      </c>
      <c r="D144" s="272" t="n"/>
      <c r="E144" s="273" t="n"/>
      <c r="F144" s="98" t="n"/>
      <c r="G144" s="98" t="n"/>
      <c r="H144" s="98" t="n"/>
      <c r="I144" s="99" t="n"/>
      <c r="J144" s="100" t="n">
        <v>330.42</v>
      </c>
      <c r="K144" s="274" t="n">
        <v>1.2</v>
      </c>
      <c r="L144" s="102" t="n">
        <v>13286.85</v>
      </c>
      <c r="M144" s="99" t="n"/>
      <c r="N144" s="99" t="n"/>
    </row>
    <row r="145" ht="19.35" customHeight="1">
      <c r="A145" s="95" t="n"/>
      <c r="B145" s="96" t="inlineStr">
        <is>
          <t>3</t>
        </is>
      </c>
      <c r="C145" s="97" t="inlineStr">
        <is>
          <t>в т.ч. ОТм</t>
        </is>
      </c>
      <c r="D145" s="272" t="n"/>
      <c r="E145" s="273" t="n"/>
      <c r="F145" s="98" t="n"/>
      <c r="G145" s="98" t="n"/>
      <c r="H145" s="98" t="n"/>
      <c r="I145" s="99" t="n"/>
      <c r="J145" s="100" t="n">
        <v>57.78</v>
      </c>
      <c r="K145" s="274" t="n">
        <v>1.2</v>
      </c>
      <c r="L145" s="102" t="n">
        <v>2323.45</v>
      </c>
      <c r="M145" s="100" t="n">
        <v>71.26000000000001</v>
      </c>
      <c r="N145" s="102" t="n">
        <v>165569.05</v>
      </c>
    </row>
    <row r="146" ht="19.35" customHeight="1">
      <c r="A146" s="95" t="n"/>
      <c r="B146" s="103" t="n"/>
      <c r="C146" s="97" t="inlineStr">
        <is>
          <t>ЗТ</t>
        </is>
      </c>
      <c r="D146" s="272" t="n"/>
      <c r="E146" s="273" t="n"/>
      <c r="F146" s="104" t="inlineStr">
        <is>
          <t>чел.-ч</t>
        </is>
      </c>
      <c r="G146" s="100" t="n">
        <v>7.48</v>
      </c>
      <c r="H146" s="274" t="n">
        <v>1.2</v>
      </c>
      <c r="I146" s="276" t="n">
        <v>300.78576</v>
      </c>
      <c r="J146" s="99" t="n"/>
      <c r="K146" s="99" t="n"/>
      <c r="L146" s="99" t="n"/>
      <c r="M146" s="99" t="n"/>
      <c r="N146" s="99" t="n"/>
    </row>
    <row r="147" ht="19.35" customHeight="1">
      <c r="A147" s="95" t="n"/>
      <c r="B147" s="103" t="n"/>
      <c r="C147" s="97" t="inlineStr">
        <is>
          <t>ЗТм</t>
        </is>
      </c>
      <c r="D147" s="272" t="n"/>
      <c r="E147" s="273" t="n"/>
      <c r="F147" s="104" t="inlineStr">
        <is>
          <t>чел.-ч</t>
        </is>
      </c>
      <c r="G147" s="100" t="n">
        <v>4.28</v>
      </c>
      <c r="H147" s="274" t="n">
        <v>1.2</v>
      </c>
      <c r="I147" s="276" t="n">
        <v>172.10736</v>
      </c>
      <c r="J147" s="99" t="n"/>
      <c r="K147" s="99" t="n"/>
      <c r="L147" s="99" t="n"/>
      <c r="M147" s="99" t="n"/>
      <c r="N147" s="99" t="n"/>
    </row>
    <row r="148" ht="19.35" customHeight="1">
      <c r="A148" s="95" t="n"/>
      <c r="B148" s="103" t="n"/>
      <c r="C148" s="97" t="inlineStr">
        <is>
          <t>Итого по расценке</t>
        </is>
      </c>
      <c r="D148" s="272" t="n"/>
      <c r="E148" s="273" t="n"/>
      <c r="F148" s="98" t="n"/>
      <c r="G148" s="106" t="n"/>
      <c r="H148" s="106" t="n"/>
      <c r="I148" s="99" t="n"/>
      <c r="J148" s="100" t="n">
        <v>388.76</v>
      </c>
      <c r="K148" s="99" t="n"/>
      <c r="L148" s="102" t="n">
        <v>15632.82</v>
      </c>
      <c r="M148" s="99" t="n"/>
      <c r="N148" s="107" t="n"/>
    </row>
    <row r="149" ht="19.35" customHeight="1">
      <c r="A149" s="95" t="n"/>
      <c r="B149" s="108" t="n"/>
      <c r="C149" s="97" t="inlineStr">
        <is>
          <t>ФОТ</t>
        </is>
      </c>
      <c r="D149" s="272" t="n"/>
      <c r="E149" s="273" t="n"/>
      <c r="F149" s="98" t="n"/>
      <c r="G149" s="106" t="n"/>
      <c r="H149" s="106" t="n"/>
      <c r="I149" s="99" t="n"/>
      <c r="J149" s="99" t="n"/>
      <c r="K149" s="99" t="n"/>
      <c r="L149" s="102" t="n">
        <v>4669.42</v>
      </c>
      <c r="M149" s="99" t="n"/>
      <c r="N149" s="102" t="n">
        <v>332742.87</v>
      </c>
    </row>
    <row r="150" ht="42" customHeight="1">
      <c r="A150" s="95" t="n"/>
      <c r="B150" s="109" t="inlineStr">
        <is>
          <t>Пр/812-001.4-1</t>
        </is>
      </c>
      <c r="C150" s="97" t="inlineStr">
        <is>
          <t>НР Земляные работы по другим видам работ (подготовительным, сопутствующим, укрепительным)</t>
        </is>
      </c>
      <c r="D150" s="272" t="n"/>
      <c r="E150" s="273" t="n"/>
      <c r="F150" s="104" t="inlineStr">
        <is>
          <t>%</t>
        </is>
      </c>
      <c r="G150" s="110" t="n">
        <v>89</v>
      </c>
      <c r="H150" s="111" t="n"/>
      <c r="I150" s="110" t="n">
        <v>89</v>
      </c>
      <c r="J150" s="99" t="n"/>
      <c r="K150" s="99" t="n"/>
      <c r="L150" s="102" t="n">
        <v>4155.78</v>
      </c>
      <c r="M150" s="99" t="n"/>
      <c r="N150" s="112" t="n">
        <v>296141.15</v>
      </c>
    </row>
    <row r="151" ht="42" customHeight="1">
      <c r="A151" s="95" t="n"/>
      <c r="B151" s="109" t="inlineStr">
        <is>
          <t>Пр/774-001.4</t>
        </is>
      </c>
      <c r="C151" s="97" t="inlineStr">
        <is>
          <t>СП Земляные работы по другим видам работ (подготовительным, сопутствующим, укрепительным)</t>
        </is>
      </c>
      <c r="D151" s="272" t="n"/>
      <c r="E151" s="273" t="n"/>
      <c r="F151" s="104" t="inlineStr">
        <is>
          <t>%</t>
        </is>
      </c>
      <c r="G151" s="110" t="n">
        <v>41</v>
      </c>
      <c r="H151" s="111" t="n"/>
      <c r="I151" s="110" t="n">
        <v>41</v>
      </c>
      <c r="J151" s="99" t="n"/>
      <c r="K151" s="99" t="n"/>
      <c r="L151" s="102" t="n">
        <v>1914.46</v>
      </c>
      <c r="M151" s="99" t="n"/>
      <c r="N151" s="102" t="n">
        <v>136424.58</v>
      </c>
    </row>
    <row r="152" ht="19.35" customHeight="1">
      <c r="A152" s="95" t="n"/>
      <c r="B152" s="108" t="n"/>
      <c r="C152" s="87" t="inlineStr">
        <is>
          <t>Всего по позиции</t>
        </is>
      </c>
      <c r="D152" s="272" t="n"/>
      <c r="E152" s="273" t="n"/>
      <c r="F152" s="99" t="n"/>
      <c r="G152" s="106" t="n"/>
      <c r="H152" s="106" t="n"/>
      <c r="I152" s="113" t="n"/>
      <c r="J152" s="113" t="n"/>
      <c r="K152" s="113" t="n"/>
      <c r="L152" s="114" t="n">
        <v>21703.06</v>
      </c>
      <c r="M152" s="113" t="n"/>
      <c r="N152" s="93" t="n"/>
    </row>
    <row r="153" ht="68.65000000000001" customHeight="1">
      <c r="A153" s="87" t="inlineStr">
        <is>
          <t>13</t>
        </is>
      </c>
      <c r="B153" s="90" t="inlineStr">
        <is>
          <t>ФЕР01-02-100-03</t>
        </is>
      </c>
      <c r="C153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272" t="n"/>
      <c r="E153" s="273" t="n"/>
      <c r="F153" s="92" t="inlineStr">
        <is>
          <t>100 шт</t>
        </is>
      </c>
      <c r="G153" s="93" t="n">
        <v>11.98</v>
      </c>
      <c r="H153" s="94" t="n">
        <v>1</v>
      </c>
      <c r="I153" s="115" t="n">
        <v>11.98</v>
      </c>
      <c r="J153" s="93" t="n"/>
      <c r="K153" s="93" t="n"/>
      <c r="L153" s="93" t="n"/>
      <c r="M153" s="93" t="n"/>
      <c r="N153" s="93" t="n"/>
    </row>
    <row r="154" ht="19.35" customHeight="1">
      <c r="A154" s="95" t="n"/>
      <c r="B154" s="96" t="inlineStr">
        <is>
          <t>1</t>
        </is>
      </c>
      <c r="C154" s="97" t="inlineStr">
        <is>
          <t>ОТ</t>
        </is>
      </c>
      <c r="D154" s="272" t="n"/>
      <c r="E154" s="273" t="n"/>
      <c r="F154" s="98" t="n"/>
      <c r="G154" s="98" t="n"/>
      <c r="H154" s="98" t="n"/>
      <c r="I154" s="99" t="n"/>
      <c r="J154" s="100" t="n">
        <v>326.82</v>
      </c>
      <c r="K154" s="274" t="n">
        <v>1.2</v>
      </c>
      <c r="L154" s="102" t="n">
        <v>4698.36</v>
      </c>
      <c r="M154" s="100" t="n">
        <v>71.26000000000001</v>
      </c>
      <c r="N154" s="102" t="n">
        <v>334805.13</v>
      </c>
    </row>
    <row r="155" ht="19.35" customHeight="1">
      <c r="A155" s="95" t="n"/>
      <c r="B155" s="96" t="inlineStr">
        <is>
          <t>2</t>
        </is>
      </c>
      <c r="C155" s="97" t="inlineStr">
        <is>
          <t>ЭМ</t>
        </is>
      </c>
      <c r="D155" s="272" t="n"/>
      <c r="E155" s="273" t="n"/>
      <c r="F155" s="98" t="n"/>
      <c r="G155" s="98" t="n"/>
      <c r="H155" s="98" t="n"/>
      <c r="I155" s="99" t="n"/>
      <c r="J155" s="102" t="n">
        <v>1852.8</v>
      </c>
      <c r="K155" s="274" t="n">
        <v>1.2</v>
      </c>
      <c r="L155" s="102" t="n">
        <v>26635.85</v>
      </c>
      <c r="M155" s="99" t="n"/>
      <c r="N155" s="99" t="n"/>
    </row>
    <row r="156" ht="19.35" customHeight="1">
      <c r="A156" s="95" t="n"/>
      <c r="B156" s="96" t="inlineStr">
        <is>
          <t>3</t>
        </is>
      </c>
      <c r="C156" s="97" t="inlineStr">
        <is>
          <t>в т.ч. ОТм</t>
        </is>
      </c>
      <c r="D156" s="272" t="n"/>
      <c r="E156" s="273" t="n"/>
      <c r="F156" s="98" t="n"/>
      <c r="G156" s="98" t="n"/>
      <c r="H156" s="98" t="n"/>
      <c r="I156" s="99" t="n"/>
      <c r="J156" s="100" t="n">
        <v>324</v>
      </c>
      <c r="K156" s="274" t="n">
        <v>1.2</v>
      </c>
      <c r="L156" s="102" t="n">
        <v>4657.82</v>
      </c>
      <c r="M156" s="100" t="n">
        <v>71.26000000000001</v>
      </c>
      <c r="N156" s="102" t="n">
        <v>331916.25</v>
      </c>
    </row>
    <row r="157" ht="19.35" customHeight="1">
      <c r="A157" s="95" t="n"/>
      <c r="B157" s="103" t="n"/>
      <c r="C157" s="97" t="inlineStr">
        <is>
          <t>ЗТ</t>
        </is>
      </c>
      <c r="D157" s="272" t="n"/>
      <c r="E157" s="273" t="n"/>
      <c r="F157" s="104" t="inlineStr">
        <is>
          <t>чел.-ч</t>
        </is>
      </c>
      <c r="G157" s="277" t="n">
        <v>41.9</v>
      </c>
      <c r="H157" s="274" t="n">
        <v>1.2</v>
      </c>
      <c r="I157" s="278" t="n">
        <v>602.3544000000001</v>
      </c>
      <c r="J157" s="99" t="n"/>
      <c r="K157" s="99" t="n"/>
      <c r="L157" s="99" t="n"/>
      <c r="M157" s="99" t="n"/>
      <c r="N157" s="99" t="n"/>
    </row>
    <row r="158" ht="19.35" customHeight="1">
      <c r="A158" s="95" t="n"/>
      <c r="B158" s="103" t="n"/>
      <c r="C158" s="97" t="inlineStr">
        <is>
          <t>ЗТм</t>
        </is>
      </c>
      <c r="D158" s="272" t="n"/>
      <c r="E158" s="273" t="n"/>
      <c r="F158" s="104" t="inlineStr">
        <is>
          <t>чел.-ч</t>
        </is>
      </c>
      <c r="G158" s="119" t="n">
        <v>24</v>
      </c>
      <c r="H158" s="274" t="n">
        <v>1.2</v>
      </c>
      <c r="I158" s="275" t="n">
        <v>345.024</v>
      </c>
      <c r="J158" s="99" t="n"/>
      <c r="K158" s="99" t="n"/>
      <c r="L158" s="99" t="n"/>
      <c r="M158" s="99" t="n"/>
      <c r="N158" s="99" t="n"/>
    </row>
    <row r="159" ht="19.35" customHeight="1">
      <c r="A159" s="95" t="n"/>
      <c r="B159" s="103" t="n"/>
      <c r="C159" s="97" t="inlineStr">
        <is>
          <t>Итого по расценке</t>
        </is>
      </c>
      <c r="D159" s="272" t="n"/>
      <c r="E159" s="273" t="n"/>
      <c r="F159" s="98" t="n"/>
      <c r="G159" s="106" t="n"/>
      <c r="H159" s="106" t="n"/>
      <c r="I159" s="99" t="n"/>
      <c r="J159" s="102" t="n">
        <v>2179.62</v>
      </c>
      <c r="K159" s="99" t="n"/>
      <c r="L159" s="102" t="n">
        <v>31334.21</v>
      </c>
      <c r="M159" s="99" t="n"/>
      <c r="N159" s="107" t="n"/>
    </row>
    <row r="160" ht="19.35" customHeight="1">
      <c r="A160" s="95" t="n"/>
      <c r="B160" s="108" t="n"/>
      <c r="C160" s="97" t="inlineStr">
        <is>
          <t>ФОТ</t>
        </is>
      </c>
      <c r="D160" s="272" t="n"/>
      <c r="E160" s="273" t="n"/>
      <c r="F160" s="98" t="n"/>
      <c r="G160" s="106" t="n"/>
      <c r="H160" s="106" t="n"/>
      <c r="I160" s="99" t="n"/>
      <c r="J160" s="99" t="n"/>
      <c r="K160" s="99" t="n"/>
      <c r="L160" s="102" t="n">
        <v>9356.18</v>
      </c>
      <c r="M160" s="99" t="n"/>
      <c r="N160" s="102" t="n">
        <v>666721.38</v>
      </c>
    </row>
    <row r="161" ht="42" customHeight="1">
      <c r="A161" s="95" t="n"/>
      <c r="B161" s="109" t="inlineStr">
        <is>
          <t>Пр/812-001.4-1</t>
        </is>
      </c>
      <c r="C161" s="97" t="inlineStr">
        <is>
          <t>НР Земляные работы по другим видам работ (подготовительным, сопутствующим, укрепительным)</t>
        </is>
      </c>
      <c r="D161" s="272" t="n"/>
      <c r="E161" s="273" t="n"/>
      <c r="F161" s="104" t="inlineStr">
        <is>
          <t>%</t>
        </is>
      </c>
      <c r="G161" s="110" t="n">
        <v>89</v>
      </c>
      <c r="H161" s="111" t="n"/>
      <c r="I161" s="110" t="n">
        <v>89</v>
      </c>
      <c r="J161" s="99" t="n"/>
      <c r="K161" s="99" t="n"/>
      <c r="L161" s="102" t="n">
        <v>8327</v>
      </c>
      <c r="M161" s="99" t="n"/>
      <c r="N161" s="112" t="n">
        <v>593382.03</v>
      </c>
    </row>
    <row r="162" ht="42" customHeight="1">
      <c r="A162" s="95" t="n"/>
      <c r="B162" s="109" t="inlineStr">
        <is>
          <t>Пр/774-001.4</t>
        </is>
      </c>
      <c r="C162" s="97" t="inlineStr">
        <is>
          <t>СП Земляные работы по другим видам работ (подготовительным, сопутствующим, укрепительным)</t>
        </is>
      </c>
      <c r="D162" s="272" t="n"/>
      <c r="E162" s="273" t="n"/>
      <c r="F162" s="104" t="inlineStr">
        <is>
          <t>%</t>
        </is>
      </c>
      <c r="G162" s="110" t="n">
        <v>41</v>
      </c>
      <c r="H162" s="111" t="n"/>
      <c r="I162" s="110" t="n">
        <v>41</v>
      </c>
      <c r="J162" s="99" t="n"/>
      <c r="K162" s="99" t="n"/>
      <c r="L162" s="102" t="n">
        <v>3836.03</v>
      </c>
      <c r="M162" s="99" t="n"/>
      <c r="N162" s="102" t="n">
        <v>273355.77</v>
      </c>
    </row>
    <row r="163" ht="19.35" customHeight="1">
      <c r="A163" s="95" t="n"/>
      <c r="B163" s="108" t="n"/>
      <c r="C163" s="87" t="inlineStr">
        <is>
          <t>Всего по позиции</t>
        </is>
      </c>
      <c r="D163" s="272" t="n"/>
      <c r="E163" s="273" t="n"/>
      <c r="F163" s="99" t="n"/>
      <c r="G163" s="106" t="n"/>
      <c r="H163" s="106" t="n"/>
      <c r="I163" s="113" t="n"/>
      <c r="J163" s="113" t="n"/>
      <c r="K163" s="113" t="n"/>
      <c r="L163" s="114" t="n">
        <v>43497.24</v>
      </c>
      <c r="M163" s="113" t="n"/>
      <c r="N163" s="93" t="n"/>
    </row>
    <row r="164" ht="55.35" customHeight="1">
      <c r="A164" s="87" t="inlineStr">
        <is>
          <t>14</t>
        </is>
      </c>
      <c r="B164" s="90" t="inlineStr">
        <is>
          <t>ФЕР01-02-100-09</t>
        </is>
      </c>
      <c r="C164" s="91" t="inlineStr">
        <is>
          <t>При трелевке на каждые последующие 100 м добавлять: к расценке 01-02-100-03</t>
        </is>
      </c>
      <c r="D164" s="272" t="n"/>
      <c r="E164" s="273" t="n"/>
      <c r="F164" s="92" t="inlineStr">
        <is>
          <t>100 шт</t>
        </is>
      </c>
      <c r="G164" s="93" t="n">
        <v>11.98</v>
      </c>
      <c r="H164" s="94" t="n">
        <v>1</v>
      </c>
      <c r="I164" s="115" t="n">
        <v>11.98</v>
      </c>
      <c r="J164" s="93" t="n"/>
      <c r="K164" s="93" t="n"/>
      <c r="L164" s="93" t="n"/>
      <c r="M164" s="93" t="n"/>
      <c r="N164" s="93" t="n"/>
    </row>
    <row r="165" ht="19.35" customHeight="1">
      <c r="A165" s="95" t="n"/>
      <c r="B165" s="96" t="inlineStr">
        <is>
          <t>1</t>
        </is>
      </c>
      <c r="C165" s="97" t="inlineStr">
        <is>
          <t>ОТ</t>
        </is>
      </c>
      <c r="D165" s="272" t="n"/>
      <c r="E165" s="273" t="n"/>
      <c r="F165" s="98" t="n"/>
      <c r="G165" s="98" t="n"/>
      <c r="H165" s="98" t="n"/>
      <c r="I165" s="99" t="n"/>
      <c r="J165" s="100" t="n">
        <v>93.59999999999999</v>
      </c>
      <c r="K165" s="274" t="n">
        <v>1.2</v>
      </c>
      <c r="L165" s="102" t="n">
        <v>1345.59</v>
      </c>
      <c r="M165" s="100" t="n">
        <v>71.26000000000001</v>
      </c>
      <c r="N165" s="102" t="n">
        <v>95886.74000000001</v>
      </c>
    </row>
    <row r="166" ht="19.35" customHeight="1">
      <c r="A166" s="95" t="n"/>
      <c r="B166" s="96" t="inlineStr">
        <is>
          <t>2</t>
        </is>
      </c>
      <c r="C166" s="97" t="inlineStr">
        <is>
          <t>ЭМ</t>
        </is>
      </c>
      <c r="D166" s="272" t="n"/>
      <c r="E166" s="273" t="n"/>
      <c r="F166" s="98" t="n"/>
      <c r="G166" s="98" t="n"/>
      <c r="H166" s="98" t="n"/>
      <c r="I166" s="99" t="n"/>
      <c r="J166" s="100" t="n">
        <v>531.14</v>
      </c>
      <c r="K166" s="274" t="n">
        <v>1.2</v>
      </c>
      <c r="L166" s="102" t="n">
        <v>7635.67</v>
      </c>
      <c r="M166" s="99" t="n"/>
      <c r="N166" s="99" t="n"/>
    </row>
    <row r="167" ht="19.35" customHeight="1">
      <c r="A167" s="95" t="n"/>
      <c r="B167" s="96" t="inlineStr">
        <is>
          <t>3</t>
        </is>
      </c>
      <c r="C167" s="97" t="inlineStr">
        <is>
          <t>в т.ч. ОТм</t>
        </is>
      </c>
      <c r="D167" s="272" t="n"/>
      <c r="E167" s="273" t="n"/>
      <c r="F167" s="98" t="n"/>
      <c r="G167" s="98" t="n"/>
      <c r="H167" s="98" t="n"/>
      <c r="I167" s="99" t="n"/>
      <c r="J167" s="100" t="n">
        <v>92.88</v>
      </c>
      <c r="K167" s="274" t="n">
        <v>1.2</v>
      </c>
      <c r="L167" s="102" t="n">
        <v>1335.24</v>
      </c>
      <c r="M167" s="100" t="n">
        <v>71.26000000000001</v>
      </c>
      <c r="N167" s="102" t="n">
        <v>95149.2</v>
      </c>
    </row>
    <row r="168" ht="19.35" customHeight="1">
      <c r="A168" s="95" t="n"/>
      <c r="B168" s="103" t="n"/>
      <c r="C168" s="97" t="inlineStr">
        <is>
          <t>ЗТ</t>
        </is>
      </c>
      <c r="D168" s="272" t="n"/>
      <c r="E168" s="273" t="n"/>
      <c r="F168" s="104" t="inlineStr">
        <is>
          <t>чел.-ч</t>
        </is>
      </c>
      <c r="G168" s="119" t="n">
        <v>12</v>
      </c>
      <c r="H168" s="274" t="n">
        <v>1.2</v>
      </c>
      <c r="I168" s="275" t="n">
        <v>172.512</v>
      </c>
      <c r="J168" s="99" t="n"/>
      <c r="K168" s="99" t="n"/>
      <c r="L168" s="99" t="n"/>
      <c r="M168" s="99" t="n"/>
      <c r="N168" s="99" t="n"/>
    </row>
    <row r="169" ht="19.35" customHeight="1">
      <c r="A169" s="95" t="n"/>
      <c r="B169" s="103" t="n"/>
      <c r="C169" s="97" t="inlineStr">
        <is>
          <t>ЗТм</t>
        </is>
      </c>
      <c r="D169" s="272" t="n"/>
      <c r="E169" s="273" t="n"/>
      <c r="F169" s="104" t="inlineStr">
        <is>
          <t>чел.-ч</t>
        </is>
      </c>
      <c r="G169" s="100" t="n">
        <v>6.88</v>
      </c>
      <c r="H169" s="274" t="n">
        <v>1.2</v>
      </c>
      <c r="I169" s="276" t="n">
        <v>98.90688</v>
      </c>
      <c r="J169" s="99" t="n"/>
      <c r="K169" s="99" t="n"/>
      <c r="L169" s="99" t="n"/>
      <c r="M169" s="99" t="n"/>
      <c r="N169" s="99" t="n"/>
    </row>
    <row r="170" ht="19.35" customHeight="1">
      <c r="A170" s="95" t="n"/>
      <c r="B170" s="103" t="n"/>
      <c r="C170" s="97" t="inlineStr">
        <is>
          <t>Итого по расценке</t>
        </is>
      </c>
      <c r="D170" s="272" t="n"/>
      <c r="E170" s="273" t="n"/>
      <c r="F170" s="98" t="n"/>
      <c r="G170" s="106" t="n"/>
      <c r="H170" s="106" t="n"/>
      <c r="I170" s="99" t="n"/>
      <c r="J170" s="100" t="n">
        <v>624.74</v>
      </c>
      <c r="K170" s="99" t="n"/>
      <c r="L170" s="102" t="n">
        <v>8981.26</v>
      </c>
      <c r="M170" s="99" t="n"/>
      <c r="N170" s="107" t="n"/>
    </row>
    <row r="171" ht="19.35" customHeight="1">
      <c r="A171" s="95" t="n"/>
      <c r="B171" s="108" t="n"/>
      <c r="C171" s="97" t="inlineStr">
        <is>
          <t>ФОТ</t>
        </is>
      </c>
      <c r="D171" s="272" t="n"/>
      <c r="E171" s="273" t="n"/>
      <c r="F171" s="98" t="n"/>
      <c r="G171" s="106" t="n"/>
      <c r="H171" s="106" t="n"/>
      <c r="I171" s="99" t="n"/>
      <c r="J171" s="99" t="n"/>
      <c r="K171" s="99" t="n"/>
      <c r="L171" s="102" t="n">
        <v>2680.83</v>
      </c>
      <c r="M171" s="99" t="n"/>
      <c r="N171" s="102" t="n">
        <v>191035.94</v>
      </c>
    </row>
    <row r="172" ht="42" customHeight="1">
      <c r="A172" s="95" t="n"/>
      <c r="B172" s="109" t="inlineStr">
        <is>
          <t>Пр/812-001.4-1</t>
        </is>
      </c>
      <c r="C172" s="97" t="inlineStr">
        <is>
          <t>НР Земляные работы по другим видам работ (подготовительным, сопутствующим, укрепительным)</t>
        </is>
      </c>
      <c r="D172" s="272" t="n"/>
      <c r="E172" s="273" t="n"/>
      <c r="F172" s="104" t="inlineStr">
        <is>
          <t>%</t>
        </is>
      </c>
      <c r="G172" s="110" t="n">
        <v>89</v>
      </c>
      <c r="H172" s="111" t="n"/>
      <c r="I172" s="110" t="n">
        <v>89</v>
      </c>
      <c r="J172" s="99" t="n"/>
      <c r="K172" s="99" t="n"/>
      <c r="L172" s="102" t="n">
        <v>2385.94</v>
      </c>
      <c r="M172" s="99" t="n"/>
      <c r="N172" s="112" t="n">
        <v>170021.99</v>
      </c>
    </row>
    <row r="173" ht="42" customHeight="1">
      <c r="A173" s="95" t="n"/>
      <c r="B173" s="109" t="inlineStr">
        <is>
          <t>Пр/774-001.4</t>
        </is>
      </c>
      <c r="C173" s="97" t="inlineStr">
        <is>
          <t>СП Земляные работы по другим видам работ (подготовительным, сопутствующим, укрепительным)</t>
        </is>
      </c>
      <c r="D173" s="272" t="n"/>
      <c r="E173" s="273" t="n"/>
      <c r="F173" s="104" t="inlineStr">
        <is>
          <t>%</t>
        </is>
      </c>
      <c r="G173" s="110" t="n">
        <v>41</v>
      </c>
      <c r="H173" s="111" t="n"/>
      <c r="I173" s="110" t="n">
        <v>41</v>
      </c>
      <c r="J173" s="99" t="n"/>
      <c r="K173" s="99" t="n"/>
      <c r="L173" s="102" t="n">
        <v>1099.14</v>
      </c>
      <c r="M173" s="99" t="n"/>
      <c r="N173" s="102" t="n">
        <v>78324.74000000001</v>
      </c>
    </row>
    <row r="174" ht="19.35" customHeight="1">
      <c r="A174" s="95" t="n"/>
      <c r="B174" s="108" t="n"/>
      <c r="C174" s="87" t="inlineStr">
        <is>
          <t>Всего по позиции</t>
        </is>
      </c>
      <c r="D174" s="272" t="n"/>
      <c r="E174" s="273" t="n"/>
      <c r="F174" s="99" t="n"/>
      <c r="G174" s="106" t="n"/>
      <c r="H174" s="106" t="n"/>
      <c r="I174" s="113" t="n"/>
      <c r="J174" s="113" t="n"/>
      <c r="K174" s="113" t="n"/>
      <c r="L174" s="114" t="n">
        <v>12466.34</v>
      </c>
      <c r="M174" s="113" t="n"/>
      <c r="N174" s="93" t="n"/>
    </row>
    <row r="175" ht="19.35" customHeight="1">
      <c r="A175" s="120" t="n"/>
      <c r="B175" s="120" t="n"/>
      <c r="C175" s="121" t="inlineStr">
        <is>
          <t>Итого по разделу 1. Вырубка просеки</t>
        </is>
      </c>
      <c r="L175" s="122" t="n">
        <v>686970.95</v>
      </c>
      <c r="M175" s="120" t="n"/>
      <c r="N175" s="123" t="n"/>
    </row>
    <row r="176" ht="19.35" customHeight="1">
      <c r="A176" s="124" t="n"/>
      <c r="B176" s="125" t="n"/>
      <c r="C176" s="126" t="inlineStr">
        <is>
          <t>Итого прямые затраты по разделу</t>
        </is>
      </c>
      <c r="L176" s="127" t="n">
        <v>377619.83</v>
      </c>
      <c r="M176" s="128" t="n"/>
      <c r="N176" s="127" t="n">
        <v>18393934.3</v>
      </c>
    </row>
    <row r="177" ht="19.35" customHeight="1">
      <c r="A177" s="124" t="n"/>
      <c r="B177" s="125" t="n"/>
      <c r="C177" s="126" t="inlineStr">
        <is>
          <t>в том числе</t>
        </is>
      </c>
      <c r="L177" s="127" t="n"/>
      <c r="M177" s="128" t="n"/>
      <c r="N177" s="127" t="n"/>
    </row>
    <row r="178" ht="19.35" customHeight="1">
      <c r="A178" s="124" t="n"/>
      <c r="B178" s="125" t="n"/>
      <c r="C178" s="126" t="inlineStr">
        <is>
          <t>- оплата труда (ОТ)</t>
        </is>
      </c>
      <c r="L178" s="127" t="n">
        <v>208364.12</v>
      </c>
      <c r="M178" s="128" t="n"/>
      <c r="N178" s="127" t="n">
        <v>14848027.18</v>
      </c>
    </row>
    <row r="179" ht="19.35" customHeight="1">
      <c r="A179" s="124" t="n"/>
      <c r="B179" s="125" t="n"/>
      <c r="C179" s="126" t="inlineStr">
        <is>
          <t>- эксплуатация машин и механизмов</t>
        </is>
      </c>
      <c r="L179" s="127" t="n">
        <v>169255.71</v>
      </c>
      <c r="M179" s="128" t="n"/>
      <c r="N179" s="127" t="n">
        <v>3545907.12</v>
      </c>
    </row>
    <row r="180" ht="19.35" customHeight="1">
      <c r="A180" s="124" t="n"/>
      <c r="B180" s="129" t="n"/>
      <c r="C180" s="130" t="inlineStr">
        <is>
          <t>в том числе</t>
        </is>
      </c>
      <c r="L180" s="127" t="n"/>
      <c r="M180" s="128" t="n"/>
      <c r="N180" s="127" t="n"/>
    </row>
    <row r="181" ht="19.35" customHeight="1">
      <c r="A181" s="124" t="n"/>
      <c r="B181" s="129" t="n"/>
      <c r="C181" s="130" t="inlineStr">
        <is>
          <t>эксплуатация машин и механизмов без учета доплат к оплате труда машинистов</t>
        </is>
      </c>
      <c r="L181" s="127" t="n">
        <v>169255.71</v>
      </c>
      <c r="M181" s="128" t="n"/>
      <c r="N181" s="127" t="n">
        <v>3545907.12</v>
      </c>
    </row>
    <row r="182" ht="19.35" customHeight="1">
      <c r="A182" s="124" t="n"/>
      <c r="B182" s="129" t="n"/>
      <c r="C182" s="130" t="inlineStr">
        <is>
          <t>в том числе</t>
        </is>
      </c>
      <c r="L182" s="127" t="n"/>
      <c r="M182" s="128" t="n"/>
      <c r="N182" s="127" t="n"/>
    </row>
    <row r="183" ht="19.35" customHeight="1">
      <c r="A183" s="124" t="n"/>
      <c r="B183" s="129" t="n"/>
      <c r="C183" s="130" t="inlineStr">
        <is>
          <t>оплата труда машинистов (ОТм)</t>
        </is>
      </c>
      <c r="L183" s="127" t="n">
        <v>29598.28</v>
      </c>
      <c r="M183" s="128" t="n"/>
      <c r="N183" s="127" t="n">
        <v>2109173.43</v>
      </c>
    </row>
    <row r="184" ht="19.35" customHeight="1">
      <c r="A184" s="124" t="n"/>
      <c r="B184" s="125" t="n"/>
      <c r="C184" s="126" t="inlineStr">
        <is>
          <t>Итого ФОТ (справочно)</t>
        </is>
      </c>
      <c r="L184" s="127" t="n">
        <v>237962.4</v>
      </c>
      <c r="M184" s="128" t="n"/>
      <c r="N184" s="127" t="n">
        <v>16957200.61</v>
      </c>
    </row>
    <row r="185" ht="19.35" customHeight="1">
      <c r="A185" s="124" t="n"/>
      <c r="B185" s="125" t="n"/>
      <c r="C185" s="126" t="inlineStr">
        <is>
          <t>Итого накладные расходы</t>
        </is>
      </c>
      <c r="L185" s="127" t="n">
        <v>211786.53</v>
      </c>
      <c r="M185" s="128" t="n"/>
      <c r="N185" s="127" t="n">
        <v>15091908.55</v>
      </c>
    </row>
    <row r="186" ht="19.35" customHeight="1">
      <c r="A186" s="124" t="n"/>
      <c r="B186" s="125" t="n"/>
      <c r="C186" s="126" t="inlineStr">
        <is>
          <t>Итого сметная прибыль</t>
        </is>
      </c>
      <c r="L186" s="127" t="n">
        <v>97564.59</v>
      </c>
      <c r="M186" s="128" t="n"/>
      <c r="N186" s="127" t="n">
        <v>6952452.26</v>
      </c>
    </row>
    <row r="187" ht="19.35" customHeight="1">
      <c r="A187" s="124" t="n"/>
      <c r="B187" s="131" t="n"/>
      <c r="C187" s="132" t="inlineStr">
        <is>
          <t>Итого по разделу</t>
        </is>
      </c>
      <c r="L187" s="122" t="n">
        <v>686970.95</v>
      </c>
      <c r="M187" s="133" t="n"/>
      <c r="N187" s="122" t="n">
        <v>40438295.11</v>
      </c>
    </row>
    <row r="188" ht="19.35" customHeight="1">
      <c r="A188" s="124" t="n"/>
      <c r="B188" s="129" t="n"/>
      <c r="C188" s="130" t="inlineStr">
        <is>
          <t>Справочно</t>
        </is>
      </c>
      <c r="L188" s="127" t="n"/>
      <c r="M188" s="128" t="n"/>
      <c r="N188" s="127" t="n"/>
    </row>
    <row r="189" ht="19.35" customHeight="1">
      <c r="A189" s="124" t="n"/>
      <c r="B189" s="125" t="n"/>
      <c r="C189" s="130" t="inlineStr">
        <is>
          <t>затраты труда рабочих</t>
        </is>
      </c>
      <c r="I189" s="134" t="n">
        <v>24642.36228</v>
      </c>
      <c r="J189" s="135" t="n"/>
      <c r="K189" s="135" t="n"/>
      <c r="L189" s="128" t="n"/>
      <c r="M189" s="128" t="n"/>
      <c r="N189" s="128" t="n"/>
    </row>
    <row r="190" ht="19.35" customHeight="1">
      <c r="A190" s="124" t="n"/>
      <c r="B190" s="125" t="n"/>
      <c r="C190" s="130" t="inlineStr">
        <is>
          <t>затраты труда машинистов</t>
        </is>
      </c>
      <c r="I190" s="134" t="n">
        <v>2192.43108</v>
      </c>
      <c r="J190" s="135" t="n"/>
      <c r="K190" s="135" t="n"/>
      <c r="L190" s="128" t="n"/>
      <c r="M190" s="128" t="n"/>
      <c r="N190" s="128" t="n"/>
    </row>
    <row r="191" ht="19.35" customHeight="1">
      <c r="A191" s="136" t="n"/>
      <c r="B191" s="137" t="n"/>
      <c r="C191" s="138" t="inlineStr">
        <is>
          <t>ВСЕГО по смете</t>
        </is>
      </c>
      <c r="D191" s="139" t="n"/>
      <c r="E191" s="139" t="n"/>
      <c r="F191" s="140" t="n"/>
      <c r="G191" s="140" t="n"/>
      <c r="H191" s="140" t="n"/>
      <c r="I191" s="140" t="n"/>
      <c r="J191" s="140" t="n"/>
      <c r="K191" s="140" t="n"/>
      <c r="L191" s="141" t="n"/>
      <c r="M191" s="140" t="n"/>
      <c r="N191" s="142" t="n"/>
    </row>
    <row r="192" ht="19.35" customHeight="1">
      <c r="A192" s="124" t="n"/>
      <c r="B192" s="131" t="n"/>
      <c r="C192" s="132" t="inlineStr">
        <is>
          <t>Итого по всем разделам</t>
        </is>
      </c>
      <c r="L192" s="122" t="n">
        <v>686970.95</v>
      </c>
      <c r="M192" s="123" t="n"/>
      <c r="N192" s="122" t="n"/>
    </row>
    <row r="193" ht="19.35" customHeight="1">
      <c r="A193" s="124" t="n"/>
      <c r="B193" s="125" t="n"/>
      <c r="C193" s="126" t="inlineStr">
        <is>
          <t>ВСЕГО строительные работы</t>
        </is>
      </c>
      <c r="L193" s="127" t="n">
        <v>686970.95</v>
      </c>
      <c r="M193" s="128" t="n"/>
      <c r="N193" s="127" t="n">
        <v>40438295.11</v>
      </c>
    </row>
    <row r="194" ht="19.35" customHeight="1">
      <c r="A194" s="124" t="n"/>
      <c r="B194" s="129" t="n"/>
      <c r="C194" s="130" t="inlineStr">
        <is>
          <t>в том числе</t>
        </is>
      </c>
      <c r="L194" s="127" t="n"/>
      <c r="M194" s="128" t="n"/>
      <c r="N194" s="127" t="n"/>
    </row>
    <row r="195" ht="19.35" customHeight="1">
      <c r="A195" s="124" t="n"/>
      <c r="B195" s="129" t="n"/>
      <c r="C195" s="130" t="inlineStr">
        <is>
          <t>всего прямые затраты</t>
        </is>
      </c>
      <c r="L195" s="127" t="n">
        <v>377619.83</v>
      </c>
      <c r="M195" s="128" t="n"/>
      <c r="N195" s="127" t="n">
        <v>18393934.3</v>
      </c>
    </row>
    <row r="196" ht="19.35" customHeight="1">
      <c r="A196" s="124" t="n"/>
      <c r="B196" s="129" t="n"/>
      <c r="C196" s="130" t="inlineStr">
        <is>
          <t>в том числе</t>
        </is>
      </c>
      <c r="L196" s="127" t="n"/>
      <c r="M196" s="128" t="n"/>
      <c r="N196" s="127" t="n"/>
    </row>
    <row r="197" ht="19.35" customHeight="1">
      <c r="A197" s="124" t="n"/>
      <c r="B197" s="129" t="n"/>
      <c r="C197" s="130" t="inlineStr">
        <is>
          <t>- оплата труда (ОТ)</t>
        </is>
      </c>
      <c r="L197" s="127" t="n">
        <v>208364.12</v>
      </c>
      <c r="M197" s="128" t="n"/>
      <c r="N197" s="127" t="n">
        <v>14848027.18</v>
      </c>
    </row>
    <row r="198" ht="19.35" customHeight="1">
      <c r="A198" s="124" t="n"/>
      <c r="B198" s="129" t="n"/>
      <c r="C198" s="130" t="inlineStr">
        <is>
          <t>- эксплуатация машин и механизмов</t>
        </is>
      </c>
      <c r="L198" s="127" t="n">
        <v>169255.71</v>
      </c>
      <c r="M198" s="128" t="n"/>
      <c r="N198" s="127" t="n">
        <v>3545907.12</v>
      </c>
    </row>
    <row r="199" ht="19.35" customHeight="1">
      <c r="A199" s="124" t="n"/>
      <c r="B199" s="129" t="n"/>
      <c r="C199" s="130" t="inlineStr">
        <is>
          <t>в т.ч. эксплуатация машин и механизмов без учета доплат к оплате труда машинистов</t>
        </is>
      </c>
      <c r="L199" s="127" t="n">
        <v>169255.71</v>
      </c>
      <c r="M199" s="128" t="n"/>
      <c r="N199" s="127" t="n">
        <v>3545907.12</v>
      </c>
    </row>
    <row r="200" ht="19.35" customHeight="1">
      <c r="A200" s="124" t="n"/>
      <c r="B200" s="129" t="n"/>
      <c r="C200" s="130" t="inlineStr">
        <is>
          <t>- в т.ч. оплата труда машинистов (ОТм)</t>
        </is>
      </c>
      <c r="L200" s="127" t="n">
        <v>29598.28</v>
      </c>
      <c r="M200" s="128" t="n"/>
      <c r="N200" s="127" t="n">
        <v>2109173.43</v>
      </c>
    </row>
    <row r="201" ht="19.35" customHeight="1">
      <c r="A201" s="124" t="n"/>
      <c r="B201" s="129" t="n"/>
      <c r="C201" s="130" t="inlineStr">
        <is>
          <t>всего ФОТ (справочно)</t>
        </is>
      </c>
      <c r="L201" s="127" t="n">
        <v>237962.4</v>
      </c>
      <c r="M201" s="128" t="n"/>
      <c r="N201" s="127" t="n">
        <v>16957200.61</v>
      </c>
    </row>
    <row r="202" ht="19.35" customHeight="1">
      <c r="A202" s="124" t="n"/>
      <c r="B202" s="129" t="n"/>
      <c r="C202" s="130" t="inlineStr">
        <is>
          <t>всего накладные расходы</t>
        </is>
      </c>
      <c r="L202" s="127" t="n">
        <v>211786.53</v>
      </c>
      <c r="M202" s="128" t="n"/>
      <c r="N202" s="127" t="n">
        <v>15091908.55</v>
      </c>
    </row>
    <row r="203" ht="19.35" customHeight="1">
      <c r="A203" s="124" t="n"/>
      <c r="B203" s="129" t="n"/>
      <c r="C203" s="130" t="inlineStr">
        <is>
          <t>всего сметная прибыль</t>
        </is>
      </c>
      <c r="L203" s="127" t="n">
        <v>97564.59</v>
      </c>
      <c r="M203" s="128" t="n"/>
      <c r="N203" s="127" t="n">
        <v>6952452.26</v>
      </c>
    </row>
    <row r="204" ht="19.35" customHeight="1">
      <c r="A204" s="124" t="n"/>
      <c r="B204" s="131" t="n"/>
      <c r="C204" s="132" t="inlineStr">
        <is>
          <t>ВСЕГО по смете</t>
        </is>
      </c>
      <c r="L204" s="122" t="n">
        <v>686970.95</v>
      </c>
      <c r="M204" s="123" t="n"/>
      <c r="N204" s="122" t="n">
        <v>40438295.11</v>
      </c>
    </row>
    <row r="205" ht="19.35" customHeight="1">
      <c r="A205" s="124" t="n"/>
      <c r="B205" s="129" t="n"/>
      <c r="C205" s="130" t="inlineStr">
        <is>
          <t>Всего прямые затраты</t>
        </is>
      </c>
      <c r="L205" s="127" t="n">
        <v>377619.83</v>
      </c>
      <c r="M205" s="128" t="n"/>
      <c r="N205" s="127" t="n">
        <v>18393934.3</v>
      </c>
    </row>
    <row r="206" ht="19.35" customHeight="1">
      <c r="A206" s="124" t="n"/>
      <c r="B206" s="129" t="n"/>
      <c r="C206" s="130" t="inlineStr">
        <is>
          <t>в том числе</t>
        </is>
      </c>
      <c r="L206" s="127" t="n"/>
      <c r="M206" s="128" t="n"/>
      <c r="N206" s="127" t="n"/>
    </row>
    <row r="207" ht="19.35" customHeight="1">
      <c r="A207" s="124" t="n"/>
      <c r="B207" s="129" t="n"/>
      <c r="C207" s="130" t="inlineStr">
        <is>
          <t>- оплата труда рабочих (ОТ)</t>
        </is>
      </c>
      <c r="L207" s="127" t="n">
        <v>208364.12</v>
      </c>
      <c r="M207" s="128" t="n"/>
      <c r="N207" s="127" t="n">
        <v>14848027.18</v>
      </c>
    </row>
    <row r="208" ht="19.35" customHeight="1">
      <c r="A208" s="124" t="n"/>
      <c r="B208" s="129" t="n"/>
      <c r="C208" s="130" t="inlineStr">
        <is>
          <t>- эксплуатация машин и механизмов</t>
        </is>
      </c>
      <c r="L208" s="127" t="n">
        <v>169255.71</v>
      </c>
      <c r="M208" s="128" t="n"/>
      <c r="N208" s="127" t="n">
        <v>3545907.12</v>
      </c>
    </row>
    <row r="209" ht="19.35" customHeight="1">
      <c r="A209" s="124" t="n"/>
      <c r="B209" s="129" t="n"/>
      <c r="C209" s="130" t="inlineStr">
        <is>
          <t>в т.ч. эксплуатация машин и механизмов без учета доплат к оплате труда машинистов</t>
        </is>
      </c>
      <c r="L209" s="127" t="n">
        <v>169255.71</v>
      </c>
      <c r="M209" s="128" t="n"/>
      <c r="N209" s="127" t="n">
        <v>3545907.12</v>
      </c>
    </row>
    <row r="210" ht="19.35" customHeight="1">
      <c r="A210" s="124" t="n"/>
      <c r="B210" s="129" t="n"/>
      <c r="C210" s="130" t="inlineStr">
        <is>
          <t>- в т.ч. оплата труда машинистов (ОТм)</t>
        </is>
      </c>
      <c r="L210" s="127" t="n">
        <v>29598.28</v>
      </c>
      <c r="M210" s="128" t="n"/>
      <c r="N210" s="127" t="n">
        <v>2109173.43</v>
      </c>
    </row>
    <row r="211" ht="19.35" customHeight="1">
      <c r="A211" s="124" t="n"/>
      <c r="B211" s="129" t="n"/>
      <c r="C211" s="130" t="inlineStr">
        <is>
          <t>Всего ФОТ (справочно)</t>
        </is>
      </c>
      <c r="L211" s="127" t="n">
        <v>237962.4</v>
      </c>
      <c r="M211" s="128" t="n"/>
      <c r="N211" s="127" t="n">
        <v>16957200.61</v>
      </c>
    </row>
    <row r="212" ht="19.35" customHeight="1">
      <c r="A212" s="124" t="n"/>
      <c r="B212" s="129" t="n"/>
      <c r="C212" s="130" t="inlineStr">
        <is>
          <t>Всего накладные расходы</t>
        </is>
      </c>
      <c r="L212" s="127" t="n">
        <v>211786.53</v>
      </c>
      <c r="M212" s="128" t="n"/>
      <c r="N212" s="127" t="n">
        <v>15091908.55</v>
      </c>
    </row>
    <row r="213" ht="19.35" customHeight="1">
      <c r="A213" s="124" t="n"/>
      <c r="B213" s="129" t="n"/>
      <c r="C213" s="130" t="inlineStr">
        <is>
          <t>Всего сметная прибыль</t>
        </is>
      </c>
      <c r="L213" s="127" t="n">
        <v>97564.59</v>
      </c>
      <c r="M213" s="128" t="n"/>
      <c r="N213" s="127" t="n">
        <v>6952452.26</v>
      </c>
    </row>
    <row r="214" ht="19.35" customHeight="1">
      <c r="A214" s="124" t="n"/>
      <c r="B214" s="129" t="n"/>
      <c r="C214" s="130" t="inlineStr">
        <is>
          <t>Справочно</t>
        </is>
      </c>
      <c r="L214" s="127" t="n"/>
      <c r="M214" s="128" t="n"/>
      <c r="N214" s="127" t="n"/>
    </row>
    <row r="215" ht="19.35" customHeight="1">
      <c r="A215" s="124" t="n"/>
      <c r="B215" s="125" t="n"/>
      <c r="C215" s="130" t="inlineStr">
        <is>
          <t>затраты труда рабочих</t>
        </is>
      </c>
      <c r="I215" s="134" t="n">
        <v>24642.36228</v>
      </c>
      <c r="J215" s="135" t="n"/>
      <c r="K215" s="135" t="n"/>
      <c r="L215" s="128" t="n"/>
      <c r="M215" s="128" t="n"/>
      <c r="N215" s="128" t="n"/>
    </row>
    <row r="216" ht="19.35" customHeight="1">
      <c r="A216" s="124" t="n"/>
      <c r="B216" s="125" t="n"/>
      <c r="C216" s="130" t="inlineStr">
        <is>
          <t>затраты труда машинистов</t>
        </is>
      </c>
      <c r="I216" s="134" t="n">
        <v>2192.43108</v>
      </c>
      <c r="J216" s="135" t="n"/>
      <c r="K216" s="135" t="n"/>
      <c r="L216" s="128" t="n"/>
      <c r="M216" s="128" t="n"/>
      <c r="N216" s="128" t="n"/>
    </row>
    <row r="217" ht="19.35" customHeight="1">
      <c r="A217" s="124" t="n"/>
      <c r="B217" s="143" t="n"/>
      <c r="C217" s="143" t="n"/>
      <c r="D217" s="121" t="n"/>
      <c r="E217" s="121" t="n"/>
      <c r="F217" s="4" t="n"/>
      <c r="G217" s="4" t="n"/>
      <c r="H217" s="4" t="n"/>
      <c r="I217" s="4" t="n"/>
      <c r="J217" s="4" t="n"/>
      <c r="K217" s="4" t="n"/>
      <c r="L217" s="4" t="n"/>
      <c r="M217" s="4" t="n"/>
      <c r="N217" s="4" t="n"/>
    </row>
    <row r="218" ht="19.35" customHeight="1">
      <c r="A218" s="144" t="inlineStr">
        <is>
          <t>Составил: ______________________________________/  Григорова И. А. /</t>
        </is>
      </c>
    </row>
    <row r="219" ht="19.35" customHeight="1">
      <c r="A219" s="144" t="n"/>
      <c r="B219" s="144" t="n"/>
      <c r="C219" s="145" t="inlineStr">
        <is>
          <t>должность, подпись (инициалы, фамилия)</t>
        </is>
      </c>
      <c r="G219" s="146" t="n"/>
      <c r="H219" s="146" t="n"/>
      <c r="I219" s="146" t="n"/>
      <c r="J219" s="144" t="n"/>
      <c r="K219" s="144" t="n"/>
      <c r="L219" s="144" t="n"/>
      <c r="M219" s="144" t="n"/>
      <c r="N219" s="144" t="n"/>
    </row>
    <row r="220" ht="19.35" customHeight="1">
      <c r="A220" s="144" t="inlineStr">
        <is>
          <t>Проверил: ______________________________________ /  Черкасов А. В. /</t>
        </is>
      </c>
    </row>
    <row r="221" ht="19.35" customHeight="1">
      <c r="A221" s="4" t="n"/>
      <c r="B221" s="4" t="n"/>
      <c r="C221" s="145" t="inlineStr">
        <is>
          <t>должность, подпись (инициалы, фамилия)</t>
        </is>
      </c>
      <c r="G221" s="146" t="n"/>
      <c r="H221" s="146" t="n"/>
      <c r="I221" s="146" t="n"/>
      <c r="J221" s="4" t="n"/>
      <c r="K221" s="4" t="n"/>
      <c r="L221" s="4" t="n"/>
      <c r="M221" s="4" t="n"/>
      <c r="N221" s="4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C95:E95"/>
    <mergeCell ref="H15:N15"/>
    <mergeCell ref="C51:E51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A220:N220"/>
    <mergeCell ref="C85:E85"/>
    <mergeCell ref="C143:E143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2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27 ВЛ 220 кВ Архара-Ядрино-т с отпайкой на ПС Тармачукан-т.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02-27-10</t>
        </is>
      </c>
    </row>
    <row r="25" ht="19.35" customHeight="1">
      <c r="A25" s="55" t="inlineStr">
        <is>
          <t>27 ВЛ 220 кВ Архара-Ядрино-т с отпайкой на ПС Тармачукан-т. Кундурское уч. л-во Архаринского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Ф.579959-19.27-РД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1686.7</v>
      </c>
      <c r="M31" s="64" t="n">
        <v>23.67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3879.41</v>
      </c>
      <c r="E32" s="71" t="inlineStr">
        <is>
          <t>(</t>
        </is>
      </c>
      <c r="F32" s="70" t="n">
        <v>54.44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2823.14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3879.41</v>
      </c>
      <c r="E34" s="71" t="inlineStr">
        <is>
          <t>(</t>
        </is>
      </c>
      <c r="F34" s="77" t="n">
        <v>54.44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3" t="n"/>
    </row>
    <row r="43" ht="19.35" customHeight="1">
      <c r="A43" s="89" t="inlineStr">
        <is>
          <t>Пролет 197-341, 373-377, 1-12 ПС Тарманчукан Т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2" t="n"/>
      <c r="E44" s="273" t="n"/>
      <c r="F44" s="92" t="inlineStr">
        <is>
          <t>100 деревьев</t>
        </is>
      </c>
      <c r="G44" s="93" t="n">
        <v>76.94</v>
      </c>
      <c r="H44" s="94" t="n">
        <v>1</v>
      </c>
      <c r="I44" s="115" t="n">
        <v>76.94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2" t="n"/>
      <c r="E45" s="272" t="n"/>
      <c r="F45" s="272" t="n"/>
      <c r="G45" s="272" t="n"/>
      <c r="H45" s="272" t="n"/>
      <c r="I45" s="272" t="n"/>
      <c r="J45" s="272" t="n"/>
      <c r="K45" s="272" t="n"/>
      <c r="L45" s="272" t="n"/>
      <c r="M45" s="272" t="n"/>
      <c r="N45" s="273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2" t="n"/>
      <c r="E46" s="273" t="n"/>
      <c r="F46" s="98" t="n"/>
      <c r="G46" s="98" t="n"/>
      <c r="H46" s="98" t="n"/>
      <c r="I46" s="99" t="n"/>
      <c r="J46" s="100" t="n">
        <v>112.29</v>
      </c>
      <c r="K46" s="147" t="n">
        <v>0.96</v>
      </c>
      <c r="L46" s="102" t="n">
        <v>8294.01</v>
      </c>
      <c r="M46" s="100" t="n">
        <v>71.26000000000001</v>
      </c>
      <c r="N46" s="102" t="n">
        <v>591031.15</v>
      </c>
    </row>
    <row r="47" ht="19.35" customHeight="1">
      <c r="A47" s="95" t="n"/>
      <c r="B47" s="103" t="n"/>
      <c r="C47" s="97" t="inlineStr">
        <is>
          <t>ЗТ</t>
        </is>
      </c>
      <c r="D47" s="272" t="n"/>
      <c r="E47" s="273" t="n"/>
      <c r="F47" s="104" t="inlineStr">
        <is>
          <t>чел.-ч</t>
        </is>
      </c>
      <c r="G47" s="277" t="n">
        <v>13.4</v>
      </c>
      <c r="H47" s="147" t="n">
        <v>0.96</v>
      </c>
      <c r="I47" s="276" t="n">
        <v>989.75616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2" t="n"/>
      <c r="E48" s="273" t="n"/>
      <c r="F48" s="98" t="n"/>
      <c r="G48" s="106" t="n"/>
      <c r="H48" s="106" t="n"/>
      <c r="I48" s="99" t="n"/>
      <c r="J48" s="100" t="n">
        <v>112.29</v>
      </c>
      <c r="K48" s="99" t="n"/>
      <c r="L48" s="102" t="n">
        <v>8294.01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2" t="n"/>
      <c r="E49" s="273" t="n"/>
      <c r="F49" s="98" t="n"/>
      <c r="G49" s="106" t="n"/>
      <c r="H49" s="106" t="n"/>
      <c r="I49" s="99" t="n"/>
      <c r="J49" s="99" t="n"/>
      <c r="K49" s="99" t="n"/>
      <c r="L49" s="102" t="n">
        <v>8294.01</v>
      </c>
      <c r="M49" s="99" t="n"/>
      <c r="N49" s="102" t="n">
        <v>591031.15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2" t="n"/>
      <c r="E50" s="273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2" t="n">
        <v>7381.67</v>
      </c>
      <c r="M50" s="99" t="n"/>
      <c r="N50" s="112" t="n">
        <v>526017.72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2" t="n"/>
      <c r="E51" s="273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2" t="n">
        <v>3400.54</v>
      </c>
      <c r="M51" s="99" t="n"/>
      <c r="N51" s="102" t="n">
        <v>242322.77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2" t="n"/>
      <c r="E52" s="273" t="n"/>
      <c r="F52" s="99" t="n"/>
      <c r="G52" s="106" t="n"/>
      <c r="H52" s="106" t="n"/>
      <c r="I52" s="113" t="n"/>
      <c r="J52" s="113" t="n"/>
      <c r="K52" s="113" t="n"/>
      <c r="L52" s="114" t="n">
        <v>19076.22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2" t="n"/>
      <c r="E53" s="273" t="n"/>
      <c r="F53" s="92" t="inlineStr">
        <is>
          <t>100 деревьев</t>
        </is>
      </c>
      <c r="G53" s="93" t="n">
        <v>33.46</v>
      </c>
      <c r="H53" s="94" t="n">
        <v>1</v>
      </c>
      <c r="I53" s="115" t="n">
        <v>33.46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2" t="n"/>
      <c r="E54" s="272" t="n"/>
      <c r="F54" s="272" t="n"/>
      <c r="G54" s="272" t="n"/>
      <c r="H54" s="272" t="n"/>
      <c r="I54" s="272" t="n"/>
      <c r="J54" s="272" t="n"/>
      <c r="K54" s="272" t="n"/>
      <c r="L54" s="272" t="n"/>
      <c r="M54" s="272" t="n"/>
      <c r="N54" s="273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2" t="n"/>
      <c r="E55" s="273" t="n"/>
      <c r="F55" s="98" t="n"/>
      <c r="G55" s="98" t="n"/>
      <c r="H55" s="98" t="n"/>
      <c r="I55" s="99" t="n"/>
      <c r="J55" s="100" t="n">
        <v>323.47</v>
      </c>
      <c r="K55" s="147" t="n">
        <v>0.96</v>
      </c>
      <c r="L55" s="102" t="n">
        <v>10390.37</v>
      </c>
      <c r="M55" s="100" t="n">
        <v>71.26000000000001</v>
      </c>
      <c r="N55" s="102" t="n">
        <v>740417.77</v>
      </c>
    </row>
    <row r="56" ht="19.35" customHeight="1">
      <c r="A56" s="95" t="n"/>
      <c r="B56" s="103" t="n"/>
      <c r="C56" s="97" t="inlineStr">
        <is>
          <t>ЗТ</t>
        </is>
      </c>
      <c r="D56" s="272" t="n"/>
      <c r="E56" s="273" t="n"/>
      <c r="F56" s="104" t="inlineStr">
        <is>
          <t>чел.-ч</t>
        </is>
      </c>
      <c r="G56" s="277" t="n">
        <v>38.6</v>
      </c>
      <c r="H56" s="147" t="n">
        <v>0.96</v>
      </c>
      <c r="I56" s="282" t="n">
        <v>1239.89376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2" t="n"/>
      <c r="E57" s="273" t="n"/>
      <c r="F57" s="98" t="n"/>
      <c r="G57" s="106" t="n"/>
      <c r="H57" s="106" t="n"/>
      <c r="I57" s="99" t="n"/>
      <c r="J57" s="100" t="n">
        <v>323.47</v>
      </c>
      <c r="K57" s="99" t="n"/>
      <c r="L57" s="102" t="n">
        <v>10390.37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2" t="n"/>
      <c r="E58" s="273" t="n"/>
      <c r="F58" s="98" t="n"/>
      <c r="G58" s="106" t="n"/>
      <c r="H58" s="106" t="n"/>
      <c r="I58" s="99" t="n"/>
      <c r="J58" s="99" t="n"/>
      <c r="K58" s="99" t="n"/>
      <c r="L58" s="102" t="n">
        <v>10390.37</v>
      </c>
      <c r="M58" s="99" t="n"/>
      <c r="N58" s="102" t="n">
        <v>740417.77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2" t="n"/>
      <c r="E59" s="273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2" t="n">
        <v>9247.43</v>
      </c>
      <c r="M59" s="99" t="n"/>
      <c r="N59" s="112" t="n">
        <v>658971.8199999999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2" t="n"/>
      <c r="E60" s="273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2" t="n">
        <v>4260.05</v>
      </c>
      <c r="M60" s="99" t="n"/>
      <c r="N60" s="102" t="n">
        <v>303571.29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2" t="n"/>
      <c r="E61" s="273" t="n"/>
      <c r="F61" s="99" t="n"/>
      <c r="G61" s="106" t="n"/>
      <c r="H61" s="106" t="n"/>
      <c r="I61" s="113" t="n"/>
      <c r="J61" s="113" t="n"/>
      <c r="K61" s="113" t="n"/>
      <c r="L61" s="114" t="n">
        <v>23897.85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2" t="n"/>
      <c r="E62" s="273" t="n"/>
      <c r="F62" s="92" t="inlineStr">
        <is>
          <t>100 деревьев</t>
        </is>
      </c>
      <c r="G62" s="93" t="n">
        <v>10.94</v>
      </c>
      <c r="H62" s="94" t="n">
        <v>1</v>
      </c>
      <c r="I62" s="115" t="n">
        <v>10.94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2" t="n"/>
      <c r="E63" s="272" t="n"/>
      <c r="F63" s="272" t="n"/>
      <c r="G63" s="272" t="n"/>
      <c r="H63" s="272" t="n"/>
      <c r="I63" s="272" t="n"/>
      <c r="J63" s="272" t="n"/>
      <c r="K63" s="272" t="n"/>
      <c r="L63" s="272" t="n"/>
      <c r="M63" s="272" t="n"/>
      <c r="N63" s="273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2" t="n"/>
      <c r="E64" s="273" t="n"/>
      <c r="F64" s="98" t="n"/>
      <c r="G64" s="98" t="n"/>
      <c r="H64" s="98" t="n"/>
      <c r="I64" s="99" t="n"/>
      <c r="J64" s="100" t="n">
        <v>406.43</v>
      </c>
      <c r="K64" s="147" t="n">
        <v>0.96</v>
      </c>
      <c r="L64" s="102" t="n">
        <v>4268.49</v>
      </c>
      <c r="M64" s="100" t="n">
        <v>71.26000000000001</v>
      </c>
      <c r="N64" s="102" t="n">
        <v>304172.6</v>
      </c>
    </row>
    <row r="65" ht="19.35" customHeight="1">
      <c r="A65" s="95" t="n"/>
      <c r="B65" s="103" t="n"/>
      <c r="C65" s="97" t="inlineStr">
        <is>
          <t>ЗТ</t>
        </is>
      </c>
      <c r="D65" s="272" t="n"/>
      <c r="E65" s="273" t="n"/>
      <c r="F65" s="104" t="inlineStr">
        <is>
          <t>чел.-ч</t>
        </is>
      </c>
      <c r="G65" s="277" t="n">
        <v>48.5</v>
      </c>
      <c r="H65" s="147" t="n">
        <v>0.96</v>
      </c>
      <c r="I65" s="278" t="n">
        <v>509.3664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2" t="n"/>
      <c r="E66" s="273" t="n"/>
      <c r="F66" s="98" t="n"/>
      <c r="G66" s="106" t="n"/>
      <c r="H66" s="106" t="n"/>
      <c r="I66" s="99" t="n"/>
      <c r="J66" s="100" t="n">
        <v>406.43</v>
      </c>
      <c r="K66" s="99" t="n"/>
      <c r="L66" s="102" t="n">
        <v>4268.49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2" t="n"/>
      <c r="E67" s="273" t="n"/>
      <c r="F67" s="98" t="n"/>
      <c r="G67" s="106" t="n"/>
      <c r="H67" s="106" t="n"/>
      <c r="I67" s="99" t="n"/>
      <c r="J67" s="99" t="n"/>
      <c r="K67" s="99" t="n"/>
      <c r="L67" s="102" t="n">
        <v>4268.49</v>
      </c>
      <c r="M67" s="99" t="n"/>
      <c r="N67" s="102" t="n">
        <v>304172.6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2" t="n"/>
      <c r="E68" s="273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2" t="n">
        <v>3798.96</v>
      </c>
      <c r="M68" s="99" t="n"/>
      <c r="N68" s="112" t="n">
        <v>270713.61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2" t="n"/>
      <c r="E69" s="273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2" t="n">
        <v>1750.08</v>
      </c>
      <c r="M69" s="99" t="n"/>
      <c r="N69" s="102" t="n">
        <v>124710.77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2" t="n"/>
      <c r="E70" s="273" t="n"/>
      <c r="F70" s="99" t="n"/>
      <c r="G70" s="106" t="n"/>
      <c r="H70" s="106" t="n"/>
      <c r="I70" s="113" t="n"/>
      <c r="J70" s="113" t="n"/>
      <c r="K70" s="113" t="n"/>
      <c r="L70" s="114" t="n">
        <v>9817.530000000001</v>
      </c>
      <c r="M70" s="113" t="n"/>
      <c r="N70" s="93" t="n"/>
    </row>
    <row r="71" ht="42" customHeight="1">
      <c r="A71" s="87" t="inlineStr">
        <is>
          <t>4</t>
        </is>
      </c>
      <c r="B71" s="90" t="inlineStr">
        <is>
          <t>ФЕР01-02-101-07</t>
        </is>
      </c>
      <c r="C71" s="91" t="inlineStr">
        <is>
          <t>Разделка древесины мягких пород, полученной от валки леса, диаметр стволов: более 32 см</t>
        </is>
      </c>
      <c r="D71" s="272" t="n"/>
      <c r="E71" s="273" t="n"/>
      <c r="F71" s="92" t="inlineStr">
        <is>
          <t>100 деревьев</t>
        </is>
      </c>
      <c r="G71" s="93" t="n">
        <v>1.02</v>
      </c>
      <c r="H71" s="94" t="n">
        <v>1</v>
      </c>
      <c r="I71" s="115" t="n">
        <v>1.02</v>
      </c>
      <c r="J71" s="93" t="n"/>
      <c r="K71" s="93" t="n"/>
      <c r="L71" s="93" t="n"/>
      <c r="M71" s="93" t="n"/>
      <c r="N71" s="93" t="n"/>
    </row>
    <row r="72" ht="24.6" customHeight="1">
      <c r="A72" s="95" t="n"/>
      <c r="B72" s="96" t="inlineStr">
        <is>
          <t>Прил.1.12 п.3.213</t>
        </is>
      </c>
      <c r="C72" s="97" t="inlineStr">
        <is>
          <t>Разделка древесины без заготовки дров ОЗП=0,8; ЭМ=0,7; ЗПМ=0,7; ТЗ=0,8; ТЗМ=0,7</t>
        </is>
      </c>
      <c r="D72" s="272" t="n"/>
      <c r="E72" s="272" t="n"/>
      <c r="F72" s="272" t="n"/>
      <c r="G72" s="272" t="n"/>
      <c r="H72" s="272" t="n"/>
      <c r="I72" s="272" t="n"/>
      <c r="J72" s="272" t="n"/>
      <c r="K72" s="272" t="n"/>
      <c r="L72" s="272" t="n"/>
      <c r="M72" s="272" t="n"/>
      <c r="N72" s="273" t="n"/>
    </row>
    <row r="73" ht="19.35" customHeight="1">
      <c r="A73" s="95" t="n"/>
      <c r="B73" s="96" t="inlineStr">
        <is>
          <t>1</t>
        </is>
      </c>
      <c r="C73" s="97" t="inlineStr">
        <is>
          <t>ОТ</t>
        </is>
      </c>
      <c r="D73" s="272" t="n"/>
      <c r="E73" s="273" t="n"/>
      <c r="F73" s="98" t="n"/>
      <c r="G73" s="98" t="n"/>
      <c r="H73" s="98" t="n"/>
      <c r="I73" s="99" t="n"/>
      <c r="J73" s="100" t="n">
        <v>686.67</v>
      </c>
      <c r="K73" s="147" t="n">
        <v>0.96</v>
      </c>
      <c r="L73" s="100" t="n">
        <v>672.39</v>
      </c>
      <c r="M73" s="100" t="n">
        <v>71.26000000000001</v>
      </c>
      <c r="N73" s="102" t="n">
        <v>47914.51</v>
      </c>
    </row>
    <row r="74" ht="19.35" customHeight="1">
      <c r="A74" s="95" t="n"/>
      <c r="B74" s="103" t="n"/>
      <c r="C74" s="97" t="inlineStr">
        <is>
          <t>ЗТ</t>
        </is>
      </c>
      <c r="D74" s="272" t="n"/>
      <c r="E74" s="273" t="n"/>
      <c r="F74" s="104" t="inlineStr">
        <is>
          <t>чел.-ч</t>
        </is>
      </c>
      <c r="G74" s="277" t="n">
        <v>80.5</v>
      </c>
      <c r="H74" s="147" t="n">
        <v>0.96</v>
      </c>
      <c r="I74" s="278" t="n">
        <v>78.82559999999999</v>
      </c>
      <c r="J74" s="99" t="n"/>
      <c r="K74" s="99" t="n"/>
      <c r="L74" s="99" t="n"/>
      <c r="M74" s="99" t="n"/>
      <c r="N74" s="99" t="n"/>
    </row>
    <row r="75" ht="19.35" customHeight="1">
      <c r="A75" s="95" t="n"/>
      <c r="B75" s="103" t="n"/>
      <c r="C75" s="97" t="inlineStr">
        <is>
          <t>Итого по расценке</t>
        </is>
      </c>
      <c r="D75" s="272" t="n"/>
      <c r="E75" s="273" t="n"/>
      <c r="F75" s="98" t="n"/>
      <c r="G75" s="106" t="n"/>
      <c r="H75" s="106" t="n"/>
      <c r="I75" s="99" t="n"/>
      <c r="J75" s="100" t="n">
        <v>686.67</v>
      </c>
      <c r="K75" s="99" t="n"/>
      <c r="L75" s="100" t="n">
        <v>672.39</v>
      </c>
      <c r="M75" s="99" t="n"/>
      <c r="N75" s="107" t="n"/>
    </row>
    <row r="76" ht="19.35" customHeight="1">
      <c r="A76" s="95" t="n"/>
      <c r="B76" s="108" t="n"/>
      <c r="C76" s="97" t="inlineStr">
        <is>
          <t>ФОТ</t>
        </is>
      </c>
      <c r="D76" s="272" t="n"/>
      <c r="E76" s="273" t="n"/>
      <c r="F76" s="98" t="n"/>
      <c r="G76" s="106" t="n"/>
      <c r="H76" s="106" t="n"/>
      <c r="I76" s="99" t="n"/>
      <c r="J76" s="99" t="n"/>
      <c r="K76" s="99" t="n"/>
      <c r="L76" s="100" t="n">
        <v>672.39</v>
      </c>
      <c r="M76" s="99" t="n"/>
      <c r="N76" s="102" t="n">
        <v>47914.51</v>
      </c>
    </row>
    <row r="77" ht="42" customHeight="1">
      <c r="A77" s="95" t="n"/>
      <c r="B77" s="109" t="inlineStr">
        <is>
          <t>Пр/812-001.4-1</t>
        </is>
      </c>
      <c r="C77" s="97" t="inlineStr">
        <is>
          <t>НР Земляные работы по другим видам работ (подготовительным, сопутствующим, укрепительным)</t>
        </is>
      </c>
      <c r="D77" s="272" t="n"/>
      <c r="E77" s="273" t="n"/>
      <c r="F77" s="104" t="inlineStr">
        <is>
          <t>%</t>
        </is>
      </c>
      <c r="G77" s="110" t="n">
        <v>89</v>
      </c>
      <c r="H77" s="111" t="n"/>
      <c r="I77" s="110" t="n">
        <v>89</v>
      </c>
      <c r="J77" s="99" t="n"/>
      <c r="K77" s="99" t="n"/>
      <c r="L77" s="100" t="n">
        <v>598.4299999999999</v>
      </c>
      <c r="M77" s="99" t="n"/>
      <c r="N77" s="112" t="n">
        <v>42643.91</v>
      </c>
    </row>
    <row r="78" ht="42" customHeight="1">
      <c r="A78" s="95" t="n"/>
      <c r="B78" s="109" t="inlineStr">
        <is>
          <t>Пр/774-001.4</t>
        </is>
      </c>
      <c r="C78" s="97" t="inlineStr">
        <is>
          <t>СП Земляные работы по другим видам работ (подготовительным, сопутствующим, укрепительным)</t>
        </is>
      </c>
      <c r="D78" s="272" t="n"/>
      <c r="E78" s="273" t="n"/>
      <c r="F78" s="104" t="inlineStr">
        <is>
          <t>%</t>
        </is>
      </c>
      <c r="G78" s="110" t="n">
        <v>41</v>
      </c>
      <c r="H78" s="111" t="n"/>
      <c r="I78" s="110" t="n">
        <v>41</v>
      </c>
      <c r="J78" s="99" t="n"/>
      <c r="K78" s="99" t="n"/>
      <c r="L78" s="100" t="n">
        <v>275.68</v>
      </c>
      <c r="M78" s="99" t="n"/>
      <c r="N78" s="102" t="n">
        <v>19644.95</v>
      </c>
    </row>
    <row r="79" ht="19.35" customHeight="1">
      <c r="A79" s="95" t="n"/>
      <c r="B79" s="108" t="n"/>
      <c r="C79" s="87" t="inlineStr">
        <is>
          <t>Всего по позиции</t>
        </is>
      </c>
      <c r="D79" s="272" t="n"/>
      <c r="E79" s="273" t="n"/>
      <c r="F79" s="99" t="n"/>
      <c r="G79" s="106" t="n"/>
      <c r="H79" s="106" t="n"/>
      <c r="I79" s="113" t="n"/>
      <c r="J79" s="113" t="n"/>
      <c r="K79" s="113" t="n"/>
      <c r="L79" s="114" t="n">
        <v>1546.5</v>
      </c>
      <c r="M79" s="113" t="n"/>
      <c r="N79" s="93" t="n"/>
    </row>
    <row r="80" ht="55.35" customHeight="1">
      <c r="A80" s="87" t="inlineStr">
        <is>
          <t>5</t>
        </is>
      </c>
      <c r="B80" s="90" t="inlineStr">
        <is>
          <t>ФЕР01-02-101-09</t>
        </is>
      </c>
      <c r="C80" s="91" t="inlineStr">
        <is>
          <t>Разделка древесины твердых пород и лиственницы, полученной от валки леса, диаметр стволов: до 16 см</t>
        </is>
      </c>
      <c r="D80" s="272" t="n"/>
      <c r="E80" s="273" t="n"/>
      <c r="F80" s="92" t="inlineStr">
        <is>
          <t>100 деревьев</t>
        </is>
      </c>
      <c r="G80" s="93" t="n">
        <v>0.13</v>
      </c>
      <c r="H80" s="94" t="n">
        <v>1</v>
      </c>
      <c r="I80" s="115" t="n">
        <v>0.13</v>
      </c>
      <c r="J80" s="93" t="n"/>
      <c r="K80" s="93" t="n"/>
      <c r="L80" s="93" t="n"/>
      <c r="M80" s="93" t="n"/>
      <c r="N80" s="93" t="n"/>
    </row>
    <row r="81" ht="24.6" customHeight="1">
      <c r="A81" s="95" t="n"/>
      <c r="B81" s="96" t="inlineStr">
        <is>
          <t>Прил.1.12 п.3.213</t>
        </is>
      </c>
      <c r="C81" s="97" t="inlineStr">
        <is>
          <t>Разделка древесины без заготовки дров ОЗП=0,8; ЭМ=0,7; ЗПМ=0,7; ТЗ=0,8; ТЗМ=0,7</t>
        </is>
      </c>
      <c r="D81" s="272" t="n"/>
      <c r="E81" s="272" t="n"/>
      <c r="F81" s="272" t="n"/>
      <c r="G81" s="272" t="n"/>
      <c r="H81" s="272" t="n"/>
      <c r="I81" s="272" t="n"/>
      <c r="J81" s="272" t="n"/>
      <c r="K81" s="272" t="n"/>
      <c r="L81" s="272" t="n"/>
      <c r="M81" s="272" t="n"/>
      <c r="N81" s="273" t="n"/>
    </row>
    <row r="82" ht="19.35" customHeight="1">
      <c r="A82" s="95" t="n"/>
      <c r="B82" s="96" t="inlineStr">
        <is>
          <t>1</t>
        </is>
      </c>
      <c r="C82" s="97" t="inlineStr">
        <is>
          <t>ОТ</t>
        </is>
      </c>
      <c r="D82" s="272" t="n"/>
      <c r="E82" s="273" t="n"/>
      <c r="F82" s="98" t="n"/>
      <c r="G82" s="98" t="n"/>
      <c r="H82" s="98" t="n"/>
      <c r="I82" s="99" t="n"/>
      <c r="J82" s="100" t="n">
        <v>131.57</v>
      </c>
      <c r="K82" s="147" t="n">
        <v>0.96</v>
      </c>
      <c r="L82" s="100" t="n">
        <v>16.42</v>
      </c>
      <c r="M82" s="100" t="n">
        <v>71.26000000000001</v>
      </c>
      <c r="N82" s="102" t="n">
        <v>1170.09</v>
      </c>
    </row>
    <row r="83" ht="19.35" customHeight="1">
      <c r="A83" s="95" t="n"/>
      <c r="B83" s="103" t="n"/>
      <c r="C83" s="97" t="inlineStr">
        <is>
          <t>ЗТ</t>
        </is>
      </c>
      <c r="D83" s="272" t="n"/>
      <c r="E83" s="273" t="n"/>
      <c r="F83" s="104" t="inlineStr">
        <is>
          <t>чел.-ч</t>
        </is>
      </c>
      <c r="G83" s="277" t="n">
        <v>15.7</v>
      </c>
      <c r="H83" s="147" t="n">
        <v>0.96</v>
      </c>
      <c r="I83" s="276" t="n">
        <v>1.95936</v>
      </c>
      <c r="J83" s="99" t="n"/>
      <c r="K83" s="99" t="n"/>
      <c r="L83" s="99" t="n"/>
      <c r="M83" s="99" t="n"/>
      <c r="N83" s="99" t="n"/>
    </row>
    <row r="84" ht="19.35" customHeight="1">
      <c r="A84" s="95" t="n"/>
      <c r="B84" s="103" t="n"/>
      <c r="C84" s="97" t="inlineStr">
        <is>
          <t>Итого по расценке</t>
        </is>
      </c>
      <c r="D84" s="272" t="n"/>
      <c r="E84" s="273" t="n"/>
      <c r="F84" s="98" t="n"/>
      <c r="G84" s="106" t="n"/>
      <c r="H84" s="106" t="n"/>
      <c r="I84" s="99" t="n"/>
      <c r="J84" s="100" t="n">
        <v>131.57</v>
      </c>
      <c r="K84" s="99" t="n"/>
      <c r="L84" s="100" t="n">
        <v>16.42</v>
      </c>
      <c r="M84" s="99" t="n"/>
      <c r="N84" s="107" t="n"/>
    </row>
    <row r="85" ht="19.35" customHeight="1">
      <c r="A85" s="95" t="n"/>
      <c r="B85" s="108" t="n"/>
      <c r="C85" s="97" t="inlineStr">
        <is>
          <t>ФОТ</t>
        </is>
      </c>
      <c r="D85" s="272" t="n"/>
      <c r="E85" s="273" t="n"/>
      <c r="F85" s="98" t="n"/>
      <c r="G85" s="106" t="n"/>
      <c r="H85" s="106" t="n"/>
      <c r="I85" s="99" t="n"/>
      <c r="J85" s="99" t="n"/>
      <c r="K85" s="99" t="n"/>
      <c r="L85" s="100" t="n">
        <v>16.42</v>
      </c>
      <c r="M85" s="99" t="n"/>
      <c r="N85" s="102" t="n">
        <v>1170.09</v>
      </c>
    </row>
    <row r="86" ht="42" customHeight="1">
      <c r="A86" s="95" t="n"/>
      <c r="B86" s="109" t="inlineStr">
        <is>
          <t>Пр/812-001.4-1</t>
        </is>
      </c>
      <c r="C86" s="97" t="inlineStr">
        <is>
          <t>НР Земляные работы по другим видам работ (подготовительным, сопутствующим, укрепительным)</t>
        </is>
      </c>
      <c r="D86" s="272" t="n"/>
      <c r="E86" s="273" t="n"/>
      <c r="F86" s="104" t="inlineStr">
        <is>
          <t>%</t>
        </is>
      </c>
      <c r="G86" s="110" t="n">
        <v>89</v>
      </c>
      <c r="H86" s="111" t="n"/>
      <c r="I86" s="110" t="n">
        <v>89</v>
      </c>
      <c r="J86" s="99" t="n"/>
      <c r="K86" s="99" t="n"/>
      <c r="L86" s="100" t="n">
        <v>14.61</v>
      </c>
      <c r="M86" s="99" t="n"/>
      <c r="N86" s="112" t="n">
        <v>1041.38</v>
      </c>
    </row>
    <row r="87" ht="42" customHeight="1">
      <c r="A87" s="95" t="n"/>
      <c r="B87" s="109" t="inlineStr">
        <is>
          <t>Пр/774-001.4</t>
        </is>
      </c>
      <c r="C87" s="97" t="inlineStr">
        <is>
          <t>СП Земляные работы по другим видам работ (подготовительным, сопутствующим, укрепительным)</t>
        </is>
      </c>
      <c r="D87" s="272" t="n"/>
      <c r="E87" s="273" t="n"/>
      <c r="F87" s="104" t="inlineStr">
        <is>
          <t>%</t>
        </is>
      </c>
      <c r="G87" s="110" t="n">
        <v>41</v>
      </c>
      <c r="H87" s="111" t="n"/>
      <c r="I87" s="110" t="n">
        <v>41</v>
      </c>
      <c r="J87" s="99" t="n"/>
      <c r="K87" s="99" t="n"/>
      <c r="L87" s="100" t="n">
        <v>6.73</v>
      </c>
      <c r="M87" s="99" t="n"/>
      <c r="N87" s="100" t="n">
        <v>479.74</v>
      </c>
    </row>
    <row r="88" ht="19.35" customHeight="1">
      <c r="A88" s="95" t="n"/>
      <c r="B88" s="108" t="n"/>
      <c r="C88" s="87" t="inlineStr">
        <is>
          <t>Всего по позиции</t>
        </is>
      </c>
      <c r="D88" s="272" t="n"/>
      <c r="E88" s="273" t="n"/>
      <c r="F88" s="99" t="n"/>
      <c r="G88" s="106" t="n"/>
      <c r="H88" s="106" t="n"/>
      <c r="I88" s="113" t="n"/>
      <c r="J88" s="113" t="n"/>
      <c r="K88" s="113" t="n"/>
      <c r="L88" s="115" t="n">
        <v>37.76</v>
      </c>
      <c r="M88" s="113" t="n"/>
      <c r="N88" s="93" t="n"/>
    </row>
    <row r="89" ht="55.35" customHeight="1">
      <c r="A89" s="87" t="inlineStr">
        <is>
          <t>6</t>
        </is>
      </c>
      <c r="B89" s="90" t="inlineStr">
        <is>
          <t>ФЕР01-02-101-12</t>
        </is>
      </c>
      <c r="C89" s="91" t="inlineStr">
        <is>
          <t>Разделка древесины твердых пород и лиственницы, полученной от валки леса, диаметр стволов: до 28 см</t>
        </is>
      </c>
      <c r="D89" s="272" t="n"/>
      <c r="E89" s="273" t="n"/>
      <c r="F89" s="92" t="inlineStr">
        <is>
          <t>100 деревьев</t>
        </is>
      </c>
      <c r="G89" s="93" t="n">
        <v>0.05</v>
      </c>
      <c r="H89" s="94" t="n">
        <v>1</v>
      </c>
      <c r="I89" s="115" t="n">
        <v>0.05</v>
      </c>
      <c r="J89" s="93" t="n"/>
      <c r="K89" s="93" t="n"/>
      <c r="L89" s="93" t="n"/>
      <c r="M89" s="93" t="n"/>
      <c r="N89" s="93" t="n"/>
    </row>
    <row r="90" ht="24.6" customHeight="1">
      <c r="A90" s="95" t="n"/>
      <c r="B90" s="96" t="inlineStr">
        <is>
          <t>Прил.1.12 п.3.213</t>
        </is>
      </c>
      <c r="C90" s="97" t="inlineStr">
        <is>
          <t>Разделка древесины без заготовки дров ОЗП=0,8; ЭМ=0,7; ЗПМ=0,7; ТЗ=0,8; ТЗМ=0,7</t>
        </is>
      </c>
      <c r="D90" s="272" t="n"/>
      <c r="E90" s="272" t="n"/>
      <c r="F90" s="272" t="n"/>
      <c r="G90" s="272" t="n"/>
      <c r="H90" s="272" t="n"/>
      <c r="I90" s="272" t="n"/>
      <c r="J90" s="272" t="n"/>
      <c r="K90" s="272" t="n"/>
      <c r="L90" s="272" t="n"/>
      <c r="M90" s="272" t="n"/>
      <c r="N90" s="273" t="n"/>
    </row>
    <row r="91" ht="19.35" customHeight="1">
      <c r="A91" s="95" t="n"/>
      <c r="B91" s="96" t="inlineStr">
        <is>
          <t>1</t>
        </is>
      </c>
      <c r="C91" s="97" t="inlineStr">
        <is>
          <t>ОТ</t>
        </is>
      </c>
      <c r="D91" s="272" t="n"/>
      <c r="E91" s="273" t="n"/>
      <c r="F91" s="98" t="n"/>
      <c r="G91" s="98" t="n"/>
      <c r="H91" s="98" t="n"/>
      <c r="I91" s="99" t="n"/>
      <c r="J91" s="100" t="n">
        <v>384.64</v>
      </c>
      <c r="K91" s="147" t="n">
        <v>0.96</v>
      </c>
      <c r="L91" s="100" t="n">
        <v>18.46</v>
      </c>
      <c r="M91" s="100" t="n">
        <v>71.26000000000001</v>
      </c>
      <c r="N91" s="102" t="n">
        <v>1315.46</v>
      </c>
    </row>
    <row r="92" ht="19.35" customHeight="1">
      <c r="A92" s="95" t="n"/>
      <c r="B92" s="103" t="n"/>
      <c r="C92" s="97" t="inlineStr">
        <is>
          <t>ЗТ</t>
        </is>
      </c>
      <c r="D92" s="272" t="n"/>
      <c r="E92" s="273" t="n"/>
      <c r="F92" s="104" t="inlineStr">
        <is>
          <t>чел.-ч</t>
        </is>
      </c>
      <c r="G92" s="277" t="n">
        <v>45.9</v>
      </c>
      <c r="H92" s="147" t="n">
        <v>0.96</v>
      </c>
      <c r="I92" s="278" t="n">
        <v>2.2032</v>
      </c>
      <c r="J92" s="99" t="n"/>
      <c r="K92" s="99" t="n"/>
      <c r="L92" s="99" t="n"/>
      <c r="M92" s="99" t="n"/>
      <c r="N92" s="99" t="n"/>
    </row>
    <row r="93" ht="19.35" customHeight="1">
      <c r="A93" s="95" t="n"/>
      <c r="B93" s="103" t="n"/>
      <c r="C93" s="97" t="inlineStr">
        <is>
          <t>Итого по расценке</t>
        </is>
      </c>
      <c r="D93" s="272" t="n"/>
      <c r="E93" s="273" t="n"/>
      <c r="F93" s="98" t="n"/>
      <c r="G93" s="106" t="n"/>
      <c r="H93" s="106" t="n"/>
      <c r="I93" s="99" t="n"/>
      <c r="J93" s="100" t="n">
        <v>384.64</v>
      </c>
      <c r="K93" s="99" t="n"/>
      <c r="L93" s="100" t="n">
        <v>18.46</v>
      </c>
      <c r="M93" s="99" t="n"/>
      <c r="N93" s="107" t="n"/>
    </row>
    <row r="94" ht="19.35" customHeight="1">
      <c r="A94" s="95" t="n"/>
      <c r="B94" s="108" t="n"/>
      <c r="C94" s="97" t="inlineStr">
        <is>
          <t>ФОТ</t>
        </is>
      </c>
      <c r="D94" s="272" t="n"/>
      <c r="E94" s="273" t="n"/>
      <c r="F94" s="98" t="n"/>
      <c r="G94" s="106" t="n"/>
      <c r="H94" s="106" t="n"/>
      <c r="I94" s="99" t="n"/>
      <c r="J94" s="99" t="n"/>
      <c r="K94" s="99" t="n"/>
      <c r="L94" s="100" t="n">
        <v>18.46</v>
      </c>
      <c r="M94" s="99" t="n"/>
      <c r="N94" s="102" t="n">
        <v>1315.46</v>
      </c>
    </row>
    <row r="95" ht="42" customHeight="1">
      <c r="A95" s="95" t="n"/>
      <c r="B95" s="109" t="inlineStr">
        <is>
          <t>Пр/812-001.4-1</t>
        </is>
      </c>
      <c r="C95" s="97" t="inlineStr">
        <is>
          <t>НР Земляные работы по другим видам работ (подготовительным, сопутствующим, укрепительным)</t>
        </is>
      </c>
      <c r="D95" s="272" t="n"/>
      <c r="E95" s="273" t="n"/>
      <c r="F95" s="104" t="inlineStr">
        <is>
          <t>%</t>
        </is>
      </c>
      <c r="G95" s="110" t="n">
        <v>89</v>
      </c>
      <c r="H95" s="111" t="n"/>
      <c r="I95" s="110" t="n">
        <v>89</v>
      </c>
      <c r="J95" s="99" t="n"/>
      <c r="K95" s="99" t="n"/>
      <c r="L95" s="100" t="n">
        <v>16.43</v>
      </c>
      <c r="M95" s="99" t="n"/>
      <c r="N95" s="112" t="n">
        <v>1170.76</v>
      </c>
    </row>
    <row r="96" ht="42" customHeight="1">
      <c r="A96" s="95" t="n"/>
      <c r="B96" s="109" t="inlineStr">
        <is>
          <t>Пр/774-001.4</t>
        </is>
      </c>
      <c r="C96" s="97" t="inlineStr">
        <is>
          <t>СП Земляные работы по другим видам работ (подготовительным, сопутствующим, укрепительным)</t>
        </is>
      </c>
      <c r="D96" s="272" t="n"/>
      <c r="E96" s="273" t="n"/>
      <c r="F96" s="104" t="inlineStr">
        <is>
          <t>%</t>
        </is>
      </c>
      <c r="G96" s="110" t="n">
        <v>41</v>
      </c>
      <c r="H96" s="111" t="n"/>
      <c r="I96" s="110" t="n">
        <v>41</v>
      </c>
      <c r="J96" s="99" t="n"/>
      <c r="K96" s="99" t="n"/>
      <c r="L96" s="100" t="n">
        <v>7.57</v>
      </c>
      <c r="M96" s="99" t="n"/>
      <c r="N96" s="100" t="n">
        <v>539.34</v>
      </c>
    </row>
    <row r="97" ht="19.35" customHeight="1">
      <c r="A97" s="95" t="n"/>
      <c r="B97" s="108" t="n"/>
      <c r="C97" s="87" t="inlineStr">
        <is>
          <t>Всего по позиции</t>
        </is>
      </c>
      <c r="D97" s="272" t="n"/>
      <c r="E97" s="273" t="n"/>
      <c r="F97" s="99" t="n"/>
      <c r="G97" s="106" t="n"/>
      <c r="H97" s="106" t="n"/>
      <c r="I97" s="113" t="n"/>
      <c r="J97" s="113" t="n"/>
      <c r="K97" s="113" t="n"/>
      <c r="L97" s="115" t="n">
        <v>42.46</v>
      </c>
      <c r="M97" s="113" t="n"/>
      <c r="N97" s="93" t="n"/>
    </row>
    <row r="98" ht="55.35" customHeight="1">
      <c r="A98" s="87" t="inlineStr">
        <is>
          <t>7</t>
        </is>
      </c>
      <c r="B98" s="90" t="inlineStr">
        <is>
          <t>ФЕР01-02-101-13</t>
        </is>
      </c>
      <c r="C98" s="91" t="inlineStr">
        <is>
          <t>Разделка древесины твердых пород и лиственницы, полученной от валки леса, диаметр стволов: до 32 см</t>
        </is>
      </c>
      <c r="D98" s="272" t="n"/>
      <c r="E98" s="273" t="n"/>
      <c r="F98" s="92" t="inlineStr">
        <is>
          <t>100 деревьев</t>
        </is>
      </c>
      <c r="G98" s="93" t="n">
        <v>0.02</v>
      </c>
      <c r="H98" s="94" t="n">
        <v>1</v>
      </c>
      <c r="I98" s="115" t="n">
        <v>0.02</v>
      </c>
      <c r="J98" s="93" t="n"/>
      <c r="K98" s="93" t="n"/>
      <c r="L98" s="93" t="n"/>
      <c r="M98" s="93" t="n"/>
      <c r="N98" s="93" t="n"/>
    </row>
    <row r="99" ht="24.6" customHeight="1">
      <c r="A99" s="95" t="n"/>
      <c r="B99" s="96" t="inlineStr">
        <is>
          <t>Прил.1.12 п.3.213</t>
        </is>
      </c>
      <c r="C99" s="97" t="inlineStr">
        <is>
          <t>Разделка древесины без заготовки дров ОЗП=0,8; ЭМ=0,7; ЗПМ=0,7; ТЗ=0,8; ТЗМ=0,7</t>
        </is>
      </c>
      <c r="D99" s="272" t="n"/>
      <c r="E99" s="272" t="n"/>
      <c r="F99" s="272" t="n"/>
      <c r="G99" s="272" t="n"/>
      <c r="H99" s="272" t="n"/>
      <c r="I99" s="272" t="n"/>
      <c r="J99" s="272" t="n"/>
      <c r="K99" s="272" t="n"/>
      <c r="L99" s="272" t="n"/>
      <c r="M99" s="272" t="n"/>
      <c r="N99" s="273" t="n"/>
    </row>
    <row r="100" ht="19.35" customHeight="1">
      <c r="A100" s="95" t="n"/>
      <c r="B100" s="96" t="inlineStr">
        <is>
          <t>1</t>
        </is>
      </c>
      <c r="C100" s="97" t="inlineStr">
        <is>
          <t>ОТ</t>
        </is>
      </c>
      <c r="D100" s="272" t="n"/>
      <c r="E100" s="273" t="n"/>
      <c r="F100" s="98" t="n"/>
      <c r="G100" s="98" t="n"/>
      <c r="H100" s="98" t="n"/>
      <c r="I100" s="99" t="n"/>
      <c r="J100" s="100" t="n">
        <v>494.42</v>
      </c>
      <c r="K100" s="147" t="n">
        <v>0.96</v>
      </c>
      <c r="L100" s="100" t="n">
        <v>9.49</v>
      </c>
      <c r="M100" s="100" t="n">
        <v>71.26000000000001</v>
      </c>
      <c r="N100" s="100" t="n">
        <v>676.26</v>
      </c>
    </row>
    <row r="101" ht="19.35" customHeight="1">
      <c r="A101" s="95" t="n"/>
      <c r="B101" s="103" t="n"/>
      <c r="C101" s="97" t="inlineStr">
        <is>
          <t>ЗТ</t>
        </is>
      </c>
      <c r="D101" s="272" t="n"/>
      <c r="E101" s="273" t="n"/>
      <c r="F101" s="104" t="inlineStr">
        <is>
          <t>чел.-ч</t>
        </is>
      </c>
      <c r="G101" s="119" t="n">
        <v>59</v>
      </c>
      <c r="H101" s="147" t="n">
        <v>0.96</v>
      </c>
      <c r="I101" s="278" t="n">
        <v>1.1328</v>
      </c>
      <c r="J101" s="99" t="n"/>
      <c r="K101" s="99" t="n"/>
      <c r="L101" s="99" t="n"/>
      <c r="M101" s="99" t="n"/>
      <c r="N101" s="99" t="n"/>
    </row>
    <row r="102" ht="19.35" customHeight="1">
      <c r="A102" s="95" t="n"/>
      <c r="B102" s="103" t="n"/>
      <c r="C102" s="97" t="inlineStr">
        <is>
          <t>Итого по расценке</t>
        </is>
      </c>
      <c r="D102" s="272" t="n"/>
      <c r="E102" s="273" t="n"/>
      <c r="F102" s="98" t="n"/>
      <c r="G102" s="106" t="n"/>
      <c r="H102" s="106" t="n"/>
      <c r="I102" s="99" t="n"/>
      <c r="J102" s="100" t="n">
        <v>494.42</v>
      </c>
      <c r="K102" s="99" t="n"/>
      <c r="L102" s="100" t="n">
        <v>9.49</v>
      </c>
      <c r="M102" s="99" t="n"/>
      <c r="N102" s="107" t="n"/>
    </row>
    <row r="103" ht="19.35" customHeight="1">
      <c r="A103" s="95" t="n"/>
      <c r="B103" s="108" t="n"/>
      <c r="C103" s="97" t="inlineStr">
        <is>
          <t>ФОТ</t>
        </is>
      </c>
      <c r="D103" s="272" t="n"/>
      <c r="E103" s="273" t="n"/>
      <c r="F103" s="98" t="n"/>
      <c r="G103" s="106" t="n"/>
      <c r="H103" s="106" t="n"/>
      <c r="I103" s="99" t="n"/>
      <c r="J103" s="99" t="n"/>
      <c r="K103" s="99" t="n"/>
      <c r="L103" s="100" t="n">
        <v>9.49</v>
      </c>
      <c r="M103" s="99" t="n"/>
      <c r="N103" s="100" t="n">
        <v>676.26</v>
      </c>
    </row>
    <row r="104" ht="42" customHeight="1">
      <c r="A104" s="95" t="n"/>
      <c r="B104" s="109" t="inlineStr">
        <is>
          <t>Пр/812-001.4-1</t>
        </is>
      </c>
      <c r="C104" s="97" t="inlineStr">
        <is>
          <t>НР Земляные работы по другим видам работ (подготовительным, сопутствующим, укрепительным)</t>
        </is>
      </c>
      <c r="D104" s="272" t="n"/>
      <c r="E104" s="273" t="n"/>
      <c r="F104" s="104" t="inlineStr">
        <is>
          <t>%</t>
        </is>
      </c>
      <c r="G104" s="110" t="n">
        <v>89</v>
      </c>
      <c r="H104" s="111" t="n"/>
      <c r="I104" s="110" t="n">
        <v>89</v>
      </c>
      <c r="J104" s="99" t="n"/>
      <c r="K104" s="99" t="n"/>
      <c r="L104" s="100" t="n">
        <v>8.449999999999999</v>
      </c>
      <c r="M104" s="99" t="n"/>
      <c r="N104" s="151" t="n">
        <v>601.87</v>
      </c>
    </row>
    <row r="105" ht="42" customHeight="1">
      <c r="A105" s="95" t="n"/>
      <c r="B105" s="109" t="inlineStr">
        <is>
          <t>Пр/774-001.4</t>
        </is>
      </c>
      <c r="C105" s="97" t="inlineStr">
        <is>
          <t>СП Земляные работы по другим видам работ (подготовительным, сопутствующим, укрепительным)</t>
        </is>
      </c>
      <c r="D105" s="272" t="n"/>
      <c r="E105" s="273" t="n"/>
      <c r="F105" s="104" t="inlineStr">
        <is>
          <t>%</t>
        </is>
      </c>
      <c r="G105" s="110" t="n">
        <v>41</v>
      </c>
      <c r="H105" s="111" t="n"/>
      <c r="I105" s="110" t="n">
        <v>41</v>
      </c>
      <c r="J105" s="99" t="n"/>
      <c r="K105" s="99" t="n"/>
      <c r="L105" s="100" t="n">
        <v>3.89</v>
      </c>
      <c r="M105" s="99" t="n"/>
      <c r="N105" s="100" t="n">
        <v>277.27</v>
      </c>
    </row>
    <row r="106" ht="19.35" customHeight="1">
      <c r="A106" s="95" t="n"/>
      <c r="B106" s="108" t="n"/>
      <c r="C106" s="87" t="inlineStr">
        <is>
          <t>Всего по позиции</t>
        </is>
      </c>
      <c r="D106" s="272" t="n"/>
      <c r="E106" s="273" t="n"/>
      <c r="F106" s="99" t="n"/>
      <c r="G106" s="106" t="n"/>
      <c r="H106" s="106" t="n"/>
      <c r="I106" s="113" t="n"/>
      <c r="J106" s="113" t="n"/>
      <c r="K106" s="113" t="n"/>
      <c r="L106" s="115" t="n">
        <v>21.83</v>
      </c>
      <c r="M106" s="113" t="n"/>
      <c r="N106" s="93" t="n"/>
    </row>
    <row r="107" ht="19.35" customHeight="1">
      <c r="A107" s="120" t="n"/>
      <c r="B107" s="120" t="n"/>
      <c r="C107" s="121" t="inlineStr">
        <is>
          <t>Итого по разделу 1. Вырубка просеки</t>
        </is>
      </c>
      <c r="L107" s="122" t="n">
        <v>54440.15</v>
      </c>
      <c r="M107" s="120" t="n"/>
      <c r="N107" s="123" t="n"/>
    </row>
    <row r="108" ht="19.35" customHeight="1">
      <c r="A108" s="124" t="n"/>
      <c r="B108" s="125" t="n"/>
      <c r="C108" s="126" t="inlineStr">
        <is>
          <t>Итого прямые затраты по разделу</t>
        </is>
      </c>
      <c r="L108" s="127" t="n">
        <v>23669.63</v>
      </c>
      <c r="M108" s="128" t="n"/>
      <c r="N108" s="127" t="n">
        <v>1686697.84</v>
      </c>
    </row>
    <row r="109" ht="19.35" customHeight="1">
      <c r="A109" s="124" t="n"/>
      <c r="B109" s="125" t="n"/>
      <c r="C109" s="126" t="inlineStr">
        <is>
          <t>в том числе</t>
        </is>
      </c>
      <c r="L109" s="127" t="n"/>
      <c r="M109" s="128" t="n"/>
      <c r="N109" s="127" t="n"/>
    </row>
    <row r="110" ht="19.35" customHeight="1">
      <c r="A110" s="124" t="n"/>
      <c r="B110" s="125" t="n"/>
      <c r="C110" s="126" t="inlineStr">
        <is>
          <t>- оплата труда (ОТ)</t>
        </is>
      </c>
      <c r="L110" s="127" t="n">
        <v>23669.63</v>
      </c>
      <c r="M110" s="128" t="n"/>
      <c r="N110" s="127" t="n">
        <v>1686697.84</v>
      </c>
    </row>
    <row r="111" ht="19.35" customHeight="1">
      <c r="A111" s="124" t="n"/>
      <c r="B111" s="125" t="n"/>
      <c r="C111" s="126" t="inlineStr">
        <is>
          <t>- эксплуатация машин и механизмов</t>
        </is>
      </c>
      <c r="L111" s="127" t="n">
        <v>0</v>
      </c>
      <c r="M111" s="128" t="n"/>
      <c r="N111" s="127" t="n">
        <v>0</v>
      </c>
    </row>
    <row r="112" ht="19.35" customHeight="1">
      <c r="A112" s="124" t="n"/>
      <c r="B112" s="129" t="n"/>
      <c r="C112" s="130" t="inlineStr">
        <is>
          <t>в том числе</t>
        </is>
      </c>
      <c r="L112" s="127" t="n"/>
      <c r="M112" s="128" t="n"/>
      <c r="N112" s="127" t="n"/>
    </row>
    <row r="113" ht="19.35" customHeight="1">
      <c r="A113" s="124" t="n"/>
      <c r="B113" s="129" t="n"/>
      <c r="C113" s="130" t="inlineStr">
        <is>
          <t>эксплуатация машин и механизмов без учета доплат к оплате труда машинистов</t>
        </is>
      </c>
      <c r="L113" s="127" t="n">
        <v>0</v>
      </c>
      <c r="M113" s="128" t="n"/>
      <c r="N113" s="127" t="n">
        <v>0</v>
      </c>
    </row>
    <row r="114" ht="19.35" customHeight="1">
      <c r="A114" s="124" t="n"/>
      <c r="B114" s="129" t="n"/>
      <c r="C114" s="130" t="inlineStr">
        <is>
          <t>в том числе</t>
        </is>
      </c>
      <c r="L114" s="127" t="n"/>
      <c r="M114" s="128" t="n"/>
      <c r="N114" s="127" t="n"/>
    </row>
    <row r="115" ht="19.35" customHeight="1">
      <c r="A115" s="124" t="n"/>
      <c r="B115" s="129" t="n"/>
      <c r="C115" s="130" t="inlineStr">
        <is>
          <t>оплата труда машинистов (ОТм)</t>
        </is>
      </c>
      <c r="L115" s="127" t="n">
        <v>0</v>
      </c>
      <c r="M115" s="128" t="n"/>
      <c r="N115" s="127" t="n">
        <v>0</v>
      </c>
    </row>
    <row r="116" ht="19.35" customHeight="1">
      <c r="A116" s="124" t="n"/>
      <c r="B116" s="125" t="n"/>
      <c r="C116" s="126" t="inlineStr">
        <is>
          <t>Итого ФОТ (справочно)</t>
        </is>
      </c>
      <c r="L116" s="127" t="n">
        <v>23669.63</v>
      </c>
      <c r="M116" s="128" t="n"/>
      <c r="N116" s="127" t="n">
        <v>1686697.84</v>
      </c>
    </row>
    <row r="117" ht="19.35" customHeight="1">
      <c r="A117" s="124" t="n"/>
      <c r="B117" s="125" t="n"/>
      <c r="C117" s="126" t="inlineStr">
        <is>
          <t>Итого накладные расходы</t>
        </is>
      </c>
      <c r="L117" s="127" t="n">
        <v>21065.98</v>
      </c>
      <c r="M117" s="128" t="n"/>
      <c r="N117" s="127" t="n">
        <v>1501161.07</v>
      </c>
    </row>
    <row r="118" ht="19.35" customHeight="1">
      <c r="A118" s="124" t="n"/>
      <c r="B118" s="125" t="n"/>
      <c r="C118" s="126" t="inlineStr">
        <is>
          <t>Итого сметная прибыль</t>
        </is>
      </c>
      <c r="L118" s="127" t="n">
        <v>9704.540000000001</v>
      </c>
      <c r="M118" s="128" t="n"/>
      <c r="N118" s="127" t="n">
        <v>691546.13</v>
      </c>
    </row>
    <row r="119" ht="19.35" customHeight="1">
      <c r="A119" s="124" t="n"/>
      <c r="B119" s="131" t="n"/>
      <c r="C119" s="132" t="inlineStr">
        <is>
          <t>Итого по разделу</t>
        </is>
      </c>
      <c r="L119" s="122" t="n">
        <v>54440.15</v>
      </c>
      <c r="M119" s="133" t="n"/>
      <c r="N119" s="122" t="n">
        <v>3879405.04</v>
      </c>
    </row>
    <row r="120" ht="19.35" customHeight="1">
      <c r="A120" s="124" t="n"/>
      <c r="B120" s="129" t="n"/>
      <c r="C120" s="130" t="inlineStr">
        <is>
          <t>Справочно</t>
        </is>
      </c>
      <c r="L120" s="127" t="n"/>
      <c r="M120" s="128" t="n"/>
      <c r="N120" s="127" t="n"/>
    </row>
    <row r="121" ht="19.35" customHeight="1">
      <c r="A121" s="124" t="n"/>
      <c r="B121" s="125" t="n"/>
      <c r="C121" s="130" t="inlineStr">
        <is>
          <t>затраты труда рабочих</t>
        </is>
      </c>
      <c r="I121" s="134" t="n">
        <v>2823.13728</v>
      </c>
      <c r="J121" s="135" t="n"/>
      <c r="K121" s="135" t="n"/>
      <c r="L121" s="128" t="n"/>
      <c r="M121" s="128" t="n"/>
      <c r="N121" s="128" t="n"/>
    </row>
    <row r="122" ht="19.35" customHeight="1">
      <c r="A122" s="124" t="n"/>
      <c r="B122" s="125" t="n"/>
      <c r="C122" s="130" t="inlineStr">
        <is>
          <t>затраты труда машинистов</t>
        </is>
      </c>
      <c r="I122" s="134" t="n">
        <v>0</v>
      </c>
      <c r="J122" s="135" t="n"/>
      <c r="K122" s="135" t="n"/>
      <c r="L122" s="128" t="n"/>
      <c r="M122" s="128" t="n"/>
      <c r="N122" s="128" t="n"/>
    </row>
    <row r="123" ht="19.35" customHeight="1">
      <c r="A123" s="136" t="n"/>
      <c r="B123" s="137" t="n"/>
      <c r="C123" s="138" t="inlineStr">
        <is>
          <t>ВСЕГО по смете</t>
        </is>
      </c>
      <c r="D123" s="139" t="n"/>
      <c r="E123" s="139" t="n"/>
      <c r="F123" s="140" t="n"/>
      <c r="G123" s="140" t="n"/>
      <c r="H123" s="140" t="n"/>
      <c r="I123" s="140" t="n"/>
      <c r="J123" s="140" t="n"/>
      <c r="K123" s="140" t="n"/>
      <c r="L123" s="141" t="n"/>
      <c r="M123" s="140" t="n"/>
      <c r="N123" s="142" t="n"/>
    </row>
    <row r="124" ht="19.35" customHeight="1">
      <c r="A124" s="124" t="n"/>
      <c r="B124" s="131" t="n"/>
      <c r="C124" s="132" t="inlineStr">
        <is>
          <t>Итого по всем разделам</t>
        </is>
      </c>
      <c r="L124" s="122" t="n">
        <v>54440.15</v>
      </c>
      <c r="M124" s="123" t="n"/>
      <c r="N124" s="122" t="n"/>
    </row>
    <row r="125" ht="19.35" customHeight="1">
      <c r="A125" s="124" t="n"/>
      <c r="B125" s="125" t="n"/>
      <c r="C125" s="126" t="inlineStr">
        <is>
          <t>ВСЕГО строительные работы</t>
        </is>
      </c>
      <c r="L125" s="127" t="n">
        <v>54440.15</v>
      </c>
      <c r="M125" s="128" t="n"/>
      <c r="N125" s="127" t="n">
        <v>3879405.04</v>
      </c>
    </row>
    <row r="126" ht="19.35" customHeight="1">
      <c r="A126" s="124" t="n"/>
      <c r="B126" s="129" t="n"/>
      <c r="C126" s="130" t="inlineStr">
        <is>
          <t>в том числе</t>
        </is>
      </c>
      <c r="L126" s="127" t="n"/>
      <c r="M126" s="128" t="n"/>
      <c r="N126" s="127" t="n"/>
    </row>
    <row r="127" ht="19.35" customHeight="1">
      <c r="A127" s="124" t="n"/>
      <c r="B127" s="129" t="n"/>
      <c r="C127" s="130" t="inlineStr">
        <is>
          <t>всего прямые затраты</t>
        </is>
      </c>
      <c r="L127" s="127" t="n">
        <v>23669.63</v>
      </c>
      <c r="M127" s="128" t="n"/>
      <c r="N127" s="127" t="n">
        <v>1686697.84</v>
      </c>
    </row>
    <row r="128" ht="19.35" customHeight="1">
      <c r="A128" s="124" t="n"/>
      <c r="B128" s="129" t="n"/>
      <c r="C128" s="130" t="inlineStr">
        <is>
          <t>в том числе</t>
        </is>
      </c>
      <c r="L128" s="127" t="n"/>
      <c r="M128" s="128" t="n"/>
      <c r="N128" s="127" t="n"/>
    </row>
    <row r="129" ht="19.35" customHeight="1">
      <c r="A129" s="124" t="n"/>
      <c r="B129" s="129" t="n"/>
      <c r="C129" s="130" t="inlineStr">
        <is>
          <t>- оплата труда (ОТ)</t>
        </is>
      </c>
      <c r="L129" s="127" t="n">
        <v>23669.63</v>
      </c>
      <c r="M129" s="128" t="n"/>
      <c r="N129" s="127" t="n">
        <v>1686697.84</v>
      </c>
    </row>
    <row r="130" ht="19.35" customHeight="1">
      <c r="A130" s="124" t="n"/>
      <c r="B130" s="129" t="n"/>
      <c r="C130" s="130" t="inlineStr">
        <is>
          <t>- эксплуатация машин и механизмов</t>
        </is>
      </c>
      <c r="L130" s="127" t="n">
        <v>0</v>
      </c>
      <c r="M130" s="128" t="n"/>
      <c r="N130" s="127" t="n">
        <v>0</v>
      </c>
    </row>
    <row r="131" ht="19.35" customHeight="1">
      <c r="A131" s="124" t="n"/>
      <c r="B131" s="129" t="n"/>
      <c r="C131" s="130" t="inlineStr">
        <is>
          <t>в т.ч. эксплуатация машин и механизмов без учета доплат к оплате труда машинистов</t>
        </is>
      </c>
      <c r="L131" s="127" t="n">
        <v>0</v>
      </c>
      <c r="M131" s="128" t="n"/>
      <c r="N131" s="127" t="n">
        <v>0</v>
      </c>
    </row>
    <row r="132" ht="19.35" customHeight="1">
      <c r="A132" s="124" t="n"/>
      <c r="B132" s="129" t="n"/>
      <c r="C132" s="130" t="inlineStr">
        <is>
          <t>- в т.ч. оплата труда машинистов (ОТм)</t>
        </is>
      </c>
      <c r="L132" s="127" t="n">
        <v>0</v>
      </c>
      <c r="M132" s="128" t="n"/>
      <c r="N132" s="127" t="n">
        <v>0</v>
      </c>
    </row>
    <row r="133" ht="19.35" customHeight="1">
      <c r="A133" s="124" t="n"/>
      <c r="B133" s="129" t="n"/>
      <c r="C133" s="130" t="inlineStr">
        <is>
          <t>всего ФОТ (справочно)</t>
        </is>
      </c>
      <c r="L133" s="127" t="n">
        <v>23669.63</v>
      </c>
      <c r="M133" s="128" t="n"/>
      <c r="N133" s="127" t="n">
        <v>1686697.84</v>
      </c>
    </row>
    <row r="134" ht="19.35" customHeight="1">
      <c r="A134" s="124" t="n"/>
      <c r="B134" s="129" t="n"/>
      <c r="C134" s="130" t="inlineStr">
        <is>
          <t>всего накладные расходы</t>
        </is>
      </c>
      <c r="L134" s="127" t="n">
        <v>21065.98</v>
      </c>
      <c r="M134" s="128" t="n"/>
      <c r="N134" s="127" t="n">
        <v>1501161.07</v>
      </c>
    </row>
    <row r="135" ht="19.35" customHeight="1">
      <c r="A135" s="124" t="n"/>
      <c r="B135" s="129" t="n"/>
      <c r="C135" s="130" t="inlineStr">
        <is>
          <t>всего сметная прибыль</t>
        </is>
      </c>
      <c r="L135" s="127" t="n">
        <v>9704.540000000001</v>
      </c>
      <c r="M135" s="128" t="n"/>
      <c r="N135" s="127" t="n">
        <v>691546.13</v>
      </c>
    </row>
    <row r="136" ht="19.35" customHeight="1">
      <c r="A136" s="124" t="n"/>
      <c r="B136" s="131" t="n"/>
      <c r="C136" s="132" t="inlineStr">
        <is>
          <t>ВСЕГО по смете</t>
        </is>
      </c>
      <c r="L136" s="122" t="n">
        <v>54440.15</v>
      </c>
      <c r="M136" s="123" t="n"/>
      <c r="N136" s="122" t="n">
        <v>3879405.04</v>
      </c>
    </row>
    <row r="137" ht="19.35" customHeight="1">
      <c r="A137" s="124" t="n"/>
      <c r="B137" s="129" t="n"/>
      <c r="C137" s="130" t="inlineStr">
        <is>
          <t>Всего прямые затраты</t>
        </is>
      </c>
      <c r="L137" s="127" t="n">
        <v>23669.63</v>
      </c>
      <c r="M137" s="128" t="n"/>
      <c r="N137" s="127" t="n">
        <v>1686697.84</v>
      </c>
    </row>
    <row r="138" ht="19.35" customHeight="1">
      <c r="A138" s="124" t="n"/>
      <c r="B138" s="129" t="n"/>
      <c r="C138" s="130" t="inlineStr">
        <is>
          <t>в том числе</t>
        </is>
      </c>
      <c r="L138" s="127" t="n"/>
      <c r="M138" s="128" t="n"/>
      <c r="N138" s="127" t="n"/>
    </row>
    <row r="139" ht="19.35" customHeight="1">
      <c r="A139" s="124" t="n"/>
      <c r="B139" s="129" t="n"/>
      <c r="C139" s="130" t="inlineStr">
        <is>
          <t>- оплата труда рабочих (ОТ)</t>
        </is>
      </c>
      <c r="L139" s="127" t="n">
        <v>23669.63</v>
      </c>
      <c r="M139" s="128" t="n"/>
      <c r="N139" s="127" t="n">
        <v>1686697.84</v>
      </c>
    </row>
    <row r="140" ht="19.35" customHeight="1">
      <c r="A140" s="124" t="n"/>
      <c r="B140" s="129" t="n"/>
      <c r="C140" s="130" t="inlineStr">
        <is>
          <t>- эксплуатация машин и механизмов</t>
        </is>
      </c>
      <c r="L140" s="127" t="n">
        <v>0</v>
      </c>
      <c r="M140" s="128" t="n"/>
      <c r="N140" s="127" t="n">
        <v>0</v>
      </c>
    </row>
    <row r="141" ht="19.35" customHeight="1">
      <c r="A141" s="124" t="n"/>
      <c r="B141" s="129" t="n"/>
      <c r="C141" s="130" t="inlineStr">
        <is>
          <t>в т.ч. эксплуатация машин и механизмов без учета доплат к оплате труда машинистов</t>
        </is>
      </c>
      <c r="L141" s="127" t="n">
        <v>0</v>
      </c>
      <c r="M141" s="128" t="n"/>
      <c r="N141" s="127" t="n">
        <v>0</v>
      </c>
    </row>
    <row r="142" ht="19.35" customHeight="1">
      <c r="A142" s="124" t="n"/>
      <c r="B142" s="129" t="n"/>
      <c r="C142" s="130" t="inlineStr">
        <is>
          <t>- в т.ч. оплата труда машинистов (ОТм)</t>
        </is>
      </c>
      <c r="L142" s="127" t="n">
        <v>0</v>
      </c>
      <c r="M142" s="128" t="n"/>
      <c r="N142" s="127" t="n">
        <v>0</v>
      </c>
    </row>
    <row r="143" ht="19.35" customHeight="1">
      <c r="A143" s="124" t="n"/>
      <c r="B143" s="129" t="n"/>
      <c r="C143" s="130" t="inlineStr">
        <is>
          <t>Всего ФОТ (справочно)</t>
        </is>
      </c>
      <c r="L143" s="127" t="n">
        <v>23669.63</v>
      </c>
      <c r="M143" s="128" t="n"/>
      <c r="N143" s="127" t="n">
        <v>1686697.84</v>
      </c>
    </row>
    <row r="144" ht="19.35" customHeight="1">
      <c r="A144" s="124" t="n"/>
      <c r="B144" s="129" t="n"/>
      <c r="C144" s="130" t="inlineStr">
        <is>
          <t>Всего накладные расходы</t>
        </is>
      </c>
      <c r="L144" s="127" t="n">
        <v>21065.98</v>
      </c>
      <c r="M144" s="128" t="n"/>
      <c r="N144" s="127" t="n">
        <v>1501161.07</v>
      </c>
    </row>
    <row r="145" ht="19.35" customHeight="1">
      <c r="A145" s="124" t="n"/>
      <c r="B145" s="129" t="n"/>
      <c r="C145" s="130" t="inlineStr">
        <is>
          <t>Всего сметная прибыль</t>
        </is>
      </c>
      <c r="L145" s="127" t="n">
        <v>9704.540000000001</v>
      </c>
      <c r="M145" s="128" t="n"/>
      <c r="N145" s="127" t="n">
        <v>691546.13</v>
      </c>
    </row>
    <row r="146" ht="19.35" customHeight="1">
      <c r="A146" s="124" t="n"/>
      <c r="B146" s="129" t="n"/>
      <c r="C146" s="130" t="inlineStr">
        <is>
          <t>Справочно</t>
        </is>
      </c>
      <c r="L146" s="127" t="n"/>
      <c r="M146" s="128" t="n"/>
      <c r="N146" s="127" t="n"/>
    </row>
    <row r="147" ht="19.35" customHeight="1">
      <c r="A147" s="124" t="n"/>
      <c r="B147" s="125" t="n"/>
      <c r="C147" s="130" t="inlineStr">
        <is>
          <t>затраты труда рабочих</t>
        </is>
      </c>
      <c r="I147" s="134" t="n">
        <v>2823.13728</v>
      </c>
      <c r="J147" s="135" t="n"/>
      <c r="K147" s="135" t="n"/>
      <c r="L147" s="128" t="n"/>
      <c r="M147" s="128" t="n"/>
      <c r="N147" s="128" t="n"/>
    </row>
    <row r="148" ht="19.35" customHeight="1">
      <c r="A148" s="124" t="n"/>
      <c r="B148" s="125" t="n"/>
      <c r="C148" s="130" t="inlineStr">
        <is>
          <t>затраты труда машинистов</t>
        </is>
      </c>
      <c r="I148" s="134" t="n">
        <v>0</v>
      </c>
      <c r="J148" s="135" t="n"/>
      <c r="K148" s="135" t="n"/>
      <c r="L148" s="128" t="n"/>
      <c r="M148" s="128" t="n"/>
      <c r="N148" s="128" t="n"/>
    </row>
    <row r="149" ht="19.35" customHeight="1">
      <c r="A149" s="124" t="n"/>
      <c r="B149" s="143" t="n"/>
      <c r="C149" s="143" t="n"/>
      <c r="D149" s="121" t="n"/>
      <c r="E149" s="121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</row>
    <row r="150" ht="19.35" customHeight="1">
      <c r="A150" s="144" t="inlineStr">
        <is>
          <t>Составил: ______________________________________/  Григорова И. А. /</t>
        </is>
      </c>
    </row>
    <row r="151" ht="19.35" customHeight="1">
      <c r="A151" s="144" t="n"/>
      <c r="B151" s="144" t="n"/>
      <c r="C151" s="145" t="inlineStr">
        <is>
          <t>должность, подпись (инициалы, фамилия)</t>
        </is>
      </c>
      <c r="G151" s="146" t="n"/>
      <c r="H151" s="146" t="n"/>
      <c r="I151" s="146" t="n"/>
      <c r="J151" s="144" t="n"/>
      <c r="K151" s="144" t="n"/>
      <c r="L151" s="144" t="n"/>
      <c r="M151" s="144" t="n"/>
      <c r="N151" s="144" t="n"/>
    </row>
    <row r="152" ht="19.35" customHeight="1">
      <c r="A152" s="144" t="inlineStr">
        <is>
          <t>Проверил: ______________________________________ /  Черкасов А. В. /</t>
        </is>
      </c>
    </row>
    <row r="153" ht="19.35" customHeight="1">
      <c r="A153" s="4" t="n"/>
      <c r="B153" s="4" t="n"/>
      <c r="C153" s="145" t="inlineStr">
        <is>
          <t>должность, подпись (инициалы, фамилия)</t>
        </is>
      </c>
      <c r="G153" s="146" t="n"/>
      <c r="H153" s="146" t="n"/>
      <c r="I153" s="146" t="n"/>
      <c r="J153" s="4" t="n"/>
      <c r="K153" s="4" t="n"/>
      <c r="L153" s="4" t="n"/>
      <c r="M153" s="4" t="n"/>
      <c r="N153" s="4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C95:E95"/>
    <mergeCell ref="H15:N15"/>
    <mergeCell ref="C51:E51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xl/worksheets/sheet13.xml><?xml version="1.0" encoding="utf-8"?>
<worksheet xmlns="http://schemas.openxmlformats.org/spreadsheetml/2006/main">
  <sheetPr>
    <outlinePr summaryBelow="1" summaryRight="1"/>
    <pageSetUpPr autoPageBreaks="0" fitToPage="0"/>
  </sheetPr>
  <dimension ref="A1:N19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Еврейская автономная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Еврейская автономная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n"/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27 ВЛ 220 кВ Архара-Ядрино-т с отпайкой на ПС Тармачукан-т.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02-27-11</t>
        </is>
      </c>
    </row>
    <row r="25" ht="19.35" customHeight="1">
      <c r="A25" s="55" t="inlineStr">
        <is>
          <t>27 ВЛ 220 кВ Архара-Ядрино-т с отпайкой на ПС Тармачукан-т. Еврейская автономная обл. Облученский р-он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Ф.579959-19.27-РД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1807.91</v>
      </c>
      <c r="M31" s="64" t="n">
        <v>31.61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5048.19</v>
      </c>
      <c r="E32" s="71" t="inlineStr">
        <is>
          <t>(</t>
        </is>
      </c>
      <c r="F32" s="70" t="n">
        <v>109.19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3743.33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385.14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5048.19</v>
      </c>
      <c r="E34" s="71" t="inlineStr">
        <is>
          <t>(</t>
        </is>
      </c>
      <c r="F34" s="77" t="n">
        <v>109.19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3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2" t="n"/>
      <c r="E44" s="273" t="n"/>
      <c r="F44" s="92" t="inlineStr">
        <is>
          <t>100 м2</t>
        </is>
      </c>
      <c r="G44" s="93" t="n">
        <v>542</v>
      </c>
      <c r="H44" s="94" t="n">
        <v>1</v>
      </c>
      <c r="I44" s="94" t="n">
        <v>542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2" t="n"/>
      <c r="E45" s="273" t="n"/>
      <c r="F45" s="98" t="n"/>
      <c r="G45" s="98" t="n"/>
      <c r="H45" s="98" t="n"/>
      <c r="I45" s="99" t="n"/>
      <c r="J45" s="100" t="n">
        <v>37.79</v>
      </c>
      <c r="K45" s="274" t="n">
        <v>1.2</v>
      </c>
      <c r="L45" s="102" t="n">
        <v>24578.62</v>
      </c>
      <c r="M45" s="277" t="n">
        <v>57.2</v>
      </c>
      <c r="N45" s="102" t="n">
        <v>1405897.06</v>
      </c>
    </row>
    <row r="46" ht="19.35" customHeight="1">
      <c r="A46" s="95" t="n"/>
      <c r="B46" s="103" t="n"/>
      <c r="C46" s="97" t="inlineStr">
        <is>
          <t>ЗТ</t>
        </is>
      </c>
      <c r="D46" s="272" t="n"/>
      <c r="E46" s="273" t="n"/>
      <c r="F46" s="104" t="inlineStr">
        <is>
          <t>чел.-ч</t>
        </is>
      </c>
      <c r="G46" s="100" t="n">
        <v>4.43</v>
      </c>
      <c r="H46" s="274" t="n">
        <v>1.2</v>
      </c>
      <c r="I46" s="279" t="n">
        <v>2881.272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2" t="n"/>
      <c r="E47" s="273" t="n"/>
      <c r="F47" s="98" t="n"/>
      <c r="G47" s="106" t="n"/>
      <c r="H47" s="106" t="n"/>
      <c r="I47" s="99" t="n"/>
      <c r="J47" s="100" t="n">
        <v>37.79</v>
      </c>
      <c r="K47" s="99" t="n"/>
      <c r="L47" s="102" t="n">
        <v>24578.62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2" t="n"/>
      <c r="E48" s="273" t="n"/>
      <c r="F48" s="98" t="n"/>
      <c r="G48" s="106" t="n"/>
      <c r="H48" s="106" t="n"/>
      <c r="I48" s="99" t="n"/>
      <c r="J48" s="99" t="n"/>
      <c r="K48" s="99" t="n"/>
      <c r="L48" s="102" t="n">
        <v>24578.62</v>
      </c>
      <c r="M48" s="99" t="n"/>
      <c r="N48" s="102" t="n">
        <v>1405897.06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2" t="n"/>
      <c r="E49" s="273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21874.97</v>
      </c>
      <c r="M49" s="99" t="n"/>
      <c r="N49" s="112" t="n">
        <v>1251248.38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2" t="n"/>
      <c r="E50" s="273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10077.23</v>
      </c>
      <c r="M50" s="99" t="n"/>
      <c r="N50" s="102" t="n">
        <v>576417.79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2" t="n"/>
      <c r="E51" s="273" t="n"/>
      <c r="F51" s="99" t="n"/>
      <c r="G51" s="106" t="n"/>
      <c r="H51" s="106" t="n"/>
      <c r="I51" s="113" t="n"/>
      <c r="J51" s="113" t="n"/>
      <c r="K51" s="113" t="n"/>
      <c r="L51" s="114" t="n">
        <v>56530.82</v>
      </c>
      <c r="M51" s="113" t="n"/>
      <c r="N51" s="93" t="n"/>
    </row>
    <row r="52" ht="19.35" customHeight="1">
      <c r="A52" s="89" t="inlineStr">
        <is>
          <t>Пролет 341-373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2" t="n"/>
      <c r="E53" s="273" t="n"/>
      <c r="F53" s="92" t="inlineStr">
        <is>
          <t>100 шт</t>
        </is>
      </c>
      <c r="G53" s="93" t="n">
        <v>13.59</v>
      </c>
      <c r="H53" s="94" t="n">
        <v>1</v>
      </c>
      <c r="I53" s="115" t="n">
        <v>13.59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2" t="n"/>
      <c r="E54" s="273" t="n"/>
      <c r="F54" s="98" t="n"/>
      <c r="G54" s="98" t="n"/>
      <c r="H54" s="98" t="n"/>
      <c r="I54" s="99" t="n"/>
      <c r="J54" s="100" t="n">
        <v>48.97</v>
      </c>
      <c r="K54" s="274" t="n">
        <v>1.2</v>
      </c>
      <c r="L54" s="100" t="n">
        <v>798.6</v>
      </c>
      <c r="M54" s="277" t="n">
        <v>57.2</v>
      </c>
      <c r="N54" s="102" t="n">
        <v>45679.92</v>
      </c>
    </row>
    <row r="55" ht="19.35" customHeight="1">
      <c r="A55" s="95" t="n"/>
      <c r="B55" s="103" t="n"/>
      <c r="C55" s="97" t="inlineStr">
        <is>
          <t>ЗТ</t>
        </is>
      </c>
      <c r="D55" s="272" t="n"/>
      <c r="E55" s="273" t="n"/>
      <c r="F55" s="104" t="inlineStr">
        <is>
          <t>чел.-ч</t>
        </is>
      </c>
      <c r="G55" s="100" t="n">
        <v>5.21</v>
      </c>
      <c r="H55" s="274" t="n">
        <v>1.2</v>
      </c>
      <c r="I55" s="276" t="n">
        <v>84.96468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2" t="n"/>
      <c r="E56" s="273" t="n"/>
      <c r="F56" s="98" t="n"/>
      <c r="G56" s="106" t="n"/>
      <c r="H56" s="106" t="n"/>
      <c r="I56" s="99" t="n"/>
      <c r="J56" s="100" t="n">
        <v>48.97</v>
      </c>
      <c r="K56" s="99" t="n"/>
      <c r="L56" s="100" t="n">
        <v>798.6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2" t="n"/>
      <c r="E57" s="273" t="n"/>
      <c r="F57" s="98" t="n"/>
      <c r="G57" s="106" t="n"/>
      <c r="H57" s="106" t="n"/>
      <c r="I57" s="99" t="n"/>
      <c r="J57" s="99" t="n"/>
      <c r="K57" s="99" t="n"/>
      <c r="L57" s="100" t="n">
        <v>798.6</v>
      </c>
      <c r="M57" s="99" t="n"/>
      <c r="N57" s="102" t="n">
        <v>45679.92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2" t="n"/>
      <c r="E58" s="273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0" t="n">
        <v>710.75</v>
      </c>
      <c r="M58" s="99" t="n"/>
      <c r="N58" s="112" t="n">
        <v>40655.13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2" t="n"/>
      <c r="E59" s="273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327.43</v>
      </c>
      <c r="M59" s="99" t="n"/>
      <c r="N59" s="102" t="n">
        <v>18728.77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2" t="n"/>
      <c r="E60" s="273" t="n"/>
      <c r="F60" s="99" t="n"/>
      <c r="G60" s="106" t="n"/>
      <c r="H60" s="106" t="n"/>
      <c r="I60" s="113" t="n"/>
      <c r="J60" s="113" t="n"/>
      <c r="K60" s="113" t="n"/>
      <c r="L60" s="114" t="n">
        <v>1836.78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2" t="n"/>
      <c r="E61" s="273" t="n"/>
      <c r="F61" s="92" t="inlineStr">
        <is>
          <t>100 шт</t>
        </is>
      </c>
      <c r="G61" s="93" t="n">
        <v>5.93</v>
      </c>
      <c r="H61" s="94" t="n">
        <v>1</v>
      </c>
      <c r="I61" s="115" t="n">
        <v>5.93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2" t="n"/>
      <c r="E62" s="273" t="n"/>
      <c r="F62" s="98" t="n"/>
      <c r="G62" s="98" t="n"/>
      <c r="H62" s="98" t="n"/>
      <c r="I62" s="99" t="n"/>
      <c r="J62" s="100" t="n">
        <v>94.94</v>
      </c>
      <c r="K62" s="274" t="n">
        <v>1.2</v>
      </c>
      <c r="L62" s="100" t="n">
        <v>675.59</v>
      </c>
      <c r="M62" s="277" t="n">
        <v>57.2</v>
      </c>
      <c r="N62" s="102" t="n">
        <v>38643.75</v>
      </c>
    </row>
    <row r="63" ht="19.35" customHeight="1">
      <c r="A63" s="95" t="n"/>
      <c r="B63" s="103" t="n"/>
      <c r="C63" s="97" t="inlineStr">
        <is>
          <t>ЗТ</t>
        </is>
      </c>
      <c r="D63" s="272" t="n"/>
      <c r="E63" s="273" t="n"/>
      <c r="F63" s="104" t="inlineStr">
        <is>
          <t>чел.-ч</t>
        </is>
      </c>
      <c r="G63" s="277" t="n">
        <v>10.1</v>
      </c>
      <c r="H63" s="274" t="n">
        <v>1.2</v>
      </c>
      <c r="I63" s="278" t="n">
        <v>71.8716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2" t="n"/>
      <c r="E64" s="273" t="n"/>
      <c r="F64" s="98" t="n"/>
      <c r="G64" s="106" t="n"/>
      <c r="H64" s="106" t="n"/>
      <c r="I64" s="99" t="n"/>
      <c r="J64" s="100" t="n">
        <v>94.94</v>
      </c>
      <c r="K64" s="99" t="n"/>
      <c r="L64" s="100" t="n">
        <v>675.59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2" t="n"/>
      <c r="E65" s="273" t="n"/>
      <c r="F65" s="98" t="n"/>
      <c r="G65" s="106" t="n"/>
      <c r="H65" s="106" t="n"/>
      <c r="I65" s="99" t="n"/>
      <c r="J65" s="99" t="n"/>
      <c r="K65" s="99" t="n"/>
      <c r="L65" s="100" t="n">
        <v>675.59</v>
      </c>
      <c r="M65" s="99" t="n"/>
      <c r="N65" s="102" t="n">
        <v>38643.75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2" t="n"/>
      <c r="E66" s="273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0" t="n">
        <v>601.28</v>
      </c>
      <c r="M66" s="99" t="n"/>
      <c r="N66" s="112" t="n">
        <v>34392.94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2" t="n"/>
      <c r="E67" s="273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276.99</v>
      </c>
      <c r="M67" s="99" t="n"/>
      <c r="N67" s="102" t="n">
        <v>15843.94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2" t="n"/>
      <c r="E68" s="273" t="n"/>
      <c r="F68" s="99" t="n"/>
      <c r="G68" s="106" t="n"/>
      <c r="H68" s="106" t="n"/>
      <c r="I68" s="113" t="n"/>
      <c r="J68" s="113" t="n"/>
      <c r="K68" s="113" t="n"/>
      <c r="L68" s="114" t="n">
        <v>1553.86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2" t="n"/>
      <c r="E69" s="273" t="n"/>
      <c r="F69" s="92" t="inlineStr">
        <is>
          <t>100 шт</t>
        </is>
      </c>
      <c r="G69" s="93" t="n">
        <v>2.04</v>
      </c>
      <c r="H69" s="94" t="n">
        <v>1</v>
      </c>
      <c r="I69" s="115" t="n">
        <v>2.04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2" t="n"/>
      <c r="E70" s="273" t="n"/>
      <c r="F70" s="98" t="n"/>
      <c r="G70" s="98" t="n"/>
      <c r="H70" s="98" t="n"/>
      <c r="I70" s="99" t="n"/>
      <c r="J70" s="100" t="n">
        <v>125.96</v>
      </c>
      <c r="K70" s="274" t="n">
        <v>1.2</v>
      </c>
      <c r="L70" s="100" t="n">
        <v>308.35</v>
      </c>
      <c r="M70" s="277" t="n">
        <v>57.2</v>
      </c>
      <c r="N70" s="102" t="n">
        <v>17637.62</v>
      </c>
    </row>
    <row r="71" ht="19.35" customHeight="1">
      <c r="A71" s="95" t="n"/>
      <c r="B71" s="103" t="n"/>
      <c r="C71" s="97" t="inlineStr">
        <is>
          <t>ЗТ</t>
        </is>
      </c>
      <c r="D71" s="272" t="n"/>
      <c r="E71" s="273" t="n"/>
      <c r="F71" s="104" t="inlineStr">
        <is>
          <t>чел.-ч</t>
        </is>
      </c>
      <c r="G71" s="277" t="n">
        <v>13.4</v>
      </c>
      <c r="H71" s="274" t="n">
        <v>1.2</v>
      </c>
      <c r="I71" s="278" t="n">
        <v>32.8032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2" t="n"/>
      <c r="E72" s="273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308.35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2" t="n"/>
      <c r="E73" s="273" t="n"/>
      <c r="F73" s="98" t="n"/>
      <c r="G73" s="106" t="n"/>
      <c r="H73" s="106" t="n"/>
      <c r="I73" s="99" t="n"/>
      <c r="J73" s="99" t="n"/>
      <c r="K73" s="99" t="n"/>
      <c r="L73" s="100" t="n">
        <v>308.35</v>
      </c>
      <c r="M73" s="99" t="n"/>
      <c r="N73" s="102" t="n">
        <v>17637.62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2" t="n"/>
      <c r="E74" s="273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274.43</v>
      </c>
      <c r="M74" s="99" t="n"/>
      <c r="N74" s="112" t="n">
        <v>15697.48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2" t="n"/>
      <c r="E75" s="273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126.42</v>
      </c>
      <c r="M75" s="99" t="n"/>
      <c r="N75" s="102" t="n">
        <v>7231.42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2" t="n"/>
      <c r="E76" s="273" t="n"/>
      <c r="F76" s="99" t="n"/>
      <c r="G76" s="106" t="n"/>
      <c r="H76" s="106" t="n"/>
      <c r="I76" s="113" t="n"/>
      <c r="J76" s="113" t="n"/>
      <c r="K76" s="113" t="n"/>
      <c r="L76" s="115" t="n">
        <v>709.2</v>
      </c>
      <c r="M76" s="113" t="n"/>
      <c r="N76" s="93" t="n"/>
    </row>
    <row r="77" ht="55.35" customHeight="1">
      <c r="A77" s="87" t="inlineStr">
        <is>
          <t>5</t>
        </is>
      </c>
      <c r="B77" s="90" t="inlineStr">
        <is>
          <t>ФЕР01-02-099-06</t>
        </is>
      </c>
      <c r="C77" s="91" t="inlineStr">
        <is>
          <t>Валка деревьев мягких пород с корня, диаметр стволов: более 32 см</t>
        </is>
      </c>
      <c r="D77" s="272" t="n"/>
      <c r="E77" s="273" t="n"/>
      <c r="F77" s="92" t="inlineStr">
        <is>
          <t>100 шт</t>
        </is>
      </c>
      <c r="G77" s="93" t="n">
        <v>0.02</v>
      </c>
      <c r="H77" s="94" t="n">
        <v>1</v>
      </c>
      <c r="I77" s="115" t="n">
        <v>0.02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2" t="n"/>
      <c r="E78" s="273" t="n"/>
      <c r="F78" s="98" t="n"/>
      <c r="G78" s="98" t="n"/>
      <c r="H78" s="98" t="n"/>
      <c r="I78" s="99" t="n"/>
      <c r="J78" s="100" t="n">
        <v>192.7</v>
      </c>
      <c r="K78" s="274" t="n">
        <v>1.2</v>
      </c>
      <c r="L78" s="100" t="n">
        <v>4.62</v>
      </c>
      <c r="M78" s="277" t="n">
        <v>57.2</v>
      </c>
      <c r="N78" s="100" t="n">
        <v>264.26</v>
      </c>
    </row>
    <row r="79" ht="19.35" customHeight="1">
      <c r="A79" s="95" t="n"/>
      <c r="B79" s="103" t="n"/>
      <c r="C79" s="97" t="inlineStr">
        <is>
          <t>ЗТ</t>
        </is>
      </c>
      <c r="D79" s="272" t="n"/>
      <c r="E79" s="273" t="n"/>
      <c r="F79" s="104" t="inlineStr">
        <is>
          <t>чел.-ч</t>
        </is>
      </c>
      <c r="G79" s="277" t="n">
        <v>20.5</v>
      </c>
      <c r="H79" s="274" t="n">
        <v>1.2</v>
      </c>
      <c r="I79" s="275" t="n">
        <v>0.492</v>
      </c>
      <c r="J79" s="99" t="n"/>
      <c r="K79" s="99" t="n"/>
      <c r="L79" s="99" t="n"/>
      <c r="M79" s="99" t="n"/>
      <c r="N79" s="99" t="n"/>
    </row>
    <row r="80" ht="19.35" customHeight="1">
      <c r="A80" s="95" t="n"/>
      <c r="B80" s="103" t="n"/>
      <c r="C80" s="97" t="inlineStr">
        <is>
          <t>Итого по расценке</t>
        </is>
      </c>
      <c r="D80" s="272" t="n"/>
      <c r="E80" s="273" t="n"/>
      <c r="F80" s="98" t="n"/>
      <c r="G80" s="106" t="n"/>
      <c r="H80" s="106" t="n"/>
      <c r="I80" s="99" t="n"/>
      <c r="J80" s="100" t="n">
        <v>192.7</v>
      </c>
      <c r="K80" s="99" t="n"/>
      <c r="L80" s="100" t="n">
        <v>4.62</v>
      </c>
      <c r="M80" s="99" t="n"/>
      <c r="N80" s="107" t="n"/>
    </row>
    <row r="81" ht="19.35" customHeight="1">
      <c r="A81" s="95" t="n"/>
      <c r="B81" s="108" t="n"/>
      <c r="C81" s="97" t="inlineStr">
        <is>
          <t>ФОТ</t>
        </is>
      </c>
      <c r="D81" s="272" t="n"/>
      <c r="E81" s="273" t="n"/>
      <c r="F81" s="98" t="n"/>
      <c r="G81" s="106" t="n"/>
      <c r="H81" s="106" t="n"/>
      <c r="I81" s="99" t="n"/>
      <c r="J81" s="99" t="n"/>
      <c r="K81" s="99" t="n"/>
      <c r="L81" s="100" t="n">
        <v>4.62</v>
      </c>
      <c r="M81" s="99" t="n"/>
      <c r="N81" s="100" t="n">
        <v>264.26</v>
      </c>
    </row>
    <row r="82" ht="42" customHeight="1">
      <c r="A82" s="95" t="n"/>
      <c r="B82" s="109" t="inlineStr">
        <is>
          <t>Пр/812-001.4-1</t>
        </is>
      </c>
      <c r="C82" s="97" t="inlineStr">
        <is>
          <t>НР Земляные работы по другим видам работ (подготовительным, сопутствующим, укрепительным)</t>
        </is>
      </c>
      <c r="D82" s="272" t="n"/>
      <c r="E82" s="273" t="n"/>
      <c r="F82" s="104" t="inlineStr">
        <is>
          <t>%</t>
        </is>
      </c>
      <c r="G82" s="110" t="n">
        <v>89</v>
      </c>
      <c r="H82" s="111" t="n"/>
      <c r="I82" s="110" t="n">
        <v>89</v>
      </c>
      <c r="J82" s="99" t="n"/>
      <c r="K82" s="99" t="n"/>
      <c r="L82" s="100" t="n">
        <v>4.11</v>
      </c>
      <c r="M82" s="99" t="n"/>
      <c r="N82" s="151" t="n">
        <v>235.19</v>
      </c>
    </row>
    <row r="83" ht="42" customHeight="1">
      <c r="A83" s="95" t="n"/>
      <c r="B83" s="109" t="inlineStr">
        <is>
          <t>Пр/774-001.4</t>
        </is>
      </c>
      <c r="C83" s="97" t="inlineStr">
        <is>
          <t>СП Земляные работы по другим видам работ (подготовительным, сопутствующим, укрепительным)</t>
        </is>
      </c>
      <c r="D83" s="272" t="n"/>
      <c r="E83" s="273" t="n"/>
      <c r="F83" s="104" t="inlineStr">
        <is>
          <t>%</t>
        </is>
      </c>
      <c r="G83" s="110" t="n">
        <v>41</v>
      </c>
      <c r="H83" s="111" t="n"/>
      <c r="I83" s="110" t="n">
        <v>41</v>
      </c>
      <c r="J83" s="99" t="n"/>
      <c r="K83" s="99" t="n"/>
      <c r="L83" s="100" t="n">
        <v>1.89</v>
      </c>
      <c r="M83" s="99" t="n"/>
      <c r="N83" s="100" t="n">
        <v>108.35</v>
      </c>
    </row>
    <row r="84" ht="19.35" customHeight="1">
      <c r="A84" s="95" t="n"/>
      <c r="B84" s="108" t="n"/>
      <c r="C84" s="87" t="inlineStr">
        <is>
          <t>Всего по позиции</t>
        </is>
      </c>
      <c r="D84" s="272" t="n"/>
      <c r="E84" s="273" t="n"/>
      <c r="F84" s="99" t="n"/>
      <c r="G84" s="106" t="n"/>
      <c r="H84" s="106" t="n"/>
      <c r="I84" s="113" t="n"/>
      <c r="J84" s="113" t="n"/>
      <c r="K84" s="113" t="n"/>
      <c r="L84" s="115" t="n">
        <v>10.62</v>
      </c>
      <c r="M84" s="113" t="n"/>
      <c r="N84" s="93" t="n"/>
    </row>
    <row r="85" ht="68.65000000000001" customHeight="1">
      <c r="A85" s="87" t="inlineStr">
        <is>
          <t>6</t>
        </is>
      </c>
      <c r="B85" s="90" t="inlineStr">
        <is>
          <t>ФЕР01-02-100-01</t>
        </is>
      </c>
      <c r="C85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272" t="n"/>
      <c r="E85" s="273" t="n"/>
      <c r="F85" s="92" t="inlineStr">
        <is>
          <t>100 шт</t>
        </is>
      </c>
      <c r="G85" s="93" t="n">
        <v>13.59</v>
      </c>
      <c r="H85" s="94" t="n">
        <v>1</v>
      </c>
      <c r="I85" s="115" t="n">
        <v>13.59</v>
      </c>
      <c r="J85" s="93" t="n"/>
      <c r="K85" s="93" t="n"/>
      <c r="L85" s="93" t="n"/>
      <c r="M85" s="93" t="n"/>
      <c r="N85" s="93" t="n"/>
    </row>
    <row r="86" ht="19.35" customHeight="1">
      <c r="A86" s="95" t="n"/>
      <c r="B86" s="96" t="inlineStr">
        <is>
          <t>1</t>
        </is>
      </c>
      <c r="C86" s="97" t="inlineStr">
        <is>
          <t>ОТ</t>
        </is>
      </c>
      <c r="D86" s="272" t="n"/>
      <c r="E86" s="273" t="n"/>
      <c r="F86" s="98" t="n"/>
      <c r="G86" s="98" t="n"/>
      <c r="H86" s="98" t="n"/>
      <c r="I86" s="99" t="n"/>
      <c r="J86" s="100" t="n">
        <v>115.44</v>
      </c>
      <c r="K86" s="274" t="n">
        <v>1.2</v>
      </c>
      <c r="L86" s="102" t="n">
        <v>1882.6</v>
      </c>
      <c r="M86" s="277" t="n">
        <v>57.2</v>
      </c>
      <c r="N86" s="102" t="n">
        <v>107684.72</v>
      </c>
    </row>
    <row r="87" ht="19.35" customHeight="1">
      <c r="A87" s="95" t="n"/>
      <c r="B87" s="96" t="inlineStr">
        <is>
          <t>2</t>
        </is>
      </c>
      <c r="C87" s="97" t="inlineStr">
        <is>
          <t>ЭМ</t>
        </is>
      </c>
      <c r="D87" s="272" t="n"/>
      <c r="E87" s="273" t="n"/>
      <c r="F87" s="98" t="n"/>
      <c r="G87" s="98" t="n"/>
      <c r="H87" s="98" t="n"/>
      <c r="I87" s="99" t="n"/>
      <c r="J87" s="100" t="n">
        <v>655.4299999999999</v>
      </c>
      <c r="K87" s="274" t="n">
        <v>1.2</v>
      </c>
      <c r="L87" s="102" t="n">
        <v>10688.75</v>
      </c>
      <c r="M87" s="99" t="n"/>
      <c r="N87" s="99" t="n"/>
    </row>
    <row r="88" ht="19.35" customHeight="1">
      <c r="A88" s="95" t="n"/>
      <c r="B88" s="96" t="inlineStr">
        <is>
          <t>3</t>
        </is>
      </c>
      <c r="C88" s="97" t="inlineStr">
        <is>
          <t>в т.ч. ОТм</t>
        </is>
      </c>
      <c r="D88" s="272" t="n"/>
      <c r="E88" s="273" t="n"/>
      <c r="F88" s="98" t="n"/>
      <c r="G88" s="98" t="n"/>
      <c r="H88" s="98" t="n"/>
      <c r="I88" s="99" t="n"/>
      <c r="J88" s="100" t="n">
        <v>114.62</v>
      </c>
      <c r="K88" s="274" t="n">
        <v>1.2</v>
      </c>
      <c r="L88" s="102" t="n">
        <v>1869.22</v>
      </c>
      <c r="M88" s="277" t="n">
        <v>57.2</v>
      </c>
      <c r="N88" s="102" t="n">
        <v>106919.38</v>
      </c>
    </row>
    <row r="89" ht="19.35" customHeight="1">
      <c r="A89" s="95" t="n"/>
      <c r="B89" s="103" t="n"/>
      <c r="C89" s="97" t="inlineStr">
        <is>
          <t>ЗТ</t>
        </is>
      </c>
      <c r="D89" s="272" t="n"/>
      <c r="E89" s="273" t="n"/>
      <c r="F89" s="104" t="inlineStr">
        <is>
          <t>чел.-ч</t>
        </is>
      </c>
      <c r="G89" s="277" t="n">
        <v>14.8</v>
      </c>
      <c r="H89" s="274" t="n">
        <v>1.2</v>
      </c>
      <c r="I89" s="278" t="n">
        <v>241.3584</v>
      </c>
      <c r="J89" s="99" t="n"/>
      <c r="K89" s="99" t="n"/>
      <c r="L89" s="99" t="n"/>
      <c r="M89" s="99" t="n"/>
      <c r="N89" s="99" t="n"/>
    </row>
    <row r="90" ht="19.35" customHeight="1">
      <c r="A90" s="95" t="n"/>
      <c r="B90" s="103" t="n"/>
      <c r="C90" s="97" t="inlineStr">
        <is>
          <t>ЗТм</t>
        </is>
      </c>
      <c r="D90" s="272" t="n"/>
      <c r="E90" s="273" t="n"/>
      <c r="F90" s="104" t="inlineStr">
        <is>
          <t>чел.-ч</t>
        </is>
      </c>
      <c r="G90" s="100" t="n">
        <v>8.49</v>
      </c>
      <c r="H90" s="274" t="n">
        <v>1.2</v>
      </c>
      <c r="I90" s="276" t="n">
        <v>138.45492</v>
      </c>
      <c r="J90" s="99" t="n"/>
      <c r="K90" s="99" t="n"/>
      <c r="L90" s="99" t="n"/>
      <c r="M90" s="99" t="n"/>
      <c r="N90" s="99" t="n"/>
    </row>
    <row r="91" ht="19.35" customHeight="1">
      <c r="A91" s="95" t="n"/>
      <c r="B91" s="103" t="n"/>
      <c r="C91" s="97" t="inlineStr">
        <is>
          <t>Итого по расценке</t>
        </is>
      </c>
      <c r="D91" s="272" t="n"/>
      <c r="E91" s="273" t="n"/>
      <c r="F91" s="98" t="n"/>
      <c r="G91" s="106" t="n"/>
      <c r="H91" s="106" t="n"/>
      <c r="I91" s="99" t="n"/>
      <c r="J91" s="100" t="n">
        <v>770.87</v>
      </c>
      <c r="K91" s="99" t="n"/>
      <c r="L91" s="102" t="n">
        <v>12571.35</v>
      </c>
      <c r="M91" s="99" t="n"/>
      <c r="N91" s="107" t="n"/>
    </row>
    <row r="92" ht="19.35" customHeight="1">
      <c r="A92" s="95" t="n"/>
      <c r="B92" s="108" t="n"/>
      <c r="C92" s="97" t="inlineStr">
        <is>
          <t>ФОТ</t>
        </is>
      </c>
      <c r="D92" s="272" t="n"/>
      <c r="E92" s="273" t="n"/>
      <c r="F92" s="98" t="n"/>
      <c r="G92" s="106" t="n"/>
      <c r="H92" s="106" t="n"/>
      <c r="I92" s="99" t="n"/>
      <c r="J92" s="99" t="n"/>
      <c r="K92" s="99" t="n"/>
      <c r="L92" s="102" t="n">
        <v>3751.82</v>
      </c>
      <c r="M92" s="99" t="n"/>
      <c r="N92" s="102" t="n">
        <v>214604.1</v>
      </c>
    </row>
    <row r="93" ht="42" customHeight="1">
      <c r="A93" s="95" t="n"/>
      <c r="B93" s="109" t="inlineStr">
        <is>
          <t>Пр/812-001.4-1</t>
        </is>
      </c>
      <c r="C93" s="97" t="inlineStr">
        <is>
          <t>НР Земляные работы по другим видам работ (подготовительным, сопутствующим, укрепительным)</t>
        </is>
      </c>
      <c r="D93" s="272" t="n"/>
      <c r="E93" s="273" t="n"/>
      <c r="F93" s="104" t="inlineStr">
        <is>
          <t>%</t>
        </is>
      </c>
      <c r="G93" s="110" t="n">
        <v>89</v>
      </c>
      <c r="H93" s="111" t="n"/>
      <c r="I93" s="110" t="n">
        <v>89</v>
      </c>
      <c r="J93" s="99" t="n"/>
      <c r="K93" s="99" t="n"/>
      <c r="L93" s="102" t="n">
        <v>3339.12</v>
      </c>
      <c r="M93" s="99" t="n"/>
      <c r="N93" s="112" t="n">
        <v>190997.65</v>
      </c>
    </row>
    <row r="94" ht="42" customHeight="1">
      <c r="A94" s="95" t="n"/>
      <c r="B94" s="109" t="inlineStr">
        <is>
          <t>Пр/774-001.4</t>
        </is>
      </c>
      <c r="C94" s="97" t="inlineStr">
        <is>
          <t>СП Земляные работы по другим видам работ (подготовительным, сопутствующим, укрепительным)</t>
        </is>
      </c>
      <c r="D94" s="272" t="n"/>
      <c r="E94" s="273" t="n"/>
      <c r="F94" s="104" t="inlineStr">
        <is>
          <t>%</t>
        </is>
      </c>
      <c r="G94" s="110" t="n">
        <v>41</v>
      </c>
      <c r="H94" s="111" t="n"/>
      <c r="I94" s="110" t="n">
        <v>41</v>
      </c>
      <c r="J94" s="99" t="n"/>
      <c r="K94" s="99" t="n"/>
      <c r="L94" s="102" t="n">
        <v>1538.25</v>
      </c>
      <c r="M94" s="99" t="n"/>
      <c r="N94" s="102" t="n">
        <v>87987.67999999999</v>
      </c>
    </row>
    <row r="95" ht="19.35" customHeight="1">
      <c r="A95" s="95" t="n"/>
      <c r="B95" s="108" t="n"/>
      <c r="C95" s="87" t="inlineStr">
        <is>
          <t>Всего по позиции</t>
        </is>
      </c>
      <c r="D95" s="272" t="n"/>
      <c r="E95" s="273" t="n"/>
      <c r="F95" s="99" t="n"/>
      <c r="G95" s="106" t="n"/>
      <c r="H95" s="106" t="n"/>
      <c r="I95" s="113" t="n"/>
      <c r="J95" s="113" t="n"/>
      <c r="K95" s="113" t="n"/>
      <c r="L95" s="114" t="n">
        <v>17448.72</v>
      </c>
      <c r="M95" s="113" t="n"/>
      <c r="N95" s="93" t="n"/>
    </row>
    <row r="96" ht="55.35" customHeight="1">
      <c r="A96" s="87" t="inlineStr">
        <is>
          <t>7</t>
        </is>
      </c>
      <c r="B96" s="90" t="inlineStr">
        <is>
          <t>ФЕР01-02-100-07</t>
        </is>
      </c>
      <c r="C96" s="91" t="inlineStr">
        <is>
          <t>При трелевке на каждые последующие 100 м добавлять: к расценке 01-02-100-01</t>
        </is>
      </c>
      <c r="D96" s="272" t="n"/>
      <c r="E96" s="273" t="n"/>
      <c r="F96" s="92" t="inlineStr">
        <is>
          <t>100 шт</t>
        </is>
      </c>
      <c r="G96" s="93" t="n">
        <v>13.59</v>
      </c>
      <c r="H96" s="94" t="n">
        <v>1</v>
      </c>
      <c r="I96" s="115" t="n">
        <v>13.59</v>
      </c>
      <c r="J96" s="93" t="n"/>
      <c r="K96" s="93" t="n"/>
      <c r="L96" s="93" t="n"/>
      <c r="M96" s="93" t="n"/>
      <c r="N96" s="93" t="n"/>
    </row>
    <row r="97" ht="19.35" customHeight="1">
      <c r="A97" s="95" t="n"/>
      <c r="B97" s="96" t="inlineStr">
        <is>
          <t>1</t>
        </is>
      </c>
      <c r="C97" s="97" t="inlineStr">
        <is>
          <t>ОТ</t>
        </is>
      </c>
      <c r="D97" s="272" t="n"/>
      <c r="E97" s="273" t="n"/>
      <c r="F97" s="98" t="n"/>
      <c r="G97" s="98" t="n"/>
      <c r="H97" s="98" t="n"/>
      <c r="I97" s="99" t="n"/>
      <c r="J97" s="100" t="n">
        <v>28.94</v>
      </c>
      <c r="K97" s="274" t="n">
        <v>1.2</v>
      </c>
      <c r="L97" s="100" t="n">
        <v>471.95</v>
      </c>
      <c r="M97" s="277" t="n">
        <v>57.2</v>
      </c>
      <c r="N97" s="102" t="n">
        <v>26995.54</v>
      </c>
    </row>
    <row r="98" ht="19.35" customHeight="1">
      <c r="A98" s="95" t="n"/>
      <c r="B98" s="96" t="inlineStr">
        <is>
          <t>2</t>
        </is>
      </c>
      <c r="C98" s="97" t="inlineStr">
        <is>
          <t>ЭМ</t>
        </is>
      </c>
      <c r="D98" s="272" t="n"/>
      <c r="E98" s="273" t="n"/>
      <c r="F98" s="98" t="n"/>
      <c r="G98" s="98" t="n"/>
      <c r="H98" s="98" t="n"/>
      <c r="I98" s="99" t="n"/>
      <c r="J98" s="100" t="n">
        <v>163.66</v>
      </c>
      <c r="K98" s="274" t="n">
        <v>1.2</v>
      </c>
      <c r="L98" s="102" t="n">
        <v>2668.97</v>
      </c>
      <c r="M98" s="99" t="n"/>
      <c r="N98" s="99" t="n"/>
    </row>
    <row r="99" ht="19.35" customHeight="1">
      <c r="A99" s="95" t="n"/>
      <c r="B99" s="96" t="inlineStr">
        <is>
          <t>3</t>
        </is>
      </c>
      <c r="C99" s="97" t="inlineStr">
        <is>
          <t>в т.ч. ОТм</t>
        </is>
      </c>
      <c r="D99" s="272" t="n"/>
      <c r="E99" s="273" t="n"/>
      <c r="F99" s="98" t="n"/>
      <c r="G99" s="98" t="n"/>
      <c r="H99" s="98" t="n"/>
      <c r="I99" s="99" t="n"/>
      <c r="J99" s="100" t="n">
        <v>28.62</v>
      </c>
      <c r="K99" s="274" t="n">
        <v>1.2</v>
      </c>
      <c r="L99" s="100" t="n">
        <v>466.73</v>
      </c>
      <c r="M99" s="277" t="n">
        <v>57.2</v>
      </c>
      <c r="N99" s="102" t="n">
        <v>26696.96</v>
      </c>
    </row>
    <row r="100" ht="19.35" customHeight="1">
      <c r="A100" s="95" t="n"/>
      <c r="B100" s="103" t="n"/>
      <c r="C100" s="97" t="inlineStr">
        <is>
          <t>ЗТ</t>
        </is>
      </c>
      <c r="D100" s="272" t="n"/>
      <c r="E100" s="273" t="n"/>
      <c r="F100" s="104" t="inlineStr">
        <is>
          <t>чел.-ч</t>
        </is>
      </c>
      <c r="G100" s="100" t="n">
        <v>3.71</v>
      </c>
      <c r="H100" s="274" t="n">
        <v>1.2</v>
      </c>
      <c r="I100" s="276" t="n">
        <v>60.50268</v>
      </c>
      <c r="J100" s="99" t="n"/>
      <c r="K100" s="99" t="n"/>
      <c r="L100" s="99" t="n"/>
      <c r="M100" s="99" t="n"/>
      <c r="N100" s="99" t="n"/>
    </row>
    <row r="101" ht="19.35" customHeight="1">
      <c r="A101" s="95" t="n"/>
      <c r="B101" s="103" t="n"/>
      <c r="C101" s="97" t="inlineStr">
        <is>
          <t>ЗТм</t>
        </is>
      </c>
      <c r="D101" s="272" t="n"/>
      <c r="E101" s="273" t="n"/>
      <c r="F101" s="104" t="inlineStr">
        <is>
          <t>чел.-ч</t>
        </is>
      </c>
      <c r="G101" s="100" t="n">
        <v>2.12</v>
      </c>
      <c r="H101" s="274" t="n">
        <v>1.2</v>
      </c>
      <c r="I101" s="276" t="n">
        <v>34.57296</v>
      </c>
      <c r="J101" s="99" t="n"/>
      <c r="K101" s="99" t="n"/>
      <c r="L101" s="99" t="n"/>
      <c r="M101" s="99" t="n"/>
      <c r="N101" s="99" t="n"/>
    </row>
    <row r="102" ht="19.35" customHeight="1">
      <c r="A102" s="95" t="n"/>
      <c r="B102" s="103" t="n"/>
      <c r="C102" s="97" t="inlineStr">
        <is>
          <t>Итого по расценке</t>
        </is>
      </c>
      <c r="D102" s="272" t="n"/>
      <c r="E102" s="273" t="n"/>
      <c r="F102" s="98" t="n"/>
      <c r="G102" s="106" t="n"/>
      <c r="H102" s="106" t="n"/>
      <c r="I102" s="99" t="n"/>
      <c r="J102" s="100" t="n">
        <v>192.6</v>
      </c>
      <c r="K102" s="99" t="n"/>
      <c r="L102" s="102" t="n">
        <v>3140.92</v>
      </c>
      <c r="M102" s="99" t="n"/>
      <c r="N102" s="107" t="n"/>
    </row>
    <row r="103" ht="19.35" customHeight="1">
      <c r="A103" s="95" t="n"/>
      <c r="B103" s="108" t="n"/>
      <c r="C103" s="97" t="inlineStr">
        <is>
          <t>ФОТ</t>
        </is>
      </c>
      <c r="D103" s="272" t="n"/>
      <c r="E103" s="273" t="n"/>
      <c r="F103" s="98" t="n"/>
      <c r="G103" s="106" t="n"/>
      <c r="H103" s="106" t="n"/>
      <c r="I103" s="99" t="n"/>
      <c r="J103" s="99" t="n"/>
      <c r="K103" s="99" t="n"/>
      <c r="L103" s="100" t="n">
        <v>938.6799999999999</v>
      </c>
      <c r="M103" s="99" t="n"/>
      <c r="N103" s="102" t="n">
        <v>53692.5</v>
      </c>
    </row>
    <row r="104" ht="42" customHeight="1">
      <c r="A104" s="95" t="n"/>
      <c r="B104" s="109" t="inlineStr">
        <is>
          <t>Пр/812-001.4-1</t>
        </is>
      </c>
      <c r="C104" s="97" t="inlineStr">
        <is>
          <t>НР Земляные работы по другим видам работ (подготовительным, сопутствующим, укрепительным)</t>
        </is>
      </c>
      <c r="D104" s="272" t="n"/>
      <c r="E104" s="273" t="n"/>
      <c r="F104" s="104" t="inlineStr">
        <is>
          <t>%</t>
        </is>
      </c>
      <c r="G104" s="110" t="n">
        <v>89</v>
      </c>
      <c r="H104" s="111" t="n"/>
      <c r="I104" s="110" t="n">
        <v>89</v>
      </c>
      <c r="J104" s="99" t="n"/>
      <c r="K104" s="99" t="n"/>
      <c r="L104" s="100" t="n">
        <v>835.4299999999999</v>
      </c>
      <c r="M104" s="99" t="n"/>
      <c r="N104" s="112" t="n">
        <v>47786.33</v>
      </c>
    </row>
    <row r="105" ht="42" customHeight="1">
      <c r="A105" s="95" t="n"/>
      <c r="B105" s="109" t="inlineStr">
        <is>
          <t>Пр/774-001.4</t>
        </is>
      </c>
      <c r="C105" s="97" t="inlineStr">
        <is>
          <t>СП Земляные работы по другим видам работ (подготовительным, сопутствующим, укрепительным)</t>
        </is>
      </c>
      <c r="D105" s="272" t="n"/>
      <c r="E105" s="273" t="n"/>
      <c r="F105" s="104" t="inlineStr">
        <is>
          <t>%</t>
        </is>
      </c>
      <c r="G105" s="110" t="n">
        <v>41</v>
      </c>
      <c r="H105" s="111" t="n"/>
      <c r="I105" s="110" t="n">
        <v>41</v>
      </c>
      <c r="J105" s="99" t="n"/>
      <c r="K105" s="99" t="n"/>
      <c r="L105" s="100" t="n">
        <v>384.86</v>
      </c>
      <c r="M105" s="99" t="n"/>
      <c r="N105" s="102" t="n">
        <v>22013.93</v>
      </c>
    </row>
    <row r="106" ht="19.35" customHeight="1">
      <c r="A106" s="95" t="n"/>
      <c r="B106" s="108" t="n"/>
      <c r="C106" s="87" t="inlineStr">
        <is>
          <t>Всего по позиции</t>
        </is>
      </c>
      <c r="D106" s="272" t="n"/>
      <c r="E106" s="273" t="n"/>
      <c r="F106" s="99" t="n"/>
      <c r="G106" s="106" t="n"/>
      <c r="H106" s="106" t="n"/>
      <c r="I106" s="113" t="n"/>
      <c r="J106" s="113" t="n"/>
      <c r="K106" s="113" t="n"/>
      <c r="L106" s="114" t="n">
        <v>4361.21</v>
      </c>
      <c r="M106" s="113" t="n"/>
      <c r="N106" s="93" t="n"/>
    </row>
    <row r="107" ht="68.65000000000001" customHeight="1">
      <c r="A107" s="87" t="inlineStr">
        <is>
          <t>8</t>
        </is>
      </c>
      <c r="B107" s="90" t="inlineStr">
        <is>
          <t>ФЕР01-02-100-02</t>
        </is>
      </c>
      <c r="C107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272" t="n"/>
      <c r="E107" s="273" t="n"/>
      <c r="F107" s="92" t="inlineStr">
        <is>
          <t>100 шт</t>
        </is>
      </c>
      <c r="G107" s="93" t="n">
        <v>5.93</v>
      </c>
      <c r="H107" s="94" t="n">
        <v>1</v>
      </c>
      <c r="I107" s="115" t="n">
        <v>5.93</v>
      </c>
      <c r="J107" s="93" t="n"/>
      <c r="K107" s="93" t="n"/>
      <c r="L107" s="93" t="n"/>
      <c r="M107" s="93" t="n"/>
      <c r="N107" s="93" t="n"/>
    </row>
    <row r="108" ht="19.35" customHeight="1">
      <c r="A108" s="95" t="n"/>
      <c r="B108" s="96" t="inlineStr">
        <is>
          <t>1</t>
        </is>
      </c>
      <c r="C108" s="97" t="inlineStr">
        <is>
          <t>ОТ</t>
        </is>
      </c>
      <c r="D108" s="272" t="n"/>
      <c r="E108" s="273" t="n"/>
      <c r="F108" s="98" t="n"/>
      <c r="G108" s="98" t="n"/>
      <c r="H108" s="98" t="n"/>
      <c r="I108" s="99" t="n"/>
      <c r="J108" s="100" t="n">
        <v>201.24</v>
      </c>
      <c r="K108" s="274" t="n">
        <v>1.2</v>
      </c>
      <c r="L108" s="102" t="n">
        <v>1432.02</v>
      </c>
      <c r="M108" s="277" t="n">
        <v>57.2</v>
      </c>
      <c r="N108" s="102" t="n">
        <v>81911.53999999999</v>
      </c>
    </row>
    <row r="109" ht="19.35" customHeight="1">
      <c r="A109" s="95" t="n"/>
      <c r="B109" s="96" t="inlineStr">
        <is>
          <t>2</t>
        </is>
      </c>
      <c r="C109" s="97" t="inlineStr">
        <is>
          <t>ЭМ</t>
        </is>
      </c>
      <c r="D109" s="272" t="n"/>
      <c r="E109" s="273" t="n"/>
      <c r="F109" s="98" t="n"/>
      <c r="G109" s="98" t="n"/>
      <c r="H109" s="98" t="n"/>
      <c r="I109" s="99" t="n"/>
      <c r="J109" s="102" t="n">
        <v>1142.56</v>
      </c>
      <c r="K109" s="274" t="n">
        <v>1.2</v>
      </c>
      <c r="L109" s="102" t="n">
        <v>8130.46</v>
      </c>
      <c r="M109" s="99" t="n"/>
      <c r="N109" s="99" t="n"/>
    </row>
    <row r="110" ht="19.35" customHeight="1">
      <c r="A110" s="95" t="n"/>
      <c r="B110" s="96" t="inlineStr">
        <is>
          <t>3</t>
        </is>
      </c>
      <c r="C110" s="97" t="inlineStr">
        <is>
          <t>в т.ч. ОТм</t>
        </is>
      </c>
      <c r="D110" s="272" t="n"/>
      <c r="E110" s="273" t="n"/>
      <c r="F110" s="98" t="n"/>
      <c r="G110" s="98" t="n"/>
      <c r="H110" s="98" t="n"/>
      <c r="I110" s="99" t="n"/>
      <c r="J110" s="100" t="n">
        <v>199.8</v>
      </c>
      <c r="K110" s="274" t="n">
        <v>1.2</v>
      </c>
      <c r="L110" s="102" t="n">
        <v>1421.78</v>
      </c>
      <c r="M110" s="277" t="n">
        <v>57.2</v>
      </c>
      <c r="N110" s="102" t="n">
        <v>81325.82000000001</v>
      </c>
    </row>
    <row r="111" ht="19.35" customHeight="1">
      <c r="A111" s="95" t="n"/>
      <c r="B111" s="103" t="n"/>
      <c r="C111" s="97" t="inlineStr">
        <is>
          <t>ЗТ</t>
        </is>
      </c>
      <c r="D111" s="272" t="n"/>
      <c r="E111" s="273" t="n"/>
      <c r="F111" s="104" t="inlineStr">
        <is>
          <t>чел.-ч</t>
        </is>
      </c>
      <c r="G111" s="277" t="n">
        <v>25.8</v>
      </c>
      <c r="H111" s="274" t="n">
        <v>1.2</v>
      </c>
      <c r="I111" s="278" t="n">
        <v>183.5928</v>
      </c>
      <c r="J111" s="99" t="n"/>
      <c r="K111" s="99" t="n"/>
      <c r="L111" s="99" t="n"/>
      <c r="M111" s="99" t="n"/>
      <c r="N111" s="99" t="n"/>
    </row>
    <row r="112" ht="19.35" customHeight="1">
      <c r="A112" s="95" t="n"/>
      <c r="B112" s="103" t="n"/>
      <c r="C112" s="97" t="inlineStr">
        <is>
          <t>ЗТм</t>
        </is>
      </c>
      <c r="D112" s="272" t="n"/>
      <c r="E112" s="273" t="n"/>
      <c r="F112" s="104" t="inlineStr">
        <is>
          <t>чел.-ч</t>
        </is>
      </c>
      <c r="G112" s="277" t="n">
        <v>14.8</v>
      </c>
      <c r="H112" s="274" t="n">
        <v>1.2</v>
      </c>
      <c r="I112" s="278" t="n">
        <v>105.3168</v>
      </c>
      <c r="J112" s="99" t="n"/>
      <c r="K112" s="99" t="n"/>
      <c r="L112" s="99" t="n"/>
      <c r="M112" s="99" t="n"/>
      <c r="N112" s="99" t="n"/>
    </row>
    <row r="113" ht="19.35" customHeight="1">
      <c r="A113" s="95" t="n"/>
      <c r="B113" s="103" t="n"/>
      <c r="C113" s="97" t="inlineStr">
        <is>
          <t>Итого по расценке</t>
        </is>
      </c>
      <c r="D113" s="272" t="n"/>
      <c r="E113" s="273" t="n"/>
      <c r="F113" s="98" t="n"/>
      <c r="G113" s="106" t="n"/>
      <c r="H113" s="106" t="n"/>
      <c r="I113" s="99" t="n"/>
      <c r="J113" s="102" t="n">
        <v>1343.8</v>
      </c>
      <c r="K113" s="99" t="n"/>
      <c r="L113" s="102" t="n">
        <v>9562.48</v>
      </c>
      <c r="M113" s="99" t="n"/>
      <c r="N113" s="107" t="n"/>
    </row>
    <row r="114" ht="19.35" customHeight="1">
      <c r="A114" s="95" t="n"/>
      <c r="B114" s="108" t="n"/>
      <c r="C114" s="97" t="inlineStr">
        <is>
          <t>ФОТ</t>
        </is>
      </c>
      <c r="D114" s="272" t="n"/>
      <c r="E114" s="273" t="n"/>
      <c r="F114" s="98" t="n"/>
      <c r="G114" s="106" t="n"/>
      <c r="H114" s="106" t="n"/>
      <c r="I114" s="99" t="n"/>
      <c r="J114" s="99" t="n"/>
      <c r="K114" s="99" t="n"/>
      <c r="L114" s="102" t="n">
        <v>2853.8</v>
      </c>
      <c r="M114" s="99" t="n"/>
      <c r="N114" s="102" t="n">
        <v>163237.36</v>
      </c>
    </row>
    <row r="115" ht="42" customHeight="1">
      <c r="A115" s="95" t="n"/>
      <c r="B115" s="109" t="inlineStr">
        <is>
          <t>Пр/812-001.4-1</t>
        </is>
      </c>
      <c r="C115" s="97" t="inlineStr">
        <is>
          <t>НР Земляные работы по другим видам работ (подготовительным, сопутствующим, укрепительным)</t>
        </is>
      </c>
      <c r="D115" s="272" t="n"/>
      <c r="E115" s="273" t="n"/>
      <c r="F115" s="104" t="inlineStr">
        <is>
          <t>%</t>
        </is>
      </c>
      <c r="G115" s="110" t="n">
        <v>89</v>
      </c>
      <c r="H115" s="111" t="n"/>
      <c r="I115" s="110" t="n">
        <v>89</v>
      </c>
      <c r="J115" s="99" t="n"/>
      <c r="K115" s="99" t="n"/>
      <c r="L115" s="102" t="n">
        <v>2539.88</v>
      </c>
      <c r="M115" s="99" t="n"/>
      <c r="N115" s="112" t="n">
        <v>145281.25</v>
      </c>
    </row>
    <row r="116" ht="42" customHeight="1">
      <c r="A116" s="95" t="n"/>
      <c r="B116" s="109" t="inlineStr">
        <is>
          <t>Пр/774-001.4</t>
        </is>
      </c>
      <c r="C116" s="97" t="inlineStr">
        <is>
          <t>СП Земляные работы по другим видам работ (подготовительным, сопутствующим, укрепительным)</t>
        </is>
      </c>
      <c r="D116" s="272" t="n"/>
      <c r="E116" s="273" t="n"/>
      <c r="F116" s="104" t="inlineStr">
        <is>
          <t>%</t>
        </is>
      </c>
      <c r="G116" s="110" t="n">
        <v>41</v>
      </c>
      <c r="H116" s="111" t="n"/>
      <c r="I116" s="110" t="n">
        <v>41</v>
      </c>
      <c r="J116" s="99" t="n"/>
      <c r="K116" s="99" t="n"/>
      <c r="L116" s="102" t="n">
        <v>1170.06</v>
      </c>
      <c r="M116" s="99" t="n"/>
      <c r="N116" s="102" t="n">
        <v>66927.32000000001</v>
      </c>
    </row>
    <row r="117" ht="19.35" customHeight="1">
      <c r="A117" s="95" t="n"/>
      <c r="B117" s="108" t="n"/>
      <c r="C117" s="87" t="inlineStr">
        <is>
          <t>Всего по позиции</t>
        </is>
      </c>
      <c r="D117" s="272" t="n"/>
      <c r="E117" s="273" t="n"/>
      <c r="F117" s="99" t="n"/>
      <c r="G117" s="106" t="n"/>
      <c r="H117" s="106" t="n"/>
      <c r="I117" s="113" t="n"/>
      <c r="J117" s="113" t="n"/>
      <c r="K117" s="113" t="n"/>
      <c r="L117" s="114" t="n">
        <v>13272.42</v>
      </c>
      <c r="M117" s="113" t="n"/>
      <c r="N117" s="93" t="n"/>
    </row>
    <row r="118" ht="55.35" customHeight="1">
      <c r="A118" s="87" t="inlineStr">
        <is>
          <t>9</t>
        </is>
      </c>
      <c r="B118" s="90" t="inlineStr">
        <is>
          <t>ФЕР01-02-100-08</t>
        </is>
      </c>
      <c r="C118" s="91" t="inlineStr">
        <is>
          <t>При трелевке на каждые последующие 100 м добавлять: к расценке 01-02-100-02</t>
        </is>
      </c>
      <c r="D118" s="272" t="n"/>
      <c r="E118" s="273" t="n"/>
      <c r="F118" s="92" t="inlineStr">
        <is>
          <t>100 шт</t>
        </is>
      </c>
      <c r="G118" s="93" t="n">
        <v>5.93</v>
      </c>
      <c r="H118" s="94" t="n">
        <v>1</v>
      </c>
      <c r="I118" s="115" t="n">
        <v>5.93</v>
      </c>
      <c r="J118" s="93" t="n"/>
      <c r="K118" s="93" t="n"/>
      <c r="L118" s="93" t="n"/>
      <c r="M118" s="93" t="n"/>
      <c r="N118" s="93" t="n"/>
    </row>
    <row r="119" ht="19.35" customHeight="1">
      <c r="A119" s="95" t="n"/>
      <c r="B119" s="96" t="inlineStr">
        <is>
          <t>1</t>
        </is>
      </c>
      <c r="C119" s="97" t="inlineStr">
        <is>
          <t>ОТ</t>
        </is>
      </c>
      <c r="D119" s="272" t="n"/>
      <c r="E119" s="273" t="n"/>
      <c r="F119" s="98" t="n"/>
      <c r="G119" s="98" t="n"/>
      <c r="H119" s="98" t="n"/>
      <c r="I119" s="99" t="n"/>
      <c r="J119" s="100" t="n">
        <v>58.34</v>
      </c>
      <c r="K119" s="274" t="n">
        <v>1.2</v>
      </c>
      <c r="L119" s="100" t="n">
        <v>415.15</v>
      </c>
      <c r="M119" s="277" t="n">
        <v>57.2</v>
      </c>
      <c r="N119" s="102" t="n">
        <v>23746.58</v>
      </c>
    </row>
    <row r="120" ht="19.35" customHeight="1">
      <c r="A120" s="95" t="n"/>
      <c r="B120" s="96" t="inlineStr">
        <is>
          <t>2</t>
        </is>
      </c>
      <c r="C120" s="97" t="inlineStr">
        <is>
          <t>ЭМ</t>
        </is>
      </c>
      <c r="D120" s="272" t="n"/>
      <c r="E120" s="273" t="n"/>
      <c r="F120" s="98" t="n"/>
      <c r="G120" s="98" t="n"/>
      <c r="H120" s="98" t="n"/>
      <c r="I120" s="99" t="n"/>
      <c r="J120" s="100" t="n">
        <v>330.42</v>
      </c>
      <c r="K120" s="274" t="n">
        <v>1.2</v>
      </c>
      <c r="L120" s="102" t="n">
        <v>2351.27</v>
      </c>
      <c r="M120" s="99" t="n"/>
      <c r="N120" s="99" t="n"/>
    </row>
    <row r="121" ht="19.35" customHeight="1">
      <c r="A121" s="95" t="n"/>
      <c r="B121" s="96" t="inlineStr">
        <is>
          <t>3</t>
        </is>
      </c>
      <c r="C121" s="97" t="inlineStr">
        <is>
          <t>в т.ч. ОТм</t>
        </is>
      </c>
      <c r="D121" s="272" t="n"/>
      <c r="E121" s="273" t="n"/>
      <c r="F121" s="98" t="n"/>
      <c r="G121" s="98" t="n"/>
      <c r="H121" s="98" t="n"/>
      <c r="I121" s="99" t="n"/>
      <c r="J121" s="100" t="n">
        <v>57.78</v>
      </c>
      <c r="K121" s="274" t="n">
        <v>1.2</v>
      </c>
      <c r="L121" s="100" t="n">
        <v>411.16</v>
      </c>
      <c r="M121" s="277" t="n">
        <v>57.2</v>
      </c>
      <c r="N121" s="102" t="n">
        <v>23518.35</v>
      </c>
    </row>
    <row r="122" ht="19.35" customHeight="1">
      <c r="A122" s="95" t="n"/>
      <c r="B122" s="103" t="n"/>
      <c r="C122" s="97" t="inlineStr">
        <is>
          <t>ЗТ</t>
        </is>
      </c>
      <c r="D122" s="272" t="n"/>
      <c r="E122" s="273" t="n"/>
      <c r="F122" s="104" t="inlineStr">
        <is>
          <t>чел.-ч</t>
        </is>
      </c>
      <c r="G122" s="100" t="n">
        <v>7.48</v>
      </c>
      <c r="H122" s="274" t="n">
        <v>1.2</v>
      </c>
      <c r="I122" s="276" t="n">
        <v>53.22768</v>
      </c>
      <c r="J122" s="99" t="n"/>
      <c r="K122" s="99" t="n"/>
      <c r="L122" s="99" t="n"/>
      <c r="M122" s="99" t="n"/>
      <c r="N122" s="99" t="n"/>
    </row>
    <row r="123" ht="19.35" customHeight="1">
      <c r="A123" s="95" t="n"/>
      <c r="B123" s="103" t="n"/>
      <c r="C123" s="97" t="inlineStr">
        <is>
          <t>ЗТм</t>
        </is>
      </c>
      <c r="D123" s="272" t="n"/>
      <c r="E123" s="273" t="n"/>
      <c r="F123" s="104" t="inlineStr">
        <is>
          <t>чел.-ч</t>
        </is>
      </c>
      <c r="G123" s="100" t="n">
        <v>4.28</v>
      </c>
      <c r="H123" s="274" t="n">
        <v>1.2</v>
      </c>
      <c r="I123" s="276" t="n">
        <v>30.45648</v>
      </c>
      <c r="J123" s="99" t="n"/>
      <c r="K123" s="99" t="n"/>
      <c r="L123" s="99" t="n"/>
      <c r="M123" s="99" t="n"/>
      <c r="N123" s="99" t="n"/>
    </row>
    <row r="124" ht="19.35" customHeight="1">
      <c r="A124" s="95" t="n"/>
      <c r="B124" s="103" t="n"/>
      <c r="C124" s="97" t="inlineStr">
        <is>
          <t>Итого по расценке</t>
        </is>
      </c>
      <c r="D124" s="272" t="n"/>
      <c r="E124" s="273" t="n"/>
      <c r="F124" s="98" t="n"/>
      <c r="G124" s="106" t="n"/>
      <c r="H124" s="106" t="n"/>
      <c r="I124" s="99" t="n"/>
      <c r="J124" s="100" t="n">
        <v>388.76</v>
      </c>
      <c r="K124" s="99" t="n"/>
      <c r="L124" s="102" t="n">
        <v>2766.42</v>
      </c>
      <c r="M124" s="99" t="n"/>
      <c r="N124" s="107" t="n"/>
    </row>
    <row r="125" ht="19.35" customHeight="1">
      <c r="A125" s="95" t="n"/>
      <c r="B125" s="108" t="n"/>
      <c r="C125" s="97" t="inlineStr">
        <is>
          <t>ФОТ</t>
        </is>
      </c>
      <c r="D125" s="272" t="n"/>
      <c r="E125" s="273" t="n"/>
      <c r="F125" s="98" t="n"/>
      <c r="G125" s="106" t="n"/>
      <c r="H125" s="106" t="n"/>
      <c r="I125" s="99" t="n"/>
      <c r="J125" s="99" t="n"/>
      <c r="K125" s="99" t="n"/>
      <c r="L125" s="100" t="n">
        <v>826.3099999999999</v>
      </c>
      <c r="M125" s="99" t="n"/>
      <c r="N125" s="102" t="n">
        <v>47264.93</v>
      </c>
    </row>
    <row r="126" ht="42" customHeight="1">
      <c r="A126" s="95" t="n"/>
      <c r="B126" s="109" t="inlineStr">
        <is>
          <t>Пр/812-001.4-1</t>
        </is>
      </c>
      <c r="C126" s="97" t="inlineStr">
        <is>
          <t>НР Земляные работы по другим видам работ (подготовительным, сопутствующим, укрепительным)</t>
        </is>
      </c>
      <c r="D126" s="272" t="n"/>
      <c r="E126" s="273" t="n"/>
      <c r="F126" s="104" t="inlineStr">
        <is>
          <t>%</t>
        </is>
      </c>
      <c r="G126" s="110" t="n">
        <v>89</v>
      </c>
      <c r="H126" s="111" t="n"/>
      <c r="I126" s="110" t="n">
        <v>89</v>
      </c>
      <c r="J126" s="99" t="n"/>
      <c r="K126" s="99" t="n"/>
      <c r="L126" s="100" t="n">
        <v>735.42</v>
      </c>
      <c r="M126" s="99" t="n"/>
      <c r="N126" s="112" t="n">
        <v>42065.79</v>
      </c>
    </row>
    <row r="127" ht="42" customHeight="1">
      <c r="A127" s="95" t="n"/>
      <c r="B127" s="109" t="inlineStr">
        <is>
          <t>Пр/774-001.4</t>
        </is>
      </c>
      <c r="C127" s="97" t="inlineStr">
        <is>
          <t>СП Земляные работы по другим видам работ (подготовительным, сопутствующим, укрепительным)</t>
        </is>
      </c>
      <c r="D127" s="272" t="n"/>
      <c r="E127" s="273" t="n"/>
      <c r="F127" s="104" t="inlineStr">
        <is>
          <t>%</t>
        </is>
      </c>
      <c r="G127" s="110" t="n">
        <v>41</v>
      </c>
      <c r="H127" s="111" t="n"/>
      <c r="I127" s="110" t="n">
        <v>41</v>
      </c>
      <c r="J127" s="99" t="n"/>
      <c r="K127" s="99" t="n"/>
      <c r="L127" s="100" t="n">
        <v>338.79</v>
      </c>
      <c r="M127" s="99" t="n"/>
      <c r="N127" s="102" t="n">
        <v>19378.62</v>
      </c>
    </row>
    <row r="128" ht="19.35" customHeight="1">
      <c r="A128" s="95" t="n"/>
      <c r="B128" s="108" t="n"/>
      <c r="C128" s="87" t="inlineStr">
        <is>
          <t>Всего по позиции</t>
        </is>
      </c>
      <c r="D128" s="272" t="n"/>
      <c r="E128" s="273" t="n"/>
      <c r="F128" s="99" t="n"/>
      <c r="G128" s="106" t="n"/>
      <c r="H128" s="106" t="n"/>
      <c r="I128" s="113" t="n"/>
      <c r="J128" s="113" t="n"/>
      <c r="K128" s="113" t="n"/>
      <c r="L128" s="114" t="n">
        <v>3840.63</v>
      </c>
      <c r="M128" s="113" t="n"/>
      <c r="N128" s="93" t="n"/>
    </row>
    <row r="129" ht="68.65000000000001" customHeight="1">
      <c r="A129" s="87" t="inlineStr">
        <is>
          <t>10</t>
        </is>
      </c>
      <c r="B129" s="90" t="inlineStr">
        <is>
          <t>ФЕР01-02-100-03</t>
        </is>
      </c>
      <c r="C129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9" s="272" t="n"/>
      <c r="E129" s="273" t="n"/>
      <c r="F129" s="92" t="inlineStr">
        <is>
          <t>100 шт</t>
        </is>
      </c>
      <c r="G129" s="93" t="n">
        <v>2.06</v>
      </c>
      <c r="H129" s="94" t="n">
        <v>1</v>
      </c>
      <c r="I129" s="115" t="n">
        <v>2.06</v>
      </c>
      <c r="J129" s="93" t="n"/>
      <c r="K129" s="93" t="n"/>
      <c r="L129" s="93" t="n"/>
      <c r="M129" s="93" t="n"/>
      <c r="N129" s="93" t="n"/>
    </row>
    <row r="130" ht="19.35" customHeight="1">
      <c r="A130" s="95" t="n"/>
      <c r="B130" s="96" t="inlineStr">
        <is>
          <t>1</t>
        </is>
      </c>
      <c r="C130" s="97" t="inlineStr">
        <is>
          <t>ОТ</t>
        </is>
      </c>
      <c r="D130" s="272" t="n"/>
      <c r="E130" s="273" t="n"/>
      <c r="F130" s="98" t="n"/>
      <c r="G130" s="98" t="n"/>
      <c r="H130" s="98" t="n"/>
      <c r="I130" s="99" t="n"/>
      <c r="J130" s="100" t="n">
        <v>326.82</v>
      </c>
      <c r="K130" s="274" t="n">
        <v>1.2</v>
      </c>
      <c r="L130" s="100" t="n">
        <v>807.9</v>
      </c>
      <c r="M130" s="277" t="n">
        <v>57.2</v>
      </c>
      <c r="N130" s="102" t="n">
        <v>46211.88</v>
      </c>
    </row>
    <row r="131" ht="19.35" customHeight="1">
      <c r="A131" s="95" t="n"/>
      <c r="B131" s="96" t="inlineStr">
        <is>
          <t>2</t>
        </is>
      </c>
      <c r="C131" s="97" t="inlineStr">
        <is>
          <t>ЭМ</t>
        </is>
      </c>
      <c r="D131" s="272" t="n"/>
      <c r="E131" s="273" t="n"/>
      <c r="F131" s="98" t="n"/>
      <c r="G131" s="98" t="n"/>
      <c r="H131" s="98" t="n"/>
      <c r="I131" s="99" t="n"/>
      <c r="J131" s="102" t="n">
        <v>1852.8</v>
      </c>
      <c r="K131" s="274" t="n">
        <v>1.2</v>
      </c>
      <c r="L131" s="102" t="n">
        <v>4580.12</v>
      </c>
      <c r="M131" s="99" t="n"/>
      <c r="N131" s="99" t="n"/>
    </row>
    <row r="132" ht="19.35" customHeight="1">
      <c r="A132" s="95" t="n"/>
      <c r="B132" s="96" t="inlineStr">
        <is>
          <t>3</t>
        </is>
      </c>
      <c r="C132" s="97" t="inlineStr">
        <is>
          <t>в т.ч. ОТм</t>
        </is>
      </c>
      <c r="D132" s="272" t="n"/>
      <c r="E132" s="273" t="n"/>
      <c r="F132" s="98" t="n"/>
      <c r="G132" s="98" t="n"/>
      <c r="H132" s="98" t="n"/>
      <c r="I132" s="99" t="n"/>
      <c r="J132" s="100" t="n">
        <v>324</v>
      </c>
      <c r="K132" s="274" t="n">
        <v>1.2</v>
      </c>
      <c r="L132" s="100" t="n">
        <v>800.9299999999999</v>
      </c>
      <c r="M132" s="277" t="n">
        <v>57.2</v>
      </c>
      <c r="N132" s="102" t="n">
        <v>45813.2</v>
      </c>
    </row>
    <row r="133" ht="19.35" customHeight="1">
      <c r="A133" s="95" t="n"/>
      <c r="B133" s="103" t="n"/>
      <c r="C133" s="97" t="inlineStr">
        <is>
          <t>ЗТ</t>
        </is>
      </c>
      <c r="D133" s="272" t="n"/>
      <c r="E133" s="273" t="n"/>
      <c r="F133" s="104" t="inlineStr">
        <is>
          <t>чел.-ч</t>
        </is>
      </c>
      <c r="G133" s="277" t="n">
        <v>41.9</v>
      </c>
      <c r="H133" s="274" t="n">
        <v>1.2</v>
      </c>
      <c r="I133" s="278" t="n">
        <v>103.5768</v>
      </c>
      <c r="J133" s="99" t="n"/>
      <c r="K133" s="99" t="n"/>
      <c r="L133" s="99" t="n"/>
      <c r="M133" s="99" t="n"/>
      <c r="N133" s="99" t="n"/>
    </row>
    <row r="134" ht="19.35" customHeight="1">
      <c r="A134" s="95" t="n"/>
      <c r="B134" s="103" t="n"/>
      <c r="C134" s="97" t="inlineStr">
        <is>
          <t>ЗТм</t>
        </is>
      </c>
      <c r="D134" s="272" t="n"/>
      <c r="E134" s="273" t="n"/>
      <c r="F134" s="104" t="inlineStr">
        <is>
          <t>чел.-ч</t>
        </is>
      </c>
      <c r="G134" s="119" t="n">
        <v>24</v>
      </c>
      <c r="H134" s="274" t="n">
        <v>1.2</v>
      </c>
      <c r="I134" s="275" t="n">
        <v>59.328</v>
      </c>
      <c r="J134" s="99" t="n"/>
      <c r="K134" s="99" t="n"/>
      <c r="L134" s="99" t="n"/>
      <c r="M134" s="99" t="n"/>
      <c r="N134" s="99" t="n"/>
    </row>
    <row r="135" ht="19.35" customHeight="1">
      <c r="A135" s="95" t="n"/>
      <c r="B135" s="103" t="n"/>
      <c r="C135" s="97" t="inlineStr">
        <is>
          <t>Итого по расценке</t>
        </is>
      </c>
      <c r="D135" s="272" t="n"/>
      <c r="E135" s="273" t="n"/>
      <c r="F135" s="98" t="n"/>
      <c r="G135" s="106" t="n"/>
      <c r="H135" s="106" t="n"/>
      <c r="I135" s="99" t="n"/>
      <c r="J135" s="102" t="n">
        <v>2179.62</v>
      </c>
      <c r="K135" s="99" t="n"/>
      <c r="L135" s="102" t="n">
        <v>5388.02</v>
      </c>
      <c r="M135" s="99" t="n"/>
      <c r="N135" s="107" t="n"/>
    </row>
    <row r="136" ht="19.35" customHeight="1">
      <c r="A136" s="95" t="n"/>
      <c r="B136" s="108" t="n"/>
      <c r="C136" s="97" t="inlineStr">
        <is>
          <t>ФОТ</t>
        </is>
      </c>
      <c r="D136" s="272" t="n"/>
      <c r="E136" s="273" t="n"/>
      <c r="F136" s="98" t="n"/>
      <c r="G136" s="106" t="n"/>
      <c r="H136" s="106" t="n"/>
      <c r="I136" s="99" t="n"/>
      <c r="J136" s="99" t="n"/>
      <c r="K136" s="99" t="n"/>
      <c r="L136" s="102" t="n">
        <v>1608.83</v>
      </c>
      <c r="M136" s="99" t="n"/>
      <c r="N136" s="102" t="n">
        <v>92025.08</v>
      </c>
    </row>
    <row r="137" ht="42" customHeight="1">
      <c r="A137" s="95" t="n"/>
      <c r="B137" s="109" t="inlineStr">
        <is>
          <t>Пр/812-001.4-1</t>
        </is>
      </c>
      <c r="C137" s="97" t="inlineStr">
        <is>
          <t>НР Земляные работы по другим видам работ (подготовительным, сопутствующим, укрепительным)</t>
        </is>
      </c>
      <c r="D137" s="272" t="n"/>
      <c r="E137" s="273" t="n"/>
      <c r="F137" s="104" t="inlineStr">
        <is>
          <t>%</t>
        </is>
      </c>
      <c r="G137" s="110" t="n">
        <v>89</v>
      </c>
      <c r="H137" s="111" t="n"/>
      <c r="I137" s="110" t="n">
        <v>89</v>
      </c>
      <c r="J137" s="99" t="n"/>
      <c r="K137" s="99" t="n"/>
      <c r="L137" s="102" t="n">
        <v>1431.86</v>
      </c>
      <c r="M137" s="99" t="n"/>
      <c r="N137" s="112" t="n">
        <v>81902.32000000001</v>
      </c>
    </row>
    <row r="138" ht="42" customHeight="1">
      <c r="A138" s="95" t="n"/>
      <c r="B138" s="109" t="inlineStr">
        <is>
          <t>Пр/774-001.4</t>
        </is>
      </c>
      <c r="C138" s="97" t="inlineStr">
        <is>
          <t>СП Земляные работы по другим видам работ (подготовительным, сопутствующим, укрепительным)</t>
        </is>
      </c>
      <c r="D138" s="272" t="n"/>
      <c r="E138" s="273" t="n"/>
      <c r="F138" s="104" t="inlineStr">
        <is>
          <t>%</t>
        </is>
      </c>
      <c r="G138" s="110" t="n">
        <v>41</v>
      </c>
      <c r="H138" s="111" t="n"/>
      <c r="I138" s="110" t="n">
        <v>41</v>
      </c>
      <c r="J138" s="99" t="n"/>
      <c r="K138" s="99" t="n"/>
      <c r="L138" s="100" t="n">
        <v>659.62</v>
      </c>
      <c r="M138" s="99" t="n"/>
      <c r="N138" s="102" t="n">
        <v>37730.28</v>
      </c>
    </row>
    <row r="139" ht="19.35" customHeight="1">
      <c r="A139" s="95" t="n"/>
      <c r="B139" s="108" t="n"/>
      <c r="C139" s="87" t="inlineStr">
        <is>
          <t>Всего по позиции</t>
        </is>
      </c>
      <c r="D139" s="272" t="n"/>
      <c r="E139" s="273" t="n"/>
      <c r="F139" s="99" t="n"/>
      <c r="G139" s="106" t="n"/>
      <c r="H139" s="106" t="n"/>
      <c r="I139" s="113" t="n"/>
      <c r="J139" s="113" t="n"/>
      <c r="K139" s="113" t="n"/>
      <c r="L139" s="114" t="n">
        <v>7479.5</v>
      </c>
      <c r="M139" s="113" t="n"/>
      <c r="N139" s="93" t="n"/>
    </row>
    <row r="140" ht="55.35" customHeight="1">
      <c r="A140" s="87" t="inlineStr">
        <is>
          <t>11</t>
        </is>
      </c>
      <c r="B140" s="90" t="inlineStr">
        <is>
          <t>ФЕР01-02-100-09</t>
        </is>
      </c>
      <c r="C140" s="91" t="inlineStr">
        <is>
          <t>При трелевке на каждые последующие 100 м добавлять: к расценке 01-02-100-03</t>
        </is>
      </c>
      <c r="D140" s="272" t="n"/>
      <c r="E140" s="273" t="n"/>
      <c r="F140" s="92" t="inlineStr">
        <is>
          <t>100 шт</t>
        </is>
      </c>
      <c r="G140" s="93" t="n">
        <v>2.06</v>
      </c>
      <c r="H140" s="94" t="n">
        <v>1</v>
      </c>
      <c r="I140" s="115" t="n">
        <v>2.06</v>
      </c>
      <c r="J140" s="93" t="n"/>
      <c r="K140" s="93" t="n"/>
      <c r="L140" s="93" t="n"/>
      <c r="M140" s="93" t="n"/>
      <c r="N140" s="93" t="n"/>
    </row>
    <row r="141" ht="19.35" customHeight="1">
      <c r="A141" s="95" t="n"/>
      <c r="B141" s="96" t="inlineStr">
        <is>
          <t>1</t>
        </is>
      </c>
      <c r="C141" s="97" t="inlineStr">
        <is>
          <t>ОТ</t>
        </is>
      </c>
      <c r="D141" s="272" t="n"/>
      <c r="E141" s="273" t="n"/>
      <c r="F141" s="98" t="n"/>
      <c r="G141" s="98" t="n"/>
      <c r="H141" s="98" t="n"/>
      <c r="I141" s="99" t="n"/>
      <c r="J141" s="100" t="n">
        <v>93.59999999999999</v>
      </c>
      <c r="K141" s="274" t="n">
        <v>1.2</v>
      </c>
      <c r="L141" s="100" t="n">
        <v>231.38</v>
      </c>
      <c r="M141" s="277" t="n">
        <v>57.2</v>
      </c>
      <c r="N141" s="102" t="n">
        <v>13234.94</v>
      </c>
    </row>
    <row r="142" ht="19.35" customHeight="1">
      <c r="A142" s="95" t="n"/>
      <c r="B142" s="96" t="inlineStr">
        <is>
          <t>2</t>
        </is>
      </c>
      <c r="C142" s="97" t="inlineStr">
        <is>
          <t>ЭМ</t>
        </is>
      </c>
      <c r="D142" s="272" t="n"/>
      <c r="E142" s="273" t="n"/>
      <c r="F142" s="98" t="n"/>
      <c r="G142" s="98" t="n"/>
      <c r="H142" s="98" t="n"/>
      <c r="I142" s="99" t="n"/>
      <c r="J142" s="100" t="n">
        <v>531.14</v>
      </c>
      <c r="K142" s="274" t="n">
        <v>1.2</v>
      </c>
      <c r="L142" s="102" t="n">
        <v>1312.98</v>
      </c>
      <c r="M142" s="99" t="n"/>
      <c r="N142" s="99" t="n"/>
    </row>
    <row r="143" ht="19.35" customHeight="1">
      <c r="A143" s="95" t="n"/>
      <c r="B143" s="96" t="inlineStr">
        <is>
          <t>3</t>
        </is>
      </c>
      <c r="C143" s="97" t="inlineStr">
        <is>
          <t>в т.ч. ОТм</t>
        </is>
      </c>
      <c r="D143" s="272" t="n"/>
      <c r="E143" s="273" t="n"/>
      <c r="F143" s="98" t="n"/>
      <c r="G143" s="98" t="n"/>
      <c r="H143" s="98" t="n"/>
      <c r="I143" s="99" t="n"/>
      <c r="J143" s="100" t="n">
        <v>92.88</v>
      </c>
      <c r="K143" s="274" t="n">
        <v>1.2</v>
      </c>
      <c r="L143" s="100" t="n">
        <v>229.6</v>
      </c>
      <c r="M143" s="277" t="n">
        <v>57.2</v>
      </c>
      <c r="N143" s="102" t="n">
        <v>13133.12</v>
      </c>
    </row>
    <row r="144" ht="19.35" customHeight="1">
      <c r="A144" s="95" t="n"/>
      <c r="B144" s="103" t="n"/>
      <c r="C144" s="97" t="inlineStr">
        <is>
          <t>ЗТ</t>
        </is>
      </c>
      <c r="D144" s="272" t="n"/>
      <c r="E144" s="273" t="n"/>
      <c r="F144" s="104" t="inlineStr">
        <is>
          <t>чел.-ч</t>
        </is>
      </c>
      <c r="G144" s="119" t="n">
        <v>12</v>
      </c>
      <c r="H144" s="274" t="n">
        <v>1.2</v>
      </c>
      <c r="I144" s="275" t="n">
        <v>29.664</v>
      </c>
      <c r="J144" s="99" t="n"/>
      <c r="K144" s="99" t="n"/>
      <c r="L144" s="99" t="n"/>
      <c r="M144" s="99" t="n"/>
      <c r="N144" s="99" t="n"/>
    </row>
    <row r="145" ht="19.35" customHeight="1">
      <c r="A145" s="95" t="n"/>
      <c r="B145" s="103" t="n"/>
      <c r="C145" s="97" t="inlineStr">
        <is>
          <t>ЗТм</t>
        </is>
      </c>
      <c r="D145" s="272" t="n"/>
      <c r="E145" s="273" t="n"/>
      <c r="F145" s="104" t="inlineStr">
        <is>
          <t>чел.-ч</t>
        </is>
      </c>
      <c r="G145" s="100" t="n">
        <v>6.88</v>
      </c>
      <c r="H145" s="274" t="n">
        <v>1.2</v>
      </c>
      <c r="I145" s="276" t="n">
        <v>17.00736</v>
      </c>
      <c r="J145" s="99" t="n"/>
      <c r="K145" s="99" t="n"/>
      <c r="L145" s="99" t="n"/>
      <c r="M145" s="99" t="n"/>
      <c r="N145" s="99" t="n"/>
    </row>
    <row r="146" ht="19.35" customHeight="1">
      <c r="A146" s="95" t="n"/>
      <c r="B146" s="103" t="n"/>
      <c r="C146" s="97" t="inlineStr">
        <is>
          <t>Итого по расценке</t>
        </is>
      </c>
      <c r="D146" s="272" t="n"/>
      <c r="E146" s="273" t="n"/>
      <c r="F146" s="98" t="n"/>
      <c r="G146" s="106" t="n"/>
      <c r="H146" s="106" t="n"/>
      <c r="I146" s="99" t="n"/>
      <c r="J146" s="100" t="n">
        <v>624.74</v>
      </c>
      <c r="K146" s="99" t="n"/>
      <c r="L146" s="102" t="n">
        <v>1544.36</v>
      </c>
      <c r="M146" s="99" t="n"/>
      <c r="N146" s="107" t="n"/>
    </row>
    <row r="147" ht="19.35" customHeight="1">
      <c r="A147" s="95" t="n"/>
      <c r="B147" s="108" t="n"/>
      <c r="C147" s="97" t="inlineStr">
        <is>
          <t>ФОТ</t>
        </is>
      </c>
      <c r="D147" s="272" t="n"/>
      <c r="E147" s="273" t="n"/>
      <c r="F147" s="98" t="n"/>
      <c r="G147" s="106" t="n"/>
      <c r="H147" s="106" t="n"/>
      <c r="I147" s="99" t="n"/>
      <c r="J147" s="99" t="n"/>
      <c r="K147" s="99" t="n"/>
      <c r="L147" s="100" t="n">
        <v>460.98</v>
      </c>
      <c r="M147" s="99" t="n"/>
      <c r="N147" s="102" t="n">
        <v>26368.06</v>
      </c>
    </row>
    <row r="148" ht="42" customHeight="1">
      <c r="A148" s="95" t="n"/>
      <c r="B148" s="109" t="inlineStr">
        <is>
          <t>Пр/812-001.4-1</t>
        </is>
      </c>
      <c r="C148" s="97" t="inlineStr">
        <is>
          <t>НР Земляные работы по другим видам работ (подготовительным, сопутствующим, укрепительным)</t>
        </is>
      </c>
      <c r="D148" s="272" t="n"/>
      <c r="E148" s="273" t="n"/>
      <c r="F148" s="104" t="inlineStr">
        <is>
          <t>%</t>
        </is>
      </c>
      <c r="G148" s="110" t="n">
        <v>89</v>
      </c>
      <c r="H148" s="111" t="n"/>
      <c r="I148" s="110" t="n">
        <v>89</v>
      </c>
      <c r="J148" s="99" t="n"/>
      <c r="K148" s="99" t="n"/>
      <c r="L148" s="100" t="n">
        <v>410.27</v>
      </c>
      <c r="M148" s="99" t="n"/>
      <c r="N148" s="112" t="n">
        <v>23467.57</v>
      </c>
    </row>
    <row r="149" ht="42" customHeight="1">
      <c r="A149" s="95" t="n"/>
      <c r="B149" s="109" t="inlineStr">
        <is>
          <t>Пр/774-001.4</t>
        </is>
      </c>
      <c r="C149" s="97" t="inlineStr">
        <is>
          <t>СП Земляные работы по другим видам работ (подготовительным, сопутствующим, укрепительным)</t>
        </is>
      </c>
      <c r="D149" s="272" t="n"/>
      <c r="E149" s="273" t="n"/>
      <c r="F149" s="104" t="inlineStr">
        <is>
          <t>%</t>
        </is>
      </c>
      <c r="G149" s="110" t="n">
        <v>41</v>
      </c>
      <c r="H149" s="111" t="n"/>
      <c r="I149" s="110" t="n">
        <v>41</v>
      </c>
      <c r="J149" s="99" t="n"/>
      <c r="K149" s="99" t="n"/>
      <c r="L149" s="100" t="n">
        <v>189</v>
      </c>
      <c r="M149" s="99" t="n"/>
      <c r="N149" s="102" t="n">
        <v>10810.9</v>
      </c>
    </row>
    <row r="150" ht="19.35" customHeight="1">
      <c r="A150" s="95" t="n"/>
      <c r="B150" s="108" t="n"/>
      <c r="C150" s="87" t="inlineStr">
        <is>
          <t>Всего по позиции</t>
        </is>
      </c>
      <c r="D150" s="272" t="n"/>
      <c r="E150" s="273" t="n"/>
      <c r="F150" s="99" t="n"/>
      <c r="G150" s="106" t="n"/>
      <c r="H150" s="106" t="n"/>
      <c r="I150" s="113" t="n"/>
      <c r="J150" s="113" t="n"/>
      <c r="K150" s="113" t="n"/>
      <c r="L150" s="114" t="n">
        <v>2143.63</v>
      </c>
      <c r="M150" s="113" t="n"/>
      <c r="N150" s="93" t="n"/>
    </row>
    <row r="151" ht="19.35" customHeight="1">
      <c r="A151" s="120" t="n"/>
      <c r="B151" s="120" t="n"/>
      <c r="C151" s="121" t="inlineStr">
        <is>
          <t>Итого по разделу 1. Вырубка просеки</t>
        </is>
      </c>
      <c r="L151" s="122" t="n">
        <v>109187.39</v>
      </c>
      <c r="M151" s="120" t="n"/>
      <c r="N151" s="123" t="n"/>
    </row>
    <row r="152" ht="19.35" customHeight="1">
      <c r="A152" s="124" t="n"/>
      <c r="B152" s="125" t="n"/>
      <c r="C152" s="126" t="inlineStr">
        <is>
          <t>Итого прямые затраты по разделу</t>
        </is>
      </c>
      <c r="L152" s="127" t="n">
        <v>61339.33</v>
      </c>
      <c r="M152" s="128" t="n"/>
      <c r="N152" s="127" t="n">
        <v>2311279.88</v>
      </c>
    </row>
    <row r="153" ht="19.35" customHeight="1">
      <c r="A153" s="124" t="n"/>
      <c r="B153" s="125" t="n"/>
      <c r="C153" s="126" t="inlineStr">
        <is>
          <t>в том числе</t>
        </is>
      </c>
      <c r="L153" s="127" t="n"/>
      <c r="M153" s="128" t="n"/>
      <c r="N153" s="127" t="n"/>
    </row>
    <row r="154" ht="19.35" customHeight="1">
      <c r="A154" s="124" t="n"/>
      <c r="B154" s="125" t="n"/>
      <c r="C154" s="126" t="inlineStr">
        <is>
          <t>- оплата труда (ОТ)</t>
        </is>
      </c>
      <c r="L154" s="127" t="n">
        <v>31606.78</v>
      </c>
      <c r="M154" s="128" t="n"/>
      <c r="N154" s="127" t="n">
        <v>1807907.81</v>
      </c>
    </row>
    <row r="155" ht="19.35" customHeight="1">
      <c r="A155" s="124" t="n"/>
      <c r="B155" s="125" t="n"/>
      <c r="C155" s="126" t="inlineStr">
        <is>
          <t>- эксплуатация машин и механизмов</t>
        </is>
      </c>
      <c r="L155" s="127" t="n">
        <v>29732.55</v>
      </c>
      <c r="M155" s="128" t="n"/>
      <c r="N155" s="127" t="n">
        <v>503372.07</v>
      </c>
    </row>
    <row r="156" ht="19.35" customHeight="1">
      <c r="A156" s="124" t="n"/>
      <c r="B156" s="129" t="n"/>
      <c r="C156" s="130" t="inlineStr">
        <is>
          <t>в том числе</t>
        </is>
      </c>
      <c r="L156" s="127" t="n"/>
      <c r="M156" s="128" t="n"/>
      <c r="N156" s="127" t="n"/>
    </row>
    <row r="157" ht="19.35" customHeight="1">
      <c r="A157" s="124" t="n"/>
      <c r="B157" s="129" t="n"/>
      <c r="C157" s="130" t="inlineStr">
        <is>
          <t>эксплуатация машин и механизмов без учета доплат к оплате труда машинистов</t>
        </is>
      </c>
      <c r="L157" s="127" t="n">
        <v>29732.55</v>
      </c>
      <c r="M157" s="128" t="n"/>
      <c r="N157" s="127" t="n">
        <v>503372.07</v>
      </c>
    </row>
    <row r="158" ht="19.35" customHeight="1">
      <c r="A158" s="124" t="n"/>
      <c r="B158" s="129" t="n"/>
      <c r="C158" s="130" t="inlineStr">
        <is>
          <t>в том числе</t>
        </is>
      </c>
      <c r="L158" s="127" t="n"/>
      <c r="M158" s="128" t="n"/>
      <c r="N158" s="127" t="n"/>
    </row>
    <row r="159" ht="19.35" customHeight="1">
      <c r="A159" s="124" t="n"/>
      <c r="B159" s="129" t="n"/>
      <c r="C159" s="130" t="inlineStr">
        <is>
          <t>оплата труда машинистов (ОТм)</t>
        </is>
      </c>
      <c r="L159" s="127" t="n">
        <v>5199.42</v>
      </c>
      <c r="M159" s="128" t="n"/>
      <c r="N159" s="127" t="n">
        <v>297406.83</v>
      </c>
    </row>
    <row r="160" ht="19.35" customHeight="1">
      <c r="A160" s="124" t="n"/>
      <c r="B160" s="125" t="n"/>
      <c r="C160" s="126" t="inlineStr">
        <is>
          <t>Итого ФОТ (справочно)</t>
        </is>
      </c>
      <c r="L160" s="127" t="n">
        <v>36806.2</v>
      </c>
      <c r="M160" s="128" t="n"/>
      <c r="N160" s="127" t="n">
        <v>2105314.64</v>
      </c>
    </row>
    <row r="161" ht="19.35" customHeight="1">
      <c r="A161" s="124" t="n"/>
      <c r="B161" s="125" t="n"/>
      <c r="C161" s="126" t="inlineStr">
        <is>
          <t>Итого накладные расходы</t>
        </is>
      </c>
      <c r="L161" s="127" t="n">
        <v>32757.52</v>
      </c>
      <c r="M161" s="128" t="n"/>
      <c r="N161" s="127" t="n">
        <v>1873730.03</v>
      </c>
    </row>
    <row r="162" ht="19.35" customHeight="1">
      <c r="A162" s="124" t="n"/>
      <c r="B162" s="125" t="n"/>
      <c r="C162" s="126" t="inlineStr">
        <is>
          <t>Итого сметная прибыль</t>
        </is>
      </c>
      <c r="L162" s="127" t="n">
        <v>15090.54</v>
      </c>
      <c r="M162" s="128" t="n"/>
      <c r="N162" s="127" t="n">
        <v>863179</v>
      </c>
    </row>
    <row r="163" ht="19.35" customHeight="1">
      <c r="A163" s="124" t="n"/>
      <c r="B163" s="131" t="n"/>
      <c r="C163" s="132" t="inlineStr">
        <is>
          <t>Итого по разделу</t>
        </is>
      </c>
      <c r="L163" s="122" t="n">
        <v>109187.39</v>
      </c>
      <c r="M163" s="133" t="n"/>
      <c r="N163" s="122" t="n">
        <v>5048188.91</v>
      </c>
    </row>
    <row r="164" ht="19.35" customHeight="1">
      <c r="A164" s="124" t="n"/>
      <c r="B164" s="129" t="n"/>
      <c r="C164" s="130" t="inlineStr">
        <is>
          <t>Справочно</t>
        </is>
      </c>
      <c r="L164" s="127" t="n"/>
      <c r="M164" s="128" t="n"/>
      <c r="N164" s="127" t="n"/>
    </row>
    <row r="165" ht="19.35" customHeight="1">
      <c r="A165" s="124" t="n"/>
      <c r="B165" s="125" t="n"/>
      <c r="C165" s="130" t="inlineStr">
        <is>
          <t>затраты труда рабочих</t>
        </is>
      </c>
      <c r="I165" s="134" t="n">
        <v>3743.32584</v>
      </c>
      <c r="J165" s="135" t="n"/>
      <c r="K165" s="135" t="n"/>
      <c r="L165" s="128" t="n"/>
      <c r="M165" s="128" t="n"/>
      <c r="N165" s="128" t="n"/>
    </row>
    <row r="166" ht="19.35" customHeight="1">
      <c r="A166" s="124" t="n"/>
      <c r="B166" s="125" t="n"/>
      <c r="C166" s="130" t="inlineStr">
        <is>
          <t>затраты труда машинистов</t>
        </is>
      </c>
      <c r="I166" s="134" t="n">
        <v>385.13652</v>
      </c>
      <c r="J166" s="135" t="n"/>
      <c r="K166" s="135" t="n"/>
      <c r="L166" s="128" t="n"/>
      <c r="M166" s="128" t="n"/>
      <c r="N166" s="128" t="n"/>
    </row>
    <row r="167" ht="19.35" customHeight="1">
      <c r="A167" s="136" t="n"/>
      <c r="B167" s="137" t="n"/>
      <c r="C167" s="138" t="inlineStr">
        <is>
          <t>ВСЕГО по смете</t>
        </is>
      </c>
      <c r="D167" s="139" t="n"/>
      <c r="E167" s="139" t="n"/>
      <c r="F167" s="140" t="n"/>
      <c r="G167" s="140" t="n"/>
      <c r="H167" s="140" t="n"/>
      <c r="I167" s="140" t="n"/>
      <c r="J167" s="140" t="n"/>
      <c r="K167" s="140" t="n"/>
      <c r="L167" s="141" t="n"/>
      <c r="M167" s="140" t="n"/>
      <c r="N167" s="142" t="n"/>
    </row>
    <row r="168" ht="19.35" customHeight="1">
      <c r="A168" s="124" t="n"/>
      <c r="B168" s="131" t="n"/>
      <c r="C168" s="132" t="inlineStr">
        <is>
          <t>Итого по всем разделам</t>
        </is>
      </c>
      <c r="L168" s="122" t="n">
        <v>109187.39</v>
      </c>
      <c r="M168" s="123" t="n"/>
      <c r="N168" s="122" t="n"/>
    </row>
    <row r="169" ht="19.35" customHeight="1">
      <c r="A169" s="124" t="n"/>
      <c r="B169" s="125" t="n"/>
      <c r="C169" s="126" t="inlineStr">
        <is>
          <t>ВСЕГО строительные работы</t>
        </is>
      </c>
      <c r="L169" s="127" t="n">
        <v>109187.39</v>
      </c>
      <c r="M169" s="128" t="n"/>
      <c r="N169" s="127" t="n">
        <v>5048188.91</v>
      </c>
    </row>
    <row r="170" ht="19.35" customHeight="1">
      <c r="A170" s="124" t="n"/>
      <c r="B170" s="129" t="n"/>
      <c r="C170" s="130" t="inlineStr">
        <is>
          <t>в том числе</t>
        </is>
      </c>
      <c r="L170" s="127" t="n"/>
      <c r="M170" s="128" t="n"/>
      <c r="N170" s="127" t="n"/>
    </row>
    <row r="171" ht="19.35" customHeight="1">
      <c r="A171" s="124" t="n"/>
      <c r="B171" s="129" t="n"/>
      <c r="C171" s="130" t="inlineStr">
        <is>
          <t>всего прямые затраты</t>
        </is>
      </c>
      <c r="L171" s="127" t="n">
        <v>61339.33</v>
      </c>
      <c r="M171" s="128" t="n"/>
      <c r="N171" s="127" t="n">
        <v>2311279.88</v>
      </c>
    </row>
    <row r="172" ht="19.35" customHeight="1">
      <c r="A172" s="124" t="n"/>
      <c r="B172" s="129" t="n"/>
      <c r="C172" s="130" t="inlineStr">
        <is>
          <t>в том числе</t>
        </is>
      </c>
      <c r="L172" s="127" t="n"/>
      <c r="M172" s="128" t="n"/>
      <c r="N172" s="127" t="n"/>
    </row>
    <row r="173" ht="19.35" customHeight="1">
      <c r="A173" s="124" t="n"/>
      <c r="B173" s="129" t="n"/>
      <c r="C173" s="130" t="inlineStr">
        <is>
          <t>- оплата труда (ОТ)</t>
        </is>
      </c>
      <c r="L173" s="127" t="n">
        <v>31606.78</v>
      </c>
      <c r="M173" s="128" t="n"/>
      <c r="N173" s="127" t="n">
        <v>1807907.81</v>
      </c>
    </row>
    <row r="174" ht="19.35" customHeight="1">
      <c r="A174" s="124" t="n"/>
      <c r="B174" s="129" t="n"/>
      <c r="C174" s="130" t="inlineStr">
        <is>
          <t>- эксплуатация машин и механизмов</t>
        </is>
      </c>
      <c r="L174" s="127" t="n">
        <v>29732.55</v>
      </c>
      <c r="M174" s="128" t="n"/>
      <c r="N174" s="127" t="n">
        <v>503372.07</v>
      </c>
    </row>
    <row r="175" ht="19.35" customHeight="1">
      <c r="A175" s="124" t="n"/>
      <c r="B175" s="129" t="n"/>
      <c r="C175" s="130" t="inlineStr">
        <is>
          <t>в т.ч. эксплуатация машин и механизмов без учета доплат к оплате труда машинистов</t>
        </is>
      </c>
      <c r="L175" s="127" t="n">
        <v>29732.55</v>
      </c>
      <c r="M175" s="128" t="n"/>
      <c r="N175" s="127" t="n">
        <v>503372.07</v>
      </c>
    </row>
    <row r="176" ht="19.35" customHeight="1">
      <c r="A176" s="124" t="n"/>
      <c r="B176" s="129" t="n"/>
      <c r="C176" s="130" t="inlineStr">
        <is>
          <t>- в т.ч. оплата труда машинистов (ОТм)</t>
        </is>
      </c>
      <c r="L176" s="127" t="n">
        <v>5199.42</v>
      </c>
      <c r="M176" s="128" t="n"/>
      <c r="N176" s="127" t="n">
        <v>297406.83</v>
      </c>
    </row>
    <row r="177" ht="19.35" customHeight="1">
      <c r="A177" s="124" t="n"/>
      <c r="B177" s="129" t="n"/>
      <c r="C177" s="130" t="inlineStr">
        <is>
          <t>всего ФОТ (справочно)</t>
        </is>
      </c>
      <c r="L177" s="127" t="n">
        <v>36806.2</v>
      </c>
      <c r="M177" s="128" t="n"/>
      <c r="N177" s="127" t="n">
        <v>2105314.64</v>
      </c>
    </row>
    <row r="178" ht="19.35" customHeight="1">
      <c r="A178" s="124" t="n"/>
      <c r="B178" s="129" t="n"/>
      <c r="C178" s="130" t="inlineStr">
        <is>
          <t>всего накладные расходы</t>
        </is>
      </c>
      <c r="L178" s="127" t="n">
        <v>32757.52</v>
      </c>
      <c r="M178" s="128" t="n"/>
      <c r="N178" s="127" t="n">
        <v>1873730.03</v>
      </c>
    </row>
    <row r="179" ht="19.35" customHeight="1">
      <c r="A179" s="124" t="n"/>
      <c r="B179" s="129" t="n"/>
      <c r="C179" s="130" t="inlineStr">
        <is>
          <t>всего сметная прибыль</t>
        </is>
      </c>
      <c r="L179" s="127" t="n">
        <v>15090.54</v>
      </c>
      <c r="M179" s="128" t="n"/>
      <c r="N179" s="127" t="n">
        <v>863179</v>
      </c>
    </row>
    <row r="180" ht="19.35" customHeight="1">
      <c r="A180" s="124" t="n"/>
      <c r="B180" s="131" t="n"/>
      <c r="C180" s="132" t="inlineStr">
        <is>
          <t>ВСЕГО по смете</t>
        </is>
      </c>
      <c r="L180" s="122" t="n">
        <v>109187.39</v>
      </c>
      <c r="M180" s="123" t="n"/>
      <c r="N180" s="122" t="n">
        <v>5048188.91</v>
      </c>
    </row>
    <row r="181" ht="19.35" customHeight="1">
      <c r="A181" s="124" t="n"/>
      <c r="B181" s="129" t="n"/>
      <c r="C181" s="130" t="inlineStr">
        <is>
          <t>Всего прямые затраты</t>
        </is>
      </c>
      <c r="L181" s="127" t="n">
        <v>61339.33</v>
      </c>
      <c r="M181" s="128" t="n"/>
      <c r="N181" s="127" t="n">
        <v>2311279.88</v>
      </c>
    </row>
    <row r="182" ht="19.35" customHeight="1">
      <c r="A182" s="124" t="n"/>
      <c r="B182" s="129" t="n"/>
      <c r="C182" s="130" t="inlineStr">
        <is>
          <t>в том числе</t>
        </is>
      </c>
      <c r="L182" s="127" t="n"/>
      <c r="M182" s="128" t="n"/>
      <c r="N182" s="127" t="n"/>
    </row>
    <row r="183" ht="19.35" customHeight="1">
      <c r="A183" s="124" t="n"/>
      <c r="B183" s="129" t="n"/>
      <c r="C183" s="130" t="inlineStr">
        <is>
          <t>- оплата труда рабочих (ОТ)</t>
        </is>
      </c>
      <c r="L183" s="127" t="n">
        <v>31606.78</v>
      </c>
      <c r="M183" s="128" t="n"/>
      <c r="N183" s="127" t="n">
        <v>1807907.81</v>
      </c>
    </row>
    <row r="184" ht="19.35" customHeight="1">
      <c r="A184" s="124" t="n"/>
      <c r="B184" s="129" t="n"/>
      <c r="C184" s="130" t="inlineStr">
        <is>
          <t>- эксплуатация машин и механизмов</t>
        </is>
      </c>
      <c r="L184" s="127" t="n">
        <v>29732.55</v>
      </c>
      <c r="M184" s="128" t="n"/>
      <c r="N184" s="127" t="n">
        <v>503372.07</v>
      </c>
    </row>
    <row r="185" ht="19.35" customHeight="1">
      <c r="A185" s="124" t="n"/>
      <c r="B185" s="129" t="n"/>
      <c r="C185" s="130" t="inlineStr">
        <is>
          <t>в т.ч. эксплуатация машин и механизмов без учета доплат к оплате труда машинистов</t>
        </is>
      </c>
      <c r="L185" s="127" t="n">
        <v>29732.55</v>
      </c>
      <c r="M185" s="128" t="n"/>
      <c r="N185" s="127" t="n">
        <v>503372.07</v>
      </c>
    </row>
    <row r="186" ht="19.35" customHeight="1">
      <c r="A186" s="124" t="n"/>
      <c r="B186" s="129" t="n"/>
      <c r="C186" s="130" t="inlineStr">
        <is>
          <t>- в т.ч. оплата труда машинистов (ОТм)</t>
        </is>
      </c>
      <c r="L186" s="127" t="n">
        <v>5199.42</v>
      </c>
      <c r="M186" s="128" t="n"/>
      <c r="N186" s="127" t="n">
        <v>297406.83</v>
      </c>
    </row>
    <row r="187" ht="19.35" customHeight="1">
      <c r="A187" s="124" t="n"/>
      <c r="B187" s="129" t="n"/>
      <c r="C187" s="130" t="inlineStr">
        <is>
          <t>Всего ФОТ (справочно)</t>
        </is>
      </c>
      <c r="L187" s="127" t="n">
        <v>36806.2</v>
      </c>
      <c r="M187" s="128" t="n"/>
      <c r="N187" s="127" t="n">
        <v>2105314.64</v>
      </c>
    </row>
    <row r="188" ht="19.35" customHeight="1">
      <c r="A188" s="124" t="n"/>
      <c r="B188" s="129" t="n"/>
      <c r="C188" s="130" t="inlineStr">
        <is>
          <t>Всего накладные расходы</t>
        </is>
      </c>
      <c r="L188" s="127" t="n">
        <v>32757.52</v>
      </c>
      <c r="M188" s="128" t="n"/>
      <c r="N188" s="127" t="n">
        <v>1873730.03</v>
      </c>
    </row>
    <row r="189" ht="19.35" customHeight="1">
      <c r="A189" s="124" t="n"/>
      <c r="B189" s="129" t="n"/>
      <c r="C189" s="130" t="inlineStr">
        <is>
          <t>Всего сметная прибыль</t>
        </is>
      </c>
      <c r="L189" s="127" t="n">
        <v>15090.54</v>
      </c>
      <c r="M189" s="128" t="n"/>
      <c r="N189" s="127" t="n">
        <v>863179</v>
      </c>
    </row>
    <row r="190" ht="19.35" customHeight="1">
      <c r="A190" s="124" t="n"/>
      <c r="B190" s="129" t="n"/>
      <c r="C190" s="130" t="inlineStr">
        <is>
          <t>Справочно</t>
        </is>
      </c>
      <c r="L190" s="127" t="n"/>
      <c r="M190" s="128" t="n"/>
      <c r="N190" s="127" t="n"/>
    </row>
    <row r="191" ht="19.35" customHeight="1">
      <c r="A191" s="124" t="n"/>
      <c r="B191" s="125" t="n"/>
      <c r="C191" s="130" t="inlineStr">
        <is>
          <t>затраты труда рабочих</t>
        </is>
      </c>
      <c r="I191" s="134" t="n">
        <v>3743.32584</v>
      </c>
      <c r="J191" s="135" t="n"/>
      <c r="K191" s="135" t="n"/>
      <c r="L191" s="128" t="n"/>
      <c r="M191" s="128" t="n"/>
      <c r="N191" s="128" t="n"/>
    </row>
    <row r="192" ht="19.35" customHeight="1">
      <c r="A192" s="124" t="n"/>
      <c r="B192" s="125" t="n"/>
      <c r="C192" s="130" t="inlineStr">
        <is>
          <t>затраты труда машинистов</t>
        </is>
      </c>
      <c r="I192" s="134" t="n">
        <v>385.13652</v>
      </c>
      <c r="J192" s="135" t="n"/>
      <c r="K192" s="135" t="n"/>
      <c r="L192" s="128" t="n"/>
      <c r="M192" s="128" t="n"/>
      <c r="N192" s="128" t="n"/>
    </row>
    <row r="193" ht="19.35" customHeight="1">
      <c r="A193" s="124" t="n"/>
      <c r="B193" s="143" t="n"/>
      <c r="C193" s="143" t="n"/>
      <c r="D193" s="121" t="n"/>
      <c r="E193" s="121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</row>
    <row r="194" ht="19.35" customHeight="1">
      <c r="A194" s="144" t="inlineStr">
        <is>
          <t>Составил: ______________________________________/  Григорова И. А. /</t>
        </is>
      </c>
    </row>
    <row r="195" ht="19.35" customHeight="1">
      <c r="A195" s="144" t="n"/>
      <c r="B195" s="144" t="n"/>
      <c r="C195" s="145" t="inlineStr">
        <is>
          <t>должность, подпись (инициалы, фамилия)</t>
        </is>
      </c>
      <c r="G195" s="146" t="n"/>
      <c r="H195" s="146" t="n"/>
      <c r="I195" s="146" t="n"/>
      <c r="J195" s="144" t="n"/>
      <c r="K195" s="144" t="n"/>
      <c r="L195" s="144" t="n"/>
      <c r="M195" s="144" t="n"/>
      <c r="N195" s="144" t="n"/>
    </row>
    <row r="196" ht="19.35" customHeight="1">
      <c r="A196" s="144" t="inlineStr">
        <is>
          <t>Проверил: ______________________________________ /  Черкасов А. В. /</t>
        </is>
      </c>
    </row>
    <row r="197" ht="19.35" customHeight="1">
      <c r="A197" s="4" t="n"/>
      <c r="B197" s="4" t="n"/>
      <c r="C197" s="145" t="inlineStr">
        <is>
          <t>должность, подпись (инициалы, фамилия)</t>
        </is>
      </c>
      <c r="G197" s="146" t="n"/>
      <c r="H197" s="146" t="n"/>
      <c r="I197" s="146" t="n"/>
      <c r="J197" s="4" t="n"/>
      <c r="K197" s="4" t="n"/>
      <c r="L197" s="4" t="n"/>
      <c r="M197" s="4" t="n"/>
      <c r="N197" s="4" t="n"/>
    </row>
  </sheetData>
  <mergeCells count="207">
    <mergeCell ref="C44:E44"/>
    <mergeCell ref="A17:G17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58:K158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A194:N194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88:K188"/>
    <mergeCell ref="H14:N14"/>
    <mergeCell ref="C61:E61"/>
    <mergeCell ref="C70:E70"/>
    <mergeCell ref="C48:E48"/>
    <mergeCell ref="C181:K181"/>
    <mergeCell ref="C106:E106"/>
    <mergeCell ref="C81:E81"/>
    <mergeCell ref="C125:E125"/>
    <mergeCell ref="C174:K174"/>
    <mergeCell ref="A21:N21"/>
    <mergeCell ref="C131:E131"/>
    <mergeCell ref="C155:K155"/>
    <mergeCell ref="C87:E87"/>
    <mergeCell ref="C145:E145"/>
    <mergeCell ref="C189:K189"/>
    <mergeCell ref="F4:N4"/>
    <mergeCell ref="C179:K179"/>
    <mergeCell ref="C157:K157"/>
    <mergeCell ref="C151:K151"/>
    <mergeCell ref="C89:E89"/>
    <mergeCell ref="C104:E104"/>
    <mergeCell ref="C116:E116"/>
    <mergeCell ref="C160:K160"/>
    <mergeCell ref="C191:H19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83:K183"/>
    <mergeCell ref="C117:E117"/>
    <mergeCell ref="C55:E55"/>
    <mergeCell ref="A24:N24"/>
    <mergeCell ref="L32:M32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A196:N196"/>
    <mergeCell ref="C144:E144"/>
    <mergeCell ref="C122:E122"/>
    <mergeCell ref="C67:E67"/>
    <mergeCell ref="C165:H165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62:E62"/>
    <mergeCell ref="C166:H166"/>
    <mergeCell ref="C98:E98"/>
    <mergeCell ref="A18:G18"/>
    <mergeCell ref="C107:E107"/>
    <mergeCell ref="C156:K156"/>
    <mergeCell ref="A20:N20"/>
    <mergeCell ref="C28:G28"/>
    <mergeCell ref="C64:E64"/>
    <mergeCell ref="C147:E147"/>
    <mergeCell ref="F3:N3"/>
    <mergeCell ref="J8:N8"/>
    <mergeCell ref="C54:E54"/>
    <mergeCell ref="C39:E40"/>
    <mergeCell ref="C137:E137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2:H192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95:F195"/>
    <mergeCell ref="A15:G15"/>
    <mergeCell ref="C82:E82"/>
    <mergeCell ref="C159:K159"/>
    <mergeCell ref="C153:K153"/>
    <mergeCell ref="C149:E149"/>
    <mergeCell ref="A10:C10"/>
    <mergeCell ref="C66:E66"/>
    <mergeCell ref="C197:F197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66" min="0" max="16383" man="1"/>
  </rowBreaks>
</worksheet>
</file>

<file path=xl/worksheets/sheet14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Еврейская автономная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Еврейская автономная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n"/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27 ВЛ 220 кВ Архара-Ядрино-т с отпайкой на ПС Тармачукан-т.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02-27-12</t>
        </is>
      </c>
    </row>
    <row r="25" ht="19.35" customHeight="1">
      <c r="A25" s="55" t="inlineStr">
        <is>
          <t>27 ВЛ 220 кВ Архара-Ядрино-т с отпайкой на ПС Тармачукан-т. Еврейская автономная обл. Облученский р-он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Ф.579959-19.27-РД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235.41</v>
      </c>
      <c r="M31" s="64" t="n">
        <v>4.12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541.4400000000001</v>
      </c>
      <c r="E32" s="71" t="inlineStr">
        <is>
          <t>(</t>
        </is>
      </c>
      <c r="F32" s="70" t="n">
        <v>9.470000000000001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491.09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541.4400000000001</v>
      </c>
      <c r="E34" s="71" t="inlineStr">
        <is>
          <t>(</t>
        </is>
      </c>
      <c r="F34" s="77" t="n">
        <v>9.470000000000001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3" t="n"/>
    </row>
    <row r="43" ht="19.35" customHeight="1">
      <c r="A43" s="89" t="inlineStr">
        <is>
          <t>Пролет 341-373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2" t="n"/>
      <c r="E44" s="273" t="n"/>
      <c r="F44" s="92" t="inlineStr">
        <is>
          <t>100 деревьев</t>
        </is>
      </c>
      <c r="G44" s="93" t="n">
        <v>13.59</v>
      </c>
      <c r="H44" s="94" t="n">
        <v>1</v>
      </c>
      <c r="I44" s="115" t="n">
        <v>13.59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2" t="n"/>
      <c r="E45" s="272" t="n"/>
      <c r="F45" s="272" t="n"/>
      <c r="G45" s="272" t="n"/>
      <c r="H45" s="272" t="n"/>
      <c r="I45" s="272" t="n"/>
      <c r="J45" s="272" t="n"/>
      <c r="K45" s="272" t="n"/>
      <c r="L45" s="272" t="n"/>
      <c r="M45" s="272" t="n"/>
      <c r="N45" s="273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2" t="n"/>
      <c r="E46" s="273" t="n"/>
      <c r="F46" s="98" t="n"/>
      <c r="G46" s="98" t="n"/>
      <c r="H46" s="98" t="n"/>
      <c r="I46" s="99" t="n"/>
      <c r="J46" s="100" t="n">
        <v>112.29</v>
      </c>
      <c r="K46" s="147" t="n">
        <v>0.96</v>
      </c>
      <c r="L46" s="102" t="n">
        <v>1464.98</v>
      </c>
      <c r="M46" s="277" t="n">
        <v>57.2</v>
      </c>
      <c r="N46" s="102" t="n">
        <v>83796.86</v>
      </c>
    </row>
    <row r="47" ht="19.35" customHeight="1">
      <c r="A47" s="95" t="n"/>
      <c r="B47" s="103" t="n"/>
      <c r="C47" s="97" t="inlineStr">
        <is>
          <t>ЗТ</t>
        </is>
      </c>
      <c r="D47" s="272" t="n"/>
      <c r="E47" s="273" t="n"/>
      <c r="F47" s="104" t="inlineStr">
        <is>
          <t>чел.-ч</t>
        </is>
      </c>
      <c r="G47" s="277" t="n">
        <v>13.4</v>
      </c>
      <c r="H47" s="147" t="n">
        <v>0.96</v>
      </c>
      <c r="I47" s="276" t="n">
        <v>174.82176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2" t="n"/>
      <c r="E48" s="273" t="n"/>
      <c r="F48" s="98" t="n"/>
      <c r="G48" s="106" t="n"/>
      <c r="H48" s="106" t="n"/>
      <c r="I48" s="99" t="n"/>
      <c r="J48" s="100" t="n">
        <v>112.29</v>
      </c>
      <c r="K48" s="99" t="n"/>
      <c r="L48" s="102" t="n">
        <v>1464.98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2" t="n"/>
      <c r="E49" s="273" t="n"/>
      <c r="F49" s="98" t="n"/>
      <c r="G49" s="106" t="n"/>
      <c r="H49" s="106" t="n"/>
      <c r="I49" s="99" t="n"/>
      <c r="J49" s="99" t="n"/>
      <c r="K49" s="99" t="n"/>
      <c r="L49" s="102" t="n">
        <v>1464.98</v>
      </c>
      <c r="M49" s="99" t="n"/>
      <c r="N49" s="102" t="n">
        <v>83796.86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2" t="n"/>
      <c r="E50" s="273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2" t="n">
        <v>1303.83</v>
      </c>
      <c r="M50" s="99" t="n"/>
      <c r="N50" s="112" t="n">
        <v>74579.21000000001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2" t="n"/>
      <c r="E51" s="273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0" t="n">
        <v>600.64</v>
      </c>
      <c r="M51" s="99" t="n"/>
      <c r="N51" s="102" t="n">
        <v>34356.71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2" t="n"/>
      <c r="E52" s="273" t="n"/>
      <c r="F52" s="99" t="n"/>
      <c r="G52" s="106" t="n"/>
      <c r="H52" s="106" t="n"/>
      <c r="I52" s="113" t="n"/>
      <c r="J52" s="113" t="n"/>
      <c r="K52" s="113" t="n"/>
      <c r="L52" s="114" t="n">
        <v>3369.45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2" t="n"/>
      <c r="E53" s="273" t="n"/>
      <c r="F53" s="92" t="inlineStr">
        <is>
          <t>100 деревьев</t>
        </is>
      </c>
      <c r="G53" s="93" t="n">
        <v>5.93</v>
      </c>
      <c r="H53" s="94" t="n">
        <v>1</v>
      </c>
      <c r="I53" s="115" t="n">
        <v>5.93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2" t="n"/>
      <c r="E54" s="272" t="n"/>
      <c r="F54" s="272" t="n"/>
      <c r="G54" s="272" t="n"/>
      <c r="H54" s="272" t="n"/>
      <c r="I54" s="272" t="n"/>
      <c r="J54" s="272" t="n"/>
      <c r="K54" s="272" t="n"/>
      <c r="L54" s="272" t="n"/>
      <c r="M54" s="272" t="n"/>
      <c r="N54" s="273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2" t="n"/>
      <c r="E55" s="273" t="n"/>
      <c r="F55" s="98" t="n"/>
      <c r="G55" s="98" t="n"/>
      <c r="H55" s="98" t="n"/>
      <c r="I55" s="99" t="n"/>
      <c r="J55" s="100" t="n">
        <v>323.47</v>
      </c>
      <c r="K55" s="147" t="n">
        <v>0.96</v>
      </c>
      <c r="L55" s="102" t="n">
        <v>1841.45</v>
      </c>
      <c r="M55" s="277" t="n">
        <v>57.2</v>
      </c>
      <c r="N55" s="102" t="n">
        <v>105330.94</v>
      </c>
    </row>
    <row r="56" ht="19.35" customHeight="1">
      <c r="A56" s="95" t="n"/>
      <c r="B56" s="103" t="n"/>
      <c r="C56" s="97" t="inlineStr">
        <is>
          <t>ЗТ</t>
        </is>
      </c>
      <c r="D56" s="272" t="n"/>
      <c r="E56" s="273" t="n"/>
      <c r="F56" s="104" t="inlineStr">
        <is>
          <t>чел.-ч</t>
        </is>
      </c>
      <c r="G56" s="277" t="n">
        <v>38.6</v>
      </c>
      <c r="H56" s="147" t="n">
        <v>0.96</v>
      </c>
      <c r="I56" s="276" t="n">
        <v>219.74208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2" t="n"/>
      <c r="E57" s="273" t="n"/>
      <c r="F57" s="98" t="n"/>
      <c r="G57" s="106" t="n"/>
      <c r="H57" s="106" t="n"/>
      <c r="I57" s="99" t="n"/>
      <c r="J57" s="100" t="n">
        <v>323.47</v>
      </c>
      <c r="K57" s="99" t="n"/>
      <c r="L57" s="102" t="n">
        <v>1841.45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2" t="n"/>
      <c r="E58" s="273" t="n"/>
      <c r="F58" s="98" t="n"/>
      <c r="G58" s="106" t="n"/>
      <c r="H58" s="106" t="n"/>
      <c r="I58" s="99" t="n"/>
      <c r="J58" s="99" t="n"/>
      <c r="K58" s="99" t="n"/>
      <c r="L58" s="102" t="n">
        <v>1841.45</v>
      </c>
      <c r="M58" s="99" t="n"/>
      <c r="N58" s="102" t="n">
        <v>105330.94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2" t="n"/>
      <c r="E59" s="273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2" t="n">
        <v>1638.89</v>
      </c>
      <c r="M59" s="99" t="n"/>
      <c r="N59" s="112" t="n">
        <v>93744.53999999999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2" t="n"/>
      <c r="E60" s="273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0" t="n">
        <v>754.99</v>
      </c>
      <c r="M60" s="99" t="n"/>
      <c r="N60" s="102" t="n">
        <v>43185.69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2" t="n"/>
      <c r="E61" s="273" t="n"/>
      <c r="F61" s="99" t="n"/>
      <c r="G61" s="106" t="n"/>
      <c r="H61" s="106" t="n"/>
      <c r="I61" s="113" t="n"/>
      <c r="J61" s="113" t="n"/>
      <c r="K61" s="113" t="n"/>
      <c r="L61" s="114" t="n">
        <v>4235.33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2" t="n"/>
      <c r="E62" s="273" t="n"/>
      <c r="F62" s="92" t="inlineStr">
        <is>
          <t>100 деревьев</t>
        </is>
      </c>
      <c r="G62" s="93" t="n">
        <v>2.04</v>
      </c>
      <c r="H62" s="94" t="n">
        <v>1</v>
      </c>
      <c r="I62" s="115" t="n">
        <v>2.04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2" t="n"/>
      <c r="E63" s="272" t="n"/>
      <c r="F63" s="272" t="n"/>
      <c r="G63" s="272" t="n"/>
      <c r="H63" s="272" t="n"/>
      <c r="I63" s="272" t="n"/>
      <c r="J63" s="272" t="n"/>
      <c r="K63" s="272" t="n"/>
      <c r="L63" s="272" t="n"/>
      <c r="M63" s="272" t="n"/>
      <c r="N63" s="273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2" t="n"/>
      <c r="E64" s="273" t="n"/>
      <c r="F64" s="98" t="n"/>
      <c r="G64" s="98" t="n"/>
      <c r="H64" s="98" t="n"/>
      <c r="I64" s="99" t="n"/>
      <c r="J64" s="100" t="n">
        <v>406.43</v>
      </c>
      <c r="K64" s="147" t="n">
        <v>0.96</v>
      </c>
      <c r="L64" s="100" t="n">
        <v>795.95</v>
      </c>
      <c r="M64" s="277" t="n">
        <v>57.2</v>
      </c>
      <c r="N64" s="102" t="n">
        <v>45528.34</v>
      </c>
    </row>
    <row r="65" ht="19.35" customHeight="1">
      <c r="A65" s="95" t="n"/>
      <c r="B65" s="103" t="n"/>
      <c r="C65" s="97" t="inlineStr">
        <is>
          <t>ЗТ</t>
        </is>
      </c>
      <c r="D65" s="272" t="n"/>
      <c r="E65" s="273" t="n"/>
      <c r="F65" s="104" t="inlineStr">
        <is>
          <t>чел.-ч</t>
        </is>
      </c>
      <c r="G65" s="277" t="n">
        <v>48.5</v>
      </c>
      <c r="H65" s="147" t="n">
        <v>0.96</v>
      </c>
      <c r="I65" s="278" t="n">
        <v>94.9824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2" t="n"/>
      <c r="E66" s="273" t="n"/>
      <c r="F66" s="98" t="n"/>
      <c r="G66" s="106" t="n"/>
      <c r="H66" s="106" t="n"/>
      <c r="I66" s="99" t="n"/>
      <c r="J66" s="100" t="n">
        <v>406.43</v>
      </c>
      <c r="K66" s="99" t="n"/>
      <c r="L66" s="100" t="n">
        <v>795.95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2" t="n"/>
      <c r="E67" s="273" t="n"/>
      <c r="F67" s="98" t="n"/>
      <c r="G67" s="106" t="n"/>
      <c r="H67" s="106" t="n"/>
      <c r="I67" s="99" t="n"/>
      <c r="J67" s="99" t="n"/>
      <c r="K67" s="99" t="n"/>
      <c r="L67" s="100" t="n">
        <v>795.95</v>
      </c>
      <c r="M67" s="99" t="n"/>
      <c r="N67" s="102" t="n">
        <v>45528.34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2" t="n"/>
      <c r="E68" s="273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0" t="n">
        <v>708.4</v>
      </c>
      <c r="M68" s="99" t="n"/>
      <c r="N68" s="112" t="n">
        <v>40520.22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2" t="n"/>
      <c r="E69" s="273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326.34</v>
      </c>
      <c r="M69" s="99" t="n"/>
      <c r="N69" s="102" t="n">
        <v>18666.62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2" t="n"/>
      <c r="E70" s="273" t="n"/>
      <c r="F70" s="99" t="n"/>
      <c r="G70" s="106" t="n"/>
      <c r="H70" s="106" t="n"/>
      <c r="I70" s="113" t="n"/>
      <c r="J70" s="113" t="n"/>
      <c r="K70" s="113" t="n"/>
      <c r="L70" s="114" t="n">
        <v>1830.69</v>
      </c>
      <c r="M70" s="113" t="n"/>
      <c r="N70" s="93" t="n"/>
    </row>
    <row r="71" ht="42" customHeight="1">
      <c r="A71" s="87" t="inlineStr">
        <is>
          <t>4</t>
        </is>
      </c>
      <c r="B71" s="90" t="inlineStr">
        <is>
          <t>ФЕР01-02-101-07</t>
        </is>
      </c>
      <c r="C71" s="91" t="inlineStr">
        <is>
          <t>Разделка древесины мягких пород, полученной от валки леса, диаметр стволов: более 32 см</t>
        </is>
      </c>
      <c r="D71" s="272" t="n"/>
      <c r="E71" s="273" t="n"/>
      <c r="F71" s="92" t="inlineStr">
        <is>
          <t>100 деревьев</t>
        </is>
      </c>
      <c r="G71" s="93" t="n">
        <v>0.02</v>
      </c>
      <c r="H71" s="94" t="n">
        <v>1</v>
      </c>
      <c r="I71" s="115" t="n">
        <v>0.02</v>
      </c>
      <c r="J71" s="93" t="n"/>
      <c r="K71" s="93" t="n"/>
      <c r="L71" s="93" t="n"/>
      <c r="M71" s="93" t="n"/>
      <c r="N71" s="93" t="n"/>
    </row>
    <row r="72" ht="24.6" customHeight="1">
      <c r="A72" s="95" t="n"/>
      <c r="B72" s="96" t="inlineStr">
        <is>
          <t>Прил.1.12 п.3.213</t>
        </is>
      </c>
      <c r="C72" s="97" t="inlineStr">
        <is>
          <t>Разделка древесины без заготовки дров ОЗП=0,8; ЭМ=0,7; ЗПМ=0,7; ТЗ=0,8; ТЗМ=0,7</t>
        </is>
      </c>
      <c r="D72" s="272" t="n"/>
      <c r="E72" s="272" t="n"/>
      <c r="F72" s="272" t="n"/>
      <c r="G72" s="272" t="n"/>
      <c r="H72" s="272" t="n"/>
      <c r="I72" s="272" t="n"/>
      <c r="J72" s="272" t="n"/>
      <c r="K72" s="272" t="n"/>
      <c r="L72" s="272" t="n"/>
      <c r="M72" s="272" t="n"/>
      <c r="N72" s="273" t="n"/>
    </row>
    <row r="73" ht="19.35" customHeight="1">
      <c r="A73" s="95" t="n"/>
      <c r="B73" s="96" t="inlineStr">
        <is>
          <t>1</t>
        </is>
      </c>
      <c r="C73" s="97" t="inlineStr">
        <is>
          <t>ОТ</t>
        </is>
      </c>
      <c r="D73" s="272" t="n"/>
      <c r="E73" s="273" t="n"/>
      <c r="F73" s="98" t="n"/>
      <c r="G73" s="98" t="n"/>
      <c r="H73" s="98" t="n"/>
      <c r="I73" s="99" t="n"/>
      <c r="J73" s="100" t="n">
        <v>686.67</v>
      </c>
      <c r="K73" s="147" t="n">
        <v>0.96</v>
      </c>
      <c r="L73" s="100" t="n">
        <v>13.18</v>
      </c>
      <c r="M73" s="277" t="n">
        <v>57.2</v>
      </c>
      <c r="N73" s="100" t="n">
        <v>753.9</v>
      </c>
    </row>
    <row r="74" ht="19.35" customHeight="1">
      <c r="A74" s="95" t="n"/>
      <c r="B74" s="103" t="n"/>
      <c r="C74" s="97" t="inlineStr">
        <is>
          <t>ЗТ</t>
        </is>
      </c>
      <c r="D74" s="272" t="n"/>
      <c r="E74" s="273" t="n"/>
      <c r="F74" s="104" t="inlineStr">
        <is>
          <t>чел.-ч</t>
        </is>
      </c>
      <c r="G74" s="277" t="n">
        <v>80.5</v>
      </c>
      <c r="H74" s="147" t="n">
        <v>0.96</v>
      </c>
      <c r="I74" s="278" t="n">
        <v>1.5456</v>
      </c>
      <c r="J74" s="99" t="n"/>
      <c r="K74" s="99" t="n"/>
      <c r="L74" s="99" t="n"/>
      <c r="M74" s="99" t="n"/>
      <c r="N74" s="99" t="n"/>
    </row>
    <row r="75" ht="19.35" customHeight="1">
      <c r="A75" s="95" t="n"/>
      <c r="B75" s="103" t="n"/>
      <c r="C75" s="97" t="inlineStr">
        <is>
          <t>Итого по расценке</t>
        </is>
      </c>
      <c r="D75" s="272" t="n"/>
      <c r="E75" s="273" t="n"/>
      <c r="F75" s="98" t="n"/>
      <c r="G75" s="106" t="n"/>
      <c r="H75" s="106" t="n"/>
      <c r="I75" s="99" t="n"/>
      <c r="J75" s="100" t="n">
        <v>686.67</v>
      </c>
      <c r="K75" s="99" t="n"/>
      <c r="L75" s="100" t="n">
        <v>13.18</v>
      </c>
      <c r="M75" s="99" t="n"/>
      <c r="N75" s="107" t="n"/>
    </row>
    <row r="76" ht="19.35" customHeight="1">
      <c r="A76" s="95" t="n"/>
      <c r="B76" s="108" t="n"/>
      <c r="C76" s="97" t="inlineStr">
        <is>
          <t>ФОТ</t>
        </is>
      </c>
      <c r="D76" s="272" t="n"/>
      <c r="E76" s="273" t="n"/>
      <c r="F76" s="98" t="n"/>
      <c r="G76" s="106" t="n"/>
      <c r="H76" s="106" t="n"/>
      <c r="I76" s="99" t="n"/>
      <c r="J76" s="99" t="n"/>
      <c r="K76" s="99" t="n"/>
      <c r="L76" s="100" t="n">
        <v>13.18</v>
      </c>
      <c r="M76" s="99" t="n"/>
      <c r="N76" s="100" t="n">
        <v>753.9</v>
      </c>
    </row>
    <row r="77" ht="42" customHeight="1">
      <c r="A77" s="95" t="n"/>
      <c r="B77" s="109" t="inlineStr">
        <is>
          <t>Пр/812-001.4-1</t>
        </is>
      </c>
      <c r="C77" s="97" t="inlineStr">
        <is>
          <t>НР Земляные работы по другим видам работ (подготовительным, сопутствующим, укрепительным)</t>
        </is>
      </c>
      <c r="D77" s="272" t="n"/>
      <c r="E77" s="273" t="n"/>
      <c r="F77" s="104" t="inlineStr">
        <is>
          <t>%</t>
        </is>
      </c>
      <c r="G77" s="110" t="n">
        <v>89</v>
      </c>
      <c r="H77" s="111" t="n"/>
      <c r="I77" s="110" t="n">
        <v>89</v>
      </c>
      <c r="J77" s="99" t="n"/>
      <c r="K77" s="99" t="n"/>
      <c r="L77" s="100" t="n">
        <v>11.73</v>
      </c>
      <c r="M77" s="99" t="n"/>
      <c r="N77" s="151" t="n">
        <v>670.97</v>
      </c>
    </row>
    <row r="78" ht="42" customHeight="1">
      <c r="A78" s="95" t="n"/>
      <c r="B78" s="109" t="inlineStr">
        <is>
          <t>Пр/774-001.4</t>
        </is>
      </c>
      <c r="C78" s="97" t="inlineStr">
        <is>
          <t>СП Земляные работы по другим видам работ (подготовительным, сопутствующим, укрепительным)</t>
        </is>
      </c>
      <c r="D78" s="272" t="n"/>
      <c r="E78" s="273" t="n"/>
      <c r="F78" s="104" t="inlineStr">
        <is>
          <t>%</t>
        </is>
      </c>
      <c r="G78" s="110" t="n">
        <v>41</v>
      </c>
      <c r="H78" s="111" t="n"/>
      <c r="I78" s="110" t="n">
        <v>41</v>
      </c>
      <c r="J78" s="99" t="n"/>
      <c r="K78" s="99" t="n"/>
      <c r="L78" s="100" t="n">
        <v>5.4</v>
      </c>
      <c r="M78" s="99" t="n"/>
      <c r="N78" s="100" t="n">
        <v>309.1</v>
      </c>
    </row>
    <row r="79" ht="19.35" customHeight="1">
      <c r="A79" s="95" t="n"/>
      <c r="B79" s="108" t="n"/>
      <c r="C79" s="87" t="inlineStr">
        <is>
          <t>Всего по позиции</t>
        </is>
      </c>
      <c r="D79" s="272" t="n"/>
      <c r="E79" s="273" t="n"/>
      <c r="F79" s="99" t="n"/>
      <c r="G79" s="106" t="n"/>
      <c r="H79" s="106" t="n"/>
      <c r="I79" s="113" t="n"/>
      <c r="J79" s="113" t="n"/>
      <c r="K79" s="113" t="n"/>
      <c r="L79" s="115" t="n">
        <v>30.31</v>
      </c>
      <c r="M79" s="113" t="n"/>
      <c r="N79" s="93" t="n"/>
    </row>
    <row r="80" ht="19.35" customHeight="1">
      <c r="A80" s="120" t="n"/>
      <c r="B80" s="120" t="n"/>
      <c r="C80" s="121" t="inlineStr">
        <is>
          <t>Итого по разделу 1. Вырубка просеки</t>
        </is>
      </c>
      <c r="L80" s="122" t="n">
        <v>9465.780000000001</v>
      </c>
      <c r="M80" s="120" t="n"/>
      <c r="N80" s="123" t="n"/>
    </row>
    <row r="81" ht="19.35" customHeight="1">
      <c r="A81" s="124" t="n"/>
      <c r="B81" s="125" t="n"/>
      <c r="C81" s="126" t="inlineStr">
        <is>
          <t>Итого прямые затраты по разделу</t>
        </is>
      </c>
      <c r="L81" s="127" t="n">
        <v>4115.56</v>
      </c>
      <c r="M81" s="128" t="n"/>
      <c r="N81" s="127" t="n">
        <v>235410.04</v>
      </c>
    </row>
    <row r="82" ht="19.35" customHeight="1">
      <c r="A82" s="124" t="n"/>
      <c r="B82" s="125" t="n"/>
      <c r="C82" s="126" t="inlineStr">
        <is>
          <t>в том числе</t>
        </is>
      </c>
      <c r="L82" s="127" t="n"/>
      <c r="M82" s="128" t="n"/>
      <c r="N82" s="127" t="n"/>
    </row>
    <row r="83" ht="19.35" customHeight="1">
      <c r="A83" s="124" t="n"/>
      <c r="B83" s="125" t="n"/>
      <c r="C83" s="126" t="inlineStr">
        <is>
          <t>- оплата труда (ОТ)</t>
        </is>
      </c>
      <c r="L83" s="127" t="n">
        <v>4115.56</v>
      </c>
      <c r="M83" s="128" t="n"/>
      <c r="N83" s="127" t="n">
        <v>235410.04</v>
      </c>
    </row>
    <row r="84" ht="19.35" customHeight="1">
      <c r="A84" s="124" t="n"/>
      <c r="B84" s="125" t="n"/>
      <c r="C84" s="126" t="inlineStr">
        <is>
          <t>- эксплуатация машин и механизмов</t>
        </is>
      </c>
      <c r="L84" s="127" t="n">
        <v>0</v>
      </c>
      <c r="M84" s="128" t="n"/>
      <c r="N84" s="127" t="n">
        <v>0</v>
      </c>
    </row>
    <row r="85" ht="19.35" customHeight="1">
      <c r="A85" s="124" t="n"/>
      <c r="B85" s="129" t="n"/>
      <c r="C85" s="130" t="inlineStr">
        <is>
          <t>в том числе</t>
        </is>
      </c>
      <c r="L85" s="127" t="n"/>
      <c r="M85" s="128" t="n"/>
      <c r="N85" s="127" t="n"/>
    </row>
    <row r="86" ht="19.35" customHeight="1">
      <c r="A86" s="124" t="n"/>
      <c r="B86" s="129" t="n"/>
      <c r="C86" s="130" t="inlineStr">
        <is>
          <t>эксплуатация машин и механизмов без учета доплат к оплате труда машинистов</t>
        </is>
      </c>
      <c r="L86" s="127" t="n">
        <v>0</v>
      </c>
      <c r="M86" s="128" t="n"/>
      <c r="N86" s="127" t="n">
        <v>0</v>
      </c>
    </row>
    <row r="87" ht="19.35" customHeight="1">
      <c r="A87" s="124" t="n"/>
      <c r="B87" s="129" t="n"/>
      <c r="C87" s="130" t="inlineStr">
        <is>
          <t>в том числе</t>
        </is>
      </c>
      <c r="L87" s="127" t="n"/>
      <c r="M87" s="128" t="n"/>
      <c r="N87" s="127" t="n"/>
    </row>
    <row r="88" ht="19.35" customHeight="1">
      <c r="A88" s="124" t="n"/>
      <c r="B88" s="129" t="n"/>
      <c r="C88" s="130" t="inlineStr">
        <is>
          <t>оплата труда машинистов (ОТм)</t>
        </is>
      </c>
      <c r="L88" s="127" t="n">
        <v>0</v>
      </c>
      <c r="M88" s="128" t="n"/>
      <c r="N88" s="127" t="n">
        <v>0</v>
      </c>
    </row>
    <row r="89" ht="19.35" customHeight="1">
      <c r="A89" s="124" t="n"/>
      <c r="B89" s="125" t="n"/>
      <c r="C89" s="126" t="inlineStr">
        <is>
          <t>Итого ФОТ (справочно)</t>
        </is>
      </c>
      <c r="L89" s="127" t="n">
        <v>4115.56</v>
      </c>
      <c r="M89" s="128" t="n"/>
      <c r="N89" s="127" t="n">
        <v>235410.04</v>
      </c>
    </row>
    <row r="90" ht="19.35" customHeight="1">
      <c r="A90" s="124" t="n"/>
      <c r="B90" s="125" t="n"/>
      <c r="C90" s="126" t="inlineStr">
        <is>
          <t>Итого накладные расходы</t>
        </is>
      </c>
      <c r="L90" s="127" t="n">
        <v>3662.85</v>
      </c>
      <c r="M90" s="128" t="n"/>
      <c r="N90" s="127" t="n">
        <v>209514.94</v>
      </c>
    </row>
    <row r="91" ht="19.35" customHeight="1">
      <c r="A91" s="124" t="n"/>
      <c r="B91" s="125" t="n"/>
      <c r="C91" s="126" t="inlineStr">
        <is>
          <t>Итого сметная прибыль</t>
        </is>
      </c>
      <c r="L91" s="127" t="n">
        <v>1687.37</v>
      </c>
      <c r="M91" s="128" t="n"/>
      <c r="N91" s="127" t="n">
        <v>96518.12</v>
      </c>
    </row>
    <row r="92" ht="19.35" customHeight="1">
      <c r="A92" s="124" t="n"/>
      <c r="B92" s="131" t="n"/>
      <c r="C92" s="132" t="inlineStr">
        <is>
          <t>Итого по разделу</t>
        </is>
      </c>
      <c r="L92" s="122" t="n">
        <v>9465.780000000001</v>
      </c>
      <c r="M92" s="133" t="n"/>
      <c r="N92" s="122" t="n">
        <v>541443.1</v>
      </c>
    </row>
    <row r="93" ht="19.35" customHeight="1">
      <c r="A93" s="124" t="n"/>
      <c r="B93" s="129" t="n"/>
      <c r="C93" s="130" t="inlineStr">
        <is>
          <t>Справочно</t>
        </is>
      </c>
      <c r="L93" s="127" t="n"/>
      <c r="M93" s="128" t="n"/>
      <c r="N93" s="127" t="n"/>
    </row>
    <row r="94" ht="19.35" customHeight="1">
      <c r="A94" s="124" t="n"/>
      <c r="B94" s="125" t="n"/>
      <c r="C94" s="130" t="inlineStr">
        <is>
          <t>затраты труда рабочих</t>
        </is>
      </c>
      <c r="I94" s="134" t="n">
        <v>491.09184</v>
      </c>
      <c r="J94" s="135" t="n"/>
      <c r="K94" s="135" t="n"/>
      <c r="L94" s="128" t="n"/>
      <c r="M94" s="128" t="n"/>
      <c r="N94" s="128" t="n"/>
    </row>
    <row r="95" ht="19.35" customHeight="1">
      <c r="A95" s="124" t="n"/>
      <c r="B95" s="125" t="n"/>
      <c r="C95" s="130" t="inlineStr">
        <is>
          <t>затраты труда машинистов</t>
        </is>
      </c>
      <c r="I95" s="134" t="n">
        <v>0</v>
      </c>
      <c r="J95" s="135" t="n"/>
      <c r="K95" s="135" t="n"/>
      <c r="L95" s="128" t="n"/>
      <c r="M95" s="128" t="n"/>
      <c r="N95" s="128" t="n"/>
    </row>
    <row r="96" ht="19.35" customHeight="1">
      <c r="A96" s="136" t="n"/>
      <c r="B96" s="137" t="n"/>
      <c r="C96" s="138" t="inlineStr">
        <is>
          <t>ВСЕГО по смете</t>
        </is>
      </c>
      <c r="D96" s="139" t="n"/>
      <c r="E96" s="139" t="n"/>
      <c r="F96" s="140" t="n"/>
      <c r="G96" s="140" t="n"/>
      <c r="H96" s="140" t="n"/>
      <c r="I96" s="140" t="n"/>
      <c r="J96" s="140" t="n"/>
      <c r="K96" s="140" t="n"/>
      <c r="L96" s="141" t="n"/>
      <c r="M96" s="140" t="n"/>
      <c r="N96" s="142" t="n"/>
    </row>
    <row r="97" ht="19.35" customHeight="1">
      <c r="A97" s="124" t="n"/>
      <c r="B97" s="131" t="n"/>
      <c r="C97" s="132" t="inlineStr">
        <is>
          <t>Итого по всем разделам</t>
        </is>
      </c>
      <c r="L97" s="122" t="n">
        <v>9465.780000000001</v>
      </c>
      <c r="M97" s="123" t="n"/>
      <c r="N97" s="122" t="n"/>
    </row>
    <row r="98" ht="19.35" customHeight="1">
      <c r="A98" s="124" t="n"/>
      <c r="B98" s="125" t="n"/>
      <c r="C98" s="126" t="inlineStr">
        <is>
          <t>ВСЕГО строительные работы</t>
        </is>
      </c>
      <c r="L98" s="127" t="n">
        <v>9465.780000000001</v>
      </c>
      <c r="M98" s="128" t="n"/>
      <c r="N98" s="127" t="n">
        <v>541443.1</v>
      </c>
    </row>
    <row r="99" ht="19.35" customHeight="1">
      <c r="A99" s="124" t="n"/>
      <c r="B99" s="129" t="n"/>
      <c r="C99" s="130" t="inlineStr">
        <is>
          <t>в том числе</t>
        </is>
      </c>
      <c r="L99" s="127" t="n"/>
      <c r="M99" s="128" t="n"/>
      <c r="N99" s="127" t="n"/>
    </row>
    <row r="100" ht="19.35" customHeight="1">
      <c r="A100" s="124" t="n"/>
      <c r="B100" s="129" t="n"/>
      <c r="C100" s="130" t="inlineStr">
        <is>
          <t>всего прямые затраты</t>
        </is>
      </c>
      <c r="L100" s="127" t="n">
        <v>4115.56</v>
      </c>
      <c r="M100" s="128" t="n"/>
      <c r="N100" s="127" t="n">
        <v>235410.04</v>
      </c>
    </row>
    <row r="101" ht="19.35" customHeight="1">
      <c r="A101" s="124" t="n"/>
      <c r="B101" s="129" t="n"/>
      <c r="C101" s="130" t="inlineStr">
        <is>
          <t>в том числе</t>
        </is>
      </c>
      <c r="L101" s="127" t="n"/>
      <c r="M101" s="128" t="n"/>
      <c r="N101" s="127" t="n"/>
    </row>
    <row r="102" ht="19.35" customHeight="1">
      <c r="A102" s="124" t="n"/>
      <c r="B102" s="129" t="n"/>
      <c r="C102" s="130" t="inlineStr">
        <is>
          <t>- оплата труда (ОТ)</t>
        </is>
      </c>
      <c r="L102" s="127" t="n">
        <v>4115.56</v>
      </c>
      <c r="M102" s="128" t="n"/>
      <c r="N102" s="127" t="n">
        <v>235410.04</v>
      </c>
    </row>
    <row r="103" ht="19.35" customHeight="1">
      <c r="A103" s="124" t="n"/>
      <c r="B103" s="129" t="n"/>
      <c r="C103" s="130" t="inlineStr">
        <is>
          <t>- эксплуатация машин и механизмов</t>
        </is>
      </c>
      <c r="L103" s="127" t="n">
        <v>0</v>
      </c>
      <c r="M103" s="128" t="n"/>
      <c r="N103" s="127" t="n">
        <v>0</v>
      </c>
    </row>
    <row r="104" ht="19.35" customHeight="1">
      <c r="A104" s="124" t="n"/>
      <c r="B104" s="129" t="n"/>
      <c r="C104" s="130" t="inlineStr">
        <is>
          <t>в т.ч. эксплуатация машин и механизмов без учета доплат к оплате труда машинистов</t>
        </is>
      </c>
      <c r="L104" s="127" t="n">
        <v>0</v>
      </c>
      <c r="M104" s="128" t="n"/>
      <c r="N104" s="127" t="n">
        <v>0</v>
      </c>
    </row>
    <row r="105" ht="19.35" customHeight="1">
      <c r="A105" s="124" t="n"/>
      <c r="B105" s="129" t="n"/>
      <c r="C105" s="130" t="inlineStr">
        <is>
          <t>- в т.ч. оплата труда машинистов (ОТм)</t>
        </is>
      </c>
      <c r="L105" s="127" t="n">
        <v>0</v>
      </c>
      <c r="M105" s="128" t="n"/>
      <c r="N105" s="127" t="n">
        <v>0</v>
      </c>
    </row>
    <row r="106" ht="19.35" customHeight="1">
      <c r="A106" s="124" t="n"/>
      <c r="B106" s="129" t="n"/>
      <c r="C106" s="130" t="inlineStr">
        <is>
          <t>всего ФОТ (справочно)</t>
        </is>
      </c>
      <c r="L106" s="127" t="n">
        <v>4115.56</v>
      </c>
      <c r="M106" s="128" t="n"/>
      <c r="N106" s="127" t="n">
        <v>235410.04</v>
      </c>
    </row>
    <row r="107" ht="19.35" customHeight="1">
      <c r="A107" s="124" t="n"/>
      <c r="B107" s="129" t="n"/>
      <c r="C107" s="130" t="inlineStr">
        <is>
          <t>всего накладные расходы</t>
        </is>
      </c>
      <c r="L107" s="127" t="n">
        <v>3662.85</v>
      </c>
      <c r="M107" s="128" t="n"/>
      <c r="N107" s="127" t="n">
        <v>209514.94</v>
      </c>
    </row>
    <row r="108" ht="19.35" customHeight="1">
      <c r="A108" s="124" t="n"/>
      <c r="B108" s="129" t="n"/>
      <c r="C108" s="130" t="inlineStr">
        <is>
          <t>всего сметная прибыль</t>
        </is>
      </c>
      <c r="L108" s="127" t="n">
        <v>1687.37</v>
      </c>
      <c r="M108" s="128" t="n"/>
      <c r="N108" s="127" t="n">
        <v>96518.12</v>
      </c>
    </row>
    <row r="109" ht="19.35" customHeight="1">
      <c r="A109" s="124" t="n"/>
      <c r="B109" s="131" t="n"/>
      <c r="C109" s="132" t="inlineStr">
        <is>
          <t>ВСЕГО по смете</t>
        </is>
      </c>
      <c r="L109" s="122" t="n">
        <v>9465.780000000001</v>
      </c>
      <c r="M109" s="123" t="n"/>
      <c r="N109" s="122" t="n">
        <v>541443.1</v>
      </c>
    </row>
    <row r="110" ht="19.35" customHeight="1">
      <c r="A110" s="124" t="n"/>
      <c r="B110" s="129" t="n"/>
      <c r="C110" s="130" t="inlineStr">
        <is>
          <t>Всего прямые затраты</t>
        </is>
      </c>
      <c r="L110" s="127" t="n">
        <v>4115.56</v>
      </c>
      <c r="M110" s="128" t="n"/>
      <c r="N110" s="127" t="n">
        <v>235410.04</v>
      </c>
    </row>
    <row r="111" ht="19.35" customHeight="1">
      <c r="A111" s="124" t="n"/>
      <c r="B111" s="129" t="n"/>
      <c r="C111" s="130" t="inlineStr">
        <is>
          <t>в том числе</t>
        </is>
      </c>
      <c r="L111" s="127" t="n"/>
      <c r="M111" s="128" t="n"/>
      <c r="N111" s="127" t="n"/>
    </row>
    <row r="112" ht="19.35" customHeight="1">
      <c r="A112" s="124" t="n"/>
      <c r="B112" s="129" t="n"/>
      <c r="C112" s="130" t="inlineStr">
        <is>
          <t>- оплата труда рабочих (ОТ)</t>
        </is>
      </c>
      <c r="L112" s="127" t="n">
        <v>4115.56</v>
      </c>
      <c r="M112" s="128" t="n"/>
      <c r="N112" s="127" t="n">
        <v>235410.04</v>
      </c>
    </row>
    <row r="113" ht="19.35" customHeight="1">
      <c r="A113" s="124" t="n"/>
      <c r="B113" s="129" t="n"/>
      <c r="C113" s="130" t="inlineStr">
        <is>
          <t>- эксплуатация машин и механизмов</t>
        </is>
      </c>
      <c r="L113" s="127" t="n">
        <v>0</v>
      </c>
      <c r="M113" s="128" t="n"/>
      <c r="N113" s="127" t="n">
        <v>0</v>
      </c>
    </row>
    <row r="114" ht="19.35" customHeight="1">
      <c r="A114" s="124" t="n"/>
      <c r="B114" s="129" t="n"/>
      <c r="C114" s="130" t="inlineStr">
        <is>
          <t>в т.ч. эксплуатация машин и механизмов без учета доплат к оплате труда машинистов</t>
        </is>
      </c>
      <c r="L114" s="127" t="n">
        <v>0</v>
      </c>
      <c r="M114" s="128" t="n"/>
      <c r="N114" s="127" t="n">
        <v>0</v>
      </c>
    </row>
    <row r="115" ht="19.35" customHeight="1">
      <c r="A115" s="124" t="n"/>
      <c r="B115" s="129" t="n"/>
      <c r="C115" s="130" t="inlineStr">
        <is>
          <t>- в т.ч. оплата труда машинистов (ОТм)</t>
        </is>
      </c>
      <c r="L115" s="127" t="n">
        <v>0</v>
      </c>
      <c r="M115" s="128" t="n"/>
      <c r="N115" s="127" t="n">
        <v>0</v>
      </c>
    </row>
    <row r="116" ht="19.35" customHeight="1">
      <c r="A116" s="124" t="n"/>
      <c r="B116" s="129" t="n"/>
      <c r="C116" s="130" t="inlineStr">
        <is>
          <t>Всего ФОТ (справочно)</t>
        </is>
      </c>
      <c r="L116" s="127" t="n">
        <v>4115.56</v>
      </c>
      <c r="M116" s="128" t="n"/>
      <c r="N116" s="127" t="n">
        <v>235410.04</v>
      </c>
    </row>
    <row r="117" ht="19.35" customHeight="1">
      <c r="A117" s="124" t="n"/>
      <c r="B117" s="129" t="n"/>
      <c r="C117" s="130" t="inlineStr">
        <is>
          <t>Всего накладные расходы</t>
        </is>
      </c>
      <c r="L117" s="127" t="n">
        <v>3662.85</v>
      </c>
      <c r="M117" s="128" t="n"/>
      <c r="N117" s="127" t="n">
        <v>209514.94</v>
      </c>
    </row>
    <row r="118" ht="19.35" customHeight="1">
      <c r="A118" s="124" t="n"/>
      <c r="B118" s="129" t="n"/>
      <c r="C118" s="130" t="inlineStr">
        <is>
          <t>Всего сметная прибыль</t>
        </is>
      </c>
      <c r="L118" s="127" t="n">
        <v>1687.37</v>
      </c>
      <c r="M118" s="128" t="n"/>
      <c r="N118" s="127" t="n">
        <v>96518.12</v>
      </c>
    </row>
    <row r="119" ht="19.35" customHeight="1">
      <c r="A119" s="124" t="n"/>
      <c r="B119" s="129" t="n"/>
      <c r="C119" s="130" t="inlineStr">
        <is>
          <t>Справочно</t>
        </is>
      </c>
      <c r="L119" s="127" t="n"/>
      <c r="M119" s="128" t="n"/>
      <c r="N119" s="127" t="n"/>
    </row>
    <row r="120" ht="19.35" customHeight="1">
      <c r="A120" s="124" t="n"/>
      <c r="B120" s="125" t="n"/>
      <c r="C120" s="130" t="inlineStr">
        <is>
          <t>затраты труда рабочих</t>
        </is>
      </c>
      <c r="I120" s="134" t="n">
        <v>491.09184</v>
      </c>
      <c r="J120" s="135" t="n"/>
      <c r="K120" s="135" t="n"/>
      <c r="L120" s="128" t="n"/>
      <c r="M120" s="128" t="n"/>
      <c r="N120" s="128" t="n"/>
    </row>
    <row r="121" ht="19.35" customHeight="1">
      <c r="A121" s="124" t="n"/>
      <c r="B121" s="125" t="n"/>
      <c r="C121" s="130" t="inlineStr">
        <is>
          <t>затраты труда машинистов</t>
        </is>
      </c>
      <c r="I121" s="134" t="n">
        <v>0</v>
      </c>
      <c r="J121" s="135" t="n"/>
      <c r="K121" s="135" t="n"/>
      <c r="L121" s="128" t="n"/>
      <c r="M121" s="128" t="n"/>
      <c r="N121" s="128" t="n"/>
    </row>
    <row r="122" ht="19.35" customHeight="1">
      <c r="A122" s="124" t="n"/>
      <c r="B122" s="143" t="n"/>
      <c r="C122" s="143" t="n"/>
      <c r="D122" s="121" t="n"/>
      <c r="E122" s="121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</row>
    <row r="123" ht="19.35" customHeight="1">
      <c r="A123" s="144" t="inlineStr">
        <is>
          <t>Составил: ______________________________________/  Григорова И. А. /</t>
        </is>
      </c>
    </row>
    <row r="124" ht="19.35" customHeight="1">
      <c r="A124" s="144" t="n"/>
      <c r="B124" s="144" t="n"/>
      <c r="C124" s="145" t="inlineStr">
        <is>
          <t>должность, подпись (инициалы, фамилия)</t>
        </is>
      </c>
      <c r="G124" s="146" t="n"/>
      <c r="H124" s="146" t="n"/>
      <c r="I124" s="146" t="n"/>
      <c r="J124" s="144" t="n"/>
      <c r="K124" s="144" t="n"/>
      <c r="L124" s="144" t="n"/>
      <c r="M124" s="144" t="n"/>
      <c r="N124" s="144" t="n"/>
    </row>
    <row r="125" ht="19.35" customHeight="1">
      <c r="A125" s="144" t="inlineStr">
        <is>
          <t>Проверил: ______________________________________ /  Черкасов А. В. /</t>
        </is>
      </c>
    </row>
    <row r="126" ht="19.35" customHeight="1">
      <c r="A126" s="4" t="n"/>
      <c r="B126" s="4" t="n"/>
      <c r="C126" s="145" t="inlineStr">
        <is>
          <t>должность, подпись (инициалы, фамилия)</t>
        </is>
      </c>
      <c r="G126" s="146" t="n"/>
      <c r="H126" s="146" t="n"/>
      <c r="I126" s="146" t="n"/>
      <c r="J126" s="4" t="n"/>
      <c r="K126" s="4" t="n"/>
      <c r="L126" s="4" t="n"/>
      <c r="M126" s="4" t="n"/>
      <c r="N126" s="4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xl/worksheets/sheet15.xml><?xml version="1.0" encoding="utf-8"?>
<worksheet xmlns="http://schemas.openxmlformats.org/spreadsheetml/2006/main">
  <sheetPr filterMode="0">
    <tabColor rgb="FFCCC1DA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11.57421875" defaultRowHeight="12" zeroHeight="0" outlineLevelRow="0"/>
  <cols>
    <col width="3.72" customWidth="1" min="1" max="1"/>
    <col width="24.72" customWidth="1" min="2" max="2"/>
    <col width="8.57" customWidth="1" min="3" max="3"/>
    <col width="5" customWidth="1" min="4" max="4"/>
    <col width="27.72" customWidth="1" min="5" max="5"/>
    <col width="14.43" customWidth="1" min="6" max="6"/>
    <col width="13.57" customWidth="1" min="7" max="7"/>
    <col width="11.57" customWidth="1" min="8" max="8"/>
    <col width="22.71" customWidth="1" min="9" max="9"/>
    <col width="11.57" customWidth="1" min="10" max="16384"/>
  </cols>
  <sheetData>
    <row r="1" ht="12" customHeight="1">
      <c r="B1" s="154" t="inlineStr">
        <is>
          <t>Сметный расчет № СР-1-27</t>
        </is>
      </c>
    </row>
    <row r="2" ht="12" customHeight="1">
      <c r="B2" s="46" t="n"/>
    </row>
    <row r="3" ht="12" customHeight="1">
      <c r="B3" s="46" t="n"/>
      <c r="C3" s="46" t="n"/>
      <c r="D3" s="46" t="n"/>
      <c r="E3" s="46" t="n"/>
      <c r="F3" s="46" t="n"/>
    </row>
    <row r="4" ht="22.5" customHeight="1">
      <c r="A4" s="155" t="inlineStr">
        <is>
          <t>по объекту:</t>
        </is>
      </c>
      <c r="D4" s="156" t="inlineStr">
        <is>
          <t>Расширение просеки ВЛ 220 кВ Архара-Ядрино-т с отпайкой на ПС Тармачукан-т</t>
        </is>
      </c>
    </row>
    <row r="5" ht="12" customHeight="1">
      <c r="C5" s="157" t="n"/>
      <c r="D5" s="157" t="n"/>
      <c r="E5" s="157" t="n"/>
    </row>
    <row r="6" ht="12.75" customHeight="1">
      <c r="A6" s="155" t="inlineStr">
        <is>
          <t>Наименование объекта изысканий:</t>
        </is>
      </c>
      <c r="D6" s="121" t="inlineStr">
        <is>
          <t>Вынос в натуру границ вырубки</t>
        </is>
      </c>
    </row>
    <row r="7" ht="12" customHeight="1">
      <c r="A7" s="158" t="n"/>
      <c r="B7" s="158" t="n"/>
      <c r="C7" s="159" t="n"/>
      <c r="D7" s="160" t="n"/>
      <c r="E7" s="160" t="n"/>
      <c r="F7" s="160" t="n"/>
      <c r="G7" s="160" t="n"/>
    </row>
    <row r="8">
      <c r="A8" s="155" t="inlineStr">
        <is>
          <t>Заказчик:</t>
        </is>
      </c>
      <c r="D8" s="156" t="inlineStr">
        <is>
          <t xml:space="preserve"> ПАО «Россети»-«МЭС Востока»</t>
        </is>
      </c>
    </row>
    <row r="9" ht="12" customHeight="1"/>
    <row r="10" ht="13.5" customHeight="1">
      <c r="A10" s="155" t="inlineStr">
        <is>
          <t xml:space="preserve">Подрядчик: </t>
        </is>
      </c>
      <c r="D10" s="156" t="inlineStr">
        <is>
          <t>ООО «Петровский Парк»</t>
        </is>
      </c>
    </row>
    <row r="11" ht="12" customHeight="1">
      <c r="A11" s="159" t="n"/>
      <c r="B11" s="159" t="n"/>
    </row>
    <row r="12" ht="25.5" customHeight="1">
      <c r="A12" s="155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61" t="inlineStr">
        <is>
          <t>Основание: Ф.579959-19.27-РД</t>
        </is>
      </c>
      <c r="B13" s="283" t="n"/>
      <c r="C13" s="283" t="n"/>
      <c r="D13" s="283" t="n"/>
      <c r="E13" s="283" t="n"/>
      <c r="F13" s="283" t="n"/>
      <c r="G13" s="283" t="n"/>
    </row>
    <row r="14" ht="32.25" customHeight="1">
      <c r="A14" s="163" t="inlineStr">
        <is>
          <t>№ пп</t>
        </is>
      </c>
      <c r="B14" s="163" t="inlineStr">
        <is>
          <t>Наименование работ и затрат</t>
        </is>
      </c>
      <c r="C14" s="163" t="inlineStr">
        <is>
          <t>Ед.
Изм</t>
        </is>
      </c>
      <c r="D14" s="163" t="inlineStr">
        <is>
          <t>Кол-
во.</t>
        </is>
      </c>
      <c r="E14" s="163" t="inlineStr">
        <is>
          <t>Обоснование стоимости</t>
        </is>
      </c>
      <c r="F14" s="163" t="inlineStr">
        <is>
          <t>Расчет стоимости</t>
        </is>
      </c>
      <c r="G14" s="163" t="inlineStr">
        <is>
          <t>Стоимость, руб.</t>
        </is>
      </c>
    </row>
    <row r="15" ht="12" customHeight="1">
      <c r="A15" s="164" t="n">
        <v>1</v>
      </c>
      <c r="B15" s="165" t="n">
        <v>2</v>
      </c>
      <c r="C15" s="165" t="n">
        <v>3</v>
      </c>
      <c r="D15" s="165" t="n">
        <v>4</v>
      </c>
      <c r="E15" s="165" t="n">
        <v>5</v>
      </c>
      <c r="F15" s="165" t="n">
        <v>6</v>
      </c>
      <c r="G15" s="165" t="n">
        <v>7</v>
      </c>
    </row>
    <row r="16" ht="12.75" customHeight="1">
      <c r="A16" s="166" t="inlineStr">
        <is>
          <t>1</t>
        </is>
      </c>
      <c r="B16" s="167" t="inlineStr">
        <is>
          <t>Раздел</t>
        </is>
      </c>
      <c r="C16" s="167" t="n"/>
      <c r="D16" s="167" t="n"/>
      <c r="E16" s="167" t="inlineStr">
        <is>
          <t>Полевые работы</t>
        </is>
      </c>
      <c r="F16" s="167" t="n"/>
      <c r="G16" s="168" t="n"/>
    </row>
    <row r="17" ht="188.25" customHeight="1">
      <c r="A17" s="169" t="inlineStr">
        <is>
          <t>1.1</t>
        </is>
      </c>
      <c r="B17" s="170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10)</t>
        </is>
      </c>
      <c r="C17" s="171" t="inlineStr">
        <is>
          <t>знак (кол-во опор ВЛ, подлежащих вырубке)</t>
        </is>
      </c>
      <c r="D17" s="171" t="n">
        <v>268</v>
      </c>
      <c r="E17" s="171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71" t="inlineStr">
        <is>
          <t>921 руб. × 268 знаков × 1</t>
        </is>
      </c>
      <c r="G17" s="172" t="n">
        <f>ROUND(921*D17*1,2)</f>
        <v>246828</v>
      </c>
      <c r="I17" s="173" t="n"/>
    </row>
    <row r="18" ht="15.75" customHeight="1">
      <c r="A18" s="174" t="n"/>
      <c r="B18" s="175" t="inlineStr">
        <is>
          <t>Коэффициенты</t>
        </is>
      </c>
      <c r="C18" s="175" t="n"/>
      <c r="D18" s="175" t="n"/>
      <c r="E18" s="175" t="n"/>
      <c r="F18" s="175" t="n"/>
      <c r="G18" s="176" t="n"/>
    </row>
    <row r="19" ht="12.75" customHeight="1">
      <c r="A19" s="177" t="n"/>
      <c r="B19" s="178" t="inlineStr">
        <is>
          <t>Стадия: Изыскания</t>
        </is>
      </c>
      <c r="C19" s="179" t="n"/>
      <c r="D19" s="179" t="n"/>
      <c r="E19" s="179" t="n"/>
      <c r="F19" s="179" t="n"/>
      <c r="G19" s="180" t="n"/>
    </row>
    <row r="20" ht="15.75" customHeight="1">
      <c r="A20" s="177" t="n"/>
      <c r="B20" s="181" t="inlineStr">
        <is>
          <t>Разделы документации</t>
        </is>
      </c>
      <c r="C20" s="181" t="n"/>
      <c r="D20" s="181" t="n"/>
      <c r="E20" s="181" t="n"/>
      <c r="F20" s="181" t="n"/>
      <c r="G20" s="182" t="n"/>
    </row>
    <row r="21" ht="12.75" customHeight="1">
      <c r="A21" s="183" t="n"/>
      <c r="B21" s="184" t="inlineStr">
        <is>
          <t>1. Полный комплекс работ</t>
        </is>
      </c>
      <c r="C21" s="184" t="n"/>
      <c r="D21" s="184" t="n"/>
      <c r="E21" s="185" t="n">
        <v>1</v>
      </c>
      <c r="F21" s="184" t="n"/>
      <c r="G21" s="186" t="n"/>
    </row>
    <row r="22" ht="12.75" customHeight="1">
      <c r="A22" s="183" t="inlineStr">
        <is>
          <t>1.2</t>
        </is>
      </c>
      <c r="B22" s="187" t="inlineStr">
        <is>
          <t>Итого Полевые работы:</t>
        </is>
      </c>
      <c r="C22" s="187" t="n"/>
      <c r="D22" s="187" t="n"/>
      <c r="E22" s="187" t="n"/>
      <c r="F22" s="187" t="n"/>
      <c r="G22" s="188" t="n">
        <f>ROUND(($G$17),2)</f>
        <v>246828</v>
      </c>
    </row>
    <row r="23" ht="25.5" customHeight="1">
      <c r="A23" s="166" t="inlineStr">
        <is>
          <t>1.3</t>
        </is>
      </c>
      <c r="B23" s="167" t="inlineStr">
        <is>
          <t>Всего Полевые работы:</t>
        </is>
      </c>
      <c r="C23" s="167" t="n"/>
      <c r="D23" s="167" t="n"/>
      <c r="E23" s="167" t="n"/>
      <c r="F23" s="167" t="inlineStr">
        <is>
          <t>Сумма от п.1.2</t>
        </is>
      </c>
      <c r="G23" s="189" t="n">
        <f>ROUND((SUM($G$22:$G$22)),2)</f>
        <v>246828</v>
      </c>
      <c r="I23" s="173" t="n"/>
    </row>
    <row r="24" ht="12.75" customHeight="1">
      <c r="A24" s="166" t="inlineStr">
        <is>
          <t>2</t>
        </is>
      </c>
      <c r="B24" s="167" t="inlineStr">
        <is>
          <t>Раздел</t>
        </is>
      </c>
      <c r="C24" s="167" t="n"/>
      <c r="D24" s="167" t="n"/>
      <c r="E24" s="167" t="inlineStr">
        <is>
          <t>Прочие расходы</t>
        </is>
      </c>
      <c r="F24" s="167" t="n"/>
      <c r="G24" s="168" t="n"/>
      <c r="I24" s="173" t="n"/>
    </row>
    <row r="25" ht="123.75" customHeight="1">
      <c r="A25" s="166" t="inlineStr">
        <is>
          <t>2.1</t>
        </is>
      </c>
      <c r="B25" s="190" t="inlineStr">
        <is>
          <t>Внутренний транспорт. Исходное расстояние от базы до участка свыше 40 до 50 км; полевые работы свыше 150 до 300 тыс. руб. Коэффициент к трассе 1.</t>
        </is>
      </c>
      <c r="C25" s="190" t="n"/>
      <c r="D25" s="190" t="n"/>
      <c r="E25" s="190" t="inlineStr">
        <is>
          <t>О.у. п.9 табл 4 п.7</t>
        </is>
      </c>
      <c r="F25" s="190" t="inlineStr">
        <is>
          <t>21.2500% от п.1.3</t>
        </is>
      </c>
      <c r="G25" s="191" t="n">
        <f>ROUND(G23*0.2125,2)</f>
        <v>52450.95</v>
      </c>
      <c r="I25" s="173" t="n"/>
    </row>
    <row r="26" ht="38.25" customHeight="1">
      <c r="A26" s="166" t="inlineStr">
        <is>
          <t>2.2</t>
        </is>
      </c>
      <c r="B26" s="190" t="inlineStr">
        <is>
          <t xml:space="preserve">Расходы по организации и ликвидации работ </t>
        </is>
      </c>
      <c r="C26" s="190" t="n"/>
      <c r="D26" s="190" t="n"/>
      <c r="E26" s="190" t="inlineStr">
        <is>
          <t xml:space="preserve">О.у. п.13 6%
</t>
        </is>
      </c>
      <c r="F26" s="190" t="inlineStr">
        <is>
          <t>6% × 1.00 от п.1.3 и 2.1</t>
        </is>
      </c>
      <c r="G26" s="191" t="n">
        <f>ROUND((G23+G25)*0.06*1,2)</f>
        <v>17956.74</v>
      </c>
      <c r="I26" s="173" t="n"/>
    </row>
    <row r="27" ht="25.5" customHeight="1">
      <c r="A27" s="166" t="inlineStr">
        <is>
          <t>2.3</t>
        </is>
      </c>
      <c r="B27" s="167" t="inlineStr">
        <is>
          <t>Всего Прочие расходы:</t>
        </is>
      </c>
      <c r="C27" s="167" t="n"/>
      <c r="D27" s="167" t="n"/>
      <c r="E27" s="167" t="n"/>
      <c r="F27" s="167" t="inlineStr">
        <is>
          <t>Сумма от п.2.1-2.2</t>
        </is>
      </c>
      <c r="G27" s="189" t="n">
        <f>ROUND((SUM($G$25:$G$26)),2)</f>
        <v>70407.69</v>
      </c>
      <c r="I27" s="173" t="n"/>
    </row>
    <row r="28" ht="12.75" customHeight="1">
      <c r="A28" s="166" t="inlineStr">
        <is>
          <t>3</t>
        </is>
      </c>
      <c r="B28" s="167" t="inlineStr">
        <is>
          <t>Итого по смете:</t>
        </is>
      </c>
      <c r="C28" s="167" t="n"/>
      <c r="D28" s="167" t="n"/>
      <c r="E28" s="167" t="n"/>
      <c r="F28" s="167" t="n"/>
      <c r="G28" s="189" t="n">
        <f>ROUND(($G$23 + $G$27),2)</f>
        <v>317235.69</v>
      </c>
      <c r="I28" s="173" t="n"/>
    </row>
    <row r="29" ht="80.25" customHeight="1">
      <c r="A29" s="166" t="inlineStr">
        <is>
          <t>4</t>
        </is>
      </c>
      <c r="B29" s="190" t="inlineStr">
        <is>
          <t>Районная надбавка от полевых работ. Районный коэффициент к зар. плате 1.2 (Архаринский район) и Надбавка при базировании работников в Амурской обл.</t>
        </is>
      </c>
      <c r="C29" s="190" t="n"/>
      <c r="D29" s="190" t="n"/>
      <c r="E29" s="190" t="inlineStr">
        <is>
          <t xml:space="preserve">п.8д О.у. Табл.3, п. 8е
</t>
        </is>
      </c>
      <c r="F29" s="190" t="inlineStr">
        <is>
          <t>Коэф - т 1+(0,1+0,15) от п.3</t>
        </is>
      </c>
      <c r="G29" s="191" t="n">
        <f>ROUND(G28*1.25,2)</f>
        <v>396544.61</v>
      </c>
      <c r="I29" s="192" t="n"/>
      <c r="K29" s="193" t="n"/>
    </row>
    <row r="30" ht="41.25" customHeight="1">
      <c r="A30" s="166" t="inlineStr">
        <is>
          <t>5</t>
        </is>
      </c>
      <c r="B30" s="190" t="inlineStr">
        <is>
          <t>Индекс на I квартал 2026 года на изыскательские работы к уровню цен 01.01.2001</t>
        </is>
      </c>
      <c r="C30" s="190" t="n"/>
      <c r="D30" s="190" t="n"/>
      <c r="E30" s="190" t="inlineStr">
        <is>
          <t>Минстрой России от 26.01.2026 № 3017-ИФ/09, приложение 5.</t>
        </is>
      </c>
      <c r="F30" s="190" t="inlineStr">
        <is>
          <t>Коэффициент 6,97 к итогу п.4</t>
        </is>
      </c>
      <c r="G30" s="191" t="n">
        <f>ROUND(G29*6.97,2)</f>
        <v>2763915.93</v>
      </c>
      <c r="I30" s="173" t="n"/>
    </row>
    <row r="31" ht="12.75" customHeight="1">
      <c r="A31" s="166" t="inlineStr">
        <is>
          <t>6</t>
        </is>
      </c>
      <c r="B31" s="167" t="inlineStr">
        <is>
          <t>Всего по смете:</t>
        </is>
      </c>
      <c r="C31" s="167" t="n"/>
      <c r="D31" s="167" t="n"/>
      <c r="E31" s="167" t="n"/>
      <c r="F31" s="167" t="inlineStr">
        <is>
          <t>Сумма от п.5</t>
        </is>
      </c>
      <c r="G31" s="189" t="n">
        <f>ROUND((G30),2)</f>
        <v>2763915.93</v>
      </c>
    </row>
    <row r="32" ht="43.5" customHeight="1">
      <c r="A32" s="166" t="inlineStr">
        <is>
          <t>7</t>
        </is>
      </c>
      <c r="B32" s="167" t="inlineStr">
        <is>
          <t>Всего по смете в 2000 г.:</t>
        </is>
      </c>
      <c r="C32" s="167" t="n"/>
      <c r="D32" s="167" t="n"/>
      <c r="E32" s="167" t="inlineStr">
        <is>
          <t>Письма Госстроя России от 04.01.2001 № АШ- 9/10, и от 07.10.1999 № АШ-3412/10</t>
        </is>
      </c>
      <c r="F32" s="167" t="n">
        <v>1.266</v>
      </c>
      <c r="G32" s="189" t="n">
        <f>ROUND(G29/F32,2)</f>
        <v>313226.39</v>
      </c>
      <c r="H32" s="192" t="n"/>
    </row>
    <row r="33" ht="43.5" customHeight="1">
      <c r="A33" s="194" t="n"/>
      <c r="B33" s="121" t="n"/>
      <c r="C33" s="121" t="n"/>
      <c r="D33" s="121" t="n"/>
      <c r="E33" s="121" t="n"/>
      <c r="F33" s="121" t="n"/>
      <c r="G33" s="195" t="n"/>
      <c r="H33" s="192" t="n"/>
    </row>
    <row r="34" ht="12" customHeight="1">
      <c r="A34" s="196" t="inlineStr">
        <is>
          <t>Составил:                                                                                                        Григорова И. А.</t>
        </is>
      </c>
    </row>
    <row r="35" ht="12" customHeight="1">
      <c r="A35" s="196" t="n"/>
      <c r="B35" s="196" t="n"/>
      <c r="C35" s="196" t="n"/>
      <c r="D35" s="196" t="n"/>
      <c r="E35" s="196" t="n"/>
      <c r="F35" s="196" t="n"/>
      <c r="G35" s="196" t="n"/>
      <c r="I35" s="197" t="n"/>
    </row>
    <row r="36" ht="12" customHeight="1">
      <c r="A36" s="196" t="n"/>
      <c r="B36" s="196" t="n"/>
      <c r="C36" s="196" t="n"/>
      <c r="D36" s="196" t="n"/>
      <c r="E36" s="196" t="n"/>
      <c r="F36" s="196" t="n"/>
      <c r="G36" s="196" t="n"/>
    </row>
    <row r="37" ht="12" customHeight="1">
      <c r="A37" s="196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8" t="n"/>
      <c r="I38" s="199" t="n"/>
    </row>
    <row r="40" ht="75" customHeight="1">
      <c r="A40" s="200" t="n"/>
    </row>
  </sheetData>
  <mergeCells count="16">
    <mergeCell ref="A10:C10"/>
    <mergeCell ref="A13:G13"/>
    <mergeCell ref="D10:G11"/>
    <mergeCell ref="A40:G40"/>
    <mergeCell ref="B2:F2"/>
    <mergeCell ref="D6:G6"/>
    <mergeCell ref="A8:C8"/>
    <mergeCell ref="A6:C6"/>
    <mergeCell ref="D8:G9"/>
    <mergeCell ref="A12:G12"/>
    <mergeCell ref="A34:G34"/>
    <mergeCell ref="A38:G38"/>
    <mergeCell ref="D4:G4"/>
    <mergeCell ref="B1:F1"/>
    <mergeCell ref="A4:C4"/>
    <mergeCell ref="A37:G37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6.xml><?xml version="1.0" encoding="utf-8"?>
<worksheet xmlns="http://schemas.openxmlformats.org/spreadsheetml/2006/main">
  <sheetPr filterMode="0"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8.140000000000001" customWidth="1" min="1" max="1"/>
    <col width="9.140000000000001" customWidth="1" min="2" max="2"/>
    <col width="9.289999999999999" customWidth="1" min="3" max="4"/>
    <col width="8.289999999999999" customWidth="1" min="5" max="5"/>
    <col width="10.43" customWidth="1" min="6" max="6"/>
    <col width="9.140000000000001" customWidth="1" min="7" max="7"/>
    <col width="3.72" customWidth="1" min="8" max="8"/>
    <col width="8.289999999999999" customWidth="1" min="9" max="9"/>
    <col width="9.140000000000001" customWidth="1" min="10" max="10"/>
    <col width="11.28" customWidth="1" min="11" max="11"/>
    <col width="9.140000000000001" customWidth="1" min="12" max="256"/>
    <col width="9.289999999999999" customWidth="1" min="257" max="257"/>
    <col width="9.140000000000001" customWidth="1" min="258" max="258"/>
    <col width="9.289999999999999" customWidth="1" min="259" max="261"/>
    <col width="7.86" customWidth="1" min="262" max="262"/>
    <col width="9.140000000000001" customWidth="1" min="263" max="263"/>
    <col width="3.72" customWidth="1" min="264" max="264"/>
    <col width="9.710000000000001" customWidth="1" min="265" max="265"/>
    <col width="9.140000000000001" customWidth="1" min="266" max="266"/>
    <col width="9.43" customWidth="1" min="267" max="267"/>
    <col width="9.140000000000001" customWidth="1" min="268" max="512"/>
    <col width="9.289999999999999" customWidth="1" min="513" max="513"/>
    <col width="9.140000000000001" customWidth="1" min="514" max="514"/>
    <col width="9.289999999999999" customWidth="1" min="515" max="517"/>
    <col width="7.86" customWidth="1" min="518" max="518"/>
    <col width="9.140000000000001" customWidth="1" min="519" max="519"/>
    <col width="3.72" customWidth="1" min="520" max="520"/>
    <col width="9.710000000000001" customWidth="1" min="521" max="521"/>
    <col width="9.140000000000001" customWidth="1" min="522" max="522"/>
    <col width="9.43" customWidth="1" min="523" max="523"/>
    <col width="9.140000000000001" customWidth="1" min="524" max="768"/>
    <col width="9.289999999999999" customWidth="1" min="769" max="769"/>
    <col width="9.140000000000001" customWidth="1" min="770" max="770"/>
    <col width="9.289999999999999" customWidth="1" min="771" max="773"/>
    <col width="7.86" customWidth="1" min="774" max="774"/>
    <col width="9.140000000000001" customWidth="1" min="775" max="775"/>
    <col width="3.72" customWidth="1" min="776" max="776"/>
    <col width="9.710000000000001" customWidth="1" min="777" max="777"/>
    <col width="9.140000000000001" customWidth="1" min="778" max="778"/>
    <col width="9.43" customWidth="1" min="779" max="779"/>
    <col width="9.140000000000001" customWidth="1" min="780" max="1024"/>
    <col width="9.289999999999999" customWidth="1" min="1025" max="1025"/>
    <col width="9.140000000000001" customWidth="1" min="1026" max="1026"/>
    <col width="9.289999999999999" customWidth="1" min="1027" max="1029"/>
    <col width="7.86" customWidth="1" min="1030" max="1030"/>
    <col width="9.140000000000001" customWidth="1" min="1031" max="1031"/>
    <col width="3.72" customWidth="1" min="1032" max="1032"/>
    <col width="9.710000000000001" customWidth="1" min="1033" max="1033"/>
    <col width="9.140000000000001" customWidth="1" min="1034" max="1034"/>
    <col width="9.43" customWidth="1" min="1035" max="1035"/>
    <col width="9.140000000000001" customWidth="1" min="1036" max="1280"/>
    <col width="9.289999999999999" customWidth="1" min="1281" max="1281"/>
    <col width="9.140000000000001" customWidth="1" min="1282" max="1282"/>
    <col width="9.289999999999999" customWidth="1" min="1283" max="1285"/>
    <col width="7.86" customWidth="1" min="1286" max="1286"/>
    <col width="9.140000000000001" customWidth="1" min="1287" max="1287"/>
    <col width="3.72" customWidth="1" min="1288" max="1288"/>
    <col width="9.710000000000001" customWidth="1" min="1289" max="1289"/>
    <col width="9.140000000000001" customWidth="1" min="1290" max="1290"/>
    <col width="9.43" customWidth="1" min="1291" max="1291"/>
    <col width="9.140000000000001" customWidth="1" min="1292" max="1536"/>
    <col width="9.289999999999999" customWidth="1" min="1537" max="1537"/>
    <col width="9.140000000000001" customWidth="1" min="1538" max="1538"/>
    <col width="9.289999999999999" customWidth="1" min="1539" max="1541"/>
    <col width="7.86" customWidth="1" min="1542" max="1542"/>
    <col width="9.140000000000001" customWidth="1" min="1543" max="1543"/>
    <col width="3.72" customWidth="1" min="1544" max="1544"/>
    <col width="9.710000000000001" customWidth="1" min="1545" max="1545"/>
    <col width="9.140000000000001" customWidth="1" min="1546" max="1546"/>
    <col width="9.43" customWidth="1" min="1547" max="1547"/>
    <col width="9.140000000000001" customWidth="1" min="1548" max="1792"/>
    <col width="9.289999999999999" customWidth="1" min="1793" max="1793"/>
    <col width="9.140000000000001" customWidth="1" min="1794" max="1794"/>
    <col width="9.289999999999999" customWidth="1" min="1795" max="1797"/>
    <col width="7.86" customWidth="1" min="1798" max="1798"/>
    <col width="9.140000000000001" customWidth="1" min="1799" max="1799"/>
    <col width="3.72" customWidth="1" min="1800" max="1800"/>
    <col width="9.710000000000001" customWidth="1" min="1801" max="1801"/>
    <col width="9.140000000000001" customWidth="1" min="1802" max="1802"/>
    <col width="9.43" customWidth="1" min="1803" max="1803"/>
    <col width="9.140000000000001" customWidth="1" min="1804" max="2048"/>
    <col width="9.289999999999999" customWidth="1" min="2049" max="2049"/>
    <col width="9.140000000000001" customWidth="1" min="2050" max="2050"/>
    <col width="9.289999999999999" customWidth="1" min="2051" max="2053"/>
    <col width="7.86" customWidth="1" min="2054" max="2054"/>
    <col width="9.140000000000001" customWidth="1" min="2055" max="2055"/>
    <col width="3.72" customWidth="1" min="2056" max="2056"/>
    <col width="9.710000000000001" customWidth="1" min="2057" max="2057"/>
    <col width="9.140000000000001" customWidth="1" min="2058" max="2058"/>
    <col width="9.43" customWidth="1" min="2059" max="2059"/>
    <col width="9.140000000000001" customWidth="1" min="2060" max="2304"/>
    <col width="9.289999999999999" customWidth="1" min="2305" max="2305"/>
    <col width="9.140000000000001" customWidth="1" min="2306" max="2306"/>
    <col width="9.289999999999999" customWidth="1" min="2307" max="2309"/>
    <col width="7.86" customWidth="1" min="2310" max="2310"/>
    <col width="9.140000000000001" customWidth="1" min="2311" max="2311"/>
    <col width="3.72" customWidth="1" min="2312" max="2312"/>
    <col width="9.710000000000001" customWidth="1" min="2313" max="2313"/>
    <col width="9.140000000000001" customWidth="1" min="2314" max="2314"/>
    <col width="9.43" customWidth="1" min="2315" max="2315"/>
    <col width="9.140000000000001" customWidth="1" min="2316" max="2560"/>
    <col width="9.289999999999999" customWidth="1" min="2561" max="2561"/>
    <col width="9.140000000000001" customWidth="1" min="2562" max="2562"/>
    <col width="9.289999999999999" customWidth="1" min="2563" max="2565"/>
    <col width="7.86" customWidth="1" min="2566" max="2566"/>
    <col width="9.140000000000001" customWidth="1" min="2567" max="2567"/>
    <col width="3.72" customWidth="1" min="2568" max="2568"/>
    <col width="9.710000000000001" customWidth="1" min="2569" max="2569"/>
    <col width="9.140000000000001" customWidth="1" min="2570" max="2570"/>
    <col width="9.43" customWidth="1" min="2571" max="2571"/>
    <col width="9.140000000000001" customWidth="1" min="2572" max="2816"/>
    <col width="9.289999999999999" customWidth="1" min="2817" max="2817"/>
    <col width="9.140000000000001" customWidth="1" min="2818" max="2818"/>
    <col width="9.289999999999999" customWidth="1" min="2819" max="2821"/>
    <col width="7.86" customWidth="1" min="2822" max="2822"/>
    <col width="9.140000000000001" customWidth="1" min="2823" max="2823"/>
    <col width="3.72" customWidth="1" min="2824" max="2824"/>
    <col width="9.710000000000001" customWidth="1" min="2825" max="2825"/>
    <col width="9.140000000000001" customWidth="1" min="2826" max="2826"/>
    <col width="9.43" customWidth="1" min="2827" max="2827"/>
    <col width="9.140000000000001" customWidth="1" min="2828" max="3072"/>
    <col width="9.289999999999999" customWidth="1" min="3073" max="3073"/>
    <col width="9.140000000000001" customWidth="1" min="3074" max="3074"/>
    <col width="9.289999999999999" customWidth="1" min="3075" max="3077"/>
    <col width="7.86" customWidth="1" min="3078" max="3078"/>
    <col width="9.140000000000001" customWidth="1" min="3079" max="3079"/>
    <col width="3.72" customWidth="1" min="3080" max="3080"/>
    <col width="9.710000000000001" customWidth="1" min="3081" max="3081"/>
    <col width="9.140000000000001" customWidth="1" min="3082" max="3082"/>
    <col width="9.43" customWidth="1" min="3083" max="3083"/>
    <col width="9.140000000000001" customWidth="1" min="3084" max="3328"/>
    <col width="9.289999999999999" customWidth="1" min="3329" max="3329"/>
    <col width="9.140000000000001" customWidth="1" min="3330" max="3330"/>
    <col width="9.289999999999999" customWidth="1" min="3331" max="3333"/>
    <col width="7.86" customWidth="1" min="3334" max="3334"/>
    <col width="9.140000000000001" customWidth="1" min="3335" max="3335"/>
    <col width="3.72" customWidth="1" min="3336" max="3336"/>
    <col width="9.710000000000001" customWidth="1" min="3337" max="3337"/>
    <col width="9.140000000000001" customWidth="1" min="3338" max="3338"/>
    <col width="9.43" customWidth="1" min="3339" max="3339"/>
    <col width="9.140000000000001" customWidth="1" min="3340" max="3584"/>
    <col width="9.289999999999999" customWidth="1" min="3585" max="3585"/>
    <col width="9.140000000000001" customWidth="1" min="3586" max="3586"/>
    <col width="9.289999999999999" customWidth="1" min="3587" max="3589"/>
    <col width="7.86" customWidth="1" min="3590" max="3590"/>
    <col width="9.140000000000001" customWidth="1" min="3591" max="3591"/>
    <col width="3.72" customWidth="1" min="3592" max="3592"/>
    <col width="9.710000000000001" customWidth="1" min="3593" max="3593"/>
    <col width="9.140000000000001" customWidth="1" min="3594" max="3594"/>
    <col width="9.43" customWidth="1" min="3595" max="3595"/>
    <col width="9.140000000000001" customWidth="1" min="3596" max="3840"/>
    <col width="9.289999999999999" customWidth="1" min="3841" max="3841"/>
    <col width="9.140000000000001" customWidth="1" min="3842" max="3842"/>
    <col width="9.289999999999999" customWidth="1" min="3843" max="3845"/>
    <col width="7.86" customWidth="1" min="3846" max="3846"/>
    <col width="9.140000000000001" customWidth="1" min="3847" max="3847"/>
    <col width="3.72" customWidth="1" min="3848" max="3848"/>
    <col width="9.710000000000001" customWidth="1" min="3849" max="3849"/>
    <col width="9.140000000000001" customWidth="1" min="3850" max="3850"/>
    <col width="9.43" customWidth="1" min="3851" max="3851"/>
    <col width="9.140000000000001" customWidth="1" min="3852" max="4096"/>
    <col width="9.289999999999999" customWidth="1" min="4097" max="4097"/>
    <col width="9.140000000000001" customWidth="1" min="4098" max="4098"/>
    <col width="9.289999999999999" customWidth="1" min="4099" max="4101"/>
    <col width="7.86" customWidth="1" min="4102" max="4102"/>
    <col width="9.140000000000001" customWidth="1" min="4103" max="4103"/>
    <col width="3.72" customWidth="1" min="4104" max="4104"/>
    <col width="9.710000000000001" customWidth="1" min="4105" max="4105"/>
    <col width="9.140000000000001" customWidth="1" min="4106" max="4106"/>
    <col width="9.43" customWidth="1" min="4107" max="4107"/>
    <col width="9.140000000000001" customWidth="1" min="4108" max="4352"/>
    <col width="9.289999999999999" customWidth="1" min="4353" max="4353"/>
    <col width="9.140000000000001" customWidth="1" min="4354" max="4354"/>
    <col width="9.289999999999999" customWidth="1" min="4355" max="4357"/>
    <col width="7.86" customWidth="1" min="4358" max="4358"/>
    <col width="9.140000000000001" customWidth="1" min="4359" max="4359"/>
    <col width="3.72" customWidth="1" min="4360" max="4360"/>
    <col width="9.710000000000001" customWidth="1" min="4361" max="4361"/>
    <col width="9.140000000000001" customWidth="1" min="4362" max="4362"/>
    <col width="9.43" customWidth="1" min="4363" max="4363"/>
    <col width="9.140000000000001" customWidth="1" min="4364" max="4608"/>
    <col width="9.289999999999999" customWidth="1" min="4609" max="4609"/>
    <col width="9.140000000000001" customWidth="1" min="4610" max="4610"/>
    <col width="9.289999999999999" customWidth="1" min="4611" max="4613"/>
    <col width="7.86" customWidth="1" min="4614" max="4614"/>
    <col width="9.140000000000001" customWidth="1" min="4615" max="4615"/>
    <col width="3.72" customWidth="1" min="4616" max="4616"/>
    <col width="9.710000000000001" customWidth="1" min="4617" max="4617"/>
    <col width="9.140000000000001" customWidth="1" min="4618" max="4618"/>
    <col width="9.43" customWidth="1" min="4619" max="4619"/>
    <col width="9.140000000000001" customWidth="1" min="4620" max="4864"/>
    <col width="9.289999999999999" customWidth="1" min="4865" max="4865"/>
    <col width="9.140000000000001" customWidth="1" min="4866" max="4866"/>
    <col width="9.289999999999999" customWidth="1" min="4867" max="4869"/>
    <col width="7.86" customWidth="1" min="4870" max="4870"/>
    <col width="9.140000000000001" customWidth="1" min="4871" max="4871"/>
    <col width="3.72" customWidth="1" min="4872" max="4872"/>
    <col width="9.710000000000001" customWidth="1" min="4873" max="4873"/>
    <col width="9.140000000000001" customWidth="1" min="4874" max="4874"/>
    <col width="9.43" customWidth="1" min="4875" max="4875"/>
    <col width="9.140000000000001" customWidth="1" min="4876" max="5120"/>
    <col width="9.289999999999999" customWidth="1" min="5121" max="5121"/>
    <col width="9.140000000000001" customWidth="1" min="5122" max="5122"/>
    <col width="9.289999999999999" customWidth="1" min="5123" max="5125"/>
    <col width="7.86" customWidth="1" min="5126" max="5126"/>
    <col width="9.140000000000001" customWidth="1" min="5127" max="5127"/>
    <col width="3.72" customWidth="1" min="5128" max="5128"/>
    <col width="9.710000000000001" customWidth="1" min="5129" max="5129"/>
    <col width="9.140000000000001" customWidth="1" min="5130" max="5130"/>
    <col width="9.43" customWidth="1" min="5131" max="5131"/>
    <col width="9.140000000000001" customWidth="1" min="5132" max="5376"/>
    <col width="9.289999999999999" customWidth="1" min="5377" max="5377"/>
    <col width="9.140000000000001" customWidth="1" min="5378" max="5378"/>
    <col width="9.289999999999999" customWidth="1" min="5379" max="5381"/>
    <col width="7.86" customWidth="1" min="5382" max="5382"/>
    <col width="9.140000000000001" customWidth="1" min="5383" max="5383"/>
    <col width="3.72" customWidth="1" min="5384" max="5384"/>
    <col width="9.710000000000001" customWidth="1" min="5385" max="5385"/>
    <col width="9.140000000000001" customWidth="1" min="5386" max="5386"/>
    <col width="9.43" customWidth="1" min="5387" max="5387"/>
    <col width="9.140000000000001" customWidth="1" min="5388" max="5632"/>
    <col width="9.289999999999999" customWidth="1" min="5633" max="5633"/>
    <col width="9.140000000000001" customWidth="1" min="5634" max="5634"/>
    <col width="9.289999999999999" customWidth="1" min="5635" max="5637"/>
    <col width="7.86" customWidth="1" min="5638" max="5638"/>
    <col width="9.140000000000001" customWidth="1" min="5639" max="5639"/>
    <col width="3.72" customWidth="1" min="5640" max="5640"/>
    <col width="9.710000000000001" customWidth="1" min="5641" max="5641"/>
    <col width="9.140000000000001" customWidth="1" min="5642" max="5642"/>
    <col width="9.43" customWidth="1" min="5643" max="5643"/>
    <col width="9.140000000000001" customWidth="1" min="5644" max="5888"/>
    <col width="9.289999999999999" customWidth="1" min="5889" max="5889"/>
    <col width="9.140000000000001" customWidth="1" min="5890" max="5890"/>
    <col width="9.289999999999999" customWidth="1" min="5891" max="5893"/>
    <col width="7.86" customWidth="1" min="5894" max="5894"/>
    <col width="9.140000000000001" customWidth="1" min="5895" max="5895"/>
    <col width="3.72" customWidth="1" min="5896" max="5896"/>
    <col width="9.710000000000001" customWidth="1" min="5897" max="5897"/>
    <col width="9.140000000000001" customWidth="1" min="5898" max="5898"/>
    <col width="9.43" customWidth="1" min="5899" max="5899"/>
    <col width="9.140000000000001" customWidth="1" min="5900" max="6144"/>
    <col width="9.289999999999999" customWidth="1" min="6145" max="6145"/>
    <col width="9.140000000000001" customWidth="1" min="6146" max="6146"/>
    <col width="9.289999999999999" customWidth="1" min="6147" max="6149"/>
    <col width="7.86" customWidth="1" min="6150" max="6150"/>
    <col width="9.140000000000001" customWidth="1" min="6151" max="6151"/>
    <col width="3.72" customWidth="1" min="6152" max="6152"/>
    <col width="9.710000000000001" customWidth="1" min="6153" max="6153"/>
    <col width="9.140000000000001" customWidth="1" min="6154" max="6154"/>
    <col width="9.43" customWidth="1" min="6155" max="6155"/>
    <col width="9.140000000000001" customWidth="1" min="6156" max="6400"/>
    <col width="9.289999999999999" customWidth="1" min="6401" max="6401"/>
    <col width="9.140000000000001" customWidth="1" min="6402" max="6402"/>
    <col width="9.289999999999999" customWidth="1" min="6403" max="6405"/>
    <col width="7.86" customWidth="1" min="6406" max="6406"/>
    <col width="9.140000000000001" customWidth="1" min="6407" max="6407"/>
    <col width="3.72" customWidth="1" min="6408" max="6408"/>
    <col width="9.710000000000001" customWidth="1" min="6409" max="6409"/>
    <col width="9.140000000000001" customWidth="1" min="6410" max="6410"/>
    <col width="9.43" customWidth="1" min="6411" max="6411"/>
    <col width="9.140000000000001" customWidth="1" min="6412" max="6656"/>
    <col width="9.289999999999999" customWidth="1" min="6657" max="6657"/>
    <col width="9.140000000000001" customWidth="1" min="6658" max="6658"/>
    <col width="9.289999999999999" customWidth="1" min="6659" max="6661"/>
    <col width="7.86" customWidth="1" min="6662" max="6662"/>
    <col width="9.140000000000001" customWidth="1" min="6663" max="6663"/>
    <col width="3.72" customWidth="1" min="6664" max="6664"/>
    <col width="9.710000000000001" customWidth="1" min="6665" max="6665"/>
    <col width="9.140000000000001" customWidth="1" min="6666" max="6666"/>
    <col width="9.43" customWidth="1" min="6667" max="6667"/>
    <col width="9.140000000000001" customWidth="1" min="6668" max="6912"/>
    <col width="9.289999999999999" customWidth="1" min="6913" max="6913"/>
    <col width="9.140000000000001" customWidth="1" min="6914" max="6914"/>
    <col width="9.289999999999999" customWidth="1" min="6915" max="6917"/>
    <col width="7.86" customWidth="1" min="6918" max="6918"/>
    <col width="9.140000000000001" customWidth="1" min="6919" max="6919"/>
    <col width="3.72" customWidth="1" min="6920" max="6920"/>
    <col width="9.710000000000001" customWidth="1" min="6921" max="6921"/>
    <col width="9.140000000000001" customWidth="1" min="6922" max="6922"/>
    <col width="9.43" customWidth="1" min="6923" max="6923"/>
    <col width="9.140000000000001" customWidth="1" min="6924" max="7168"/>
    <col width="9.289999999999999" customWidth="1" min="7169" max="7169"/>
    <col width="9.140000000000001" customWidth="1" min="7170" max="7170"/>
    <col width="9.289999999999999" customWidth="1" min="7171" max="7173"/>
    <col width="7.86" customWidth="1" min="7174" max="7174"/>
    <col width="9.140000000000001" customWidth="1" min="7175" max="7175"/>
    <col width="3.72" customWidth="1" min="7176" max="7176"/>
    <col width="9.710000000000001" customWidth="1" min="7177" max="7177"/>
    <col width="9.140000000000001" customWidth="1" min="7178" max="7178"/>
    <col width="9.43" customWidth="1" min="7179" max="7179"/>
    <col width="9.140000000000001" customWidth="1" min="7180" max="7424"/>
    <col width="9.289999999999999" customWidth="1" min="7425" max="7425"/>
    <col width="9.140000000000001" customWidth="1" min="7426" max="7426"/>
    <col width="9.289999999999999" customWidth="1" min="7427" max="7429"/>
    <col width="7.86" customWidth="1" min="7430" max="7430"/>
    <col width="9.140000000000001" customWidth="1" min="7431" max="7431"/>
    <col width="3.72" customWidth="1" min="7432" max="7432"/>
    <col width="9.710000000000001" customWidth="1" min="7433" max="7433"/>
    <col width="9.140000000000001" customWidth="1" min="7434" max="7434"/>
    <col width="9.43" customWidth="1" min="7435" max="7435"/>
    <col width="9.140000000000001" customWidth="1" min="7436" max="7680"/>
    <col width="9.289999999999999" customWidth="1" min="7681" max="7681"/>
    <col width="9.140000000000001" customWidth="1" min="7682" max="7682"/>
    <col width="9.289999999999999" customWidth="1" min="7683" max="7685"/>
    <col width="7.86" customWidth="1" min="7686" max="7686"/>
    <col width="9.140000000000001" customWidth="1" min="7687" max="7687"/>
    <col width="3.72" customWidth="1" min="7688" max="7688"/>
    <col width="9.710000000000001" customWidth="1" min="7689" max="7689"/>
    <col width="9.140000000000001" customWidth="1" min="7690" max="7690"/>
    <col width="9.43" customWidth="1" min="7691" max="7691"/>
    <col width="9.140000000000001" customWidth="1" min="7692" max="7936"/>
    <col width="9.289999999999999" customWidth="1" min="7937" max="7937"/>
    <col width="9.140000000000001" customWidth="1" min="7938" max="7938"/>
    <col width="9.289999999999999" customWidth="1" min="7939" max="7941"/>
    <col width="7.86" customWidth="1" min="7942" max="7942"/>
    <col width="9.140000000000001" customWidth="1" min="7943" max="7943"/>
    <col width="3.72" customWidth="1" min="7944" max="7944"/>
    <col width="9.710000000000001" customWidth="1" min="7945" max="7945"/>
    <col width="9.140000000000001" customWidth="1" min="7946" max="7946"/>
    <col width="9.43" customWidth="1" min="7947" max="7947"/>
    <col width="9.140000000000001" customWidth="1" min="7948" max="8192"/>
    <col width="9.289999999999999" customWidth="1" min="8193" max="8193"/>
    <col width="9.140000000000001" customWidth="1" min="8194" max="8194"/>
    <col width="9.289999999999999" customWidth="1" min="8195" max="8197"/>
    <col width="7.86" customWidth="1" min="8198" max="8198"/>
    <col width="9.140000000000001" customWidth="1" min="8199" max="8199"/>
    <col width="3.72" customWidth="1" min="8200" max="8200"/>
    <col width="9.710000000000001" customWidth="1" min="8201" max="8201"/>
    <col width="9.140000000000001" customWidth="1" min="8202" max="8202"/>
    <col width="9.43" customWidth="1" min="8203" max="8203"/>
    <col width="9.140000000000001" customWidth="1" min="8204" max="8448"/>
    <col width="9.289999999999999" customWidth="1" min="8449" max="8449"/>
    <col width="9.140000000000001" customWidth="1" min="8450" max="8450"/>
    <col width="9.289999999999999" customWidth="1" min="8451" max="8453"/>
    <col width="7.86" customWidth="1" min="8454" max="8454"/>
    <col width="9.140000000000001" customWidth="1" min="8455" max="8455"/>
    <col width="3.72" customWidth="1" min="8456" max="8456"/>
    <col width="9.710000000000001" customWidth="1" min="8457" max="8457"/>
    <col width="9.140000000000001" customWidth="1" min="8458" max="8458"/>
    <col width="9.43" customWidth="1" min="8459" max="8459"/>
    <col width="9.140000000000001" customWidth="1" min="8460" max="8704"/>
    <col width="9.289999999999999" customWidth="1" min="8705" max="8705"/>
    <col width="9.140000000000001" customWidth="1" min="8706" max="8706"/>
    <col width="9.289999999999999" customWidth="1" min="8707" max="8709"/>
    <col width="7.86" customWidth="1" min="8710" max="8710"/>
    <col width="9.140000000000001" customWidth="1" min="8711" max="8711"/>
    <col width="3.72" customWidth="1" min="8712" max="8712"/>
    <col width="9.710000000000001" customWidth="1" min="8713" max="8713"/>
    <col width="9.140000000000001" customWidth="1" min="8714" max="8714"/>
    <col width="9.43" customWidth="1" min="8715" max="8715"/>
    <col width="9.140000000000001" customWidth="1" min="8716" max="8960"/>
    <col width="9.289999999999999" customWidth="1" min="8961" max="8961"/>
    <col width="9.140000000000001" customWidth="1" min="8962" max="8962"/>
    <col width="9.289999999999999" customWidth="1" min="8963" max="8965"/>
    <col width="7.86" customWidth="1" min="8966" max="8966"/>
    <col width="9.140000000000001" customWidth="1" min="8967" max="8967"/>
    <col width="3.72" customWidth="1" min="8968" max="8968"/>
    <col width="9.710000000000001" customWidth="1" min="8969" max="8969"/>
    <col width="9.140000000000001" customWidth="1" min="8970" max="8970"/>
    <col width="9.43" customWidth="1" min="8971" max="8971"/>
    <col width="9.140000000000001" customWidth="1" min="8972" max="9216"/>
    <col width="9.289999999999999" customWidth="1" min="9217" max="9217"/>
    <col width="9.140000000000001" customWidth="1" min="9218" max="9218"/>
    <col width="9.289999999999999" customWidth="1" min="9219" max="9221"/>
    <col width="7.86" customWidth="1" min="9222" max="9222"/>
    <col width="9.140000000000001" customWidth="1" min="9223" max="9223"/>
    <col width="3.72" customWidth="1" min="9224" max="9224"/>
    <col width="9.710000000000001" customWidth="1" min="9225" max="9225"/>
    <col width="9.140000000000001" customWidth="1" min="9226" max="9226"/>
    <col width="9.43" customWidth="1" min="9227" max="9227"/>
    <col width="9.140000000000001" customWidth="1" min="9228" max="9472"/>
    <col width="9.289999999999999" customWidth="1" min="9473" max="9473"/>
    <col width="9.140000000000001" customWidth="1" min="9474" max="9474"/>
    <col width="9.289999999999999" customWidth="1" min="9475" max="9477"/>
    <col width="7.86" customWidth="1" min="9478" max="9478"/>
    <col width="9.140000000000001" customWidth="1" min="9479" max="9479"/>
    <col width="3.72" customWidth="1" min="9480" max="9480"/>
    <col width="9.710000000000001" customWidth="1" min="9481" max="9481"/>
    <col width="9.140000000000001" customWidth="1" min="9482" max="9482"/>
    <col width="9.43" customWidth="1" min="9483" max="9483"/>
    <col width="9.140000000000001" customWidth="1" min="9484" max="9728"/>
    <col width="9.289999999999999" customWidth="1" min="9729" max="9729"/>
    <col width="9.140000000000001" customWidth="1" min="9730" max="9730"/>
    <col width="9.289999999999999" customWidth="1" min="9731" max="9733"/>
    <col width="7.86" customWidth="1" min="9734" max="9734"/>
    <col width="9.140000000000001" customWidth="1" min="9735" max="9735"/>
    <col width="3.72" customWidth="1" min="9736" max="9736"/>
    <col width="9.710000000000001" customWidth="1" min="9737" max="9737"/>
    <col width="9.140000000000001" customWidth="1" min="9738" max="9738"/>
    <col width="9.43" customWidth="1" min="9739" max="9739"/>
    <col width="9.140000000000001" customWidth="1" min="9740" max="9984"/>
    <col width="9.289999999999999" customWidth="1" min="9985" max="9985"/>
    <col width="9.140000000000001" customWidth="1" min="9986" max="9986"/>
    <col width="9.289999999999999" customWidth="1" min="9987" max="9989"/>
    <col width="7.86" customWidth="1" min="9990" max="9990"/>
    <col width="9.140000000000001" customWidth="1" min="9991" max="9991"/>
    <col width="3.72" customWidth="1" min="9992" max="9992"/>
    <col width="9.710000000000001" customWidth="1" min="9993" max="9993"/>
    <col width="9.140000000000001" customWidth="1" min="9994" max="9994"/>
    <col width="9.43" customWidth="1" min="9995" max="9995"/>
    <col width="9.140000000000001" customWidth="1" min="9996" max="10240"/>
    <col width="9.289999999999999" customWidth="1" min="10241" max="10241"/>
    <col width="9.140000000000001" customWidth="1" min="10242" max="10242"/>
    <col width="9.289999999999999" customWidth="1" min="10243" max="10245"/>
    <col width="7.86" customWidth="1" min="10246" max="10246"/>
    <col width="9.140000000000001" customWidth="1" min="10247" max="10247"/>
    <col width="3.72" customWidth="1" min="10248" max="10248"/>
    <col width="9.710000000000001" customWidth="1" min="10249" max="10249"/>
    <col width="9.140000000000001" customWidth="1" min="10250" max="10250"/>
    <col width="9.43" customWidth="1" min="10251" max="10251"/>
    <col width="9.140000000000001" customWidth="1" min="10252" max="10496"/>
    <col width="9.289999999999999" customWidth="1" min="10497" max="10497"/>
    <col width="9.140000000000001" customWidth="1" min="10498" max="10498"/>
    <col width="9.289999999999999" customWidth="1" min="10499" max="10501"/>
    <col width="7.86" customWidth="1" min="10502" max="10502"/>
    <col width="9.140000000000001" customWidth="1" min="10503" max="10503"/>
    <col width="3.72" customWidth="1" min="10504" max="10504"/>
    <col width="9.710000000000001" customWidth="1" min="10505" max="10505"/>
    <col width="9.140000000000001" customWidth="1" min="10506" max="10506"/>
    <col width="9.43" customWidth="1" min="10507" max="10507"/>
    <col width="9.140000000000001" customWidth="1" min="10508" max="10752"/>
    <col width="9.289999999999999" customWidth="1" min="10753" max="10753"/>
    <col width="9.140000000000001" customWidth="1" min="10754" max="10754"/>
    <col width="9.289999999999999" customWidth="1" min="10755" max="10757"/>
    <col width="7.86" customWidth="1" min="10758" max="10758"/>
    <col width="9.140000000000001" customWidth="1" min="10759" max="10759"/>
    <col width="3.72" customWidth="1" min="10760" max="10760"/>
    <col width="9.710000000000001" customWidth="1" min="10761" max="10761"/>
    <col width="9.140000000000001" customWidth="1" min="10762" max="10762"/>
    <col width="9.43" customWidth="1" min="10763" max="10763"/>
    <col width="9.140000000000001" customWidth="1" min="10764" max="11008"/>
    <col width="9.289999999999999" customWidth="1" min="11009" max="11009"/>
    <col width="9.140000000000001" customWidth="1" min="11010" max="11010"/>
    <col width="9.289999999999999" customWidth="1" min="11011" max="11013"/>
    <col width="7.86" customWidth="1" min="11014" max="11014"/>
    <col width="9.140000000000001" customWidth="1" min="11015" max="11015"/>
    <col width="3.72" customWidth="1" min="11016" max="11016"/>
    <col width="9.710000000000001" customWidth="1" min="11017" max="11017"/>
    <col width="9.140000000000001" customWidth="1" min="11018" max="11018"/>
    <col width="9.43" customWidth="1" min="11019" max="11019"/>
    <col width="9.140000000000001" customWidth="1" min="11020" max="11264"/>
    <col width="9.289999999999999" customWidth="1" min="11265" max="11265"/>
    <col width="9.140000000000001" customWidth="1" min="11266" max="11266"/>
    <col width="9.289999999999999" customWidth="1" min="11267" max="11269"/>
    <col width="7.86" customWidth="1" min="11270" max="11270"/>
    <col width="9.140000000000001" customWidth="1" min="11271" max="11271"/>
    <col width="3.72" customWidth="1" min="11272" max="11272"/>
    <col width="9.710000000000001" customWidth="1" min="11273" max="11273"/>
    <col width="9.140000000000001" customWidth="1" min="11274" max="11274"/>
    <col width="9.43" customWidth="1" min="11275" max="11275"/>
    <col width="9.140000000000001" customWidth="1" min="11276" max="11520"/>
    <col width="9.289999999999999" customWidth="1" min="11521" max="11521"/>
    <col width="9.140000000000001" customWidth="1" min="11522" max="11522"/>
    <col width="9.289999999999999" customWidth="1" min="11523" max="11525"/>
    <col width="7.86" customWidth="1" min="11526" max="11526"/>
    <col width="9.140000000000001" customWidth="1" min="11527" max="11527"/>
    <col width="3.72" customWidth="1" min="11528" max="11528"/>
    <col width="9.710000000000001" customWidth="1" min="11529" max="11529"/>
    <col width="9.140000000000001" customWidth="1" min="11530" max="11530"/>
    <col width="9.43" customWidth="1" min="11531" max="11531"/>
    <col width="9.140000000000001" customWidth="1" min="11532" max="11776"/>
    <col width="9.289999999999999" customWidth="1" min="11777" max="11777"/>
    <col width="9.140000000000001" customWidth="1" min="11778" max="11778"/>
    <col width="9.289999999999999" customWidth="1" min="11779" max="11781"/>
    <col width="7.86" customWidth="1" min="11782" max="11782"/>
    <col width="9.140000000000001" customWidth="1" min="11783" max="11783"/>
    <col width="3.72" customWidth="1" min="11784" max="11784"/>
    <col width="9.710000000000001" customWidth="1" min="11785" max="11785"/>
    <col width="9.140000000000001" customWidth="1" min="11786" max="11786"/>
    <col width="9.43" customWidth="1" min="11787" max="11787"/>
    <col width="9.140000000000001" customWidth="1" min="11788" max="12032"/>
    <col width="9.289999999999999" customWidth="1" min="12033" max="12033"/>
    <col width="9.140000000000001" customWidth="1" min="12034" max="12034"/>
    <col width="9.289999999999999" customWidth="1" min="12035" max="12037"/>
    <col width="7.86" customWidth="1" min="12038" max="12038"/>
    <col width="9.140000000000001" customWidth="1" min="12039" max="12039"/>
    <col width="3.72" customWidth="1" min="12040" max="12040"/>
    <col width="9.710000000000001" customWidth="1" min="12041" max="12041"/>
    <col width="9.140000000000001" customWidth="1" min="12042" max="12042"/>
    <col width="9.43" customWidth="1" min="12043" max="12043"/>
    <col width="9.140000000000001" customWidth="1" min="12044" max="12288"/>
    <col width="9.289999999999999" customWidth="1" min="12289" max="12289"/>
    <col width="9.140000000000001" customWidth="1" min="12290" max="12290"/>
    <col width="9.289999999999999" customWidth="1" min="12291" max="12293"/>
    <col width="7.86" customWidth="1" min="12294" max="12294"/>
    <col width="9.140000000000001" customWidth="1" min="12295" max="12295"/>
    <col width="3.72" customWidth="1" min="12296" max="12296"/>
    <col width="9.710000000000001" customWidth="1" min="12297" max="12297"/>
    <col width="9.140000000000001" customWidth="1" min="12298" max="12298"/>
    <col width="9.43" customWidth="1" min="12299" max="12299"/>
    <col width="9.140000000000001" customWidth="1" min="12300" max="12544"/>
    <col width="9.289999999999999" customWidth="1" min="12545" max="12545"/>
    <col width="9.140000000000001" customWidth="1" min="12546" max="12546"/>
    <col width="9.289999999999999" customWidth="1" min="12547" max="12549"/>
    <col width="7.86" customWidth="1" min="12550" max="12550"/>
    <col width="9.140000000000001" customWidth="1" min="12551" max="12551"/>
    <col width="3.72" customWidth="1" min="12552" max="12552"/>
    <col width="9.710000000000001" customWidth="1" min="12553" max="12553"/>
    <col width="9.140000000000001" customWidth="1" min="12554" max="12554"/>
    <col width="9.43" customWidth="1" min="12555" max="12555"/>
    <col width="9.140000000000001" customWidth="1" min="12556" max="12800"/>
    <col width="9.289999999999999" customWidth="1" min="12801" max="12801"/>
    <col width="9.140000000000001" customWidth="1" min="12802" max="12802"/>
    <col width="9.289999999999999" customWidth="1" min="12803" max="12805"/>
    <col width="7.86" customWidth="1" min="12806" max="12806"/>
    <col width="9.140000000000001" customWidth="1" min="12807" max="12807"/>
    <col width="3.72" customWidth="1" min="12808" max="12808"/>
    <col width="9.710000000000001" customWidth="1" min="12809" max="12809"/>
    <col width="9.140000000000001" customWidth="1" min="12810" max="12810"/>
    <col width="9.43" customWidth="1" min="12811" max="12811"/>
    <col width="9.140000000000001" customWidth="1" min="12812" max="13056"/>
    <col width="9.289999999999999" customWidth="1" min="13057" max="13057"/>
    <col width="9.140000000000001" customWidth="1" min="13058" max="13058"/>
    <col width="9.289999999999999" customWidth="1" min="13059" max="13061"/>
    <col width="7.86" customWidth="1" min="13062" max="13062"/>
    <col width="9.140000000000001" customWidth="1" min="13063" max="13063"/>
    <col width="3.72" customWidth="1" min="13064" max="13064"/>
    <col width="9.710000000000001" customWidth="1" min="13065" max="13065"/>
    <col width="9.140000000000001" customWidth="1" min="13066" max="13066"/>
    <col width="9.43" customWidth="1" min="13067" max="13067"/>
    <col width="9.140000000000001" customWidth="1" min="13068" max="13312"/>
    <col width="9.289999999999999" customWidth="1" min="13313" max="13313"/>
    <col width="9.140000000000001" customWidth="1" min="13314" max="13314"/>
    <col width="9.289999999999999" customWidth="1" min="13315" max="13317"/>
    <col width="7.86" customWidth="1" min="13318" max="13318"/>
    <col width="9.140000000000001" customWidth="1" min="13319" max="13319"/>
    <col width="3.72" customWidth="1" min="13320" max="13320"/>
    <col width="9.710000000000001" customWidth="1" min="13321" max="13321"/>
    <col width="9.140000000000001" customWidth="1" min="13322" max="13322"/>
    <col width="9.43" customWidth="1" min="13323" max="13323"/>
    <col width="9.140000000000001" customWidth="1" min="13324" max="13568"/>
    <col width="9.289999999999999" customWidth="1" min="13569" max="13569"/>
    <col width="9.140000000000001" customWidth="1" min="13570" max="13570"/>
    <col width="9.289999999999999" customWidth="1" min="13571" max="13573"/>
    <col width="7.86" customWidth="1" min="13574" max="13574"/>
    <col width="9.140000000000001" customWidth="1" min="13575" max="13575"/>
    <col width="3.72" customWidth="1" min="13576" max="13576"/>
    <col width="9.710000000000001" customWidth="1" min="13577" max="13577"/>
    <col width="9.140000000000001" customWidth="1" min="13578" max="13578"/>
    <col width="9.43" customWidth="1" min="13579" max="13579"/>
    <col width="9.140000000000001" customWidth="1" min="13580" max="13824"/>
    <col width="9.289999999999999" customWidth="1" min="13825" max="13825"/>
    <col width="9.140000000000001" customWidth="1" min="13826" max="13826"/>
    <col width="9.289999999999999" customWidth="1" min="13827" max="13829"/>
    <col width="7.86" customWidth="1" min="13830" max="13830"/>
    <col width="9.140000000000001" customWidth="1" min="13831" max="13831"/>
    <col width="3.72" customWidth="1" min="13832" max="13832"/>
    <col width="9.710000000000001" customWidth="1" min="13833" max="13833"/>
    <col width="9.140000000000001" customWidth="1" min="13834" max="13834"/>
    <col width="9.43" customWidth="1" min="13835" max="13835"/>
    <col width="9.140000000000001" customWidth="1" min="13836" max="14080"/>
    <col width="9.289999999999999" customWidth="1" min="14081" max="14081"/>
    <col width="9.140000000000001" customWidth="1" min="14082" max="14082"/>
    <col width="9.289999999999999" customWidth="1" min="14083" max="14085"/>
    <col width="7.86" customWidth="1" min="14086" max="14086"/>
    <col width="9.140000000000001" customWidth="1" min="14087" max="14087"/>
    <col width="3.72" customWidth="1" min="14088" max="14088"/>
    <col width="9.710000000000001" customWidth="1" min="14089" max="14089"/>
    <col width="9.140000000000001" customWidth="1" min="14090" max="14090"/>
    <col width="9.43" customWidth="1" min="14091" max="14091"/>
    <col width="9.140000000000001" customWidth="1" min="14092" max="14336"/>
    <col width="9.289999999999999" customWidth="1" min="14337" max="14337"/>
    <col width="9.140000000000001" customWidth="1" min="14338" max="14338"/>
    <col width="9.289999999999999" customWidth="1" min="14339" max="14341"/>
    <col width="7.86" customWidth="1" min="14342" max="14342"/>
    <col width="9.140000000000001" customWidth="1" min="14343" max="14343"/>
    <col width="3.72" customWidth="1" min="14344" max="14344"/>
    <col width="9.710000000000001" customWidth="1" min="14345" max="14345"/>
    <col width="9.140000000000001" customWidth="1" min="14346" max="14346"/>
    <col width="9.43" customWidth="1" min="14347" max="14347"/>
    <col width="9.140000000000001" customWidth="1" min="14348" max="14592"/>
    <col width="9.289999999999999" customWidth="1" min="14593" max="14593"/>
    <col width="9.140000000000001" customWidth="1" min="14594" max="14594"/>
    <col width="9.289999999999999" customWidth="1" min="14595" max="14597"/>
    <col width="7.86" customWidth="1" min="14598" max="14598"/>
    <col width="9.140000000000001" customWidth="1" min="14599" max="14599"/>
    <col width="3.72" customWidth="1" min="14600" max="14600"/>
    <col width="9.710000000000001" customWidth="1" min="14601" max="14601"/>
    <col width="9.140000000000001" customWidth="1" min="14602" max="14602"/>
    <col width="9.43" customWidth="1" min="14603" max="14603"/>
    <col width="9.140000000000001" customWidth="1" min="14604" max="14848"/>
    <col width="9.289999999999999" customWidth="1" min="14849" max="14849"/>
    <col width="9.140000000000001" customWidth="1" min="14850" max="14850"/>
    <col width="9.289999999999999" customWidth="1" min="14851" max="14853"/>
    <col width="7.86" customWidth="1" min="14854" max="14854"/>
    <col width="9.140000000000001" customWidth="1" min="14855" max="14855"/>
    <col width="3.72" customWidth="1" min="14856" max="14856"/>
    <col width="9.710000000000001" customWidth="1" min="14857" max="14857"/>
    <col width="9.140000000000001" customWidth="1" min="14858" max="14858"/>
    <col width="9.43" customWidth="1" min="14859" max="14859"/>
    <col width="9.140000000000001" customWidth="1" min="14860" max="15104"/>
    <col width="9.289999999999999" customWidth="1" min="15105" max="15105"/>
    <col width="9.140000000000001" customWidth="1" min="15106" max="15106"/>
    <col width="9.289999999999999" customWidth="1" min="15107" max="15109"/>
    <col width="7.86" customWidth="1" min="15110" max="15110"/>
    <col width="9.140000000000001" customWidth="1" min="15111" max="15111"/>
    <col width="3.72" customWidth="1" min="15112" max="15112"/>
    <col width="9.710000000000001" customWidth="1" min="15113" max="15113"/>
    <col width="9.140000000000001" customWidth="1" min="15114" max="15114"/>
    <col width="9.43" customWidth="1" min="15115" max="15115"/>
    <col width="9.140000000000001" customWidth="1" min="15116" max="15360"/>
    <col width="9.289999999999999" customWidth="1" min="15361" max="15361"/>
    <col width="9.140000000000001" customWidth="1" min="15362" max="15362"/>
    <col width="9.289999999999999" customWidth="1" min="15363" max="15365"/>
    <col width="7.86" customWidth="1" min="15366" max="15366"/>
    <col width="9.140000000000001" customWidth="1" min="15367" max="15367"/>
    <col width="3.72" customWidth="1" min="15368" max="15368"/>
    <col width="9.710000000000001" customWidth="1" min="15369" max="15369"/>
    <col width="9.140000000000001" customWidth="1" min="15370" max="15370"/>
    <col width="9.43" customWidth="1" min="15371" max="15371"/>
    <col width="9.140000000000001" customWidth="1" min="15372" max="15616"/>
    <col width="9.289999999999999" customWidth="1" min="15617" max="15617"/>
    <col width="9.140000000000001" customWidth="1" min="15618" max="15618"/>
    <col width="9.289999999999999" customWidth="1" min="15619" max="15621"/>
    <col width="7.86" customWidth="1" min="15622" max="15622"/>
    <col width="9.140000000000001" customWidth="1" min="15623" max="15623"/>
    <col width="3.72" customWidth="1" min="15624" max="15624"/>
    <col width="9.710000000000001" customWidth="1" min="15625" max="15625"/>
    <col width="9.140000000000001" customWidth="1" min="15626" max="15626"/>
    <col width="9.43" customWidth="1" min="15627" max="15627"/>
    <col width="9.140000000000001" customWidth="1" min="15628" max="15872"/>
    <col width="9.289999999999999" customWidth="1" min="15873" max="15873"/>
    <col width="9.140000000000001" customWidth="1" min="15874" max="15874"/>
    <col width="9.289999999999999" customWidth="1" min="15875" max="15877"/>
    <col width="7.86" customWidth="1" min="15878" max="15878"/>
    <col width="9.140000000000001" customWidth="1" min="15879" max="15879"/>
    <col width="3.72" customWidth="1" min="15880" max="15880"/>
    <col width="9.710000000000001" customWidth="1" min="15881" max="15881"/>
    <col width="9.140000000000001" customWidth="1" min="15882" max="15882"/>
    <col width="9.43" customWidth="1" min="15883" max="15883"/>
    <col width="9.140000000000001" customWidth="1" min="15884" max="16128"/>
    <col width="9.289999999999999" customWidth="1" min="16129" max="16129"/>
    <col width="9.140000000000001" customWidth="1" min="16130" max="16130"/>
    <col width="9.289999999999999" customWidth="1" min="16131" max="16133"/>
    <col width="7.86" customWidth="1" min="16134" max="16134"/>
    <col width="9.140000000000001" customWidth="1" min="16135" max="16135"/>
    <col width="3.72" customWidth="1" min="16136" max="16136"/>
    <col width="9.710000000000001" customWidth="1" min="16137" max="16137"/>
    <col width="9.140000000000001" customWidth="1" min="16138" max="16138"/>
    <col width="9.43" customWidth="1" min="16139" max="16139"/>
    <col width="9.140000000000001" customWidth="1" min="16140" max="16384"/>
  </cols>
  <sheetData>
    <row r="1" ht="15" customHeight="1">
      <c r="A1" s="201" t="inlineStr">
        <is>
          <t>Сметный расчет № СР-2-27</t>
        </is>
      </c>
    </row>
    <row r="2" ht="15" customHeight="1">
      <c r="A2" s="201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201" t="inlineStr">
        <is>
          <t>Объект: 27-ВЛ 220 кВ Архара-Ядрино-т с отпайкой на ПС Тармачукан-т</t>
        </is>
      </c>
    </row>
    <row r="4">
      <c r="A4" s="202" t="inlineStr">
        <is>
          <t>Основание: Ф.579959-19.27-РД</t>
        </is>
      </c>
      <c r="B4" s="51" t="n"/>
      <c r="C4" s="51" t="n"/>
      <c r="D4" s="51" t="n"/>
      <c r="E4" s="51" t="n"/>
      <c r="F4" s="51" t="n"/>
      <c r="G4" s="51" t="n"/>
      <c r="H4" s="51" t="n"/>
      <c r="I4" s="51" t="n"/>
      <c r="J4" s="51" t="n"/>
      <c r="K4" s="51" t="n"/>
    </row>
    <row r="5" ht="25.5" customHeight="1">
      <c r="A5" s="203" t="inlineStr">
        <is>
          <t>№ п/п</t>
        </is>
      </c>
      <c r="B5" s="203" t="inlineStr">
        <is>
          <t>Наименование затрат</t>
        </is>
      </c>
      <c r="C5" s="204" t="n"/>
      <c r="D5" s="204" t="n"/>
      <c r="E5" s="204" t="n"/>
      <c r="F5" s="204" t="n"/>
      <c r="G5" s="204" t="n"/>
      <c r="H5" s="204" t="n"/>
      <c r="I5" s="205" t="n"/>
      <c r="J5" s="203" t="inlineStr">
        <is>
          <t>Ед. изм</t>
        </is>
      </c>
      <c r="K5" s="203" t="inlineStr">
        <is>
          <t>Затраты, руб.</t>
        </is>
      </c>
    </row>
    <row r="6" ht="15" customHeight="1">
      <c r="A6" s="206" t="inlineStr">
        <is>
          <t>Перевозка рабочих из пгт. Архара к месту проведения работ</t>
        </is>
      </c>
      <c r="B6" s="204" t="n"/>
      <c r="C6" s="204" t="n"/>
      <c r="D6" s="204" t="n"/>
      <c r="E6" s="204" t="n"/>
      <c r="F6" s="204" t="n"/>
      <c r="G6" s="204" t="n"/>
      <c r="H6" s="204" t="n"/>
      <c r="I6" s="205" t="n"/>
      <c r="J6" s="207" t="n"/>
      <c r="K6" s="208" t="n"/>
    </row>
    <row r="7" ht="26.25" customHeight="1">
      <c r="A7" s="203" t="n">
        <v>1</v>
      </c>
      <c r="B7" s="209" t="inlineStr">
        <is>
          <t>Расстояние перевозки 
- по вдольтрассовым проездам</t>
        </is>
      </c>
      <c r="C7" s="204" t="n"/>
      <c r="D7" s="204" t="n"/>
      <c r="E7" s="204" t="n"/>
      <c r="F7" s="204" t="n"/>
      <c r="G7" s="204" t="n"/>
      <c r="H7" s="204" t="n"/>
      <c r="I7" s="205" t="n"/>
      <c r="J7" s="210" t="inlineStr">
        <is>
          <t>км</t>
        </is>
      </c>
      <c r="K7" s="211" t="n">
        <v>47</v>
      </c>
    </row>
    <row r="8" ht="17.25" customHeight="1">
      <c r="A8" s="203" t="n">
        <v>2</v>
      </c>
      <c r="B8" s="209" t="inlineStr">
        <is>
          <t>Количество перевозимых людей</t>
        </is>
      </c>
      <c r="C8" s="204" t="n"/>
      <c r="D8" s="204" t="n"/>
      <c r="E8" s="204" t="n"/>
      <c r="F8" s="204" t="n"/>
      <c r="G8" s="204" t="n"/>
      <c r="H8" s="204" t="n"/>
      <c r="I8" s="205" t="n"/>
      <c r="J8" s="210" t="inlineStr">
        <is>
          <t>чел.</t>
        </is>
      </c>
      <c r="K8" s="212" t="n">
        <f>9*6</f>
        <v>54</v>
      </c>
    </row>
    <row r="9" ht="17.25" customHeight="1">
      <c r="A9" s="203" t="n">
        <v>3</v>
      </c>
      <c r="B9" s="213" t="inlineStr">
        <is>
          <t xml:space="preserve">Продолжительность строительства </t>
        </is>
      </c>
      <c r="C9" s="204" t="n"/>
      <c r="D9" s="204" t="n"/>
      <c r="E9" s="204" t="n"/>
      <c r="F9" s="204" t="n"/>
      <c r="G9" s="204" t="n"/>
      <c r="H9" s="204" t="n"/>
      <c r="I9" s="205" t="n"/>
      <c r="J9" s="210" t="inlineStr">
        <is>
          <t>дней</t>
        </is>
      </c>
      <c r="K9" s="212" t="n">
        <f>30*5.5</f>
        <v>165</v>
      </c>
    </row>
    <row r="10" ht="17.25" customHeight="1">
      <c r="A10" s="203" t="n">
        <v>4</v>
      </c>
      <c r="B10" s="209" t="inlineStr">
        <is>
          <t>Частота перевозки</t>
        </is>
      </c>
      <c r="C10" s="204" t="n"/>
      <c r="D10" s="204" t="n"/>
      <c r="E10" s="204" t="n"/>
      <c r="F10" s="204" t="n"/>
      <c r="G10" s="204" t="n"/>
      <c r="H10" s="204" t="n"/>
      <c r="I10" s="205" t="n"/>
      <c r="J10" s="210" t="inlineStr">
        <is>
          <t>раз/день</t>
        </is>
      </c>
      <c r="K10" s="212" t="n">
        <v>2</v>
      </c>
    </row>
    <row r="11" ht="17.25" customHeight="1">
      <c r="A11" s="203" t="n">
        <v>5</v>
      </c>
      <c r="B11" s="213" t="inlineStr">
        <is>
          <t xml:space="preserve">Пассажировместимость машины  </t>
        </is>
      </c>
      <c r="C11" s="204" t="n"/>
      <c r="D11" s="204" t="n"/>
      <c r="E11" s="204" t="n"/>
      <c r="F11" s="204" t="n"/>
      <c r="G11" s="204" t="n"/>
      <c r="H11" s="204" t="n"/>
      <c r="I11" s="205" t="n"/>
      <c r="J11" s="210" t="inlineStr">
        <is>
          <t>чел.</t>
        </is>
      </c>
      <c r="K11" s="214" t="n">
        <v>20</v>
      </c>
    </row>
    <row r="12" ht="17.25" customHeight="1">
      <c r="A12" s="203" t="n">
        <v>6</v>
      </c>
      <c r="B12" s="209" t="inlineStr">
        <is>
          <t>Скорость движения автомобиля (Раздел 4)</t>
        </is>
      </c>
      <c r="C12" s="204" t="n"/>
      <c r="D12" s="204" t="n"/>
      <c r="E12" s="204" t="n"/>
      <c r="F12" s="204" t="n"/>
      <c r="G12" s="204" t="n"/>
      <c r="H12" s="204" t="n"/>
      <c r="I12" s="205" t="n"/>
      <c r="J12" s="210" t="inlineStr">
        <is>
          <t>км/час</t>
        </is>
      </c>
      <c r="K12" s="212" t="n">
        <v>30</v>
      </c>
    </row>
    <row r="13" ht="17.25" customHeight="1">
      <c r="A13" s="203" t="n">
        <v>7</v>
      </c>
      <c r="B13" s="209" t="inlineStr">
        <is>
          <t xml:space="preserve">Количество необходимых машин </t>
        </is>
      </c>
      <c r="C13" s="204" t="n"/>
      <c r="D13" s="204" t="n"/>
      <c r="E13" s="204" t="n"/>
      <c r="F13" s="204" t="n"/>
      <c r="G13" s="204" t="n"/>
      <c r="H13" s="204" t="n"/>
      <c r="I13" s="205" t="n"/>
      <c r="J13" s="210" t="inlineStr">
        <is>
          <t>шт.</t>
        </is>
      </c>
      <c r="K13" s="212" t="n">
        <f>ROUNDUP(K8/K11,0)</f>
        <v>3</v>
      </c>
    </row>
    <row r="14" ht="46.5" customHeight="1">
      <c r="A14" s="203" t="n">
        <v>8</v>
      </c>
      <c r="B14" s="209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204" t="n"/>
      <c r="D14" s="204" t="n"/>
      <c r="E14" s="204" t="n"/>
      <c r="F14" s="204" t="n"/>
      <c r="G14" s="204" t="n"/>
      <c r="H14" s="204" t="n"/>
      <c r="I14" s="205" t="n"/>
      <c r="J14" s="210" t="inlineStr">
        <is>
          <t>руб.</t>
        </is>
      </c>
      <c r="K14" s="215" t="n">
        <v>71.59999999999999</v>
      </c>
      <c r="Q14" s="216" t="inlineStr">
        <is>
          <t xml:space="preserve">  </t>
        </is>
      </c>
    </row>
    <row r="15" ht="32.25" customHeight="1">
      <c r="A15" s="203" t="n">
        <v>9</v>
      </c>
      <c r="B15" s="217" t="inlineStr">
        <is>
          <t>ИТОГО, Затраты на доставку рабочих на объект и обратно. В ценах 01.01.2000 г.</t>
        </is>
      </c>
      <c r="C15" s="204" t="n"/>
      <c r="D15" s="204" t="n"/>
      <c r="E15" s="204" t="n"/>
      <c r="F15" s="204" t="n"/>
      <c r="G15" s="204" t="n"/>
      <c r="H15" s="204" t="n"/>
      <c r="I15" s="205" t="n"/>
      <c r="J15" s="210" t="inlineStr">
        <is>
          <t>руб.</t>
        </is>
      </c>
      <c r="K15" s="218" t="n">
        <f>K18</f>
        <v>111051.6</v>
      </c>
    </row>
    <row r="16" ht="18.75" customHeight="1">
      <c r="A16" s="207" t="n">
        <v>10</v>
      </c>
      <c r="B16" s="219" t="inlineStr">
        <is>
          <t>ИТОГО, Затраты на доставку рабочих на объект и обратно. В ценах I кв. 2026 г.</t>
        </is>
      </c>
      <c r="C16" s="204" t="n"/>
      <c r="D16" s="204" t="n"/>
      <c r="E16" s="204" t="n"/>
      <c r="F16" s="204" t="n"/>
      <c r="G16" s="204" t="n"/>
      <c r="H16" s="204" t="n"/>
      <c r="I16" s="205" t="n"/>
      <c r="J16" s="210" t="inlineStr">
        <is>
          <t>руб.</t>
        </is>
      </c>
      <c r="K16" s="218" t="n">
        <f>F20</f>
        <v>1560274.98</v>
      </c>
    </row>
    <row r="17" ht="22.5" customHeight="1">
      <c r="A17" s="220" t="inlineStr">
        <is>
          <t xml:space="preserve">1. Перевозка рабочих </t>
        </is>
      </c>
      <c r="B17" s="221" t="n"/>
      <c r="C17" s="221" t="n"/>
      <c r="D17" s="221" t="n"/>
      <c r="E17" s="221" t="n"/>
      <c r="F17" s="221" t="n"/>
      <c r="G17" s="221" t="n"/>
      <c r="H17" s="221" t="n"/>
      <c r="I17" s="221" t="n"/>
      <c r="J17" s="221" t="n"/>
      <c r="K17" s="221" t="n"/>
    </row>
    <row r="18" ht="15" customHeight="1">
      <c r="A18" s="222" t="n">
        <f>K7</f>
        <v>47</v>
      </c>
      <c r="B18" s="223" t="inlineStr">
        <is>
          <t>х</t>
        </is>
      </c>
      <c r="C18" s="224" t="n">
        <f>K9</f>
        <v>165</v>
      </c>
      <c r="D18" s="223" t="inlineStr">
        <is>
          <t>х</t>
        </is>
      </c>
      <c r="E18" s="224" t="n">
        <f>K10</f>
        <v>2</v>
      </c>
      <c r="F18" s="224" t="inlineStr">
        <is>
          <t>х</t>
        </is>
      </c>
      <c r="G18" s="224" t="n">
        <f>K13</f>
        <v>3</v>
      </c>
      <c r="H18" s="223" t="inlineStr">
        <is>
          <t>х</t>
        </is>
      </c>
      <c r="I18" s="222" t="n">
        <f>K14</f>
        <v>71.6</v>
      </c>
      <c r="J18" s="225" t="inlineStr">
        <is>
          <t>=</t>
        </is>
      </c>
      <c r="K18" s="226" t="n">
        <f>ROUND(A18*C18*E18*I18*G18/D19,2)</f>
        <v>111051.6</v>
      </c>
    </row>
    <row r="19" ht="15" customHeight="1">
      <c r="A19" s="227" t="n"/>
      <c r="B19" s="227" t="n"/>
      <c r="C19" s="227" t="n"/>
      <c r="D19" s="228" t="n">
        <f>K12</f>
        <v>30</v>
      </c>
      <c r="E19" s="227" t="n"/>
      <c r="F19" s="227" t="n"/>
      <c r="G19" s="227" t="n"/>
      <c r="H19" s="227" t="n"/>
      <c r="I19" s="227" t="n"/>
    </row>
    <row r="20" ht="16.5" customHeight="1">
      <c r="A20" s="229" t="n">
        <f>K18</f>
        <v>111051.6</v>
      </c>
      <c r="C20" s="225" t="inlineStr">
        <is>
          <t>х</t>
        </is>
      </c>
      <c r="D20" s="225" t="n">
        <f>K21</f>
        <v>14.05</v>
      </c>
      <c r="E20" s="225" t="inlineStr">
        <is>
          <t>=</t>
        </is>
      </c>
      <c r="F20" s="226" t="n">
        <f>ROUND(A20*D20,2)</f>
        <v>1560274.98</v>
      </c>
      <c r="G20" s="230" t="inlineStr">
        <is>
          <t>руб. в текущих ценах</t>
        </is>
      </c>
      <c r="J20" s="231" t="n"/>
      <c r="K20" s="227" t="n"/>
    </row>
    <row r="21" ht="18.75" customHeight="1">
      <c r="A21" s="232" t="inlineStr">
        <is>
          <t>Минстрой России от 24.02.2026 № 9491-ИФ/09, приложение 4. Индекс 14,05.</t>
        </is>
      </c>
      <c r="J21" s="233" t="inlineStr">
        <is>
          <t>К=</t>
        </is>
      </c>
      <c r="K21" s="233" t="n">
        <v>14.05</v>
      </c>
    </row>
    <row r="22" ht="26.25" customHeight="1">
      <c r="A22" s="234" t="inlineStr">
        <is>
          <t>Составил:</t>
        </is>
      </c>
      <c r="B22" s="235" t="n"/>
      <c r="C22" s="162" t="n"/>
      <c r="D22" s="162" t="n"/>
      <c r="E22" s="234" t="inlineStr">
        <is>
          <t>Григорова И. А.</t>
        </is>
      </c>
      <c r="G22" s="236" t="n"/>
      <c r="H22" s="237" t="n"/>
      <c r="I22" s="237" t="n"/>
      <c r="J22" s="237" t="n"/>
      <c r="K22" s="237" t="n"/>
    </row>
    <row r="23" ht="15" customHeight="1">
      <c r="A23" s="234" t="n"/>
      <c r="E23" s="234" t="n"/>
    </row>
    <row r="24" ht="9.75" customHeight="1">
      <c r="A24" s="234" t="n"/>
      <c r="E24" s="234" t="n"/>
    </row>
    <row r="25" ht="18" customHeight="1">
      <c r="A25" s="234" t="inlineStr">
        <is>
          <t>Проверил:</t>
        </is>
      </c>
      <c r="B25" s="235" t="n"/>
      <c r="C25" s="162" t="n"/>
      <c r="D25" s="162" t="n"/>
      <c r="E25" s="234" t="inlineStr">
        <is>
          <t>Черкасов А. В.</t>
        </is>
      </c>
    </row>
    <row r="27" ht="75" customHeight="1">
      <c r="A27" s="200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7.xml><?xml version="1.0" encoding="utf-8"?>
<worksheet xmlns="http://schemas.openxmlformats.org/spreadsheetml/2006/main">
  <sheetPr filterMode="0"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6.71" customWidth="1" min="1" max="1"/>
    <col width="58.14" customWidth="1" min="2" max="2"/>
    <col width="8.43" customWidth="1" min="3" max="3"/>
    <col width="15.72" customWidth="1" min="4" max="4"/>
    <col width="12.86" customWidth="1" min="5" max="5"/>
    <col width="9.140000000000001" customWidth="1" min="6" max="256"/>
    <col width="6.71" customWidth="1" min="257" max="257"/>
    <col width="56.57" customWidth="1" min="258" max="258"/>
    <col width="8.43" customWidth="1" min="259" max="259"/>
    <col width="15.72" customWidth="1" min="260" max="260"/>
    <col width="12.86" customWidth="1" min="261" max="261"/>
    <col width="9.140000000000001" customWidth="1" min="262" max="512"/>
    <col width="6.71" customWidth="1" min="513" max="513"/>
    <col width="56.57" customWidth="1" min="514" max="514"/>
    <col width="8.43" customWidth="1" min="515" max="515"/>
    <col width="15.72" customWidth="1" min="516" max="516"/>
    <col width="12.86" customWidth="1" min="517" max="517"/>
    <col width="9.140000000000001" customWidth="1" min="518" max="768"/>
    <col width="6.71" customWidth="1" min="769" max="769"/>
    <col width="56.57" customWidth="1" min="770" max="770"/>
    <col width="8.43" customWidth="1" min="771" max="771"/>
    <col width="15.72" customWidth="1" min="772" max="772"/>
    <col width="12.86" customWidth="1" min="773" max="773"/>
    <col width="9.140000000000001" customWidth="1" min="774" max="1024"/>
    <col width="6.71" customWidth="1" min="1025" max="1025"/>
    <col width="56.57" customWidth="1" min="1026" max="1026"/>
    <col width="8.43" customWidth="1" min="1027" max="1027"/>
    <col width="15.72" customWidth="1" min="1028" max="1028"/>
    <col width="12.86" customWidth="1" min="1029" max="1029"/>
    <col width="9.140000000000001" customWidth="1" min="1030" max="1280"/>
    <col width="6.71" customWidth="1" min="1281" max="1281"/>
    <col width="56.57" customWidth="1" min="1282" max="1282"/>
    <col width="8.43" customWidth="1" min="1283" max="1283"/>
    <col width="15.72" customWidth="1" min="1284" max="1284"/>
    <col width="12.86" customWidth="1" min="1285" max="1285"/>
    <col width="9.140000000000001" customWidth="1" min="1286" max="1536"/>
    <col width="6.71" customWidth="1" min="1537" max="1537"/>
    <col width="56.57" customWidth="1" min="1538" max="1538"/>
    <col width="8.43" customWidth="1" min="1539" max="1539"/>
    <col width="15.72" customWidth="1" min="1540" max="1540"/>
    <col width="12.86" customWidth="1" min="1541" max="1541"/>
    <col width="9.140000000000001" customWidth="1" min="1542" max="1792"/>
    <col width="6.71" customWidth="1" min="1793" max="1793"/>
    <col width="56.57" customWidth="1" min="1794" max="1794"/>
    <col width="8.43" customWidth="1" min="1795" max="1795"/>
    <col width="15.72" customWidth="1" min="1796" max="1796"/>
    <col width="12.86" customWidth="1" min="1797" max="1797"/>
    <col width="9.140000000000001" customWidth="1" min="1798" max="2048"/>
    <col width="6.71" customWidth="1" min="2049" max="2049"/>
    <col width="56.57" customWidth="1" min="2050" max="2050"/>
    <col width="8.43" customWidth="1" min="2051" max="2051"/>
    <col width="15.72" customWidth="1" min="2052" max="2052"/>
    <col width="12.86" customWidth="1" min="2053" max="2053"/>
    <col width="9.140000000000001" customWidth="1" min="2054" max="2304"/>
    <col width="6.71" customWidth="1" min="2305" max="2305"/>
    <col width="56.57" customWidth="1" min="2306" max="2306"/>
    <col width="8.43" customWidth="1" min="2307" max="2307"/>
    <col width="15.72" customWidth="1" min="2308" max="2308"/>
    <col width="12.86" customWidth="1" min="2309" max="2309"/>
    <col width="9.140000000000001" customWidth="1" min="2310" max="2560"/>
    <col width="6.71" customWidth="1" min="2561" max="2561"/>
    <col width="56.57" customWidth="1" min="2562" max="2562"/>
    <col width="8.43" customWidth="1" min="2563" max="2563"/>
    <col width="15.72" customWidth="1" min="2564" max="2564"/>
    <col width="12.86" customWidth="1" min="2565" max="2565"/>
    <col width="9.140000000000001" customWidth="1" min="2566" max="2816"/>
    <col width="6.71" customWidth="1" min="2817" max="2817"/>
    <col width="56.57" customWidth="1" min="2818" max="2818"/>
    <col width="8.43" customWidth="1" min="2819" max="2819"/>
    <col width="15.72" customWidth="1" min="2820" max="2820"/>
    <col width="12.86" customWidth="1" min="2821" max="2821"/>
    <col width="9.140000000000001" customWidth="1" min="2822" max="3072"/>
    <col width="6.71" customWidth="1" min="3073" max="3073"/>
    <col width="56.57" customWidth="1" min="3074" max="3074"/>
    <col width="8.43" customWidth="1" min="3075" max="3075"/>
    <col width="15.72" customWidth="1" min="3076" max="3076"/>
    <col width="12.86" customWidth="1" min="3077" max="3077"/>
    <col width="9.140000000000001" customWidth="1" min="3078" max="3328"/>
    <col width="6.71" customWidth="1" min="3329" max="3329"/>
    <col width="56.57" customWidth="1" min="3330" max="3330"/>
    <col width="8.43" customWidth="1" min="3331" max="3331"/>
    <col width="15.72" customWidth="1" min="3332" max="3332"/>
    <col width="12.86" customWidth="1" min="3333" max="3333"/>
    <col width="9.140000000000001" customWidth="1" min="3334" max="3584"/>
    <col width="6.71" customWidth="1" min="3585" max="3585"/>
    <col width="56.57" customWidth="1" min="3586" max="3586"/>
    <col width="8.43" customWidth="1" min="3587" max="3587"/>
    <col width="15.72" customWidth="1" min="3588" max="3588"/>
    <col width="12.86" customWidth="1" min="3589" max="3589"/>
    <col width="9.140000000000001" customWidth="1" min="3590" max="3840"/>
    <col width="6.71" customWidth="1" min="3841" max="3841"/>
    <col width="56.57" customWidth="1" min="3842" max="3842"/>
    <col width="8.43" customWidth="1" min="3843" max="3843"/>
    <col width="15.72" customWidth="1" min="3844" max="3844"/>
    <col width="12.86" customWidth="1" min="3845" max="3845"/>
    <col width="9.140000000000001" customWidth="1" min="3846" max="4096"/>
    <col width="6.71" customWidth="1" min="4097" max="4097"/>
    <col width="56.57" customWidth="1" min="4098" max="4098"/>
    <col width="8.43" customWidth="1" min="4099" max="4099"/>
    <col width="15.72" customWidth="1" min="4100" max="4100"/>
    <col width="12.86" customWidth="1" min="4101" max="4101"/>
    <col width="9.140000000000001" customWidth="1" min="4102" max="4352"/>
    <col width="6.71" customWidth="1" min="4353" max="4353"/>
    <col width="56.57" customWidth="1" min="4354" max="4354"/>
    <col width="8.43" customWidth="1" min="4355" max="4355"/>
    <col width="15.72" customWidth="1" min="4356" max="4356"/>
    <col width="12.86" customWidth="1" min="4357" max="4357"/>
    <col width="9.140000000000001" customWidth="1" min="4358" max="4608"/>
    <col width="6.71" customWidth="1" min="4609" max="4609"/>
    <col width="56.57" customWidth="1" min="4610" max="4610"/>
    <col width="8.43" customWidth="1" min="4611" max="4611"/>
    <col width="15.72" customWidth="1" min="4612" max="4612"/>
    <col width="12.86" customWidth="1" min="4613" max="4613"/>
    <col width="9.140000000000001" customWidth="1" min="4614" max="4864"/>
    <col width="6.71" customWidth="1" min="4865" max="4865"/>
    <col width="56.57" customWidth="1" min="4866" max="4866"/>
    <col width="8.43" customWidth="1" min="4867" max="4867"/>
    <col width="15.72" customWidth="1" min="4868" max="4868"/>
    <col width="12.86" customWidth="1" min="4869" max="4869"/>
    <col width="9.140000000000001" customWidth="1" min="4870" max="5120"/>
    <col width="6.71" customWidth="1" min="5121" max="5121"/>
    <col width="56.57" customWidth="1" min="5122" max="5122"/>
    <col width="8.43" customWidth="1" min="5123" max="5123"/>
    <col width="15.72" customWidth="1" min="5124" max="5124"/>
    <col width="12.86" customWidth="1" min="5125" max="5125"/>
    <col width="9.140000000000001" customWidth="1" min="5126" max="5376"/>
    <col width="6.71" customWidth="1" min="5377" max="5377"/>
    <col width="56.57" customWidth="1" min="5378" max="5378"/>
    <col width="8.43" customWidth="1" min="5379" max="5379"/>
    <col width="15.72" customWidth="1" min="5380" max="5380"/>
    <col width="12.86" customWidth="1" min="5381" max="5381"/>
    <col width="9.140000000000001" customWidth="1" min="5382" max="5632"/>
    <col width="6.71" customWidth="1" min="5633" max="5633"/>
    <col width="56.57" customWidth="1" min="5634" max="5634"/>
    <col width="8.43" customWidth="1" min="5635" max="5635"/>
    <col width="15.72" customWidth="1" min="5636" max="5636"/>
    <col width="12.86" customWidth="1" min="5637" max="5637"/>
    <col width="9.140000000000001" customWidth="1" min="5638" max="5888"/>
    <col width="6.71" customWidth="1" min="5889" max="5889"/>
    <col width="56.57" customWidth="1" min="5890" max="5890"/>
    <col width="8.43" customWidth="1" min="5891" max="5891"/>
    <col width="15.72" customWidth="1" min="5892" max="5892"/>
    <col width="12.86" customWidth="1" min="5893" max="5893"/>
    <col width="9.140000000000001" customWidth="1" min="5894" max="6144"/>
    <col width="6.71" customWidth="1" min="6145" max="6145"/>
    <col width="56.57" customWidth="1" min="6146" max="6146"/>
    <col width="8.43" customWidth="1" min="6147" max="6147"/>
    <col width="15.72" customWidth="1" min="6148" max="6148"/>
    <col width="12.86" customWidth="1" min="6149" max="6149"/>
    <col width="9.140000000000001" customWidth="1" min="6150" max="6400"/>
    <col width="6.71" customWidth="1" min="6401" max="6401"/>
    <col width="56.57" customWidth="1" min="6402" max="6402"/>
    <col width="8.43" customWidth="1" min="6403" max="6403"/>
    <col width="15.72" customWidth="1" min="6404" max="6404"/>
    <col width="12.86" customWidth="1" min="6405" max="6405"/>
    <col width="9.140000000000001" customWidth="1" min="6406" max="6656"/>
    <col width="6.71" customWidth="1" min="6657" max="6657"/>
    <col width="56.57" customWidth="1" min="6658" max="6658"/>
    <col width="8.43" customWidth="1" min="6659" max="6659"/>
    <col width="15.72" customWidth="1" min="6660" max="6660"/>
    <col width="12.86" customWidth="1" min="6661" max="6661"/>
    <col width="9.140000000000001" customWidth="1" min="6662" max="6912"/>
    <col width="6.71" customWidth="1" min="6913" max="6913"/>
    <col width="56.57" customWidth="1" min="6914" max="6914"/>
    <col width="8.43" customWidth="1" min="6915" max="6915"/>
    <col width="15.72" customWidth="1" min="6916" max="6916"/>
    <col width="12.86" customWidth="1" min="6917" max="6917"/>
    <col width="9.140000000000001" customWidth="1" min="6918" max="7168"/>
    <col width="6.71" customWidth="1" min="7169" max="7169"/>
    <col width="56.57" customWidth="1" min="7170" max="7170"/>
    <col width="8.43" customWidth="1" min="7171" max="7171"/>
    <col width="15.72" customWidth="1" min="7172" max="7172"/>
    <col width="12.86" customWidth="1" min="7173" max="7173"/>
    <col width="9.140000000000001" customWidth="1" min="7174" max="7424"/>
    <col width="6.71" customWidth="1" min="7425" max="7425"/>
    <col width="56.57" customWidth="1" min="7426" max="7426"/>
    <col width="8.43" customWidth="1" min="7427" max="7427"/>
    <col width="15.72" customWidth="1" min="7428" max="7428"/>
    <col width="12.86" customWidth="1" min="7429" max="7429"/>
    <col width="9.140000000000001" customWidth="1" min="7430" max="7680"/>
    <col width="6.71" customWidth="1" min="7681" max="7681"/>
    <col width="56.57" customWidth="1" min="7682" max="7682"/>
    <col width="8.43" customWidth="1" min="7683" max="7683"/>
    <col width="15.72" customWidth="1" min="7684" max="7684"/>
    <col width="12.86" customWidth="1" min="7685" max="7685"/>
    <col width="9.140000000000001" customWidth="1" min="7686" max="7936"/>
    <col width="6.71" customWidth="1" min="7937" max="7937"/>
    <col width="56.57" customWidth="1" min="7938" max="7938"/>
    <col width="8.43" customWidth="1" min="7939" max="7939"/>
    <col width="15.72" customWidth="1" min="7940" max="7940"/>
    <col width="12.86" customWidth="1" min="7941" max="7941"/>
    <col width="9.140000000000001" customWidth="1" min="7942" max="8192"/>
    <col width="6.71" customWidth="1" min="8193" max="8193"/>
    <col width="56.57" customWidth="1" min="8194" max="8194"/>
    <col width="8.43" customWidth="1" min="8195" max="8195"/>
    <col width="15.72" customWidth="1" min="8196" max="8196"/>
    <col width="12.86" customWidth="1" min="8197" max="8197"/>
    <col width="9.140000000000001" customWidth="1" min="8198" max="8448"/>
    <col width="6.71" customWidth="1" min="8449" max="8449"/>
    <col width="56.57" customWidth="1" min="8450" max="8450"/>
    <col width="8.43" customWidth="1" min="8451" max="8451"/>
    <col width="15.72" customWidth="1" min="8452" max="8452"/>
    <col width="12.86" customWidth="1" min="8453" max="8453"/>
    <col width="9.140000000000001" customWidth="1" min="8454" max="8704"/>
    <col width="6.71" customWidth="1" min="8705" max="8705"/>
    <col width="56.57" customWidth="1" min="8706" max="8706"/>
    <col width="8.43" customWidth="1" min="8707" max="8707"/>
    <col width="15.72" customWidth="1" min="8708" max="8708"/>
    <col width="12.86" customWidth="1" min="8709" max="8709"/>
    <col width="9.140000000000001" customWidth="1" min="8710" max="8960"/>
    <col width="6.71" customWidth="1" min="8961" max="8961"/>
    <col width="56.57" customWidth="1" min="8962" max="8962"/>
    <col width="8.43" customWidth="1" min="8963" max="8963"/>
    <col width="15.72" customWidth="1" min="8964" max="8964"/>
    <col width="12.86" customWidth="1" min="8965" max="8965"/>
    <col width="9.140000000000001" customWidth="1" min="8966" max="9216"/>
    <col width="6.71" customWidth="1" min="9217" max="9217"/>
    <col width="56.57" customWidth="1" min="9218" max="9218"/>
    <col width="8.43" customWidth="1" min="9219" max="9219"/>
    <col width="15.72" customWidth="1" min="9220" max="9220"/>
    <col width="12.86" customWidth="1" min="9221" max="9221"/>
    <col width="9.140000000000001" customWidth="1" min="9222" max="9472"/>
    <col width="6.71" customWidth="1" min="9473" max="9473"/>
    <col width="56.57" customWidth="1" min="9474" max="9474"/>
    <col width="8.43" customWidth="1" min="9475" max="9475"/>
    <col width="15.72" customWidth="1" min="9476" max="9476"/>
    <col width="12.86" customWidth="1" min="9477" max="9477"/>
    <col width="9.140000000000001" customWidth="1" min="9478" max="9728"/>
    <col width="6.71" customWidth="1" min="9729" max="9729"/>
    <col width="56.57" customWidth="1" min="9730" max="9730"/>
    <col width="8.43" customWidth="1" min="9731" max="9731"/>
    <col width="15.72" customWidth="1" min="9732" max="9732"/>
    <col width="12.86" customWidth="1" min="9733" max="9733"/>
    <col width="9.140000000000001" customWidth="1" min="9734" max="9984"/>
    <col width="6.71" customWidth="1" min="9985" max="9985"/>
    <col width="56.57" customWidth="1" min="9986" max="9986"/>
    <col width="8.43" customWidth="1" min="9987" max="9987"/>
    <col width="15.72" customWidth="1" min="9988" max="9988"/>
    <col width="12.86" customWidth="1" min="9989" max="9989"/>
    <col width="9.140000000000001" customWidth="1" min="9990" max="10240"/>
    <col width="6.71" customWidth="1" min="10241" max="10241"/>
    <col width="56.57" customWidth="1" min="10242" max="10242"/>
    <col width="8.43" customWidth="1" min="10243" max="10243"/>
    <col width="15.72" customWidth="1" min="10244" max="10244"/>
    <col width="12.86" customWidth="1" min="10245" max="10245"/>
    <col width="9.140000000000001" customWidth="1" min="10246" max="10496"/>
    <col width="6.71" customWidth="1" min="10497" max="10497"/>
    <col width="56.57" customWidth="1" min="10498" max="10498"/>
    <col width="8.43" customWidth="1" min="10499" max="10499"/>
    <col width="15.72" customWidth="1" min="10500" max="10500"/>
    <col width="12.86" customWidth="1" min="10501" max="10501"/>
    <col width="9.140000000000001" customWidth="1" min="10502" max="10752"/>
    <col width="6.71" customWidth="1" min="10753" max="10753"/>
    <col width="56.57" customWidth="1" min="10754" max="10754"/>
    <col width="8.43" customWidth="1" min="10755" max="10755"/>
    <col width="15.72" customWidth="1" min="10756" max="10756"/>
    <col width="12.86" customWidth="1" min="10757" max="10757"/>
    <col width="9.140000000000001" customWidth="1" min="10758" max="11008"/>
    <col width="6.71" customWidth="1" min="11009" max="11009"/>
    <col width="56.57" customWidth="1" min="11010" max="11010"/>
    <col width="8.43" customWidth="1" min="11011" max="11011"/>
    <col width="15.72" customWidth="1" min="11012" max="11012"/>
    <col width="12.86" customWidth="1" min="11013" max="11013"/>
    <col width="9.140000000000001" customWidth="1" min="11014" max="11264"/>
    <col width="6.71" customWidth="1" min="11265" max="11265"/>
    <col width="56.57" customWidth="1" min="11266" max="11266"/>
    <col width="8.43" customWidth="1" min="11267" max="11267"/>
    <col width="15.72" customWidth="1" min="11268" max="11268"/>
    <col width="12.86" customWidth="1" min="11269" max="11269"/>
    <col width="9.140000000000001" customWidth="1" min="11270" max="11520"/>
    <col width="6.71" customWidth="1" min="11521" max="11521"/>
    <col width="56.57" customWidth="1" min="11522" max="11522"/>
    <col width="8.43" customWidth="1" min="11523" max="11523"/>
    <col width="15.72" customWidth="1" min="11524" max="11524"/>
    <col width="12.86" customWidth="1" min="11525" max="11525"/>
    <col width="9.140000000000001" customWidth="1" min="11526" max="11776"/>
    <col width="6.71" customWidth="1" min="11777" max="11777"/>
    <col width="56.57" customWidth="1" min="11778" max="11778"/>
    <col width="8.43" customWidth="1" min="11779" max="11779"/>
    <col width="15.72" customWidth="1" min="11780" max="11780"/>
    <col width="12.86" customWidth="1" min="11781" max="11781"/>
    <col width="9.140000000000001" customWidth="1" min="11782" max="12032"/>
    <col width="6.71" customWidth="1" min="12033" max="12033"/>
    <col width="56.57" customWidth="1" min="12034" max="12034"/>
    <col width="8.43" customWidth="1" min="12035" max="12035"/>
    <col width="15.72" customWidth="1" min="12036" max="12036"/>
    <col width="12.86" customWidth="1" min="12037" max="12037"/>
    <col width="9.140000000000001" customWidth="1" min="12038" max="12288"/>
    <col width="6.71" customWidth="1" min="12289" max="12289"/>
    <col width="56.57" customWidth="1" min="12290" max="12290"/>
    <col width="8.43" customWidth="1" min="12291" max="12291"/>
    <col width="15.72" customWidth="1" min="12292" max="12292"/>
    <col width="12.86" customWidth="1" min="12293" max="12293"/>
    <col width="9.140000000000001" customWidth="1" min="12294" max="12544"/>
    <col width="6.71" customWidth="1" min="12545" max="12545"/>
    <col width="56.57" customWidth="1" min="12546" max="12546"/>
    <col width="8.43" customWidth="1" min="12547" max="12547"/>
    <col width="15.72" customWidth="1" min="12548" max="12548"/>
    <col width="12.86" customWidth="1" min="12549" max="12549"/>
    <col width="9.140000000000001" customWidth="1" min="12550" max="12800"/>
    <col width="6.71" customWidth="1" min="12801" max="12801"/>
    <col width="56.57" customWidth="1" min="12802" max="12802"/>
    <col width="8.43" customWidth="1" min="12803" max="12803"/>
    <col width="15.72" customWidth="1" min="12804" max="12804"/>
    <col width="12.86" customWidth="1" min="12805" max="12805"/>
    <col width="9.140000000000001" customWidth="1" min="12806" max="13056"/>
    <col width="6.71" customWidth="1" min="13057" max="13057"/>
    <col width="56.57" customWidth="1" min="13058" max="13058"/>
    <col width="8.43" customWidth="1" min="13059" max="13059"/>
    <col width="15.72" customWidth="1" min="13060" max="13060"/>
    <col width="12.86" customWidth="1" min="13061" max="13061"/>
    <col width="9.140000000000001" customWidth="1" min="13062" max="13312"/>
    <col width="6.71" customWidth="1" min="13313" max="13313"/>
    <col width="56.57" customWidth="1" min="13314" max="13314"/>
    <col width="8.43" customWidth="1" min="13315" max="13315"/>
    <col width="15.72" customWidth="1" min="13316" max="13316"/>
    <col width="12.86" customWidth="1" min="13317" max="13317"/>
    <col width="9.140000000000001" customWidth="1" min="13318" max="13568"/>
    <col width="6.71" customWidth="1" min="13569" max="13569"/>
    <col width="56.57" customWidth="1" min="13570" max="13570"/>
    <col width="8.43" customWidth="1" min="13571" max="13571"/>
    <col width="15.72" customWidth="1" min="13572" max="13572"/>
    <col width="12.86" customWidth="1" min="13573" max="13573"/>
    <col width="9.140000000000001" customWidth="1" min="13574" max="13824"/>
    <col width="6.71" customWidth="1" min="13825" max="13825"/>
    <col width="56.57" customWidth="1" min="13826" max="13826"/>
    <col width="8.43" customWidth="1" min="13827" max="13827"/>
    <col width="15.72" customWidth="1" min="13828" max="13828"/>
    <col width="12.86" customWidth="1" min="13829" max="13829"/>
    <col width="9.140000000000001" customWidth="1" min="13830" max="14080"/>
    <col width="6.71" customWidth="1" min="14081" max="14081"/>
    <col width="56.57" customWidth="1" min="14082" max="14082"/>
    <col width="8.43" customWidth="1" min="14083" max="14083"/>
    <col width="15.72" customWidth="1" min="14084" max="14084"/>
    <col width="12.86" customWidth="1" min="14085" max="14085"/>
    <col width="9.140000000000001" customWidth="1" min="14086" max="14336"/>
    <col width="6.71" customWidth="1" min="14337" max="14337"/>
    <col width="56.57" customWidth="1" min="14338" max="14338"/>
    <col width="8.43" customWidth="1" min="14339" max="14339"/>
    <col width="15.72" customWidth="1" min="14340" max="14340"/>
    <col width="12.86" customWidth="1" min="14341" max="14341"/>
    <col width="9.140000000000001" customWidth="1" min="14342" max="14592"/>
    <col width="6.71" customWidth="1" min="14593" max="14593"/>
    <col width="56.57" customWidth="1" min="14594" max="14594"/>
    <col width="8.43" customWidth="1" min="14595" max="14595"/>
    <col width="15.72" customWidth="1" min="14596" max="14596"/>
    <col width="12.86" customWidth="1" min="14597" max="14597"/>
    <col width="9.140000000000001" customWidth="1" min="14598" max="14848"/>
    <col width="6.71" customWidth="1" min="14849" max="14849"/>
    <col width="56.57" customWidth="1" min="14850" max="14850"/>
    <col width="8.43" customWidth="1" min="14851" max="14851"/>
    <col width="15.72" customWidth="1" min="14852" max="14852"/>
    <col width="12.86" customWidth="1" min="14853" max="14853"/>
    <col width="9.140000000000001" customWidth="1" min="14854" max="15104"/>
    <col width="6.71" customWidth="1" min="15105" max="15105"/>
    <col width="56.57" customWidth="1" min="15106" max="15106"/>
    <col width="8.43" customWidth="1" min="15107" max="15107"/>
    <col width="15.72" customWidth="1" min="15108" max="15108"/>
    <col width="12.86" customWidth="1" min="15109" max="15109"/>
    <col width="9.140000000000001" customWidth="1" min="15110" max="15360"/>
    <col width="6.71" customWidth="1" min="15361" max="15361"/>
    <col width="56.57" customWidth="1" min="15362" max="15362"/>
    <col width="8.43" customWidth="1" min="15363" max="15363"/>
    <col width="15.72" customWidth="1" min="15364" max="15364"/>
    <col width="12.86" customWidth="1" min="15365" max="15365"/>
    <col width="9.140000000000001" customWidth="1" min="15366" max="15616"/>
    <col width="6.71" customWidth="1" min="15617" max="15617"/>
    <col width="56.57" customWidth="1" min="15618" max="15618"/>
    <col width="8.43" customWidth="1" min="15619" max="15619"/>
    <col width="15.72" customWidth="1" min="15620" max="15620"/>
    <col width="12.86" customWidth="1" min="15621" max="15621"/>
    <col width="9.140000000000001" customWidth="1" min="15622" max="15872"/>
    <col width="6.71" customWidth="1" min="15873" max="15873"/>
    <col width="56.57" customWidth="1" min="15874" max="15874"/>
    <col width="8.43" customWidth="1" min="15875" max="15875"/>
    <col width="15.72" customWidth="1" min="15876" max="15876"/>
    <col width="12.86" customWidth="1" min="15877" max="15877"/>
    <col width="9.140000000000001" customWidth="1" min="15878" max="16128"/>
    <col width="6.71" customWidth="1" min="16129" max="16129"/>
    <col width="56.57" customWidth="1" min="16130" max="16130"/>
    <col width="8.43" customWidth="1" min="16131" max="16131"/>
    <col width="15.72" customWidth="1" min="16132" max="16132"/>
    <col width="12.86" customWidth="1" min="16133" max="16133"/>
    <col width="9.140000000000001" customWidth="1" min="16134" max="16384"/>
  </cols>
  <sheetData>
    <row r="1" ht="15.75" customHeight="1">
      <c r="B1" s="238" t="inlineStr">
        <is>
          <t>Сметный расчет № СР-3-27</t>
        </is>
      </c>
      <c r="E1" s="239" t="n"/>
    </row>
    <row r="2" ht="15.75" customHeight="1">
      <c r="B2" s="238" t="inlineStr">
        <is>
          <t xml:space="preserve">Затраты, связанные с командированием рабочих </t>
        </is>
      </c>
      <c r="E2" s="239" t="n"/>
    </row>
    <row r="3" ht="15.75" customHeight="1">
      <c r="A3" s="238" t="n"/>
      <c r="C3" s="240" t="n"/>
    </row>
    <row r="4" ht="15.75" customHeight="1">
      <c r="A4" s="238" t="inlineStr">
        <is>
          <t>Объект: 27-ВЛ 220 кВ Архара-Ядрино-т с отпайкой на ПС Тармачукан-т</t>
        </is>
      </c>
    </row>
    <row r="5" ht="15.75" customHeight="1">
      <c r="A5" s="241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42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43" t="n"/>
    </row>
    <row r="7" ht="15" customHeight="1">
      <c r="A7" s="244" t="n"/>
      <c r="B7" s="245" t="n"/>
      <c r="C7" s="246" t="n"/>
      <c r="D7" s="246" t="n"/>
    </row>
    <row r="8">
      <c r="A8" s="247" t="inlineStr">
        <is>
          <t>Основание: Ф.579959-19.27-РД</t>
        </is>
      </c>
    </row>
    <row r="9" ht="28.5" customHeight="1">
      <c r="A9" s="248" t="inlineStr">
        <is>
          <t>№ п/п</t>
        </is>
      </c>
      <c r="B9" s="249" t="inlineStr">
        <is>
          <t>Наименование затрат</t>
        </is>
      </c>
      <c r="C9" s="249" t="inlineStr">
        <is>
          <t>ед.изм.</t>
        </is>
      </c>
      <c r="D9" s="248" t="inlineStr">
        <is>
          <t>Кол-во / Стоимость</t>
        </is>
      </c>
    </row>
    <row r="10" ht="15" customHeight="1">
      <c r="A10" s="249" t="n">
        <v>1</v>
      </c>
      <c r="B10" s="250" t="inlineStr">
        <is>
          <t>Исходные данные:</t>
        </is>
      </c>
      <c r="C10" s="204" t="n"/>
      <c r="D10" s="205" t="n"/>
    </row>
    <row r="11" ht="30" customHeight="1">
      <c r="A11" s="251" t="inlineStr">
        <is>
          <t>1.1</t>
        </is>
      </c>
      <c r="B11" s="252" t="inlineStr">
        <is>
          <t>Продолжительность строительства</t>
        </is>
      </c>
      <c r="C11" s="253" t="inlineStr">
        <is>
          <t>сут.</t>
        </is>
      </c>
      <c r="D11" s="254" t="n">
        <f>30*5.5</f>
        <v>165</v>
      </c>
    </row>
    <row r="12" ht="30" customHeight="1">
      <c r="A12" s="251" t="inlineStr">
        <is>
          <t>1.2</t>
        </is>
      </c>
      <c r="B12" s="252" t="inlineStr">
        <is>
          <t>Численность рабочих</t>
        </is>
      </c>
      <c r="C12" s="253" t="inlineStr">
        <is>
          <t>чел.</t>
        </is>
      </c>
      <c r="D12" s="253" t="n">
        <f>9*6</f>
        <v>54</v>
      </c>
    </row>
    <row r="13" ht="30" customHeight="1">
      <c r="A13" s="251" t="inlineStr">
        <is>
          <t>1.3</t>
        </is>
      </c>
      <c r="B13" s="252" t="inlineStr">
        <is>
          <t>Пункт базировки пгт. Архара</t>
        </is>
      </c>
      <c r="C13" s="255" t="n"/>
      <c r="D13" s="255" t="n"/>
    </row>
    <row r="14" ht="15" customHeight="1">
      <c r="A14" s="251" t="inlineStr">
        <is>
          <t>1.4</t>
        </is>
      </c>
      <c r="B14" s="252" t="inlineStr">
        <is>
          <t>Автомобильная перевозки</t>
        </is>
      </c>
      <c r="C14" s="256" t="inlineStr">
        <is>
          <t>км.</t>
        </is>
      </c>
      <c r="D14" s="253" t="n">
        <v>450</v>
      </c>
    </row>
    <row r="15" ht="15" customHeight="1">
      <c r="A15" s="249" t="n">
        <v>2</v>
      </c>
      <c r="B15" s="250" t="inlineStr">
        <is>
          <t>Расчет суточных и проживания:</t>
        </is>
      </c>
      <c r="C15" s="204" t="n"/>
      <c r="D15" s="205" t="n"/>
    </row>
    <row r="16" ht="45" customHeight="1">
      <c r="A16" s="251" t="inlineStr">
        <is>
          <t>2.1</t>
        </is>
      </c>
      <c r="B16" s="257" t="inlineStr">
        <is>
          <t>Суточные по исходной ставке: 100 руб. × 165 суток × 54 чел.</t>
        </is>
      </c>
      <c r="C16" s="253" t="inlineStr">
        <is>
          <t>руб.</t>
        </is>
      </c>
      <c r="D16" s="258" t="n">
        <f>ROUND(D11*D12*100,2)</f>
        <v>891000</v>
      </c>
    </row>
    <row r="17" ht="60" customHeight="1">
      <c r="A17" s="251" t="inlineStr">
        <is>
          <t>2.2</t>
        </is>
      </c>
      <c r="B17" s="257" t="inlineStr">
        <is>
          <t>Проживание по исходной ставке: 550 руб. × 165 суток × 54 чел.</t>
        </is>
      </c>
      <c r="C17" s="253" t="inlineStr">
        <is>
          <t>руб.</t>
        </is>
      </c>
      <c r="D17" s="258" t="n">
        <f>ROUND(D11*D12*550,2)</f>
        <v>4900500</v>
      </c>
    </row>
    <row r="18" ht="15" customHeight="1">
      <c r="A18" s="259" t="inlineStr">
        <is>
          <t>3</t>
        </is>
      </c>
      <c r="B18" s="260" t="inlineStr">
        <is>
          <t>Расчет затрат на проезд работников до места расположения  пгт. Архара:</t>
        </is>
      </c>
      <c r="C18" s="204" t="n"/>
      <c r="D18" s="205" t="n"/>
    </row>
    <row r="19" ht="15" customHeight="1">
      <c r="A19" s="261" t="inlineStr">
        <is>
          <t xml:space="preserve">            Автомобильные перевозки от г. Хабаровск - пгт. Архара</t>
        </is>
      </c>
      <c r="B19" s="204" t="n"/>
      <c r="C19" s="204" t="n"/>
      <c r="D19" s="205" t="n"/>
    </row>
    <row r="20" ht="52.5" customHeight="1">
      <c r="A20" s="251" t="inlineStr">
        <is>
          <t>3.1</t>
        </is>
      </c>
      <c r="B20" s="252" t="inlineStr">
        <is>
          <t>Время в пути в одном направлении 450км/51 км/час (скорость  движения вахтового автобуса доставки, взята применительно по прил. № 6,  Методика 318/пр от 15.06.2020 г.)</t>
        </is>
      </c>
      <c r="C20" s="253" t="inlineStr">
        <is>
          <t>час</t>
        </is>
      </c>
      <c r="D20" s="258" t="n">
        <f>D14/51</f>
        <v>8.82352941176471</v>
      </c>
    </row>
    <row r="21" ht="15" customHeight="1">
      <c r="A21" s="251" t="inlineStr">
        <is>
          <t>3.2</t>
        </is>
      </c>
      <c r="B21" s="252" t="inlineStr">
        <is>
          <t>Стоимость 1 маш.- часа автобуса (ФСЭМ-91.13.03-508)</t>
        </is>
      </c>
      <c r="C21" s="253" t="inlineStr">
        <is>
          <t>руб/час</t>
        </is>
      </c>
      <c r="D21" s="258" t="n">
        <v>71.59999999999999</v>
      </c>
    </row>
    <row r="22" ht="15" customHeight="1">
      <c r="A22" s="251" t="inlineStr">
        <is>
          <t>3.3</t>
        </is>
      </c>
      <c r="B22" s="252" t="inlineStr">
        <is>
          <t>Количество автобусов</t>
        </is>
      </c>
      <c r="C22" s="253" t="inlineStr">
        <is>
          <t>шт</t>
        </is>
      </c>
      <c r="D22" s="262" t="n">
        <f>ROUNDUP(D12/20,0)</f>
        <v>3</v>
      </c>
    </row>
    <row r="23" ht="90" customHeight="1">
      <c r="A23" s="251" t="inlineStr">
        <is>
          <t>3.4</t>
        </is>
      </c>
      <c r="B23" s="252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53" t="inlineStr">
        <is>
          <t>К</t>
        </is>
      </c>
      <c r="D23" s="284" t="n">
        <v>1.035</v>
      </c>
    </row>
    <row r="24" ht="45" customHeight="1">
      <c r="A24" s="251" t="n"/>
      <c r="B24" s="257" t="inlineStr">
        <is>
          <t>Проезд в базисных ценах 01.01.2000: (450 / 51) ч × 71.6 руб./ч × 3 авт. × 2 × 1.035.</t>
        </is>
      </c>
      <c r="C24" s="253" t="inlineStr">
        <is>
          <t>руб.</t>
        </is>
      </c>
      <c r="D24" s="258" t="n">
        <f>ROUND(D20*D21*D22*2*D23,2)</f>
        <v>3923.26</v>
      </c>
    </row>
    <row r="25" ht="42.75" customHeight="1">
      <c r="A25" s="251" t="n"/>
      <c r="B25" s="264" t="inlineStr">
        <is>
          <t>Проезд в текущих ценах I кв. 2026: индекс 14,05. Минстрой России от 24.02.2026 № 9491-ИФ/09.</t>
        </is>
      </c>
      <c r="C25" s="249" t="inlineStr">
        <is>
          <t>руб.</t>
        </is>
      </c>
      <c r="D25" s="265" t="n">
        <f>ROUND(D20*D21*D22*2*D23*E25,2)</f>
        <v>55121.79</v>
      </c>
      <c r="E25" s="216" t="n">
        <v>14.05</v>
      </c>
    </row>
    <row r="26" ht="15" customHeight="1">
      <c r="A26" s="253" t="n"/>
      <c r="B26" s="266" t="inlineStr">
        <is>
          <t>Итого в текущих ценах без НДС</t>
        </is>
      </c>
      <c r="C26" s="249" t="inlineStr">
        <is>
          <t>руб.</t>
        </is>
      </c>
      <c r="D26" s="265" t="n">
        <f>ROUND(D16+D17+D25,2)</f>
        <v>5846621.79</v>
      </c>
    </row>
    <row r="27" ht="45" customHeight="1">
      <c r="A27" s="253" t="n"/>
      <c r="B27" s="267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8" t="inlineStr">
        <is>
          <t>руб.</t>
        </is>
      </c>
      <c r="D27" s="269" t="n">
        <f>ROUND(D26/E25,2)</f>
        <v>416129.66</v>
      </c>
    </row>
    <row r="29" ht="15.75" customHeight="1">
      <c r="B29" s="270" t="inlineStr">
        <is>
          <t xml:space="preserve">Составил:                    </t>
        </is>
      </c>
      <c r="C29" s="270" t="inlineStr">
        <is>
          <t>Григорова И. А.</t>
        </is>
      </c>
      <c r="D29" s="270" t="n"/>
    </row>
    <row r="30" ht="15.75" customHeight="1">
      <c r="B30" s="271" t="n"/>
      <c r="C30" s="270" t="n"/>
      <c r="D30" s="270" t="n"/>
    </row>
    <row r="31" ht="15.75" customHeight="1">
      <c r="B31" s="270" t="inlineStr">
        <is>
          <t>Проверил:</t>
        </is>
      </c>
      <c r="C31" s="270" t="inlineStr">
        <is>
          <t>Черкасов А. В.</t>
        </is>
      </c>
      <c r="D31" s="270" t="n"/>
    </row>
    <row r="33" ht="75" customHeight="1">
      <c r="A33" s="200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2026-09-17T21:44:12Z</dcterms:created>
  <dcterms:modified xmlns:dcterms="http://purl.org/dc/terms/" xmlns:xsi="http://www.w3.org/2001/XMLSchema-instance" xsi:type="dcterms:W3CDTF">2026-09-17T21:56:23Z</dcterms:modified>
</cp:coreProperties>
</file>