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8-01" sheetId="3" state="visible" r:id="rId3"/>
    <sheet xmlns:r="http://schemas.openxmlformats.org/officeDocument/2006/relationships" name="02-28-02" sheetId="4" state="visible" r:id="rId4"/>
    <sheet xmlns:r="http://schemas.openxmlformats.org/officeDocument/2006/relationships" name="02-28-03" sheetId="5" state="visible" r:id="rId5"/>
    <sheet xmlns:r="http://schemas.openxmlformats.org/officeDocument/2006/relationships" name="02-28-04" sheetId="6" state="visible" r:id="rId6"/>
    <sheet xmlns:r="http://schemas.openxmlformats.org/officeDocument/2006/relationships" name="02-28-05" sheetId="7" state="visible" r:id="rId7"/>
    <sheet xmlns:r="http://schemas.openxmlformats.org/officeDocument/2006/relationships" name="02-28-06" sheetId="8" state="visible" r:id="rId8"/>
    <sheet xmlns:r="http://schemas.openxmlformats.org/officeDocument/2006/relationships" name="02-28-07" sheetId="9" state="visible" r:id="rId9"/>
    <sheet xmlns:r="http://schemas.openxmlformats.org/officeDocument/2006/relationships" name="02-28-08" sheetId="10" state="visible" r:id="rId10"/>
    <sheet xmlns:r="http://schemas.openxmlformats.org/officeDocument/2006/relationships" name="02-28-09" sheetId="11" state="visible" r:id="rId11"/>
    <sheet xmlns:r="http://schemas.openxmlformats.org/officeDocument/2006/relationships" name="02-28-10" sheetId="12" state="visible" r:id="rId12"/>
    <sheet xmlns:r="http://schemas.openxmlformats.org/officeDocument/2006/relationships" name="02-28-11" sheetId="13" state="visible" r:id="rId13"/>
    <sheet xmlns:r="http://schemas.openxmlformats.org/officeDocument/2006/relationships" name="02-28-12" sheetId="14" state="visible" r:id="rId14"/>
    <sheet xmlns:r="http://schemas.openxmlformats.org/officeDocument/2006/relationships" name="02-28-13" sheetId="15" state="visible" r:id="rId15"/>
    <sheet xmlns:r="http://schemas.openxmlformats.org/officeDocument/2006/relationships" name="02-28-14" sheetId="16" state="visible" r:id="rId16"/>
    <sheet xmlns:r="http://schemas.openxmlformats.org/officeDocument/2006/relationships" name="СР-1" sheetId="17" state="visible" r:id="rId17"/>
    <sheet xmlns:r="http://schemas.openxmlformats.org/officeDocument/2006/relationships" name="СР-2" sheetId="18" state="visible" r:id="rId18"/>
    <sheet xmlns:r="http://schemas.openxmlformats.org/officeDocument/2006/relationships" name="СР-3" sheetId="19" state="visible" r:id="rId19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'02-28-01'!$A$1:$N$221</definedName>
    <definedName name="_xlnm.Print_Area" localSheetId="3">'02-28-02'!$A$1:$N$153</definedName>
    <definedName name="_xlnm.Print_Area" localSheetId="4">'02-28-03'!$A$1:$N$221</definedName>
    <definedName name="_xlnm.Print_Area" localSheetId="5">'02-28-04'!$A$1:$N$153</definedName>
    <definedName name="_xlnm.Print_Area" localSheetId="6">'02-28-05'!$A$1:$N$213</definedName>
    <definedName name="_xlnm.Print_Area" localSheetId="7">'02-28-06'!$A$1:$N$144</definedName>
    <definedName name="_xlnm.Print_Area" localSheetId="8">'02-28-07'!$A$1:$N$221</definedName>
    <definedName name="_xlnm.Print_Area" localSheetId="9">'02-28-08'!$A$1:$N$153</definedName>
    <definedName name="_xlnm.Print_Area" localSheetId="10">'02-28-09'!$A$1:$N$221</definedName>
    <definedName name="_xlnm.Print_Area" localSheetId="11">'02-28-10'!$A$1:$N$153</definedName>
    <definedName name="_xlnm.Print_Area" localSheetId="12">'02-28-11'!$A$1:$N$221</definedName>
    <definedName name="_xlnm.Print_Area" localSheetId="13">'02-28-12'!$A$1:$N$153</definedName>
    <definedName name="_xlnm.Print_Area" localSheetId="14">'02-28-13'!$A$1:$N$221</definedName>
    <definedName name="_xlnm.Print_Area" localSheetId="15">'02-28-14'!$A$1:$N$153</definedName>
    <definedName name="_xlnm.Print_Area" localSheetId="16">'СР-1'!$A$1:$G$38</definedName>
    <definedName name="_xlnm.Print_Area" localSheetId="17">'СР-2'!$A$1:$K$26</definedName>
    <definedName name="_xlnm.Print_Area" localSheetId="18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9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##0"/>
    <numFmt numFmtId="170" formatCode="0.0"/>
    <numFmt numFmtId="171" formatCode="##0.#######"/>
    <numFmt numFmtId="172" formatCode="0.000"/>
    <numFmt numFmtId="173" formatCode="##0.########"/>
    <numFmt numFmtId="174" formatCode="0.00000"/>
    <numFmt numFmtId="175" formatCode="0.0000"/>
    <numFmt numFmtId="176" formatCode="##0.##"/>
    <numFmt numFmtId="177" formatCode="###\ ##0"/>
    <numFmt numFmtId="178" formatCode="###\ ###\ ##0.00"/>
    <numFmt numFmtId="179" formatCode="###\ ##0.#######"/>
    <numFmt numFmtId="180" formatCode="#,##0.000"/>
    <numFmt numFmtId="181" formatCode="#,##0.0000"/>
    <numFmt numFmtId="182" formatCode="#,##0.00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1" fillId="0" borderId="0"/>
  </cellStyleXfs>
  <cellXfs count="272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5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0" fontId="4" fillId="0" borderId="14" applyAlignment="1" pivotButton="0" quotePrefix="0" xfId="0">
      <alignment horizontal="left" vertical="center" wrapText="1"/>
    </xf>
    <xf numFmtId="0" fontId="0" fillId="0" borderId="14" pivotButton="0" quotePrefix="0" xfId="0"/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2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175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70" fontId="4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49" fontId="2" fillId="0" borderId="2" applyAlignment="1" pivotButton="0" quotePrefix="0" xfId="0">
      <alignment horizontal="left" vertical="center" wrapText="1"/>
    </xf>
    <xf numFmtId="3" fontId="4" fillId="0" borderId="15" applyAlignment="1" pivotButton="0" quotePrefix="0" xfId="0">
      <alignment horizontal="right" vertical="top" wrapText="1"/>
    </xf>
    <xf numFmtId="180" fontId="2" fillId="0" borderId="15" applyAlignment="1" pivotButton="0" quotePrefix="0" xfId="0">
      <alignment horizontal="right" vertical="top" wrapText="1"/>
    </xf>
    <xf numFmtId="181" fontId="2" fillId="0" borderId="15" applyAlignment="1" pivotButton="0" quotePrefix="0" xfId="0">
      <alignment horizontal="right" vertical="top" wrapText="1"/>
    </xf>
    <xf numFmtId="182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11" fillId="0" borderId="18" applyAlignment="1" pivotButton="0" quotePrefix="0" xfId="0">
      <alignment horizontal="general" vertical="center" wrapText="1"/>
    </xf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5" fillId="0" borderId="18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80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40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.7109375" customWidth="1" min="2" max="2"/>
    <col width="10" customWidth="1" min="3" max="3"/>
    <col width="17.85546875" customWidth="1" min="4" max="4"/>
    <col hidden="1" width="3.42578125" customWidth="1" min="5" max="5"/>
    <col width="10.285156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9.5703125" customWidth="1" min="11" max="11"/>
    <col width="10.42578125" customWidth="1" min="12" max="12"/>
    <col width="9.140625" customWidth="1" min="13" max="16384"/>
  </cols>
  <sheetData>
    <row r="1" ht="19.7" customHeight="1">
      <c r="A1" s="1" t="n"/>
      <c r="B1" s="2" t="n"/>
      <c r="C1" s="2" t="n"/>
      <c r="D1" s="2" t="n"/>
      <c r="E1" s="2" t="n"/>
    </row>
    <row r="2" ht="19.7" customHeight="1">
      <c r="A2" s="3" t="inlineStr">
        <is>
          <t>(наименование стройки)</t>
        </is>
      </c>
      <c r="B2" s="4" t="n"/>
      <c r="C2" s="4" t="n"/>
      <c r="D2" s="4" t="n"/>
      <c r="E2" s="4" t="n"/>
    </row>
    <row r="3" ht="22.7" customHeight="1">
      <c r="A3" s="5" t="inlineStr">
        <is>
          <t>ОБЪЕКТНЫЙ СМЕТНЫЙ РАСЧЁТ № 02-28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.7" customHeight="1">
      <c r="A4" s="5" t="inlineStr">
        <is>
          <t>(ОБЪЕКТНАЯ СМЕТА)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19.7" customHeight="1"/>
    <row r="6" ht="20.65" customHeight="1">
      <c r="A6" s="6" t="inlineStr">
        <is>
          <t xml:space="preserve">на строительство </t>
        </is>
      </c>
      <c r="B6" s="4" t="n"/>
      <c r="C6" s="4" t="n"/>
      <c r="D6" s="7" t="inlineStr">
        <is>
          <t>Расширение просеки ВЛ 220-500 кВ. 28 ВЛ 220 Магдагачи - Ульручьи с отпайкой на ПС Талдан</t>
        </is>
      </c>
      <c r="E6" s="2" t="n"/>
      <c r="F6" s="2" t="n"/>
      <c r="G6" s="2" t="n"/>
      <c r="H6" s="2" t="n"/>
      <c r="I6" s="2" t="n"/>
      <c r="J6" s="2" t="n"/>
      <c r="K6" s="2" t="n"/>
      <c r="L6" s="2" t="n"/>
    </row>
    <row r="7" ht="19.7" customHeight="1">
      <c r="A7" s="8" t="n"/>
      <c r="B7" s="9" t="n"/>
      <c r="C7" s="3" t="inlineStr">
        <is>
          <t>(наименование объекта)</t>
        </is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9.7" customHeight="1">
      <c r="A8" s="10" t="inlineStr">
        <is>
          <t>Сметная стоимость</t>
        </is>
      </c>
      <c r="B8" s="4" t="n"/>
      <c r="C8" s="4" t="n"/>
      <c r="D8" s="11" t="n">
        <f>J36</f>
        <v>1560.52414</v>
      </c>
      <c r="E8" s="2" t="n"/>
      <c r="F8" s="2" t="n"/>
      <c r="G8" s="2" t="n"/>
      <c r="H8" s="2" t="n"/>
      <c r="I8" s="2" t="n"/>
      <c r="J8" s="2" t="n"/>
      <c r="K8" s="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B9" s="4" t="n"/>
      <c r="C9" s="4" t="n"/>
      <c r="D9" s="11" t="n">
        <f>K36</f>
        <v>542.09515</v>
      </c>
      <c r="E9" s="2" t="n"/>
      <c r="F9" s="2" t="n"/>
      <c r="G9" s="2" t="n"/>
      <c r="H9" s="2" t="n"/>
      <c r="I9" s="2" t="n"/>
      <c r="J9" s="2" t="n"/>
      <c r="K9" s="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B10" s="4" t="n"/>
      <c r="C10" s="4" t="n"/>
      <c r="D10" s="4" t="n"/>
      <c r="E10" s="12" t="n"/>
      <c r="F10" s="2" t="n"/>
      <c r="G10" s="2" t="n"/>
      <c r="H10" s="2" t="n"/>
      <c r="I10" s="2" t="n"/>
      <c r="J10" s="2" t="n"/>
      <c r="K10" s="2" t="n"/>
      <c r="L10" s="2" t="n"/>
    </row>
    <row r="11" ht="22.15" customHeight="1">
      <c r="A11" s="10" t="inlineStr">
        <is>
          <t xml:space="preserve">Составлен(а) в ценах по состоянию на </t>
        </is>
      </c>
      <c r="B11" s="4" t="n"/>
      <c r="C11" s="4" t="n"/>
      <c r="D11" s="4" t="n"/>
      <c r="E11" s="13" t="inlineStr">
        <is>
          <t>1 квартал 2000 г.</t>
        </is>
      </c>
      <c r="F11" s="2" t="n"/>
      <c r="G11" s="2" t="n"/>
      <c r="H11" s="2" t="n"/>
      <c r="I11" s="2" t="n"/>
      <c r="J11" s="2" t="n"/>
      <c r="K11" s="2" t="n"/>
      <c r="L11" s="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15" t="n"/>
      <c r="E13" s="16" t="n"/>
      <c r="F13" s="14" t="inlineStr">
        <is>
          <t>Сметная стоимость</t>
        </is>
      </c>
      <c r="G13" s="17" t="n"/>
      <c r="H13" s="17" t="n"/>
      <c r="I13" s="17" t="n"/>
      <c r="J13" s="18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19" t="n"/>
      <c r="B14" s="19" t="n"/>
      <c r="C14" s="20" t="n"/>
      <c r="D14" s="2" t="n"/>
      <c r="E14" s="21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19" t="n"/>
      <c r="L14" s="19" t="n"/>
    </row>
    <row r="15" hidden="1" ht="19.7" customHeight="1">
      <c r="A15" s="22" t="n"/>
      <c r="B15" s="22" t="n"/>
      <c r="C15" s="22" t="n"/>
      <c r="D15" s="17" t="n"/>
      <c r="E15" s="18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15" t="n"/>
      <c r="E16" s="16" t="n"/>
      <c r="F16" s="14" t="n"/>
      <c r="G16" s="17" t="n"/>
      <c r="H16" s="17" t="n"/>
      <c r="I16" s="17" t="n"/>
      <c r="J16" s="18" t="n"/>
      <c r="K16" s="14" t="n"/>
      <c r="L16" s="14" t="n"/>
    </row>
    <row r="17" hidden="1" ht="73.5" customHeight="1">
      <c r="A17" s="19" t="n"/>
      <c r="B17" s="19" t="n"/>
      <c r="C17" s="20" t="n"/>
      <c r="D17" s="2" t="n"/>
      <c r="E17" s="21" t="n"/>
      <c r="F17" s="14" t="n"/>
      <c r="G17" s="14" t="n"/>
      <c r="H17" s="14" t="n"/>
      <c r="I17" s="14" t="n"/>
      <c r="J17" s="14" t="n"/>
      <c r="K17" s="19" t="n"/>
      <c r="L17" s="19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17" t="n"/>
      <c r="E18" s="18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</row>
    <row r="20" ht="55.35" customHeight="1">
      <c r="A20" s="24" t="inlineStr">
        <is>
          <t>1</t>
        </is>
      </c>
      <c r="B20" s="25" t="inlineStr">
        <is>
          <t>02-28-01</t>
        </is>
      </c>
      <c r="C20" s="25" t="inlineStr">
        <is>
          <t>28 ВЛ 220 Магдагачи - Ульручьи с отпайкой на ПС Талдан. Амурская обл. Шимановский р-н, Мухинский сельсовет</t>
        </is>
      </c>
      <c r="D20" s="4" t="n"/>
      <c r="E20" s="4" t="n"/>
      <c r="F20" s="26" t="n">
        <v>9.100440000000001</v>
      </c>
      <c r="G20" s="26" t="n">
        <v>0</v>
      </c>
      <c r="H20" s="26" t="n">
        <v>0</v>
      </c>
      <c r="I20" s="26" t="n">
        <v>0</v>
      </c>
      <c r="J20" s="26" t="n">
        <f>SUM(F20:I20)</f>
        <v>9.10044</v>
      </c>
      <c r="K20" s="26" t="n">
        <v>2.98559</v>
      </c>
      <c r="L20" s="27" t="n"/>
    </row>
    <row r="21" ht="55.35" customHeight="1">
      <c r="A21" s="24" t="inlineStr">
        <is>
          <t>2</t>
        </is>
      </c>
      <c r="B21" s="25" t="inlineStr">
        <is>
          <t>02-28-02</t>
        </is>
      </c>
      <c r="C21" s="25" t="inlineStr">
        <is>
          <t>28 ВЛ 220 Магдагачи - Ульручьи с отпайкой на ПС Талдан. Амурская обл. Шимановский р-н, Мухинский сельсовет</t>
        </is>
      </c>
      <c r="D21" s="4" t="n"/>
      <c r="E21" s="4" t="n"/>
      <c r="F21" s="26" t="n">
        <v>0.92026</v>
      </c>
      <c r="G21" s="26" t="n">
        <v>0</v>
      </c>
      <c r="H21" s="26" t="n">
        <v>0</v>
      </c>
      <c r="I21" s="26" t="n">
        <v>0</v>
      </c>
      <c r="J21" s="26" t="n">
        <f>SUM(F21:I21)</f>
        <v>0.92026</v>
      </c>
      <c r="K21" s="26" t="n">
        <v>0.40011</v>
      </c>
      <c r="L21" s="27" t="n"/>
    </row>
    <row r="22" ht="55.35" customHeight="1">
      <c r="A22" s="24" t="inlineStr">
        <is>
          <t>3</t>
        </is>
      </c>
      <c r="B22" s="25" t="inlineStr">
        <is>
          <t>02-28-03</t>
        </is>
      </c>
      <c r="C22" s="25" t="inlineStr">
        <is>
          <t>28 ВЛ 220 Магдагачи - Ульручьи с отпайкой на ПС Талдан. Магдагачинское уч. л-во  Магдагачинского л-ва</t>
        </is>
      </c>
      <c r="D22" s="4" t="n"/>
      <c r="E22" s="4" t="n"/>
      <c r="F22" s="26" t="n">
        <v>205.07567</v>
      </c>
      <c r="G22" s="26" t="n">
        <v>0</v>
      </c>
      <c r="H22" s="26" t="n">
        <v>0</v>
      </c>
      <c r="I22" s="26" t="n">
        <v>0</v>
      </c>
      <c r="J22" s="26" t="n">
        <f>SUM(F22:I22)</f>
        <v>205.07567</v>
      </c>
      <c r="K22" s="26" t="n">
        <v>70.18514</v>
      </c>
      <c r="L22" s="27" t="n"/>
    </row>
    <row r="23" ht="55.35" customHeight="1">
      <c r="A23" s="24" t="inlineStr">
        <is>
          <t>4</t>
        </is>
      </c>
      <c r="B23" s="25" t="inlineStr">
        <is>
          <t>02-28-04</t>
        </is>
      </c>
      <c r="C23" s="25" t="inlineStr">
        <is>
          <t>28 ВЛ 220 Магдагачи - Ульручьи с отпайкой на ПС Талдан. Магдагачинское уч. л-во  Магдагачинского л-ва</t>
        </is>
      </c>
      <c r="D23" s="4" t="n"/>
      <c r="E23" s="4" t="n"/>
      <c r="F23" s="26" t="n">
        <v>17.9419</v>
      </c>
      <c r="G23" s="26" t="n">
        <v>0</v>
      </c>
      <c r="H23" s="26" t="n">
        <v>0</v>
      </c>
      <c r="I23" s="26" t="n">
        <v>0</v>
      </c>
      <c r="J23" s="26" t="n">
        <f>SUM(F23:I23)</f>
        <v>17.9419</v>
      </c>
      <c r="K23" s="26" t="n">
        <v>7.80083</v>
      </c>
      <c r="L23" s="27" t="n"/>
    </row>
    <row r="24" ht="42" customHeight="1">
      <c r="A24" s="24" t="inlineStr">
        <is>
          <t>5</t>
        </is>
      </c>
      <c r="B24" s="25" t="inlineStr">
        <is>
          <t>02-28-05</t>
        </is>
      </c>
      <c r="C24" s="25" t="inlineStr">
        <is>
          <t>28 ВЛ 220 Магдагачи - Ульручьи с отпайкой на ПС Талдан. Магдагачинский р-он</t>
        </is>
      </c>
      <c r="D24" s="4" t="n"/>
      <c r="E24" s="4" t="n"/>
      <c r="F24" s="26" t="n">
        <v>2.70538</v>
      </c>
      <c r="G24" s="26" t="n">
        <v>0</v>
      </c>
      <c r="H24" s="26" t="n">
        <v>0</v>
      </c>
      <c r="I24" s="26" t="n">
        <v>0</v>
      </c>
      <c r="J24" s="26" t="n">
        <f>SUM(F24:I24)</f>
        <v>2.70538</v>
      </c>
      <c r="K24" s="26" t="n">
        <v>0.88354</v>
      </c>
      <c r="L24" s="27" t="n"/>
    </row>
    <row r="25" ht="42" customHeight="1">
      <c r="A25" s="24" t="inlineStr">
        <is>
          <t>6</t>
        </is>
      </c>
      <c r="B25" s="25" t="inlineStr">
        <is>
          <t>02-28-06</t>
        </is>
      </c>
      <c r="C25" s="25" t="inlineStr">
        <is>
          <t>28 ВЛ 220 Магдагачи - Ульручьи с отпайкой на ПС Талдан. Магдагачинский р-он</t>
        </is>
      </c>
      <c r="D25" s="4" t="n"/>
      <c r="E25" s="4" t="n"/>
      <c r="F25" s="26" t="n">
        <v>0.27875</v>
      </c>
      <c r="G25" s="26" t="n">
        <v>0</v>
      </c>
      <c r="H25" s="26" t="n">
        <v>0</v>
      </c>
      <c r="I25" s="26" t="n">
        <v>0</v>
      </c>
      <c r="J25" s="26" t="n">
        <f>SUM(F25:I25)</f>
        <v>0.27875</v>
      </c>
      <c r="K25" s="26" t="n">
        <v>0.1212</v>
      </c>
      <c r="L25" s="27" t="n"/>
    </row>
    <row r="26" ht="55.35" customHeight="1">
      <c r="A26" s="24" t="inlineStr">
        <is>
          <t>7</t>
        </is>
      </c>
      <c r="B26" s="25" t="inlineStr">
        <is>
          <t>02-28-07</t>
        </is>
      </c>
      <c r="C26" s="25" t="inlineStr">
        <is>
          <t>28 ВЛ 220 Магдагачи - Ульручьи с отпайкой на ПС Талдан. Гонжинское уч. л-во  Магдагачинского л-ва</t>
        </is>
      </c>
      <c r="D26" s="4" t="n"/>
      <c r="E26" s="4" t="n"/>
      <c r="F26" s="26" t="n">
        <v>312.19393</v>
      </c>
      <c r="G26" s="26" t="n">
        <v>0</v>
      </c>
      <c r="H26" s="26" t="n">
        <v>0</v>
      </c>
      <c r="I26" s="26" t="n">
        <v>0</v>
      </c>
      <c r="J26" s="26" t="n">
        <f>SUM(F26:I26)</f>
        <v>312.19393</v>
      </c>
      <c r="K26" s="26" t="n">
        <v>106.11774</v>
      </c>
      <c r="L26" s="27" t="n"/>
    </row>
    <row r="27" ht="55.35" customHeight="1">
      <c r="A27" s="24" t="inlineStr">
        <is>
          <t>8</t>
        </is>
      </c>
      <c r="B27" s="25" t="inlineStr">
        <is>
          <t>02-28-08</t>
        </is>
      </c>
      <c r="C27" s="25" t="inlineStr">
        <is>
          <t>28 ВЛ 220 Магдагачи - Ульручьи с отпайкой на ПС Талдан. Гонжинское уч. л-во  Магдагачинского л-ва</t>
        </is>
      </c>
      <c r="D27" s="4" t="n"/>
      <c r="E27" s="4" t="n"/>
      <c r="F27" s="26" t="n">
        <v>28.21321</v>
      </c>
      <c r="G27" s="26" t="n">
        <v>0</v>
      </c>
      <c r="H27" s="26" t="n">
        <v>0</v>
      </c>
      <c r="I27" s="26" t="n">
        <v>0</v>
      </c>
      <c r="J27" s="26" t="n">
        <f>SUM(F27:I27)</f>
        <v>28.21321</v>
      </c>
      <c r="K27" s="26" t="n">
        <v>12.26661</v>
      </c>
      <c r="L27" s="27" t="n"/>
    </row>
    <row r="28" ht="55.35" customHeight="1">
      <c r="A28" s="24" t="inlineStr">
        <is>
          <t>9</t>
        </is>
      </c>
      <c r="B28" s="25" t="inlineStr">
        <is>
          <t>02-28-09</t>
        </is>
      </c>
      <c r="C28" s="25" t="inlineStr">
        <is>
          <t>28 ВЛ 220 Магдагачи - Ульручьи с отпайкой на ПС Талдан. Талданское уч. л-во  Урушинского л-ва</t>
        </is>
      </c>
      <c r="D28" s="4" t="n"/>
      <c r="E28" s="4" t="n"/>
      <c r="F28" s="26" t="n">
        <v>811.0812</v>
      </c>
      <c r="G28" s="26" t="n">
        <v>0</v>
      </c>
      <c r="H28" s="26" t="n">
        <v>0</v>
      </c>
      <c r="I28" s="26" t="n">
        <v>0</v>
      </c>
      <c r="J28" s="26" t="n">
        <f>SUM(F28:I28)</f>
        <v>811.0812</v>
      </c>
      <c r="K28" s="26" t="n">
        <v>274.35518</v>
      </c>
      <c r="L28" s="27" t="n"/>
    </row>
    <row r="29" ht="55.35" customHeight="1">
      <c r="A29" s="24" t="inlineStr">
        <is>
          <t>10</t>
        </is>
      </c>
      <c r="B29" s="25" t="inlineStr">
        <is>
          <t>02-28-10</t>
        </is>
      </c>
      <c r="C29" s="25" t="inlineStr">
        <is>
          <t>28 ВЛ 220 Магдагачи - Ульручьи с отпайкой на ПС Талдан. Талданское уч. л-во  Урушинского л-ва</t>
        </is>
      </c>
      <c r="D29" s="4" t="n"/>
      <c r="E29" s="4" t="n"/>
      <c r="F29" s="26" t="n">
        <v>74.67444999999999</v>
      </c>
      <c r="G29" s="26" t="n">
        <v>0</v>
      </c>
      <c r="H29" s="26" t="n">
        <v>0</v>
      </c>
      <c r="I29" s="26" t="n">
        <v>0</v>
      </c>
      <c r="J29" s="26" t="n">
        <f>SUM(F29:I29)</f>
        <v>74.67445</v>
      </c>
      <c r="K29" s="26" t="n">
        <v>32.46715</v>
      </c>
      <c r="L29" s="27" t="n"/>
    </row>
    <row r="30" ht="55.35" customHeight="1">
      <c r="A30" s="24" t="inlineStr">
        <is>
          <t>11</t>
        </is>
      </c>
      <c r="B30" s="25" t="inlineStr">
        <is>
          <t>02-28-11</t>
        </is>
      </c>
      <c r="C30" s="25" t="inlineStr">
        <is>
          <t>28 ВЛ 220 Магдагачи - Ульручьи с отпайкой на ПС Талдан. Сковородинский р-он Талданский сельсовет</t>
        </is>
      </c>
      <c r="D30" s="4" t="n"/>
      <c r="E30" s="4" t="n"/>
      <c r="F30" s="26" t="n">
        <v>14.13437</v>
      </c>
      <c r="G30" s="26" t="n">
        <v>0</v>
      </c>
      <c r="H30" s="26" t="n">
        <v>0</v>
      </c>
      <c r="I30" s="26" t="n">
        <v>0</v>
      </c>
      <c r="J30" s="26" t="n">
        <f>SUM(F30:I30)</f>
        <v>14.13437</v>
      </c>
      <c r="K30" s="26" t="n">
        <v>4.79046</v>
      </c>
      <c r="L30" s="27" t="n"/>
    </row>
    <row r="31" ht="55.35" customHeight="1">
      <c r="A31" s="24" t="inlineStr">
        <is>
          <t>12</t>
        </is>
      </c>
      <c r="B31" s="25" t="inlineStr">
        <is>
          <t>02-28-12</t>
        </is>
      </c>
      <c r="C31" s="25" t="inlineStr">
        <is>
          <t>28 ВЛ 220 Магдагачи - Ульручьи с отпайкой на ПС Талдан. Сковородинский р-он Талданский сельсовет</t>
        </is>
      </c>
      <c r="D31" s="4" t="n"/>
      <c r="E31" s="4" t="n"/>
      <c r="F31" s="26" t="n">
        <v>1.28834</v>
      </c>
      <c r="G31" s="26" t="n">
        <v>0</v>
      </c>
      <c r="H31" s="26" t="n">
        <v>0</v>
      </c>
      <c r="I31" s="26" t="n">
        <v>0</v>
      </c>
      <c r="J31" s="26" t="n">
        <f>SUM(F31:I31)</f>
        <v>1.28834</v>
      </c>
      <c r="K31" s="26" t="n">
        <v>0.56015</v>
      </c>
      <c r="L31" s="27" t="n"/>
    </row>
    <row r="32" ht="55.35" customHeight="1">
      <c r="A32" s="24" t="inlineStr">
        <is>
          <t>13</t>
        </is>
      </c>
      <c r="B32" s="25" t="inlineStr">
        <is>
          <t>02-28-13</t>
        </is>
      </c>
      <c r="C32" s="25" t="inlineStr">
        <is>
          <t>28 ВЛ 220 Магдагачи - Ульручьи с отпайкой на ПС Талдан. Сковородинское уч. л-во  Урушинского л-ва</t>
        </is>
      </c>
      <c r="D32" s="4" t="n"/>
      <c r="E32" s="4" t="n"/>
      <c r="F32" s="26" t="n">
        <v>76.35995</v>
      </c>
      <c r="G32" s="26" t="n">
        <v>0</v>
      </c>
      <c r="H32" s="26" t="n">
        <v>0</v>
      </c>
      <c r="I32" s="26" t="n">
        <v>0</v>
      </c>
      <c r="J32" s="26" t="n">
        <f>SUM(F32:I32)</f>
        <v>76.35995</v>
      </c>
      <c r="K32" s="26" t="n">
        <v>26.31089</v>
      </c>
      <c r="L32" s="27" t="n"/>
    </row>
    <row r="33" ht="55.35" customHeight="1">
      <c r="A33" s="24" t="inlineStr">
        <is>
          <t>14</t>
        </is>
      </c>
      <c r="B33" s="25" t="inlineStr">
        <is>
          <t>02-28-14</t>
        </is>
      </c>
      <c r="C33" s="25" t="inlineStr">
        <is>
          <t>28 ВЛ 220 Магдагачи - Ульручьи с отпайкой на ПС Талдан. Сковородинское уч. л-во  Урушинского л-ва</t>
        </is>
      </c>
      <c r="D33" s="4" t="n"/>
      <c r="E33" s="4" t="n"/>
      <c r="F33" s="26" t="n">
        <v>6.55629</v>
      </c>
      <c r="G33" s="26" t="n">
        <v>0</v>
      </c>
      <c r="H33" s="26" t="n">
        <v>0</v>
      </c>
      <c r="I33" s="26" t="n">
        <v>0</v>
      </c>
      <c r="J33" s="26" t="n">
        <f>SUM(F33:I33)</f>
        <v>6.55629</v>
      </c>
      <c r="K33" s="26" t="n">
        <v>2.85056</v>
      </c>
      <c r="L33" s="27" t="n"/>
    </row>
    <row r="34" ht="19.7" customHeight="1">
      <c r="A34" s="23" t="inlineStr">
        <is>
          <t>15</t>
        </is>
      </c>
      <c r="B34" s="28" t="inlineStr">
        <is>
          <t>Итого по разделу: Локальные сметы</t>
        </is>
      </c>
      <c r="C34" s="17" t="n"/>
      <c r="D34" s="17" t="n"/>
      <c r="E34" s="18" t="n"/>
      <c r="F34" s="29" t="n">
        <f>SUM(F20:F33)</f>
        <v>1560.52414</v>
      </c>
      <c r="G34" s="30" t="n">
        <f>SUM(G20:G33)</f>
        <v>0</v>
      </c>
      <c r="H34" s="30" t="n">
        <f>SUM(H20:H33)</f>
        <v>0</v>
      </c>
      <c r="I34" s="30" t="n">
        <f>SUM(I20:I33)</f>
        <v>0</v>
      </c>
      <c r="J34" s="29" t="n">
        <f>SUM(J20:J33)</f>
        <v>1560.52414</v>
      </c>
      <c r="K34" s="30" t="n">
        <f>SUM(K20:K33)</f>
        <v>542.09515</v>
      </c>
      <c r="L34" s="31" t="n"/>
    </row>
    <row r="35" ht="19.7" customHeight="1">
      <c r="A35" s="23" t="inlineStr">
        <is>
          <t>Всего по смете</t>
        </is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8" t="n"/>
    </row>
    <row r="36" ht="22.5" customHeight="1">
      <c r="A36" s="23" t="n"/>
      <c r="B36" s="28" t="inlineStr">
        <is>
          <t>Всего по смете</t>
        </is>
      </c>
      <c r="C36" s="17" t="n"/>
      <c r="D36" s="17" t="n"/>
      <c r="E36" s="18" t="n"/>
      <c r="F36" s="29" t="n">
        <f>SUM(F20:F33)</f>
        <v>1560.52414</v>
      </c>
      <c r="G36" s="30" t="n">
        <f>SUM(G20:G33)</f>
        <v>0</v>
      </c>
      <c r="H36" s="30" t="n">
        <f>SUM(H20:H33)</f>
        <v>0</v>
      </c>
      <c r="I36" s="30" t="n">
        <f>SUM(I20:I33)</f>
        <v>0</v>
      </c>
      <c r="J36" s="29" t="n">
        <f>SUM(J20:J33)</f>
        <v>1560.52414</v>
      </c>
      <c r="K36" s="30" t="n">
        <f>SUM(K20:K33)</f>
        <v>542.09515</v>
      </c>
      <c r="L36" s="31" t="n"/>
    </row>
    <row r="37" ht="19.7" customHeight="1">
      <c r="A37" s="32" t="inlineStr">
        <is>
          <t>Составил</t>
        </is>
      </c>
      <c r="B37" s="4" t="n"/>
      <c r="C37" s="33" t="inlineStr">
        <is>
          <t>Григорова И. А.</t>
        </is>
      </c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 ht="19.7" customHeight="1">
      <c r="A38" s="34" t="n"/>
      <c r="B38" s="35" t="n"/>
      <c r="C38" s="36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 ht="19.7" customHeight="1">
      <c r="A39" s="32" t="inlineStr">
        <is>
          <t>Проверил</t>
        </is>
      </c>
      <c r="B39" s="4" t="n"/>
      <c r="C39" s="33" t="inlineStr">
        <is>
          <t>Черкасов А. В.</t>
        </is>
      </c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 ht="19.7" customHeight="1">
      <c r="A40" s="37" t="n"/>
      <c r="B40" s="38" t="n"/>
      <c r="C40" s="36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 ht="19.7" customHeight="1"/>
  </sheetData>
  <mergeCells count="53">
    <mergeCell ref="L13:L14"/>
    <mergeCell ref="C39:L39"/>
    <mergeCell ref="C13:E14"/>
    <mergeCell ref="C31:E31"/>
    <mergeCell ref="F16:J16"/>
    <mergeCell ref="C22:E22"/>
    <mergeCell ref="C7:L7"/>
    <mergeCell ref="A1:E1"/>
    <mergeCell ref="A16:A17"/>
    <mergeCell ref="C21:E21"/>
    <mergeCell ref="A3:L3"/>
    <mergeCell ref="A10:D10"/>
    <mergeCell ref="C38:L38"/>
    <mergeCell ref="B36:E36"/>
    <mergeCell ref="C37:L37"/>
    <mergeCell ref="C27:E27"/>
    <mergeCell ref="B13:B14"/>
    <mergeCell ref="A8:C8"/>
    <mergeCell ref="C23:E23"/>
    <mergeCell ref="A37:B37"/>
    <mergeCell ref="E10:L10"/>
    <mergeCell ref="A11:D11"/>
    <mergeCell ref="A35:L35"/>
    <mergeCell ref="A4:L4"/>
    <mergeCell ref="C32:E32"/>
    <mergeCell ref="C16:E17"/>
    <mergeCell ref="C28:E28"/>
    <mergeCell ref="A2:E2"/>
    <mergeCell ref="A19:L19"/>
    <mergeCell ref="A13:A14"/>
    <mergeCell ref="E11:L11"/>
    <mergeCell ref="C18:E18"/>
    <mergeCell ref="A9:C9"/>
    <mergeCell ref="K13:K14"/>
    <mergeCell ref="C30:E30"/>
    <mergeCell ref="C15:E15"/>
    <mergeCell ref="F13:J13"/>
    <mergeCell ref="C24:E24"/>
    <mergeCell ref="D9:K9"/>
    <mergeCell ref="C33:E33"/>
    <mergeCell ref="D8:K8"/>
    <mergeCell ref="C40:L40"/>
    <mergeCell ref="A6:C6"/>
    <mergeCell ref="K16:K17"/>
    <mergeCell ref="C26:E26"/>
    <mergeCell ref="L16:L17"/>
    <mergeCell ref="B16:B17"/>
    <mergeCell ref="A39:B39"/>
    <mergeCell ref="C29:E29"/>
    <mergeCell ref="C20:E20"/>
    <mergeCell ref="D6:L6"/>
    <mergeCell ref="C25:E25"/>
    <mergeCell ref="B34:E34"/>
  </mergeCells>
  <pageMargins left="0.5905511811023623" right="0.1968503937007874" top="0.7874015748031497" bottom="0.5905511811023623" header="0.1968503937007874" footer="0.1968503937007874"/>
  <pageSetup orientation="portrait" paperSize="9" scale="90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40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.7109375" customWidth="1" min="2" max="2"/>
    <col width="10" customWidth="1" min="3" max="3"/>
    <col width="17.85546875" customWidth="1" min="4" max="4"/>
    <col hidden="1" width="3.42578125" customWidth="1" min="5" max="5"/>
    <col width="10.285156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9.5703125" customWidth="1" min="11" max="11"/>
    <col width="10.42578125" customWidth="1" min="12" max="12"/>
    <col width="9.140625" customWidth="1" min="13" max="16384"/>
  </cols>
  <sheetData>
    <row r="1" ht="19.7" customHeight="1">
      <c r="A1" s="1" t="n"/>
      <c r="B1" s="2" t="n"/>
      <c r="C1" s="2" t="n"/>
      <c r="D1" s="2" t="n"/>
      <c r="E1" s="2" t="n"/>
    </row>
    <row r="2" ht="19.7" customHeight="1">
      <c r="A2" s="3" t="inlineStr">
        <is>
          <t>(наименование стройки)</t>
        </is>
      </c>
      <c r="B2" s="4" t="n"/>
      <c r="C2" s="4" t="n"/>
      <c r="D2" s="4" t="n"/>
      <c r="E2" s="4" t="n"/>
    </row>
    <row r="3" ht="22.7" customHeight="1">
      <c r="A3" s="5" t="inlineStr">
        <is>
          <t>ОБЪЕКТНЫЙ СМЕТНЫЙ РАСЧЁТ № 02-28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.7" customHeight="1">
      <c r="A4" s="5" t="inlineStr">
        <is>
          <t>(ОБЪЕКТНАЯ СМЕТА)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19.7" customHeight="1"/>
    <row r="6" ht="20.65" customHeight="1">
      <c r="A6" s="6" t="inlineStr">
        <is>
          <t xml:space="preserve">на строительство </t>
        </is>
      </c>
      <c r="B6" s="4" t="n"/>
      <c r="C6" s="4" t="n"/>
      <c r="D6" s="7" t="inlineStr">
        <is>
          <t>Расширение просеки ВЛ 220-500 кВ. 28 ВЛ 220 Магдагачи - Ульручьи с отпайкой на ПС Талдан</t>
        </is>
      </c>
      <c r="E6" s="2" t="n"/>
      <c r="F6" s="2" t="n"/>
      <c r="G6" s="2" t="n"/>
      <c r="H6" s="2" t="n"/>
      <c r="I6" s="2" t="n"/>
      <c r="J6" s="2" t="n"/>
      <c r="K6" s="2" t="n"/>
      <c r="L6" s="2" t="n"/>
    </row>
    <row r="7" ht="19.7" customHeight="1">
      <c r="A7" s="8" t="n"/>
      <c r="B7" s="9" t="n"/>
      <c r="C7" s="3" t="inlineStr">
        <is>
          <t>(наименование объекта)</t>
        </is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9.7" customHeight="1">
      <c r="A8" s="10" t="inlineStr">
        <is>
          <t>Сметная стоимость</t>
        </is>
      </c>
      <c r="B8" s="4" t="n"/>
      <c r="C8" s="4" t="n"/>
      <c r="D8" s="11" t="n">
        <f>J36</f>
        <v>92075.56789</v>
      </c>
      <c r="E8" s="2" t="n"/>
      <c r="F8" s="2" t="n"/>
      <c r="G8" s="2" t="n"/>
      <c r="H8" s="2" t="n"/>
      <c r="I8" s="2" t="n"/>
      <c r="J8" s="2" t="n"/>
      <c r="K8" s="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B9" s="4" t="n"/>
      <c r="C9" s="4" t="n"/>
      <c r="D9" s="11" t="n">
        <f>K36</f>
        <v>38629.70035</v>
      </c>
      <c r="E9" s="2" t="n"/>
      <c r="F9" s="2" t="n"/>
      <c r="G9" s="2" t="n"/>
      <c r="H9" s="2" t="n"/>
      <c r="I9" s="2" t="n"/>
      <c r="J9" s="2" t="n"/>
      <c r="K9" s="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B10" s="4" t="n"/>
      <c r="C10" s="4" t="n"/>
      <c r="D10" s="4" t="n"/>
      <c r="E10" s="12" t="n"/>
      <c r="F10" s="2" t="n"/>
      <c r="G10" s="2" t="n"/>
      <c r="H10" s="2" t="n"/>
      <c r="I10" s="2" t="n"/>
      <c r="J10" s="2" t="n"/>
      <c r="K10" s="2" t="n"/>
      <c r="L10" s="2" t="n"/>
    </row>
    <row r="11" ht="22.15" customHeight="1">
      <c r="A11" s="10" t="inlineStr">
        <is>
          <t xml:space="preserve">Составлен(а) в ценах по состоянию на </t>
        </is>
      </c>
      <c r="B11" s="4" t="n"/>
      <c r="C11" s="4" t="n"/>
      <c r="D11" s="4" t="n"/>
      <c r="E11" s="13" t="inlineStr">
        <is>
          <t>I квартал 2026 года</t>
        </is>
      </c>
      <c r="F11" s="2" t="n"/>
      <c r="G11" s="2" t="n"/>
      <c r="H11" s="2" t="n"/>
      <c r="I11" s="2" t="n"/>
      <c r="J11" s="2" t="n"/>
      <c r="K11" s="2" t="n"/>
      <c r="L11" s="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15" t="n"/>
      <c r="E13" s="16" t="n"/>
      <c r="F13" s="14" t="inlineStr">
        <is>
          <t>Сметная стоимость</t>
        </is>
      </c>
      <c r="G13" s="17" t="n"/>
      <c r="H13" s="17" t="n"/>
      <c r="I13" s="17" t="n"/>
      <c r="J13" s="18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19" t="n"/>
      <c r="B14" s="19" t="n"/>
      <c r="C14" s="20" t="n"/>
      <c r="D14" s="2" t="n"/>
      <c r="E14" s="21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19" t="n"/>
      <c r="L14" s="19" t="n"/>
    </row>
    <row r="15" hidden="1" ht="19.7" customHeight="1">
      <c r="A15" s="22" t="n"/>
      <c r="B15" s="22" t="n"/>
      <c r="C15" s="22" t="n"/>
      <c r="D15" s="17" t="n"/>
      <c r="E15" s="18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15" t="n"/>
      <c r="E16" s="16" t="n"/>
      <c r="F16" s="14" t="n"/>
      <c r="G16" s="17" t="n"/>
      <c r="H16" s="17" t="n"/>
      <c r="I16" s="17" t="n"/>
      <c r="J16" s="18" t="n"/>
      <c r="K16" s="14" t="n"/>
      <c r="L16" s="14" t="n"/>
    </row>
    <row r="17" hidden="1" ht="73.5" customHeight="1">
      <c r="A17" s="19" t="n"/>
      <c r="B17" s="19" t="n"/>
      <c r="C17" s="20" t="n"/>
      <c r="D17" s="2" t="n"/>
      <c r="E17" s="21" t="n"/>
      <c r="F17" s="14" t="n"/>
      <c r="G17" s="14" t="n"/>
      <c r="H17" s="14" t="n"/>
      <c r="I17" s="14" t="n"/>
      <c r="J17" s="14" t="n"/>
      <c r="K17" s="19" t="n"/>
      <c r="L17" s="19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17" t="n"/>
      <c r="E18" s="18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</row>
    <row r="20" ht="55.35" customHeight="1">
      <c r="A20" s="24" t="inlineStr">
        <is>
          <t>1</t>
        </is>
      </c>
      <c r="B20" s="25" t="inlineStr">
        <is>
          <t>02-28-01</t>
        </is>
      </c>
      <c r="C20" s="25" t="inlineStr">
        <is>
          <t>28 ВЛ 220 Магдагачи - Ульручьи с отпайкой на ПС Талдан. Амурская обл. Шимановский р-н, Мухинский сельсовет</t>
        </is>
      </c>
      <c r="D20" s="4" t="n"/>
      <c r="E20" s="4" t="n"/>
      <c r="F20" s="26" t="n">
        <v>512.31006</v>
      </c>
      <c r="G20" s="26" t="n">
        <v>0</v>
      </c>
      <c r="H20" s="26" t="n">
        <v>0</v>
      </c>
      <c r="I20" s="26" t="n">
        <v>0</v>
      </c>
      <c r="J20" s="26" t="n">
        <f>SUM(F20:I20)</f>
        <v>512.31006</v>
      </c>
      <c r="K20" s="26" t="n">
        <v>212.75314</v>
      </c>
      <c r="L20" s="27" t="n"/>
    </row>
    <row r="21" ht="55.35" customHeight="1">
      <c r="A21" s="24" t="inlineStr">
        <is>
          <t>2</t>
        </is>
      </c>
      <c r="B21" s="25" t="inlineStr">
        <is>
          <t>02-28-02</t>
        </is>
      </c>
      <c r="C21" s="25" t="inlineStr">
        <is>
          <t>28 ВЛ 220 Магдагачи - Ульручьи с отпайкой на ПС Талдан. Амурская обл. Шимановский р-н, Мухинский сельсовет</t>
        </is>
      </c>
      <c r="D21" s="4" t="n"/>
      <c r="E21" s="4" t="n"/>
      <c r="F21" s="26" t="n">
        <v>65.57723</v>
      </c>
      <c r="G21" s="26" t="n">
        <v>0</v>
      </c>
      <c r="H21" s="26" t="n">
        <v>0</v>
      </c>
      <c r="I21" s="26" t="n">
        <v>0</v>
      </c>
      <c r="J21" s="26" t="n">
        <f>SUM(F21:I21)</f>
        <v>65.57723</v>
      </c>
      <c r="K21" s="26" t="n">
        <v>28.51184</v>
      </c>
      <c r="L21" s="27" t="n"/>
    </row>
    <row r="22" ht="55.35" customHeight="1">
      <c r="A22" s="24" t="inlineStr">
        <is>
          <t>3</t>
        </is>
      </c>
      <c r="B22" s="25" t="inlineStr">
        <is>
          <t>02-28-03</t>
        </is>
      </c>
      <c r="C22" s="25" t="inlineStr">
        <is>
          <t>28 ВЛ 220 Магдагачи - Ульручьи с отпайкой на ПС Талдан. Магдагачинское уч. л-во  Магдагачинского л-ва</t>
        </is>
      </c>
      <c r="D22" s="4" t="n"/>
      <c r="E22" s="4" t="n"/>
      <c r="F22" s="39" t="n">
        <v>11952.25432</v>
      </c>
      <c r="G22" s="26" t="n">
        <v>0</v>
      </c>
      <c r="H22" s="26" t="n">
        <v>0</v>
      </c>
      <c r="I22" s="26" t="n">
        <v>0</v>
      </c>
      <c r="J22" s="39" t="n">
        <f>SUM(F22:I22)</f>
        <v>11952.25432</v>
      </c>
      <c r="K22" s="39" t="n">
        <v>5001.39306</v>
      </c>
      <c r="L22" s="40" t="n"/>
    </row>
    <row r="23" ht="55.35" customHeight="1">
      <c r="A23" s="24" t="inlineStr">
        <is>
          <t>4</t>
        </is>
      </c>
      <c r="B23" s="25" t="inlineStr">
        <is>
          <t>02-28-04</t>
        </is>
      </c>
      <c r="C23" s="25" t="inlineStr">
        <is>
          <t>28 ВЛ 220 Магдагачи - Ульручьи с отпайкой на ПС Талдан. Магдагачинское уч. л-во  Магдагачинского л-ва</t>
        </is>
      </c>
      <c r="D23" s="4" t="n"/>
      <c r="E23" s="4" t="n"/>
      <c r="F23" s="39" t="n">
        <v>1278.54046</v>
      </c>
      <c r="G23" s="26" t="n">
        <v>0</v>
      </c>
      <c r="H23" s="26" t="n">
        <v>0</v>
      </c>
      <c r="I23" s="26" t="n">
        <v>0</v>
      </c>
      <c r="J23" s="39" t="n">
        <f>SUM(F23:I23)</f>
        <v>1278.54046</v>
      </c>
      <c r="K23" s="26" t="n">
        <v>555.88715</v>
      </c>
      <c r="L23" s="40" t="n"/>
    </row>
    <row r="24" ht="42" customHeight="1">
      <c r="A24" s="24" t="inlineStr">
        <is>
          <t>5</t>
        </is>
      </c>
      <c r="B24" s="25" t="inlineStr">
        <is>
          <t>02-28-05</t>
        </is>
      </c>
      <c r="C24" s="25" t="inlineStr">
        <is>
          <t>28 ВЛ 220 Магдагачи - Ульручьи с отпайкой на ПС Талдан. Магдагачинский р-он</t>
        </is>
      </c>
      <c r="D24" s="4" t="n"/>
      <c r="E24" s="4" t="n"/>
      <c r="F24" s="26" t="n">
        <v>151.73635</v>
      </c>
      <c r="G24" s="26" t="n">
        <v>0</v>
      </c>
      <c r="H24" s="26" t="n">
        <v>0</v>
      </c>
      <c r="I24" s="26" t="n">
        <v>0</v>
      </c>
      <c r="J24" s="26" t="n">
        <f>SUM(F24:I24)</f>
        <v>151.73635</v>
      </c>
      <c r="K24" s="26" t="n">
        <v>62.96106</v>
      </c>
      <c r="L24" s="27" t="n"/>
    </row>
    <row r="25" ht="42" customHeight="1">
      <c r="A25" s="24" t="inlineStr">
        <is>
          <t>6</t>
        </is>
      </c>
      <c r="B25" s="25" t="inlineStr">
        <is>
          <t>02-28-06</t>
        </is>
      </c>
      <c r="C25" s="25" t="inlineStr">
        <is>
          <t>28 ВЛ 220 Магдагачи - Ульручьи с отпайкой на ПС Талдан. Магдагачинский р-он</t>
        </is>
      </c>
      <c r="D25" s="4" t="n"/>
      <c r="E25" s="4" t="n"/>
      <c r="F25" s="26" t="n">
        <v>19.86444</v>
      </c>
      <c r="G25" s="26" t="n">
        <v>0</v>
      </c>
      <c r="H25" s="26" t="n">
        <v>0</v>
      </c>
      <c r="I25" s="26" t="n">
        <v>0</v>
      </c>
      <c r="J25" s="26" t="n">
        <f>SUM(F25:I25)</f>
        <v>19.86444</v>
      </c>
      <c r="K25" s="26" t="n">
        <v>8.636710000000001</v>
      </c>
      <c r="L25" s="27" t="n"/>
    </row>
    <row r="26" ht="55.35" customHeight="1">
      <c r="A26" s="24" t="inlineStr">
        <is>
          <t>7</t>
        </is>
      </c>
      <c r="B26" s="25" t="inlineStr">
        <is>
          <t>02-28-07</t>
        </is>
      </c>
      <c r="C26" s="25" t="inlineStr">
        <is>
          <t>28 ВЛ 220 Магдагачи - Ульручьи с отпайкой на ПС Талдан. Гонжинское уч. л-во  Магдагачинского л-ва</t>
        </is>
      </c>
      <c r="D26" s="4" t="n"/>
      <c r="E26" s="4" t="n"/>
      <c r="F26" s="39" t="n">
        <v>18093.30551</v>
      </c>
      <c r="G26" s="26" t="n">
        <v>0</v>
      </c>
      <c r="H26" s="26" t="n">
        <v>0</v>
      </c>
      <c r="I26" s="26" t="n">
        <v>0</v>
      </c>
      <c r="J26" s="39" t="n">
        <f>SUM(F26:I26)</f>
        <v>18093.30551</v>
      </c>
      <c r="K26" s="39" t="n">
        <v>7561.95013</v>
      </c>
      <c r="L26" s="40" t="n"/>
    </row>
    <row r="27" ht="55.35" customHeight="1">
      <c r="A27" s="24" t="inlineStr">
        <is>
          <t>8</t>
        </is>
      </c>
      <c r="B27" s="25" t="inlineStr">
        <is>
          <t>02-28-08</t>
        </is>
      </c>
      <c r="C27" s="25" t="inlineStr">
        <is>
          <t>28 ВЛ 220 Магдагачи - Ульручьи с отпайкой на ПС Талдан. Гонжинское уч. л-во  Магдагачинского л-ва</t>
        </is>
      </c>
      <c r="D27" s="4" t="n"/>
      <c r="E27" s="4" t="n"/>
      <c r="F27" s="39" t="n">
        <v>2010.47283</v>
      </c>
      <c r="G27" s="26" t="n">
        <v>0</v>
      </c>
      <c r="H27" s="26" t="n">
        <v>0</v>
      </c>
      <c r="I27" s="26" t="n">
        <v>0</v>
      </c>
      <c r="J27" s="39" t="n">
        <f>SUM(F27:I27)</f>
        <v>2010.47283</v>
      </c>
      <c r="K27" s="26" t="n">
        <v>874.11862</v>
      </c>
      <c r="L27" s="40" t="n"/>
    </row>
    <row r="28" ht="55.35" customHeight="1">
      <c r="A28" s="24" t="inlineStr">
        <is>
          <t>9</t>
        </is>
      </c>
      <c r="B28" s="25" t="inlineStr">
        <is>
          <t>02-28-09</t>
        </is>
      </c>
      <c r="C28" s="25" t="inlineStr">
        <is>
          <t>28 ВЛ 220 Магдагачи - Ульручьи с отпайкой на ПС Талдан. Талданское уч. л-во  Урушинского л-ва</t>
        </is>
      </c>
      <c r="D28" s="4" t="n"/>
      <c r="E28" s="4" t="n"/>
      <c r="F28" s="39" t="n">
        <v>46818.68459</v>
      </c>
      <c r="G28" s="26" t="n">
        <v>0</v>
      </c>
      <c r="H28" s="26" t="n">
        <v>0</v>
      </c>
      <c r="I28" s="26" t="n">
        <v>0</v>
      </c>
      <c r="J28" s="39" t="n">
        <f>SUM(F28:I28)</f>
        <v>46818.68459</v>
      </c>
      <c r="K28" s="39" t="n">
        <v>19550.55016</v>
      </c>
      <c r="L28" s="40" t="n"/>
    </row>
    <row r="29" ht="55.35" customHeight="1">
      <c r="A29" s="24" t="inlineStr">
        <is>
          <t>10</t>
        </is>
      </c>
      <c r="B29" s="25" t="inlineStr">
        <is>
          <t>02-28-10</t>
        </is>
      </c>
      <c r="C29" s="25" t="inlineStr">
        <is>
          <t>28 ВЛ 220 Магдагачи - Ульручьи с отпайкой на ПС Талдан. Талданское уч. л-во  Урушинского л-ва</t>
        </is>
      </c>
      <c r="D29" s="4" t="n"/>
      <c r="E29" s="4" t="n"/>
      <c r="F29" s="39" t="n">
        <v>5321.30097</v>
      </c>
      <c r="G29" s="26" t="n">
        <v>0</v>
      </c>
      <c r="H29" s="26" t="n">
        <v>0</v>
      </c>
      <c r="I29" s="26" t="n">
        <v>0</v>
      </c>
      <c r="J29" s="39" t="n">
        <f>SUM(F29:I29)</f>
        <v>5321.30097</v>
      </c>
      <c r="K29" s="39" t="n">
        <v>2313.60911</v>
      </c>
      <c r="L29" s="40" t="n"/>
    </row>
    <row r="30" ht="55.35" customHeight="1">
      <c r="A30" s="24" t="inlineStr">
        <is>
          <t>11</t>
        </is>
      </c>
      <c r="B30" s="25" t="inlineStr">
        <is>
          <t>02-28-11</t>
        </is>
      </c>
      <c r="C30" s="25" t="inlineStr">
        <is>
          <t>28 ВЛ 220 Магдагачи - Ульручьи с отпайкой на ПС Талдан. Сковородинский р-он Талданский сельсовет</t>
        </is>
      </c>
      <c r="D30" s="4" t="n"/>
      <c r="E30" s="4" t="n"/>
      <c r="F30" s="26" t="n">
        <v>817.20572</v>
      </c>
      <c r="G30" s="26" t="n">
        <v>0</v>
      </c>
      <c r="H30" s="26" t="n">
        <v>0</v>
      </c>
      <c r="I30" s="26" t="n">
        <v>0</v>
      </c>
      <c r="J30" s="26" t="n">
        <f>SUM(F30:I30)</f>
        <v>817.20572</v>
      </c>
      <c r="K30" s="26" t="n">
        <v>341.36816</v>
      </c>
      <c r="L30" s="27" t="n"/>
    </row>
    <row r="31" ht="55.35" customHeight="1">
      <c r="A31" s="24" t="inlineStr">
        <is>
          <t>12</t>
        </is>
      </c>
      <c r="B31" s="25" t="inlineStr">
        <is>
          <t>02-28-12</t>
        </is>
      </c>
      <c r="C31" s="25" t="inlineStr">
        <is>
          <t>28 ВЛ 220 Магдагачи - Ульручьи с отпайкой на ПС Талдан. Сковородинский р-он Талданский сельсовет</t>
        </is>
      </c>
      <c r="D31" s="4" t="n"/>
      <c r="E31" s="4" t="n"/>
      <c r="F31" s="26" t="n">
        <v>91.80746000000001</v>
      </c>
      <c r="G31" s="26" t="n">
        <v>0</v>
      </c>
      <c r="H31" s="26" t="n">
        <v>0</v>
      </c>
      <c r="I31" s="26" t="n">
        <v>0</v>
      </c>
      <c r="J31" s="26" t="n">
        <f>SUM(F31:I31)</f>
        <v>91.80746</v>
      </c>
      <c r="K31" s="26" t="n">
        <v>39.91629</v>
      </c>
      <c r="L31" s="27" t="n"/>
    </row>
    <row r="32" ht="55.35" customHeight="1">
      <c r="A32" s="24" t="inlineStr">
        <is>
          <t>13</t>
        </is>
      </c>
      <c r="B32" s="25" t="inlineStr">
        <is>
          <t>02-28-13</t>
        </is>
      </c>
      <c r="C32" s="25" t="inlineStr">
        <is>
          <t>28 ВЛ 220 Магдагачи - Ульручьи с отпайкой на ПС Талдан. Сковородинское уч. л-во  Урушинского л-ва</t>
        </is>
      </c>
      <c r="D32" s="4" t="n"/>
      <c r="E32" s="4" t="n"/>
      <c r="F32" s="39" t="n">
        <v>4475.30687</v>
      </c>
      <c r="G32" s="26" t="n">
        <v>0</v>
      </c>
      <c r="H32" s="26" t="n">
        <v>0</v>
      </c>
      <c r="I32" s="26" t="n">
        <v>0</v>
      </c>
      <c r="J32" s="39" t="n">
        <f>SUM(F32:I32)</f>
        <v>4475.30687</v>
      </c>
      <c r="K32" s="39" t="n">
        <v>1874.91402</v>
      </c>
      <c r="L32" s="40" t="n"/>
    </row>
    <row r="33" ht="55.35" customHeight="1">
      <c r="A33" s="24" t="inlineStr">
        <is>
          <t>14</t>
        </is>
      </c>
      <c r="B33" s="25" t="inlineStr">
        <is>
          <t>02-28-14</t>
        </is>
      </c>
      <c r="C33" s="25" t="inlineStr">
        <is>
          <t>28 ВЛ 220 Магдагачи - Ульручьи с отпайкой на ПС Талдан. Сковородинское уч. л-во  Урушинского л-ва</t>
        </is>
      </c>
      <c r="D33" s="4" t="n"/>
      <c r="E33" s="4" t="n"/>
      <c r="F33" s="26" t="n">
        <v>467.20108</v>
      </c>
      <c r="G33" s="26" t="n">
        <v>0</v>
      </c>
      <c r="H33" s="26" t="n">
        <v>0</v>
      </c>
      <c r="I33" s="26" t="n">
        <v>0</v>
      </c>
      <c r="J33" s="26" t="n">
        <f>SUM(F33:I33)</f>
        <v>467.20108</v>
      </c>
      <c r="K33" s="26" t="n">
        <v>203.1309</v>
      </c>
      <c r="L33" s="27" t="n"/>
    </row>
    <row r="34" ht="19.7" customHeight="1">
      <c r="A34" s="23" t="inlineStr">
        <is>
          <t>15</t>
        </is>
      </c>
      <c r="B34" s="28" t="inlineStr">
        <is>
          <t>Итого по разделу: Локальные сметы</t>
        </is>
      </c>
      <c r="C34" s="17" t="n"/>
      <c r="D34" s="17" t="n"/>
      <c r="E34" s="18" t="n"/>
      <c r="F34" s="29" t="n">
        <f>SUM(F20:F33)</f>
        <v>92075.56789</v>
      </c>
      <c r="G34" s="30" t="n">
        <f>SUM(G20:G33)</f>
        <v>0</v>
      </c>
      <c r="H34" s="30" t="n">
        <f>SUM(H20:H33)</f>
        <v>0</v>
      </c>
      <c r="I34" s="30" t="n">
        <f>SUM(I20:I33)</f>
        <v>0</v>
      </c>
      <c r="J34" s="29" t="n">
        <f>SUM(J20:J33)</f>
        <v>92075.56789</v>
      </c>
      <c r="K34" s="29" t="n">
        <f>SUM(K20:K33)</f>
        <v>38629.70035</v>
      </c>
      <c r="L34" s="31" t="n"/>
    </row>
    <row r="35" ht="19.7" customHeight="1">
      <c r="A35" s="23" t="inlineStr">
        <is>
          <t>Всего по смете</t>
        </is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8" t="n"/>
    </row>
    <row r="36" ht="22.5" customHeight="1">
      <c r="A36" s="23" t="n"/>
      <c r="B36" s="28" t="inlineStr">
        <is>
          <t>Всего по смете</t>
        </is>
      </c>
      <c r="C36" s="17" t="n"/>
      <c r="D36" s="17" t="n"/>
      <c r="E36" s="18" t="n"/>
      <c r="F36" s="29" t="n">
        <f>SUM(F20:F33)</f>
        <v>92075.56789</v>
      </c>
      <c r="G36" s="30" t="n">
        <f>SUM(G20:G33)</f>
        <v>0</v>
      </c>
      <c r="H36" s="30" t="n">
        <f>SUM(H20:H33)</f>
        <v>0</v>
      </c>
      <c r="I36" s="30" t="n">
        <f>SUM(I20:I33)</f>
        <v>0</v>
      </c>
      <c r="J36" s="29" t="n">
        <f>SUM(J20:J33)</f>
        <v>92075.56789</v>
      </c>
      <c r="K36" s="29" t="n">
        <f>SUM(K20:K33)</f>
        <v>38629.70035</v>
      </c>
      <c r="L36" s="31" t="n"/>
    </row>
    <row r="37" ht="19.7" customHeight="1">
      <c r="A37" s="32" t="inlineStr">
        <is>
          <t>Составил</t>
        </is>
      </c>
      <c r="B37" s="4" t="n"/>
      <c r="C37" s="33" t="inlineStr">
        <is>
          <t>Григорова И. А.</t>
        </is>
      </c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 ht="19.7" customHeight="1">
      <c r="A38" s="34" t="n"/>
      <c r="B38" s="35" t="n"/>
      <c r="C38" s="36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 ht="19.7" customHeight="1">
      <c r="A39" s="32" t="inlineStr">
        <is>
          <t>Проверил</t>
        </is>
      </c>
      <c r="B39" s="4" t="n"/>
      <c r="C39" s="33" t="inlineStr">
        <is>
          <t>Черкасов А. В.</t>
        </is>
      </c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 ht="19.7" customHeight="1">
      <c r="A40" s="37" t="n"/>
      <c r="B40" s="38" t="n"/>
      <c r="C40" s="36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 ht="19.7" customHeight="1"/>
  </sheetData>
  <mergeCells count="53">
    <mergeCell ref="L13:L14"/>
    <mergeCell ref="C39:L39"/>
    <mergeCell ref="C13:E14"/>
    <mergeCell ref="C31:E31"/>
    <mergeCell ref="F16:J16"/>
    <mergeCell ref="C22:E22"/>
    <mergeCell ref="C7:L7"/>
    <mergeCell ref="A1:E1"/>
    <mergeCell ref="A16:A17"/>
    <mergeCell ref="C21:E21"/>
    <mergeCell ref="A3:L3"/>
    <mergeCell ref="A10:D10"/>
    <mergeCell ref="C38:L38"/>
    <mergeCell ref="B36:E36"/>
    <mergeCell ref="C37:L37"/>
    <mergeCell ref="C27:E27"/>
    <mergeCell ref="B13:B14"/>
    <mergeCell ref="A8:C8"/>
    <mergeCell ref="C23:E23"/>
    <mergeCell ref="A37:B37"/>
    <mergeCell ref="E10:L10"/>
    <mergeCell ref="A11:D11"/>
    <mergeCell ref="A35:L35"/>
    <mergeCell ref="A4:L4"/>
    <mergeCell ref="C32:E32"/>
    <mergeCell ref="C16:E17"/>
    <mergeCell ref="C28:E28"/>
    <mergeCell ref="A2:E2"/>
    <mergeCell ref="A19:L19"/>
    <mergeCell ref="A13:A14"/>
    <mergeCell ref="E11:L11"/>
    <mergeCell ref="C18:E18"/>
    <mergeCell ref="A9:C9"/>
    <mergeCell ref="K13:K14"/>
    <mergeCell ref="C30:E30"/>
    <mergeCell ref="C15:E15"/>
    <mergeCell ref="F13:J13"/>
    <mergeCell ref="C24:E24"/>
    <mergeCell ref="D9:K9"/>
    <mergeCell ref="C33:E33"/>
    <mergeCell ref="D8:K8"/>
    <mergeCell ref="C40:L40"/>
    <mergeCell ref="A6:C6"/>
    <mergeCell ref="K16:K17"/>
    <mergeCell ref="C26:E26"/>
    <mergeCell ref="L16:L17"/>
    <mergeCell ref="B16:B17"/>
    <mergeCell ref="A39:B39"/>
    <mergeCell ref="C29:E29"/>
    <mergeCell ref="C20:E20"/>
    <mergeCell ref="D6:L6"/>
    <mergeCell ref="C25:E25"/>
    <mergeCell ref="B34:E34"/>
  </mergeCells>
  <pageMargins left="0.5905511811023623" right="0.1968503937007874" top="0.7874015748031497" bottom="0.5905511811023623" header="0.1968503937007874" footer="0.1968503937007874"/>
  <pageSetup orientation="portrait" paperSize="9" scale="90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02-28-01</t>
        </is>
      </c>
    </row>
    <row r="25" ht="19.35" customHeight="1">
      <c r="A25" s="55" t="inlineStr">
        <is>
          <t>28 ВЛ 220 Магдагачи - Ульручьи с отпайкой на ПС Талдан. Амурская обл. Шимановский р-н, Мухинский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179.02</v>
      </c>
      <c r="M31" s="64" t="n">
        <v>2.51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512.3099999999999</v>
      </c>
      <c r="E32" s="71" t="inlineStr">
        <is>
          <t>(</t>
        </is>
      </c>
      <c r="F32" s="70" t="n">
        <v>9.1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297.83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35.06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512.3099999999999</v>
      </c>
      <c r="E34" s="71" t="inlineStr">
        <is>
          <t>(</t>
        </is>
      </c>
      <c r="F34" s="77" t="n">
        <v>9.1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89" t="inlineStr">
        <is>
          <t>Срезка и сгребание кустарников</t>
        </is>
      </c>
      <c r="B43" s="90" t="n"/>
      <c r="C43" s="90" t="n"/>
      <c r="D43" s="90" t="n"/>
      <c r="E43" s="90" t="n"/>
      <c r="F43" s="90" t="n"/>
      <c r="G43" s="90" t="n"/>
      <c r="H43" s="90" t="n"/>
      <c r="I43" s="90" t="n"/>
      <c r="J43" s="90" t="n"/>
      <c r="K43" s="90" t="n"/>
      <c r="L43" s="90" t="n"/>
      <c r="M43" s="90" t="n"/>
      <c r="N43" s="90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41</v>
      </c>
      <c r="H44" s="95" t="n">
        <v>1</v>
      </c>
      <c r="I44" s="95" t="n">
        <v>41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1859.27</v>
      </c>
      <c r="M45" s="101" t="n">
        <v>71.26000000000001</v>
      </c>
      <c r="N45" s="103" t="n">
        <v>132491.58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06" t="n">
        <v>217.956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1859.27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8" t="n"/>
      <c r="E48" s="88" t="n"/>
      <c r="F48" s="99" t="n"/>
      <c r="G48" s="107" t="n"/>
      <c r="H48" s="107" t="n"/>
      <c r="I48" s="100" t="n"/>
      <c r="J48" s="100" t="n"/>
      <c r="K48" s="100" t="n"/>
      <c r="L48" s="103" t="n">
        <v>1859.27</v>
      </c>
      <c r="M48" s="100" t="n"/>
      <c r="N48" s="103" t="n">
        <v>132491.58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1654.75</v>
      </c>
      <c r="M49" s="100" t="n"/>
      <c r="N49" s="113" t="n">
        <v>117917.51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762.3</v>
      </c>
      <c r="M50" s="100" t="n"/>
      <c r="N50" s="103" t="n">
        <v>54321.55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88" t="n"/>
      <c r="E51" s="88" t="n"/>
      <c r="F51" s="100" t="n"/>
      <c r="G51" s="107" t="n"/>
      <c r="H51" s="107" t="n"/>
      <c r="I51" s="114" t="n"/>
      <c r="J51" s="114" t="n"/>
      <c r="K51" s="114" t="n"/>
      <c r="L51" s="115" t="n">
        <v>4276.32</v>
      </c>
      <c r="M51" s="114" t="n"/>
      <c r="N51" s="94" t="n"/>
    </row>
    <row r="52" ht="19.35" customHeight="1">
      <c r="A52" s="89" t="inlineStr">
        <is>
          <t>Амурская обл. Шимановский р-н, Мухинский сельсовет</t>
        </is>
      </c>
      <c r="B52" s="90" t="n"/>
      <c r="C52" s="90" t="n"/>
      <c r="D52" s="90" t="n"/>
      <c r="E52" s="90" t="n"/>
      <c r="F52" s="90" t="n"/>
      <c r="G52" s="90" t="n"/>
      <c r="H52" s="90" t="n"/>
      <c r="I52" s="90" t="n"/>
      <c r="J52" s="90" t="n"/>
      <c r="K52" s="90" t="n"/>
      <c r="L52" s="90" t="n"/>
      <c r="M52" s="90" t="n"/>
      <c r="N52" s="90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0.93</v>
      </c>
      <c r="H53" s="95" t="n">
        <v>1</v>
      </c>
      <c r="I53" s="116" t="n">
        <v>0.93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54.65</v>
      </c>
      <c r="M54" s="101" t="n">
        <v>71.26000000000001</v>
      </c>
      <c r="N54" s="103" t="n">
        <v>3894.36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7" t="n">
        <v>5.81436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54.65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8" t="n"/>
      <c r="E57" s="88" t="n"/>
      <c r="F57" s="99" t="n"/>
      <c r="G57" s="107" t="n"/>
      <c r="H57" s="107" t="n"/>
      <c r="I57" s="100" t="n"/>
      <c r="J57" s="100" t="n"/>
      <c r="K57" s="100" t="n"/>
      <c r="L57" s="101" t="n">
        <v>54.65</v>
      </c>
      <c r="M57" s="100" t="n"/>
      <c r="N57" s="103" t="n">
        <v>3894.36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48.64</v>
      </c>
      <c r="M58" s="100" t="n"/>
      <c r="N58" s="113" t="n">
        <v>3465.98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22.41</v>
      </c>
      <c r="M59" s="100" t="n"/>
      <c r="N59" s="103" t="n">
        <v>1596.69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88" t="n"/>
      <c r="E60" s="88" t="n"/>
      <c r="F60" s="100" t="n"/>
      <c r="G60" s="107" t="n"/>
      <c r="H60" s="107" t="n"/>
      <c r="I60" s="114" t="n"/>
      <c r="J60" s="114" t="n"/>
      <c r="K60" s="114" t="n"/>
      <c r="L60" s="116" t="n">
        <v>125.7</v>
      </c>
      <c r="M60" s="114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0.44</v>
      </c>
      <c r="H61" s="95" t="n">
        <v>1</v>
      </c>
      <c r="I61" s="116" t="n">
        <v>0.44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50.13</v>
      </c>
      <c r="M62" s="101" t="n">
        <v>71.26000000000001</v>
      </c>
      <c r="N62" s="103" t="n">
        <v>3572.26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8" t="n">
        <v>10.1</v>
      </c>
      <c r="H63" s="102" t="n">
        <v>1.2</v>
      </c>
      <c r="I63" s="119" t="n">
        <v>5.3328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50.13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8" t="n"/>
      <c r="E65" s="88" t="n"/>
      <c r="F65" s="99" t="n"/>
      <c r="G65" s="107" t="n"/>
      <c r="H65" s="107" t="n"/>
      <c r="I65" s="100" t="n"/>
      <c r="J65" s="100" t="n"/>
      <c r="K65" s="100" t="n"/>
      <c r="L65" s="101" t="n">
        <v>50.13</v>
      </c>
      <c r="M65" s="100" t="n"/>
      <c r="N65" s="103" t="n">
        <v>3572.26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44.62</v>
      </c>
      <c r="M66" s="100" t="n"/>
      <c r="N66" s="113" t="n">
        <v>3179.31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20.55</v>
      </c>
      <c r="M67" s="100" t="n"/>
      <c r="N67" s="103" t="n">
        <v>1464.63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88" t="n"/>
      <c r="E68" s="88" t="n"/>
      <c r="F68" s="100" t="n"/>
      <c r="G68" s="107" t="n"/>
      <c r="H68" s="107" t="n"/>
      <c r="I68" s="114" t="n"/>
      <c r="J68" s="114" t="n"/>
      <c r="K68" s="114" t="n"/>
      <c r="L68" s="116" t="n">
        <v>115.3</v>
      </c>
      <c r="M68" s="114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0.08</v>
      </c>
      <c r="H69" s="95" t="n">
        <v>1</v>
      </c>
      <c r="I69" s="116" t="n">
        <v>0.08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12.09</v>
      </c>
      <c r="M70" s="101" t="n">
        <v>71.26000000000001</v>
      </c>
      <c r="N70" s="101" t="n">
        <v>861.53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8" t="n">
        <v>13.4</v>
      </c>
      <c r="H71" s="102" t="n">
        <v>1.2</v>
      </c>
      <c r="I71" s="119" t="n">
        <v>1.2864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12.09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88" t="n"/>
      <c r="E73" s="88" t="n"/>
      <c r="F73" s="99" t="n"/>
      <c r="G73" s="107" t="n"/>
      <c r="H73" s="107" t="n"/>
      <c r="I73" s="100" t="n"/>
      <c r="J73" s="100" t="n"/>
      <c r="K73" s="100" t="n"/>
      <c r="L73" s="101" t="n">
        <v>12.09</v>
      </c>
      <c r="M73" s="100" t="n"/>
      <c r="N73" s="101" t="n">
        <v>861.53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10.76</v>
      </c>
      <c r="M74" s="100" t="n"/>
      <c r="N74" s="120" t="n">
        <v>766.76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4.96</v>
      </c>
      <c r="M75" s="100" t="n"/>
      <c r="N75" s="101" t="n">
        <v>353.23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88" t="n"/>
      <c r="E76" s="88" t="n"/>
      <c r="F76" s="100" t="n"/>
      <c r="G76" s="107" t="n"/>
      <c r="H76" s="107" t="n"/>
      <c r="I76" s="114" t="n"/>
      <c r="J76" s="114" t="n"/>
      <c r="K76" s="114" t="n"/>
      <c r="L76" s="116" t="n">
        <v>27.81</v>
      </c>
      <c r="M76" s="114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0.01</v>
      </c>
      <c r="H77" s="95" t="n">
        <v>1</v>
      </c>
      <c r="I77" s="116" t="n">
        <v>0.01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2.31</v>
      </c>
      <c r="M78" s="101" t="n">
        <v>71.26000000000001</v>
      </c>
      <c r="N78" s="101" t="n">
        <v>164.61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8" t="n">
        <v>20.5</v>
      </c>
      <c r="H79" s="102" t="n">
        <v>1.2</v>
      </c>
      <c r="I79" s="106" t="n">
        <v>0.246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2.31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88" t="n"/>
      <c r="E81" s="88" t="n"/>
      <c r="F81" s="99" t="n"/>
      <c r="G81" s="107" t="n"/>
      <c r="H81" s="107" t="n"/>
      <c r="I81" s="100" t="n"/>
      <c r="J81" s="100" t="n"/>
      <c r="K81" s="100" t="n"/>
      <c r="L81" s="101" t="n">
        <v>2.31</v>
      </c>
      <c r="M81" s="100" t="n"/>
      <c r="N81" s="101" t="n">
        <v>164.61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2.06</v>
      </c>
      <c r="M82" s="100" t="n"/>
      <c r="N82" s="120" t="n">
        <v>146.5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0.95</v>
      </c>
      <c r="M83" s="100" t="n"/>
      <c r="N83" s="101" t="n">
        <v>67.48999999999999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88" t="n"/>
      <c r="E84" s="88" t="n"/>
      <c r="F84" s="100" t="n"/>
      <c r="G84" s="107" t="n"/>
      <c r="H84" s="107" t="n"/>
      <c r="I84" s="114" t="n"/>
      <c r="J84" s="114" t="n"/>
      <c r="K84" s="114" t="n"/>
      <c r="L84" s="116" t="n">
        <v>5.32</v>
      </c>
      <c r="M84" s="114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0.4</v>
      </c>
      <c r="H85" s="95" t="n">
        <v>1</v>
      </c>
      <c r="I85" s="121" t="n">
        <v>0.4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28.43</v>
      </c>
      <c r="M86" s="101" t="n">
        <v>71.26000000000001</v>
      </c>
      <c r="N86" s="103" t="n">
        <v>2025.92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8" t="n">
        <v>6.3</v>
      </c>
      <c r="H87" s="102" t="n">
        <v>1.2</v>
      </c>
      <c r="I87" s="106" t="n">
        <v>3.024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7" t="n"/>
      <c r="H88" s="107" t="n"/>
      <c r="I88" s="100" t="n"/>
      <c r="J88" s="101" t="n">
        <v>59.22</v>
      </c>
      <c r="K88" s="100" t="n"/>
      <c r="L88" s="101" t="n">
        <v>28.43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88" t="n"/>
      <c r="E89" s="88" t="n"/>
      <c r="F89" s="99" t="n"/>
      <c r="G89" s="107" t="n"/>
      <c r="H89" s="107" t="n"/>
      <c r="I89" s="100" t="n"/>
      <c r="J89" s="100" t="n"/>
      <c r="K89" s="100" t="n"/>
      <c r="L89" s="101" t="n">
        <v>28.43</v>
      </c>
      <c r="M89" s="100" t="n"/>
      <c r="N89" s="103" t="n">
        <v>2025.92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25.3</v>
      </c>
      <c r="M90" s="100" t="n"/>
      <c r="N90" s="113" t="n">
        <v>1803.07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11.66</v>
      </c>
      <c r="M91" s="100" t="n"/>
      <c r="N91" s="101" t="n">
        <v>830.63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88" t="n"/>
      <c r="E92" s="88" t="n"/>
      <c r="F92" s="100" t="n"/>
      <c r="G92" s="107" t="n"/>
      <c r="H92" s="107" t="n"/>
      <c r="I92" s="114" t="n"/>
      <c r="J92" s="114" t="n"/>
      <c r="K92" s="114" t="n"/>
      <c r="L92" s="116" t="n">
        <v>65.39</v>
      </c>
      <c r="M92" s="114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0.19</v>
      </c>
      <c r="H93" s="95" t="n">
        <v>1</v>
      </c>
      <c r="I93" s="116" t="n">
        <v>0.19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26.36</v>
      </c>
      <c r="M94" s="101" t="n">
        <v>71.26000000000001</v>
      </c>
      <c r="N94" s="103" t="n">
        <v>1878.41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8" t="n">
        <v>12.3</v>
      </c>
      <c r="H95" s="102" t="n">
        <v>1.2</v>
      </c>
      <c r="I95" s="119" t="n">
        <v>2.8044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7" t="n"/>
      <c r="H96" s="107" t="n"/>
      <c r="I96" s="100" t="n"/>
      <c r="J96" s="101" t="n">
        <v>115.62</v>
      </c>
      <c r="K96" s="100" t="n"/>
      <c r="L96" s="101" t="n">
        <v>26.36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88" t="n"/>
      <c r="E97" s="88" t="n"/>
      <c r="F97" s="99" t="n"/>
      <c r="G97" s="107" t="n"/>
      <c r="H97" s="107" t="n"/>
      <c r="I97" s="100" t="n"/>
      <c r="J97" s="100" t="n"/>
      <c r="K97" s="100" t="n"/>
      <c r="L97" s="101" t="n">
        <v>26.36</v>
      </c>
      <c r="M97" s="100" t="n"/>
      <c r="N97" s="103" t="n">
        <v>1878.41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23.46</v>
      </c>
      <c r="M98" s="100" t="n"/>
      <c r="N98" s="113" t="n">
        <v>1671.78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10.81</v>
      </c>
      <c r="M99" s="100" t="n"/>
      <c r="N99" s="101" t="n">
        <v>770.15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88" t="n"/>
      <c r="E100" s="88" t="n"/>
      <c r="F100" s="100" t="n"/>
      <c r="G100" s="107" t="n"/>
      <c r="H100" s="107" t="n"/>
      <c r="I100" s="114" t="n"/>
      <c r="J100" s="114" t="n"/>
      <c r="K100" s="114" t="n"/>
      <c r="L100" s="116" t="n">
        <v>60.63</v>
      </c>
      <c r="M100" s="114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0.01</v>
      </c>
      <c r="H101" s="95" t="n">
        <v>1</v>
      </c>
      <c r="I101" s="116" t="n">
        <v>0.01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1.85</v>
      </c>
      <c r="M102" s="101" t="n">
        <v>71.26000000000001</v>
      </c>
      <c r="N102" s="101" t="n">
        <v>131.83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8" t="n">
        <v>16.4</v>
      </c>
      <c r="H103" s="102" t="n">
        <v>1.2</v>
      </c>
      <c r="I103" s="119" t="n">
        <v>0.1968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7" t="n"/>
      <c r="H104" s="107" t="n"/>
      <c r="I104" s="100" t="n"/>
      <c r="J104" s="101" t="n">
        <v>154.16</v>
      </c>
      <c r="K104" s="100" t="n"/>
      <c r="L104" s="101" t="n">
        <v>1.85</v>
      </c>
      <c r="M104" s="100" t="n"/>
      <c r="N104" s="108" t="n"/>
    </row>
    <row r="105" ht="19.35" customHeight="1">
      <c r="A105" s="96" t="n"/>
      <c r="B105" s="109" t="n"/>
      <c r="C105" s="98" t="inlineStr">
        <is>
          <t>ФОТ</t>
        </is>
      </c>
      <c r="D105" s="88" t="n"/>
      <c r="E105" s="88" t="n"/>
      <c r="F105" s="99" t="n"/>
      <c r="G105" s="107" t="n"/>
      <c r="H105" s="107" t="n"/>
      <c r="I105" s="100" t="n"/>
      <c r="J105" s="100" t="n"/>
      <c r="K105" s="100" t="n"/>
      <c r="L105" s="101" t="n">
        <v>1.85</v>
      </c>
      <c r="M105" s="100" t="n"/>
      <c r="N105" s="101" t="n">
        <v>131.83</v>
      </c>
    </row>
    <row r="106" ht="42" customHeight="1">
      <c r="A106" s="96" t="n"/>
      <c r="B106" s="110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1" t="n">
        <v>89</v>
      </c>
      <c r="H106" s="112" t="n"/>
      <c r="I106" s="111" t="n">
        <v>89</v>
      </c>
      <c r="J106" s="100" t="n"/>
      <c r="K106" s="100" t="n"/>
      <c r="L106" s="101" t="n">
        <v>1.65</v>
      </c>
      <c r="M106" s="100" t="n"/>
      <c r="N106" s="120" t="n">
        <v>117.33</v>
      </c>
    </row>
    <row r="107" ht="42" customHeight="1">
      <c r="A107" s="96" t="n"/>
      <c r="B107" s="110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1" t="n">
        <v>41</v>
      </c>
      <c r="H107" s="112" t="n"/>
      <c r="I107" s="111" t="n">
        <v>41</v>
      </c>
      <c r="J107" s="100" t="n"/>
      <c r="K107" s="100" t="n"/>
      <c r="L107" s="101" t="n">
        <v>0.76</v>
      </c>
      <c r="M107" s="100" t="n"/>
      <c r="N107" s="101" t="n">
        <v>54.05</v>
      </c>
    </row>
    <row r="108" ht="19.35" customHeight="1">
      <c r="A108" s="96" t="n"/>
      <c r="B108" s="109" t="n"/>
      <c r="C108" s="87" t="inlineStr">
        <is>
          <t>Всего по позиции</t>
        </is>
      </c>
      <c r="D108" s="88" t="n"/>
      <c r="E108" s="88" t="n"/>
      <c r="F108" s="100" t="n"/>
      <c r="G108" s="107" t="n"/>
      <c r="H108" s="107" t="n"/>
      <c r="I108" s="114" t="n"/>
      <c r="J108" s="114" t="n"/>
      <c r="K108" s="114" t="n"/>
      <c r="L108" s="116" t="n">
        <v>4.26</v>
      </c>
      <c r="M108" s="114" t="n"/>
      <c r="N108" s="94" t="n"/>
    </row>
    <row r="109" ht="68.65000000000001" customHeight="1">
      <c r="A109" s="87" t="inlineStr">
        <is>
          <t>9</t>
        </is>
      </c>
      <c r="B109" s="91" t="inlineStr">
        <is>
          <t>ФЕР01-02-100-01</t>
        </is>
      </c>
      <c r="C10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88" t="n"/>
      <c r="E109" s="88" t="n"/>
      <c r="F109" s="93" t="inlineStr">
        <is>
          <t>100 шт</t>
        </is>
      </c>
      <c r="G109" s="94" t="n">
        <v>1.33</v>
      </c>
      <c r="H109" s="95" t="n">
        <v>1</v>
      </c>
      <c r="I109" s="116" t="n">
        <v>1.33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115.44</v>
      </c>
      <c r="K110" s="102" t="n">
        <v>1.2</v>
      </c>
      <c r="L110" s="101" t="n">
        <v>184.24</v>
      </c>
      <c r="M110" s="101" t="n">
        <v>71.26000000000001</v>
      </c>
      <c r="N110" s="103" t="n">
        <v>13128.94</v>
      </c>
    </row>
    <row r="111" ht="19.35" customHeight="1">
      <c r="A111" s="96" t="n"/>
      <c r="B111" s="97" t="inlineStr">
        <is>
          <t>2</t>
        </is>
      </c>
      <c r="C111" s="98" t="inlineStr">
        <is>
          <t>ЭМ</t>
        </is>
      </c>
      <c r="D111" s="88" t="n"/>
      <c r="E111" s="88" t="n"/>
      <c r="F111" s="99" t="n"/>
      <c r="G111" s="99" t="n"/>
      <c r="H111" s="99" t="n"/>
      <c r="I111" s="100" t="n"/>
      <c r="J111" s="101" t="n">
        <v>655.4299999999999</v>
      </c>
      <c r="K111" s="102" t="n">
        <v>1.2</v>
      </c>
      <c r="L111" s="103" t="n">
        <v>1046.07</v>
      </c>
      <c r="M111" s="100" t="n"/>
      <c r="N111" s="100" t="n"/>
    </row>
    <row r="112" ht="19.35" customHeight="1">
      <c r="A112" s="96" t="n"/>
      <c r="B112" s="97" t="inlineStr">
        <is>
          <t>3</t>
        </is>
      </c>
      <c r="C112" s="98" t="inlineStr">
        <is>
          <t>в т.ч. ОТм</t>
        </is>
      </c>
      <c r="D112" s="88" t="n"/>
      <c r="E112" s="88" t="n"/>
      <c r="F112" s="99" t="n"/>
      <c r="G112" s="99" t="n"/>
      <c r="H112" s="99" t="n"/>
      <c r="I112" s="100" t="n"/>
      <c r="J112" s="101" t="n">
        <v>114.62</v>
      </c>
      <c r="K112" s="102" t="n">
        <v>1.2</v>
      </c>
      <c r="L112" s="101" t="n">
        <v>182.93</v>
      </c>
      <c r="M112" s="101" t="n">
        <v>71.26000000000001</v>
      </c>
      <c r="N112" s="103" t="n">
        <v>13035.59</v>
      </c>
    </row>
    <row r="113" ht="19.35" customHeight="1">
      <c r="A113" s="96" t="n"/>
      <c r="B113" s="104" t="n"/>
      <c r="C113" s="98" t="inlineStr">
        <is>
          <t>ЗТ</t>
        </is>
      </c>
      <c r="D113" s="88" t="n"/>
      <c r="E113" s="88" t="n"/>
      <c r="F113" s="105" t="inlineStr">
        <is>
          <t>чел.-ч</t>
        </is>
      </c>
      <c r="G113" s="118" t="n">
        <v>14.8</v>
      </c>
      <c r="H113" s="102" t="n">
        <v>1.2</v>
      </c>
      <c r="I113" s="119" t="n">
        <v>23.6208</v>
      </c>
      <c r="J113" s="100" t="n"/>
      <c r="K113" s="100" t="n"/>
      <c r="L113" s="100" t="n"/>
      <c r="M113" s="100" t="n"/>
      <c r="N113" s="100" t="n"/>
    </row>
    <row r="114" ht="19.35" customHeight="1">
      <c r="A114" s="96" t="n"/>
      <c r="B114" s="104" t="n"/>
      <c r="C114" s="98" t="inlineStr">
        <is>
          <t>ЗТм</t>
        </is>
      </c>
      <c r="D114" s="88" t="n"/>
      <c r="E114" s="88" t="n"/>
      <c r="F114" s="105" t="inlineStr">
        <is>
          <t>чел.-ч</t>
        </is>
      </c>
      <c r="G114" s="101" t="n">
        <v>8.49</v>
      </c>
      <c r="H114" s="102" t="n">
        <v>1.2</v>
      </c>
      <c r="I114" s="117" t="n">
        <v>13.55004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Итого по расценке</t>
        </is>
      </c>
      <c r="D115" s="88" t="n"/>
      <c r="E115" s="88" t="n"/>
      <c r="F115" s="99" t="n"/>
      <c r="G115" s="107" t="n"/>
      <c r="H115" s="107" t="n"/>
      <c r="I115" s="100" t="n"/>
      <c r="J115" s="101" t="n">
        <v>770.87</v>
      </c>
      <c r="K115" s="100" t="n"/>
      <c r="L115" s="103" t="n">
        <v>1230.31</v>
      </c>
      <c r="M115" s="100" t="n"/>
      <c r="N115" s="108" t="n"/>
    </row>
    <row r="116" ht="19.35" customHeight="1">
      <c r="A116" s="96" t="n"/>
      <c r="B116" s="109" t="n"/>
      <c r="C116" s="98" t="inlineStr">
        <is>
          <t>ФОТ</t>
        </is>
      </c>
      <c r="D116" s="88" t="n"/>
      <c r="E116" s="88" t="n"/>
      <c r="F116" s="99" t="n"/>
      <c r="G116" s="107" t="n"/>
      <c r="H116" s="107" t="n"/>
      <c r="I116" s="100" t="n"/>
      <c r="J116" s="100" t="n"/>
      <c r="K116" s="100" t="n"/>
      <c r="L116" s="101" t="n">
        <v>367.17</v>
      </c>
      <c r="M116" s="100" t="n"/>
      <c r="N116" s="103" t="n">
        <v>26164.53</v>
      </c>
    </row>
    <row r="117" ht="42" customHeight="1">
      <c r="A117" s="96" t="n"/>
      <c r="B117" s="110" t="inlineStr">
        <is>
          <t>Пр/812-001.4-1</t>
        </is>
      </c>
      <c r="C117" s="98" t="inlineStr">
        <is>
          <t>НР Земляные работы по другим видам работ (подготовительным, сопутствующим, укрепительным)</t>
        </is>
      </c>
      <c r="D117" s="88" t="n"/>
      <c r="E117" s="88" t="n"/>
      <c r="F117" s="105" t="inlineStr">
        <is>
          <t>%</t>
        </is>
      </c>
      <c r="G117" s="111" t="n">
        <v>89</v>
      </c>
      <c r="H117" s="112" t="n"/>
      <c r="I117" s="111" t="n">
        <v>89</v>
      </c>
      <c r="J117" s="100" t="n"/>
      <c r="K117" s="100" t="n"/>
      <c r="L117" s="101" t="n">
        <v>326.78</v>
      </c>
      <c r="M117" s="100" t="n"/>
      <c r="N117" s="113" t="n">
        <v>23286.43</v>
      </c>
    </row>
    <row r="118" ht="42" customHeight="1">
      <c r="A118" s="96" t="n"/>
      <c r="B118" s="110" t="inlineStr">
        <is>
          <t>Пр/774-001.4</t>
        </is>
      </c>
      <c r="C118" s="98" t="inlineStr">
        <is>
          <t>СП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1" t="n">
        <v>41</v>
      </c>
      <c r="H118" s="112" t="n"/>
      <c r="I118" s="111" t="n">
        <v>41</v>
      </c>
      <c r="J118" s="100" t="n"/>
      <c r="K118" s="100" t="n"/>
      <c r="L118" s="101" t="n">
        <v>150.54</v>
      </c>
      <c r="M118" s="100" t="n"/>
      <c r="N118" s="103" t="n">
        <v>10727.46</v>
      </c>
    </row>
    <row r="119" ht="19.35" customHeight="1">
      <c r="A119" s="96" t="n"/>
      <c r="B119" s="109" t="n"/>
      <c r="C119" s="87" t="inlineStr">
        <is>
          <t>Всего по позиции</t>
        </is>
      </c>
      <c r="D119" s="88" t="n"/>
      <c r="E119" s="88" t="n"/>
      <c r="F119" s="100" t="n"/>
      <c r="G119" s="107" t="n"/>
      <c r="H119" s="107" t="n"/>
      <c r="I119" s="114" t="n"/>
      <c r="J119" s="114" t="n"/>
      <c r="K119" s="114" t="n"/>
      <c r="L119" s="115" t="n">
        <v>1707.63</v>
      </c>
      <c r="M119" s="114" t="n"/>
      <c r="N119" s="94" t="n"/>
    </row>
    <row r="120" ht="55.35" customHeight="1">
      <c r="A120" s="87" t="inlineStr">
        <is>
          <t>10</t>
        </is>
      </c>
      <c r="B120" s="91" t="inlineStr">
        <is>
          <t>ФЕР01-02-100-07</t>
        </is>
      </c>
      <c r="C120" s="92" t="inlineStr">
        <is>
          <t>При трелевке на каждые последующие 100 м добавлять: к расценке 01-02-100-01</t>
        </is>
      </c>
      <c r="D120" s="88" t="n"/>
      <c r="E120" s="88" t="n"/>
      <c r="F120" s="93" t="inlineStr">
        <is>
          <t>100 шт</t>
        </is>
      </c>
      <c r="G120" s="94" t="n">
        <v>1.33</v>
      </c>
      <c r="H120" s="95" t="n">
        <v>1</v>
      </c>
      <c r="I120" s="116" t="n">
        <v>1.33</v>
      </c>
      <c r="J120" s="94" t="n"/>
      <c r="K120" s="94" t="n"/>
      <c r="L120" s="94" t="n"/>
      <c r="M120" s="94" t="n"/>
      <c r="N120" s="94" t="n"/>
    </row>
    <row r="121" ht="19.35" customHeight="1">
      <c r="A121" s="96" t="n"/>
      <c r="B121" s="97" t="inlineStr">
        <is>
          <t>1</t>
        </is>
      </c>
      <c r="C121" s="98" t="inlineStr">
        <is>
          <t>ОТ</t>
        </is>
      </c>
      <c r="D121" s="88" t="n"/>
      <c r="E121" s="88" t="n"/>
      <c r="F121" s="99" t="n"/>
      <c r="G121" s="99" t="n"/>
      <c r="H121" s="99" t="n"/>
      <c r="I121" s="100" t="n"/>
      <c r="J121" s="101" t="n">
        <v>28.94</v>
      </c>
      <c r="K121" s="102" t="n">
        <v>1.2</v>
      </c>
      <c r="L121" s="101" t="n">
        <v>46.19</v>
      </c>
      <c r="M121" s="101" t="n">
        <v>71.26000000000001</v>
      </c>
      <c r="N121" s="103" t="n">
        <v>3291.5</v>
      </c>
    </row>
    <row r="122" ht="19.35" customHeight="1">
      <c r="A122" s="96" t="n"/>
      <c r="B122" s="97" t="inlineStr">
        <is>
          <t>2</t>
        </is>
      </c>
      <c r="C122" s="98" t="inlineStr">
        <is>
          <t>ЭМ</t>
        </is>
      </c>
      <c r="D122" s="88" t="n"/>
      <c r="E122" s="88" t="n"/>
      <c r="F122" s="99" t="n"/>
      <c r="G122" s="99" t="n"/>
      <c r="H122" s="99" t="n"/>
      <c r="I122" s="100" t="n"/>
      <c r="J122" s="101" t="n">
        <v>163.66</v>
      </c>
      <c r="K122" s="102" t="n">
        <v>1.2</v>
      </c>
      <c r="L122" s="101" t="n">
        <v>261.2</v>
      </c>
      <c r="M122" s="100" t="n"/>
      <c r="N122" s="100" t="n"/>
    </row>
    <row r="123" ht="19.35" customHeight="1">
      <c r="A123" s="96" t="n"/>
      <c r="B123" s="97" t="inlineStr">
        <is>
          <t>3</t>
        </is>
      </c>
      <c r="C123" s="98" t="inlineStr">
        <is>
          <t>в т.ч. ОТм</t>
        </is>
      </c>
      <c r="D123" s="88" t="n"/>
      <c r="E123" s="88" t="n"/>
      <c r="F123" s="99" t="n"/>
      <c r="G123" s="99" t="n"/>
      <c r="H123" s="99" t="n"/>
      <c r="I123" s="100" t="n"/>
      <c r="J123" s="101" t="n">
        <v>28.62</v>
      </c>
      <c r="K123" s="102" t="n">
        <v>1.2</v>
      </c>
      <c r="L123" s="101" t="n">
        <v>45.68</v>
      </c>
      <c r="M123" s="101" t="n">
        <v>71.26000000000001</v>
      </c>
      <c r="N123" s="103" t="n">
        <v>3255.16</v>
      </c>
    </row>
    <row r="124" ht="19.35" customHeight="1">
      <c r="A124" s="96" t="n"/>
      <c r="B124" s="104" t="n"/>
      <c r="C124" s="98" t="inlineStr">
        <is>
          <t>ЗТ</t>
        </is>
      </c>
      <c r="D124" s="88" t="n"/>
      <c r="E124" s="88" t="n"/>
      <c r="F124" s="105" t="inlineStr">
        <is>
          <t>чел.-ч</t>
        </is>
      </c>
      <c r="G124" s="101" t="n">
        <v>3.71</v>
      </c>
      <c r="H124" s="102" t="n">
        <v>1.2</v>
      </c>
      <c r="I124" s="117" t="n">
        <v>5.92116</v>
      </c>
      <c r="J124" s="100" t="n"/>
      <c r="K124" s="100" t="n"/>
      <c r="L124" s="100" t="n"/>
      <c r="M124" s="100" t="n"/>
      <c r="N124" s="100" t="n"/>
    </row>
    <row r="125" ht="19.35" customHeight="1">
      <c r="A125" s="96" t="n"/>
      <c r="B125" s="104" t="n"/>
      <c r="C125" s="98" t="inlineStr">
        <is>
          <t>ЗТм</t>
        </is>
      </c>
      <c r="D125" s="88" t="n"/>
      <c r="E125" s="88" t="n"/>
      <c r="F125" s="105" t="inlineStr">
        <is>
          <t>чел.-ч</t>
        </is>
      </c>
      <c r="G125" s="101" t="n">
        <v>2.12</v>
      </c>
      <c r="H125" s="102" t="n">
        <v>1.2</v>
      </c>
      <c r="I125" s="117" t="n">
        <v>3.38352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Итого по расценке</t>
        </is>
      </c>
      <c r="D126" s="88" t="n"/>
      <c r="E126" s="88" t="n"/>
      <c r="F126" s="99" t="n"/>
      <c r="G126" s="107" t="n"/>
      <c r="H126" s="107" t="n"/>
      <c r="I126" s="100" t="n"/>
      <c r="J126" s="101" t="n">
        <v>192.6</v>
      </c>
      <c r="K126" s="100" t="n"/>
      <c r="L126" s="101" t="n">
        <v>307.39</v>
      </c>
      <c r="M126" s="100" t="n"/>
      <c r="N126" s="108" t="n"/>
    </row>
    <row r="127" ht="19.35" customHeight="1">
      <c r="A127" s="96" t="n"/>
      <c r="B127" s="109" t="n"/>
      <c r="C127" s="98" t="inlineStr">
        <is>
          <t>ФОТ</t>
        </is>
      </c>
      <c r="D127" s="88" t="n"/>
      <c r="E127" s="88" t="n"/>
      <c r="F127" s="99" t="n"/>
      <c r="G127" s="107" t="n"/>
      <c r="H127" s="107" t="n"/>
      <c r="I127" s="100" t="n"/>
      <c r="J127" s="100" t="n"/>
      <c r="K127" s="100" t="n"/>
      <c r="L127" s="101" t="n">
        <v>91.87</v>
      </c>
      <c r="M127" s="100" t="n"/>
      <c r="N127" s="103" t="n">
        <v>6546.66</v>
      </c>
    </row>
    <row r="128" ht="42" customHeight="1">
      <c r="A128" s="96" t="n"/>
      <c r="B128" s="110" t="inlineStr">
        <is>
          <t>Пр/812-001.4-1</t>
        </is>
      </c>
      <c r="C128" s="98" t="inlineStr">
        <is>
          <t>НР Земляные работы по другим видам работ (подготовительным, сопутствующим, укрепительным)</t>
        </is>
      </c>
      <c r="D128" s="88" t="n"/>
      <c r="E128" s="88" t="n"/>
      <c r="F128" s="105" t="inlineStr">
        <is>
          <t>%</t>
        </is>
      </c>
      <c r="G128" s="111" t="n">
        <v>89</v>
      </c>
      <c r="H128" s="112" t="n"/>
      <c r="I128" s="111" t="n">
        <v>89</v>
      </c>
      <c r="J128" s="100" t="n"/>
      <c r="K128" s="100" t="n"/>
      <c r="L128" s="101" t="n">
        <v>81.76000000000001</v>
      </c>
      <c r="M128" s="100" t="n"/>
      <c r="N128" s="113" t="n">
        <v>5826.53</v>
      </c>
    </row>
    <row r="129" ht="42" customHeight="1">
      <c r="A129" s="96" t="n"/>
      <c r="B129" s="110" t="inlineStr">
        <is>
          <t>Пр/774-001.4</t>
        </is>
      </c>
      <c r="C129" s="98" t="inlineStr">
        <is>
          <t>СП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1" t="n">
        <v>41</v>
      </c>
      <c r="H129" s="112" t="n"/>
      <c r="I129" s="111" t="n">
        <v>41</v>
      </c>
      <c r="J129" s="100" t="n"/>
      <c r="K129" s="100" t="n"/>
      <c r="L129" s="101" t="n">
        <v>37.67</v>
      </c>
      <c r="M129" s="100" t="n"/>
      <c r="N129" s="103" t="n">
        <v>2684.13</v>
      </c>
    </row>
    <row r="130" ht="19.35" customHeight="1">
      <c r="A130" s="96" t="n"/>
      <c r="B130" s="109" t="n"/>
      <c r="C130" s="87" t="inlineStr">
        <is>
          <t>Всего по позиции</t>
        </is>
      </c>
      <c r="D130" s="88" t="n"/>
      <c r="E130" s="88" t="n"/>
      <c r="F130" s="100" t="n"/>
      <c r="G130" s="107" t="n"/>
      <c r="H130" s="107" t="n"/>
      <c r="I130" s="114" t="n"/>
      <c r="J130" s="114" t="n"/>
      <c r="K130" s="114" t="n"/>
      <c r="L130" s="116" t="n">
        <v>426.82</v>
      </c>
      <c r="M130" s="114" t="n"/>
      <c r="N130" s="94" t="n"/>
    </row>
    <row r="131" ht="68.65000000000001" customHeight="1">
      <c r="A131" s="87" t="inlineStr">
        <is>
          <t>11</t>
        </is>
      </c>
      <c r="B131" s="91" t="inlineStr">
        <is>
          <t>ФЕР01-02-100-02</t>
        </is>
      </c>
      <c r="C13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88" t="n"/>
      <c r="E131" s="88" t="n"/>
      <c r="F131" s="93" t="inlineStr">
        <is>
          <t>100 шт</t>
        </is>
      </c>
      <c r="G131" s="94" t="n">
        <v>0.63</v>
      </c>
      <c r="H131" s="95" t="n">
        <v>1</v>
      </c>
      <c r="I131" s="116" t="n">
        <v>0.63</v>
      </c>
      <c r="J131" s="94" t="n"/>
      <c r="K131" s="94" t="n"/>
      <c r="L131" s="94" t="n"/>
      <c r="M131" s="94" t="n"/>
      <c r="N131" s="94" t="n"/>
    </row>
    <row r="132" ht="19.35" customHeight="1">
      <c r="A132" s="96" t="n"/>
      <c r="B132" s="97" t="inlineStr">
        <is>
          <t>1</t>
        </is>
      </c>
      <c r="C132" s="98" t="inlineStr">
        <is>
          <t>ОТ</t>
        </is>
      </c>
      <c r="D132" s="88" t="n"/>
      <c r="E132" s="88" t="n"/>
      <c r="F132" s="99" t="n"/>
      <c r="G132" s="99" t="n"/>
      <c r="H132" s="99" t="n"/>
      <c r="I132" s="100" t="n"/>
      <c r="J132" s="101" t="n">
        <v>201.24</v>
      </c>
      <c r="K132" s="102" t="n">
        <v>1.2</v>
      </c>
      <c r="L132" s="101" t="n">
        <v>152.14</v>
      </c>
      <c r="M132" s="101" t="n">
        <v>71.26000000000001</v>
      </c>
      <c r="N132" s="103" t="n">
        <v>10841.5</v>
      </c>
    </row>
    <row r="133" ht="19.35" customHeight="1">
      <c r="A133" s="96" t="n"/>
      <c r="B133" s="97" t="inlineStr">
        <is>
          <t>2</t>
        </is>
      </c>
      <c r="C133" s="98" t="inlineStr">
        <is>
          <t>ЭМ</t>
        </is>
      </c>
      <c r="D133" s="88" t="n"/>
      <c r="E133" s="88" t="n"/>
      <c r="F133" s="99" t="n"/>
      <c r="G133" s="99" t="n"/>
      <c r="H133" s="99" t="n"/>
      <c r="I133" s="100" t="n"/>
      <c r="J133" s="103" t="n">
        <v>1142.56</v>
      </c>
      <c r="K133" s="102" t="n">
        <v>1.2</v>
      </c>
      <c r="L133" s="101" t="n">
        <v>863.78</v>
      </c>
      <c r="M133" s="100" t="n"/>
      <c r="N133" s="100" t="n"/>
    </row>
    <row r="134" ht="19.35" customHeight="1">
      <c r="A134" s="96" t="n"/>
      <c r="B134" s="97" t="inlineStr">
        <is>
          <t>3</t>
        </is>
      </c>
      <c r="C134" s="98" t="inlineStr">
        <is>
          <t>в т.ч. ОТм</t>
        </is>
      </c>
      <c r="D134" s="88" t="n"/>
      <c r="E134" s="88" t="n"/>
      <c r="F134" s="99" t="n"/>
      <c r="G134" s="99" t="n"/>
      <c r="H134" s="99" t="n"/>
      <c r="I134" s="100" t="n"/>
      <c r="J134" s="101" t="n">
        <v>199.8</v>
      </c>
      <c r="K134" s="102" t="n">
        <v>1.2</v>
      </c>
      <c r="L134" s="101" t="n">
        <v>151.05</v>
      </c>
      <c r="M134" s="101" t="n">
        <v>71.26000000000001</v>
      </c>
      <c r="N134" s="103" t="n">
        <v>10763.82</v>
      </c>
    </row>
    <row r="135" ht="19.35" customHeight="1">
      <c r="A135" s="96" t="n"/>
      <c r="B135" s="104" t="n"/>
      <c r="C135" s="98" t="inlineStr">
        <is>
          <t>ЗТ</t>
        </is>
      </c>
      <c r="D135" s="88" t="n"/>
      <c r="E135" s="88" t="n"/>
      <c r="F135" s="105" t="inlineStr">
        <is>
          <t>чел.-ч</t>
        </is>
      </c>
      <c r="G135" s="118" t="n">
        <v>25.8</v>
      </c>
      <c r="H135" s="102" t="n">
        <v>1.2</v>
      </c>
      <c r="I135" s="119" t="n">
        <v>19.5048</v>
      </c>
      <c r="J135" s="100" t="n"/>
      <c r="K135" s="100" t="n"/>
      <c r="L135" s="100" t="n"/>
      <c r="M135" s="100" t="n"/>
      <c r="N135" s="100" t="n"/>
    </row>
    <row r="136" ht="19.35" customHeight="1">
      <c r="A136" s="96" t="n"/>
      <c r="B136" s="104" t="n"/>
      <c r="C136" s="98" t="inlineStr">
        <is>
          <t>ЗТм</t>
        </is>
      </c>
      <c r="D136" s="88" t="n"/>
      <c r="E136" s="88" t="n"/>
      <c r="F136" s="105" t="inlineStr">
        <is>
          <t>чел.-ч</t>
        </is>
      </c>
      <c r="G136" s="118" t="n">
        <v>14.8</v>
      </c>
      <c r="H136" s="102" t="n">
        <v>1.2</v>
      </c>
      <c r="I136" s="119" t="n">
        <v>11.1888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Итого по расценке</t>
        </is>
      </c>
      <c r="D137" s="88" t="n"/>
      <c r="E137" s="88" t="n"/>
      <c r="F137" s="99" t="n"/>
      <c r="G137" s="107" t="n"/>
      <c r="H137" s="107" t="n"/>
      <c r="I137" s="100" t="n"/>
      <c r="J137" s="103" t="n">
        <v>1343.8</v>
      </c>
      <c r="K137" s="100" t="n"/>
      <c r="L137" s="103" t="n">
        <v>1015.92</v>
      </c>
      <c r="M137" s="100" t="n"/>
      <c r="N137" s="108" t="n"/>
    </row>
    <row r="138" ht="19.35" customHeight="1">
      <c r="A138" s="96" t="n"/>
      <c r="B138" s="109" t="n"/>
      <c r="C138" s="98" t="inlineStr">
        <is>
          <t>ФОТ</t>
        </is>
      </c>
      <c r="D138" s="88" t="n"/>
      <c r="E138" s="88" t="n"/>
      <c r="F138" s="99" t="n"/>
      <c r="G138" s="107" t="n"/>
      <c r="H138" s="107" t="n"/>
      <c r="I138" s="100" t="n"/>
      <c r="J138" s="100" t="n"/>
      <c r="K138" s="100" t="n"/>
      <c r="L138" s="101" t="n">
        <v>303.19</v>
      </c>
      <c r="M138" s="100" t="n"/>
      <c r="N138" s="103" t="n">
        <v>21605.32</v>
      </c>
    </row>
    <row r="139" ht="42" customHeight="1">
      <c r="A139" s="96" t="n"/>
      <c r="B139" s="110" t="inlineStr">
        <is>
          <t>Пр/812-001.4-1</t>
        </is>
      </c>
      <c r="C139" s="98" t="inlineStr">
        <is>
          <t>НР Земляные работы по другим видам работ (подготовительным, сопутствующим, укрепительным)</t>
        </is>
      </c>
      <c r="D139" s="88" t="n"/>
      <c r="E139" s="88" t="n"/>
      <c r="F139" s="105" t="inlineStr">
        <is>
          <t>%</t>
        </is>
      </c>
      <c r="G139" s="111" t="n">
        <v>89</v>
      </c>
      <c r="H139" s="112" t="n"/>
      <c r="I139" s="111" t="n">
        <v>89</v>
      </c>
      <c r="J139" s="100" t="n"/>
      <c r="K139" s="100" t="n"/>
      <c r="L139" s="101" t="n">
        <v>269.84</v>
      </c>
      <c r="M139" s="100" t="n"/>
      <c r="N139" s="113" t="n">
        <v>19228.73</v>
      </c>
    </row>
    <row r="140" ht="42" customHeight="1">
      <c r="A140" s="96" t="n"/>
      <c r="B140" s="110" t="inlineStr">
        <is>
          <t>Пр/774-001.4</t>
        </is>
      </c>
      <c r="C140" s="98" t="inlineStr">
        <is>
          <t>СП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1" t="n">
        <v>41</v>
      </c>
      <c r="H140" s="112" t="n"/>
      <c r="I140" s="111" t="n">
        <v>41</v>
      </c>
      <c r="J140" s="100" t="n"/>
      <c r="K140" s="100" t="n"/>
      <c r="L140" s="101" t="n">
        <v>124.31</v>
      </c>
      <c r="M140" s="100" t="n"/>
      <c r="N140" s="103" t="n">
        <v>8858.18</v>
      </c>
    </row>
    <row r="141" ht="19.35" customHeight="1">
      <c r="A141" s="96" t="n"/>
      <c r="B141" s="109" t="n"/>
      <c r="C141" s="87" t="inlineStr">
        <is>
          <t>Всего по позиции</t>
        </is>
      </c>
      <c r="D141" s="88" t="n"/>
      <c r="E141" s="88" t="n"/>
      <c r="F141" s="100" t="n"/>
      <c r="G141" s="107" t="n"/>
      <c r="H141" s="107" t="n"/>
      <c r="I141" s="114" t="n"/>
      <c r="J141" s="114" t="n"/>
      <c r="K141" s="114" t="n"/>
      <c r="L141" s="115" t="n">
        <v>1410.07</v>
      </c>
      <c r="M141" s="114" t="n"/>
      <c r="N141" s="94" t="n"/>
    </row>
    <row r="142" ht="55.35" customHeight="1">
      <c r="A142" s="87" t="inlineStr">
        <is>
          <t>12</t>
        </is>
      </c>
      <c r="B142" s="91" t="inlineStr">
        <is>
          <t>ФЕР01-02-100-08</t>
        </is>
      </c>
      <c r="C142" s="92" t="inlineStr">
        <is>
          <t>При трелевке на каждые последующие 100 м добавлять: к расценке 01-02-100-02</t>
        </is>
      </c>
      <c r="D142" s="88" t="n"/>
      <c r="E142" s="88" t="n"/>
      <c r="F142" s="93" t="inlineStr">
        <is>
          <t>100 шт</t>
        </is>
      </c>
      <c r="G142" s="94" t="n">
        <v>0.63</v>
      </c>
      <c r="H142" s="95" t="n">
        <v>1</v>
      </c>
      <c r="I142" s="116" t="n">
        <v>0.63</v>
      </c>
      <c r="J142" s="94" t="n"/>
      <c r="K142" s="94" t="n"/>
      <c r="L142" s="94" t="n"/>
      <c r="M142" s="94" t="n"/>
      <c r="N142" s="94" t="n"/>
    </row>
    <row r="143" ht="19.35" customHeight="1">
      <c r="A143" s="96" t="n"/>
      <c r="B143" s="97" t="inlineStr">
        <is>
          <t>1</t>
        </is>
      </c>
      <c r="C143" s="98" t="inlineStr">
        <is>
          <t>ОТ</t>
        </is>
      </c>
      <c r="D143" s="88" t="n"/>
      <c r="E143" s="88" t="n"/>
      <c r="F143" s="99" t="n"/>
      <c r="G143" s="99" t="n"/>
      <c r="H143" s="99" t="n"/>
      <c r="I143" s="100" t="n"/>
      <c r="J143" s="101" t="n">
        <v>58.34</v>
      </c>
      <c r="K143" s="102" t="n">
        <v>1.2</v>
      </c>
      <c r="L143" s="101" t="n">
        <v>44.11</v>
      </c>
      <c r="M143" s="101" t="n">
        <v>71.26000000000001</v>
      </c>
      <c r="N143" s="103" t="n">
        <v>3143.28</v>
      </c>
    </row>
    <row r="144" ht="19.35" customHeight="1">
      <c r="A144" s="96" t="n"/>
      <c r="B144" s="97" t="inlineStr">
        <is>
          <t>2</t>
        </is>
      </c>
      <c r="C144" s="98" t="inlineStr">
        <is>
          <t>ЭМ</t>
        </is>
      </c>
      <c r="D144" s="88" t="n"/>
      <c r="E144" s="88" t="n"/>
      <c r="F144" s="99" t="n"/>
      <c r="G144" s="99" t="n"/>
      <c r="H144" s="99" t="n"/>
      <c r="I144" s="100" t="n"/>
      <c r="J144" s="101" t="n">
        <v>330.42</v>
      </c>
      <c r="K144" s="102" t="n">
        <v>1.2</v>
      </c>
      <c r="L144" s="101" t="n">
        <v>249.8</v>
      </c>
      <c r="M144" s="100" t="n"/>
      <c r="N144" s="100" t="n"/>
    </row>
    <row r="145" ht="19.35" customHeight="1">
      <c r="A145" s="96" t="n"/>
      <c r="B145" s="97" t="inlineStr">
        <is>
          <t>3</t>
        </is>
      </c>
      <c r="C145" s="98" t="inlineStr">
        <is>
          <t>в т.ч. ОТм</t>
        </is>
      </c>
      <c r="D145" s="88" t="n"/>
      <c r="E145" s="88" t="n"/>
      <c r="F145" s="99" t="n"/>
      <c r="G145" s="99" t="n"/>
      <c r="H145" s="99" t="n"/>
      <c r="I145" s="100" t="n"/>
      <c r="J145" s="101" t="n">
        <v>57.78</v>
      </c>
      <c r="K145" s="102" t="n">
        <v>1.2</v>
      </c>
      <c r="L145" s="101" t="n">
        <v>43.68</v>
      </c>
      <c r="M145" s="101" t="n">
        <v>71.26000000000001</v>
      </c>
      <c r="N145" s="103" t="n">
        <v>3112.64</v>
      </c>
    </row>
    <row r="146" ht="19.35" customHeight="1">
      <c r="A146" s="96" t="n"/>
      <c r="B146" s="104" t="n"/>
      <c r="C146" s="98" t="inlineStr">
        <is>
          <t>ЗТ</t>
        </is>
      </c>
      <c r="D146" s="88" t="n"/>
      <c r="E146" s="88" t="n"/>
      <c r="F146" s="105" t="inlineStr">
        <is>
          <t>чел.-ч</t>
        </is>
      </c>
      <c r="G146" s="101" t="n">
        <v>7.48</v>
      </c>
      <c r="H146" s="102" t="n">
        <v>1.2</v>
      </c>
      <c r="I146" s="117" t="n">
        <v>5.65488</v>
      </c>
      <c r="J146" s="100" t="n"/>
      <c r="K146" s="100" t="n"/>
      <c r="L146" s="100" t="n"/>
      <c r="M146" s="100" t="n"/>
      <c r="N146" s="100" t="n"/>
    </row>
    <row r="147" ht="19.35" customHeight="1">
      <c r="A147" s="96" t="n"/>
      <c r="B147" s="104" t="n"/>
      <c r="C147" s="98" t="inlineStr">
        <is>
          <t>ЗТм</t>
        </is>
      </c>
      <c r="D147" s="88" t="n"/>
      <c r="E147" s="88" t="n"/>
      <c r="F147" s="105" t="inlineStr">
        <is>
          <t>чел.-ч</t>
        </is>
      </c>
      <c r="G147" s="101" t="n">
        <v>4.28</v>
      </c>
      <c r="H147" s="102" t="n">
        <v>1.2</v>
      </c>
      <c r="I147" s="117" t="n">
        <v>3.23568</v>
      </c>
      <c r="J147" s="100" t="n"/>
      <c r="K147" s="100" t="n"/>
      <c r="L147" s="100" t="n"/>
      <c r="M147" s="100" t="n"/>
      <c r="N147" s="100" t="n"/>
    </row>
    <row r="148" ht="19.35" customHeight="1">
      <c r="A148" s="96" t="n"/>
      <c r="B148" s="104" t="n"/>
      <c r="C148" s="98" t="inlineStr">
        <is>
          <t>Итого по расценке</t>
        </is>
      </c>
      <c r="D148" s="88" t="n"/>
      <c r="E148" s="88" t="n"/>
      <c r="F148" s="99" t="n"/>
      <c r="G148" s="107" t="n"/>
      <c r="H148" s="107" t="n"/>
      <c r="I148" s="100" t="n"/>
      <c r="J148" s="101" t="n">
        <v>388.76</v>
      </c>
      <c r="K148" s="100" t="n"/>
      <c r="L148" s="101" t="n">
        <v>293.91</v>
      </c>
      <c r="M148" s="100" t="n"/>
      <c r="N148" s="108" t="n"/>
    </row>
    <row r="149" ht="19.35" customHeight="1">
      <c r="A149" s="96" t="n"/>
      <c r="B149" s="109" t="n"/>
      <c r="C149" s="98" t="inlineStr">
        <is>
          <t>ФОТ</t>
        </is>
      </c>
      <c r="D149" s="88" t="n"/>
      <c r="E149" s="88" t="n"/>
      <c r="F149" s="99" t="n"/>
      <c r="G149" s="107" t="n"/>
      <c r="H149" s="107" t="n"/>
      <c r="I149" s="100" t="n"/>
      <c r="J149" s="100" t="n"/>
      <c r="K149" s="100" t="n"/>
      <c r="L149" s="101" t="n">
        <v>87.79000000000001</v>
      </c>
      <c r="M149" s="100" t="n"/>
      <c r="N149" s="103" t="n">
        <v>6255.92</v>
      </c>
    </row>
    <row r="150" ht="42" customHeight="1">
      <c r="A150" s="96" t="n"/>
      <c r="B150" s="110" t="inlineStr">
        <is>
          <t>Пр/812-001.4-1</t>
        </is>
      </c>
      <c r="C150" s="98" t="inlineStr">
        <is>
          <t>НР Земляные работы по другим видам работ (подготовительным, сопутствующим, укрепительным)</t>
        </is>
      </c>
      <c r="D150" s="88" t="n"/>
      <c r="E150" s="88" t="n"/>
      <c r="F150" s="105" t="inlineStr">
        <is>
          <t>%</t>
        </is>
      </c>
      <c r="G150" s="111" t="n">
        <v>89</v>
      </c>
      <c r="H150" s="112" t="n"/>
      <c r="I150" s="111" t="n">
        <v>89</v>
      </c>
      <c r="J150" s="100" t="n"/>
      <c r="K150" s="100" t="n"/>
      <c r="L150" s="101" t="n">
        <v>78.13</v>
      </c>
      <c r="M150" s="100" t="n"/>
      <c r="N150" s="113" t="n">
        <v>5567.77</v>
      </c>
    </row>
    <row r="151" ht="42" customHeight="1">
      <c r="A151" s="96" t="n"/>
      <c r="B151" s="110" t="inlineStr">
        <is>
          <t>Пр/774-001.4</t>
        </is>
      </c>
      <c r="C151" s="98" t="inlineStr">
        <is>
          <t>СП Земляные работы по другим видам работ (подготовительным, сопутствующим, укрепительным)</t>
        </is>
      </c>
      <c r="D151" s="88" t="n"/>
      <c r="E151" s="88" t="n"/>
      <c r="F151" s="105" t="inlineStr">
        <is>
          <t>%</t>
        </is>
      </c>
      <c r="G151" s="111" t="n">
        <v>41</v>
      </c>
      <c r="H151" s="112" t="n"/>
      <c r="I151" s="111" t="n">
        <v>41</v>
      </c>
      <c r="J151" s="100" t="n"/>
      <c r="K151" s="100" t="n"/>
      <c r="L151" s="101" t="n">
        <v>35.99</v>
      </c>
      <c r="M151" s="100" t="n"/>
      <c r="N151" s="103" t="n">
        <v>2564.93</v>
      </c>
    </row>
    <row r="152" ht="19.35" customHeight="1">
      <c r="A152" s="96" t="n"/>
      <c r="B152" s="109" t="n"/>
      <c r="C152" s="87" t="inlineStr">
        <is>
          <t>Всего по позиции</t>
        </is>
      </c>
      <c r="D152" s="88" t="n"/>
      <c r="E152" s="88" t="n"/>
      <c r="F152" s="100" t="n"/>
      <c r="G152" s="107" t="n"/>
      <c r="H152" s="107" t="n"/>
      <c r="I152" s="114" t="n"/>
      <c r="J152" s="114" t="n"/>
      <c r="K152" s="114" t="n"/>
      <c r="L152" s="116" t="n">
        <v>408.03</v>
      </c>
      <c r="M152" s="114" t="n"/>
      <c r="N152" s="94" t="n"/>
    </row>
    <row r="153" ht="68.65000000000001" customHeight="1">
      <c r="A153" s="87" t="inlineStr">
        <is>
          <t>13</t>
        </is>
      </c>
      <c r="B153" s="91" t="inlineStr">
        <is>
          <t>ФЕР01-02-100-03</t>
        </is>
      </c>
      <c r="C153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88" t="n"/>
      <c r="E153" s="88" t="n"/>
      <c r="F153" s="93" t="inlineStr">
        <is>
          <t>100 шт</t>
        </is>
      </c>
      <c r="G153" s="94" t="n">
        <v>0.1</v>
      </c>
      <c r="H153" s="95" t="n">
        <v>1</v>
      </c>
      <c r="I153" s="121" t="n">
        <v>0.1</v>
      </c>
      <c r="J153" s="94" t="n"/>
      <c r="K153" s="94" t="n"/>
      <c r="L153" s="94" t="n"/>
      <c r="M153" s="94" t="n"/>
      <c r="N153" s="94" t="n"/>
    </row>
    <row r="154" ht="19.35" customHeight="1">
      <c r="A154" s="96" t="n"/>
      <c r="B154" s="97" t="inlineStr">
        <is>
          <t>1</t>
        </is>
      </c>
      <c r="C154" s="98" t="inlineStr">
        <is>
          <t>ОТ</t>
        </is>
      </c>
      <c r="D154" s="88" t="n"/>
      <c r="E154" s="88" t="n"/>
      <c r="F154" s="99" t="n"/>
      <c r="G154" s="99" t="n"/>
      <c r="H154" s="99" t="n"/>
      <c r="I154" s="100" t="n"/>
      <c r="J154" s="101" t="n">
        <v>326.82</v>
      </c>
      <c r="K154" s="102" t="n">
        <v>1.2</v>
      </c>
      <c r="L154" s="101" t="n">
        <v>39.22</v>
      </c>
      <c r="M154" s="101" t="n">
        <v>71.26000000000001</v>
      </c>
      <c r="N154" s="103" t="n">
        <v>2794.82</v>
      </c>
    </row>
    <row r="155" ht="19.35" customHeight="1">
      <c r="A155" s="96" t="n"/>
      <c r="B155" s="97" t="inlineStr">
        <is>
          <t>2</t>
        </is>
      </c>
      <c r="C155" s="98" t="inlineStr">
        <is>
          <t>ЭМ</t>
        </is>
      </c>
      <c r="D155" s="88" t="n"/>
      <c r="E155" s="88" t="n"/>
      <c r="F155" s="99" t="n"/>
      <c r="G155" s="99" t="n"/>
      <c r="H155" s="99" t="n"/>
      <c r="I155" s="100" t="n"/>
      <c r="J155" s="103" t="n">
        <v>1852.8</v>
      </c>
      <c r="K155" s="102" t="n">
        <v>1.2</v>
      </c>
      <c r="L155" s="101" t="n">
        <v>222.34</v>
      </c>
      <c r="M155" s="100" t="n"/>
      <c r="N155" s="100" t="n"/>
    </row>
    <row r="156" ht="19.35" customHeight="1">
      <c r="A156" s="96" t="n"/>
      <c r="B156" s="97" t="inlineStr">
        <is>
          <t>3</t>
        </is>
      </c>
      <c r="C156" s="98" t="inlineStr">
        <is>
          <t>в т.ч. ОТм</t>
        </is>
      </c>
      <c r="D156" s="88" t="n"/>
      <c r="E156" s="88" t="n"/>
      <c r="F156" s="99" t="n"/>
      <c r="G156" s="99" t="n"/>
      <c r="H156" s="99" t="n"/>
      <c r="I156" s="100" t="n"/>
      <c r="J156" s="101" t="n">
        <v>324</v>
      </c>
      <c r="K156" s="102" t="n">
        <v>1.2</v>
      </c>
      <c r="L156" s="101" t="n">
        <v>38.88</v>
      </c>
      <c r="M156" s="101" t="n">
        <v>71.26000000000001</v>
      </c>
      <c r="N156" s="103" t="n">
        <v>2770.59</v>
      </c>
    </row>
    <row r="157" ht="19.35" customHeight="1">
      <c r="A157" s="96" t="n"/>
      <c r="B157" s="104" t="n"/>
      <c r="C157" s="98" t="inlineStr">
        <is>
          <t>ЗТ</t>
        </is>
      </c>
      <c r="D157" s="88" t="n"/>
      <c r="E157" s="88" t="n"/>
      <c r="F157" s="105" t="inlineStr">
        <is>
          <t>чел.-ч</t>
        </is>
      </c>
      <c r="G157" s="118" t="n">
        <v>41.9</v>
      </c>
      <c r="H157" s="102" t="n">
        <v>1.2</v>
      </c>
      <c r="I157" s="106" t="n">
        <v>5.028</v>
      </c>
      <c r="J157" s="100" t="n"/>
      <c r="K157" s="100" t="n"/>
      <c r="L157" s="100" t="n"/>
      <c r="M157" s="100" t="n"/>
      <c r="N157" s="100" t="n"/>
    </row>
    <row r="158" ht="19.35" customHeight="1">
      <c r="A158" s="96" t="n"/>
      <c r="B158" s="104" t="n"/>
      <c r="C158" s="98" t="inlineStr">
        <is>
          <t>ЗТм</t>
        </is>
      </c>
      <c r="D158" s="88" t="n"/>
      <c r="E158" s="88" t="n"/>
      <c r="F158" s="105" t="inlineStr">
        <is>
          <t>чел.-ч</t>
        </is>
      </c>
      <c r="G158" s="122" t="n">
        <v>24</v>
      </c>
      <c r="H158" s="102" t="n">
        <v>1.2</v>
      </c>
      <c r="I158" s="101" t="n">
        <v>2.88</v>
      </c>
      <c r="J158" s="100" t="n"/>
      <c r="K158" s="100" t="n"/>
      <c r="L158" s="100" t="n"/>
      <c r="M158" s="100" t="n"/>
      <c r="N158" s="100" t="n"/>
    </row>
    <row r="159" ht="19.35" customHeight="1">
      <c r="A159" s="96" t="n"/>
      <c r="B159" s="104" t="n"/>
      <c r="C159" s="98" t="inlineStr">
        <is>
          <t>Итого по расценке</t>
        </is>
      </c>
      <c r="D159" s="88" t="n"/>
      <c r="E159" s="88" t="n"/>
      <c r="F159" s="99" t="n"/>
      <c r="G159" s="107" t="n"/>
      <c r="H159" s="107" t="n"/>
      <c r="I159" s="100" t="n"/>
      <c r="J159" s="103" t="n">
        <v>2179.62</v>
      </c>
      <c r="K159" s="100" t="n"/>
      <c r="L159" s="101" t="n">
        <v>261.56</v>
      </c>
      <c r="M159" s="100" t="n"/>
      <c r="N159" s="108" t="n"/>
    </row>
    <row r="160" ht="19.35" customHeight="1">
      <c r="A160" s="96" t="n"/>
      <c r="B160" s="109" t="n"/>
      <c r="C160" s="98" t="inlineStr">
        <is>
          <t>ФОТ</t>
        </is>
      </c>
      <c r="D160" s="88" t="n"/>
      <c r="E160" s="88" t="n"/>
      <c r="F160" s="99" t="n"/>
      <c r="G160" s="107" t="n"/>
      <c r="H160" s="107" t="n"/>
      <c r="I160" s="100" t="n"/>
      <c r="J160" s="100" t="n"/>
      <c r="K160" s="100" t="n"/>
      <c r="L160" s="101" t="n">
        <v>78.09999999999999</v>
      </c>
      <c r="M160" s="100" t="n"/>
      <c r="N160" s="103" t="n">
        <v>5565.41</v>
      </c>
    </row>
    <row r="161" ht="42" customHeight="1">
      <c r="A161" s="96" t="n"/>
      <c r="B161" s="110" t="inlineStr">
        <is>
          <t>Пр/812-001.4-1</t>
        </is>
      </c>
      <c r="C161" s="98" t="inlineStr">
        <is>
          <t>НР Земляные работы по другим видам работ (подготовительным, сопутствующим, укрепительным)</t>
        </is>
      </c>
      <c r="D161" s="88" t="n"/>
      <c r="E161" s="88" t="n"/>
      <c r="F161" s="105" t="inlineStr">
        <is>
          <t>%</t>
        </is>
      </c>
      <c r="G161" s="111" t="n">
        <v>89</v>
      </c>
      <c r="H161" s="112" t="n"/>
      <c r="I161" s="111" t="n">
        <v>89</v>
      </c>
      <c r="J161" s="100" t="n"/>
      <c r="K161" s="100" t="n"/>
      <c r="L161" s="101" t="n">
        <v>69.51000000000001</v>
      </c>
      <c r="M161" s="100" t="n"/>
      <c r="N161" s="113" t="n">
        <v>4953.21</v>
      </c>
    </row>
    <row r="162" ht="42" customHeight="1">
      <c r="A162" s="96" t="n"/>
      <c r="B162" s="110" t="inlineStr">
        <is>
          <t>Пр/774-001.4</t>
        </is>
      </c>
      <c r="C162" s="98" t="inlineStr">
        <is>
          <t>СП Земляные работы по другим видам работ (подготовительным, сопутствующим, укрепительным)</t>
        </is>
      </c>
      <c r="D162" s="88" t="n"/>
      <c r="E162" s="88" t="n"/>
      <c r="F162" s="105" t="inlineStr">
        <is>
          <t>%</t>
        </is>
      </c>
      <c r="G162" s="111" t="n">
        <v>41</v>
      </c>
      <c r="H162" s="112" t="n"/>
      <c r="I162" s="111" t="n">
        <v>41</v>
      </c>
      <c r="J162" s="100" t="n"/>
      <c r="K162" s="100" t="n"/>
      <c r="L162" s="101" t="n">
        <v>32.02</v>
      </c>
      <c r="M162" s="100" t="n"/>
      <c r="N162" s="103" t="n">
        <v>2281.82</v>
      </c>
    </row>
    <row r="163" ht="19.35" customHeight="1">
      <c r="A163" s="96" t="n"/>
      <c r="B163" s="109" t="n"/>
      <c r="C163" s="87" t="inlineStr">
        <is>
          <t>Всего по позиции</t>
        </is>
      </c>
      <c r="D163" s="88" t="n"/>
      <c r="E163" s="88" t="n"/>
      <c r="F163" s="100" t="n"/>
      <c r="G163" s="107" t="n"/>
      <c r="H163" s="107" t="n"/>
      <c r="I163" s="114" t="n"/>
      <c r="J163" s="114" t="n"/>
      <c r="K163" s="114" t="n"/>
      <c r="L163" s="116" t="n">
        <v>363.09</v>
      </c>
      <c r="M163" s="114" t="n"/>
      <c r="N163" s="94" t="n"/>
    </row>
    <row r="164" ht="55.35" customHeight="1">
      <c r="A164" s="87" t="inlineStr">
        <is>
          <t>14</t>
        </is>
      </c>
      <c r="B164" s="91" t="inlineStr">
        <is>
          <t>ФЕР01-02-100-09</t>
        </is>
      </c>
      <c r="C164" s="92" t="inlineStr">
        <is>
          <t>При трелевке на каждые последующие 100 м добавлять: к расценке 01-02-100-03</t>
        </is>
      </c>
      <c r="D164" s="88" t="n"/>
      <c r="E164" s="88" t="n"/>
      <c r="F164" s="93" t="inlineStr">
        <is>
          <t>100 шт</t>
        </is>
      </c>
      <c r="G164" s="94" t="n">
        <v>0.1</v>
      </c>
      <c r="H164" s="95" t="n">
        <v>1</v>
      </c>
      <c r="I164" s="121" t="n">
        <v>0.1</v>
      </c>
      <c r="J164" s="94" t="n"/>
      <c r="K164" s="94" t="n"/>
      <c r="L164" s="94" t="n"/>
      <c r="M164" s="94" t="n"/>
      <c r="N164" s="94" t="n"/>
    </row>
    <row r="165" ht="19.35" customHeight="1">
      <c r="A165" s="96" t="n"/>
      <c r="B165" s="97" t="inlineStr">
        <is>
          <t>1</t>
        </is>
      </c>
      <c r="C165" s="98" t="inlineStr">
        <is>
          <t>ОТ</t>
        </is>
      </c>
      <c r="D165" s="88" t="n"/>
      <c r="E165" s="88" t="n"/>
      <c r="F165" s="99" t="n"/>
      <c r="G165" s="99" t="n"/>
      <c r="H165" s="99" t="n"/>
      <c r="I165" s="100" t="n"/>
      <c r="J165" s="101" t="n">
        <v>93.59999999999999</v>
      </c>
      <c r="K165" s="102" t="n">
        <v>1.2</v>
      </c>
      <c r="L165" s="101" t="n">
        <v>11.23</v>
      </c>
      <c r="M165" s="101" t="n">
        <v>71.26000000000001</v>
      </c>
      <c r="N165" s="101" t="n">
        <v>800.25</v>
      </c>
    </row>
    <row r="166" ht="19.35" customHeight="1">
      <c r="A166" s="96" t="n"/>
      <c r="B166" s="97" t="inlineStr">
        <is>
          <t>2</t>
        </is>
      </c>
      <c r="C166" s="98" t="inlineStr">
        <is>
          <t>ЭМ</t>
        </is>
      </c>
      <c r="D166" s="88" t="n"/>
      <c r="E166" s="88" t="n"/>
      <c r="F166" s="99" t="n"/>
      <c r="G166" s="99" t="n"/>
      <c r="H166" s="99" t="n"/>
      <c r="I166" s="100" t="n"/>
      <c r="J166" s="101" t="n">
        <v>531.14</v>
      </c>
      <c r="K166" s="102" t="n">
        <v>1.2</v>
      </c>
      <c r="L166" s="101" t="n">
        <v>63.74</v>
      </c>
      <c r="M166" s="100" t="n"/>
      <c r="N166" s="100" t="n"/>
    </row>
    <row r="167" ht="19.35" customHeight="1">
      <c r="A167" s="96" t="n"/>
      <c r="B167" s="97" t="inlineStr">
        <is>
          <t>3</t>
        </is>
      </c>
      <c r="C167" s="98" t="inlineStr">
        <is>
          <t>в т.ч. ОТм</t>
        </is>
      </c>
      <c r="D167" s="88" t="n"/>
      <c r="E167" s="88" t="n"/>
      <c r="F167" s="99" t="n"/>
      <c r="G167" s="99" t="n"/>
      <c r="H167" s="99" t="n"/>
      <c r="I167" s="100" t="n"/>
      <c r="J167" s="101" t="n">
        <v>92.88</v>
      </c>
      <c r="K167" s="102" t="n">
        <v>1.2</v>
      </c>
      <c r="L167" s="101" t="n">
        <v>11.15</v>
      </c>
      <c r="M167" s="101" t="n">
        <v>71.26000000000001</v>
      </c>
      <c r="N167" s="101" t="n">
        <v>794.55</v>
      </c>
    </row>
    <row r="168" ht="19.35" customHeight="1">
      <c r="A168" s="96" t="n"/>
      <c r="B168" s="104" t="n"/>
      <c r="C168" s="98" t="inlineStr">
        <is>
          <t>ЗТ</t>
        </is>
      </c>
      <c r="D168" s="88" t="n"/>
      <c r="E168" s="88" t="n"/>
      <c r="F168" s="105" t="inlineStr">
        <is>
          <t>чел.-ч</t>
        </is>
      </c>
      <c r="G168" s="122" t="n">
        <v>12</v>
      </c>
      <c r="H168" s="102" t="n">
        <v>1.2</v>
      </c>
      <c r="I168" s="101" t="n">
        <v>1.44</v>
      </c>
      <c r="J168" s="100" t="n"/>
      <c r="K168" s="100" t="n"/>
      <c r="L168" s="100" t="n"/>
      <c r="M168" s="100" t="n"/>
      <c r="N168" s="100" t="n"/>
    </row>
    <row r="169" ht="19.35" customHeight="1">
      <c r="A169" s="96" t="n"/>
      <c r="B169" s="104" t="n"/>
      <c r="C169" s="98" t="inlineStr">
        <is>
          <t>ЗТм</t>
        </is>
      </c>
      <c r="D169" s="88" t="n"/>
      <c r="E169" s="88" t="n"/>
      <c r="F169" s="105" t="inlineStr">
        <is>
          <t>чел.-ч</t>
        </is>
      </c>
      <c r="G169" s="101" t="n">
        <v>6.88</v>
      </c>
      <c r="H169" s="102" t="n">
        <v>1.2</v>
      </c>
      <c r="I169" s="119" t="n">
        <v>0.8256</v>
      </c>
      <c r="J169" s="100" t="n"/>
      <c r="K169" s="100" t="n"/>
      <c r="L169" s="100" t="n"/>
      <c r="M169" s="100" t="n"/>
      <c r="N169" s="100" t="n"/>
    </row>
    <row r="170" ht="19.35" customHeight="1">
      <c r="A170" s="96" t="n"/>
      <c r="B170" s="104" t="n"/>
      <c r="C170" s="98" t="inlineStr">
        <is>
          <t>Итого по расценке</t>
        </is>
      </c>
      <c r="D170" s="88" t="n"/>
      <c r="E170" s="88" t="n"/>
      <c r="F170" s="99" t="n"/>
      <c r="G170" s="107" t="n"/>
      <c r="H170" s="107" t="n"/>
      <c r="I170" s="100" t="n"/>
      <c r="J170" s="101" t="n">
        <v>624.74</v>
      </c>
      <c r="K170" s="100" t="n"/>
      <c r="L170" s="101" t="n">
        <v>74.97</v>
      </c>
      <c r="M170" s="100" t="n"/>
      <c r="N170" s="108" t="n"/>
    </row>
    <row r="171" ht="19.35" customHeight="1">
      <c r="A171" s="96" t="n"/>
      <c r="B171" s="109" t="n"/>
      <c r="C171" s="98" t="inlineStr">
        <is>
          <t>ФОТ</t>
        </is>
      </c>
      <c r="D171" s="88" t="n"/>
      <c r="E171" s="88" t="n"/>
      <c r="F171" s="99" t="n"/>
      <c r="G171" s="107" t="n"/>
      <c r="H171" s="107" t="n"/>
      <c r="I171" s="100" t="n"/>
      <c r="J171" s="100" t="n"/>
      <c r="K171" s="100" t="n"/>
      <c r="L171" s="101" t="n">
        <v>22.38</v>
      </c>
      <c r="M171" s="100" t="n"/>
      <c r="N171" s="103" t="n">
        <v>1594.8</v>
      </c>
    </row>
    <row r="172" ht="42" customHeight="1">
      <c r="A172" s="96" t="n"/>
      <c r="B172" s="110" t="inlineStr">
        <is>
          <t>Пр/812-001.4-1</t>
        </is>
      </c>
      <c r="C172" s="98" t="inlineStr">
        <is>
          <t>НР Земляные работы по другим видам работ (подготовительным, сопутствующим, укрепительным)</t>
        </is>
      </c>
      <c r="D172" s="88" t="n"/>
      <c r="E172" s="88" t="n"/>
      <c r="F172" s="105" t="inlineStr">
        <is>
          <t>%</t>
        </is>
      </c>
      <c r="G172" s="111" t="n">
        <v>89</v>
      </c>
      <c r="H172" s="112" t="n"/>
      <c r="I172" s="111" t="n">
        <v>89</v>
      </c>
      <c r="J172" s="100" t="n"/>
      <c r="K172" s="100" t="n"/>
      <c r="L172" s="101" t="n">
        <v>19.92</v>
      </c>
      <c r="M172" s="100" t="n"/>
      <c r="N172" s="113" t="n">
        <v>1419.37</v>
      </c>
    </row>
    <row r="173" ht="42" customHeight="1">
      <c r="A173" s="96" t="n"/>
      <c r="B173" s="110" t="inlineStr">
        <is>
          <t>Пр/774-001.4</t>
        </is>
      </c>
      <c r="C173" s="98" t="inlineStr">
        <is>
          <t>СП Земляные работы по другим видам работ (подготовительным, сопутствующим, укрепительным)</t>
        </is>
      </c>
      <c r="D173" s="88" t="n"/>
      <c r="E173" s="88" t="n"/>
      <c r="F173" s="105" t="inlineStr">
        <is>
          <t>%</t>
        </is>
      </c>
      <c r="G173" s="111" t="n">
        <v>41</v>
      </c>
      <c r="H173" s="112" t="n"/>
      <c r="I173" s="111" t="n">
        <v>41</v>
      </c>
      <c r="J173" s="100" t="n"/>
      <c r="K173" s="100" t="n"/>
      <c r="L173" s="101" t="n">
        <v>9.18</v>
      </c>
      <c r="M173" s="100" t="n"/>
      <c r="N173" s="101" t="n">
        <v>653.87</v>
      </c>
    </row>
    <row r="174" ht="19.35" customHeight="1">
      <c r="A174" s="96" t="n"/>
      <c r="B174" s="109" t="n"/>
      <c r="C174" s="87" t="inlineStr">
        <is>
          <t>Всего по позиции</t>
        </is>
      </c>
      <c r="D174" s="88" t="n"/>
      <c r="E174" s="88" t="n"/>
      <c r="F174" s="100" t="n"/>
      <c r="G174" s="107" t="n"/>
      <c r="H174" s="107" t="n"/>
      <c r="I174" s="114" t="n"/>
      <c r="J174" s="114" t="n"/>
      <c r="K174" s="114" t="n"/>
      <c r="L174" s="116" t="n">
        <v>104.07</v>
      </c>
      <c r="M174" s="114" t="n"/>
      <c r="N174" s="94" t="n"/>
    </row>
    <row r="175" ht="19.35" customHeight="1">
      <c r="A175" s="123" t="n"/>
      <c r="B175" s="123" t="n"/>
      <c r="C175" s="124" t="inlineStr">
        <is>
          <t>Итого по разделу 1. Вырубка просеки</t>
        </is>
      </c>
      <c r="L175" s="125" t="n">
        <v>9100.440000000001</v>
      </c>
      <c r="M175" s="123" t="n"/>
      <c r="N175" s="126" t="n"/>
    </row>
    <row r="176" ht="19.35" customHeight="1">
      <c r="A176" s="127" t="n"/>
      <c r="B176" s="128" t="n"/>
      <c r="C176" s="129" t="inlineStr">
        <is>
          <t>Итого прямые затраты по разделу</t>
        </is>
      </c>
      <c r="L176" s="130" t="n">
        <v>5219.15</v>
      </c>
      <c r="M176" s="131" t="n"/>
      <c r="N176" s="130" t="n">
        <v>235730.97</v>
      </c>
    </row>
    <row r="177" ht="19.35" customHeight="1">
      <c r="A177" s="127" t="n"/>
      <c r="B177" s="128" t="n"/>
      <c r="C177" s="129" t="inlineStr">
        <is>
          <t>в том числе</t>
        </is>
      </c>
      <c r="L177" s="130" t="n"/>
      <c r="M177" s="131" t="n"/>
      <c r="N177" s="130" t="n"/>
    </row>
    <row r="178" ht="19.35" customHeight="1">
      <c r="A178" s="127" t="n"/>
      <c r="B178" s="128" t="n"/>
      <c r="C178" s="129" t="inlineStr">
        <is>
          <t>- оплата труда (ОТ)</t>
        </is>
      </c>
      <c r="L178" s="130" t="n">
        <v>2512.22</v>
      </c>
      <c r="M178" s="131" t="n"/>
      <c r="N178" s="130" t="n">
        <v>179020.79</v>
      </c>
    </row>
    <row r="179" ht="19.35" customHeight="1">
      <c r="A179" s="127" t="n"/>
      <c r="B179" s="128" t="n"/>
      <c r="C179" s="129" t="inlineStr">
        <is>
          <t>- эксплуатация машин и механизмов</t>
        </is>
      </c>
      <c r="L179" s="130" t="n">
        <v>2706.93</v>
      </c>
      <c r="M179" s="131" t="n"/>
      <c r="N179" s="130" t="n">
        <v>56710.18</v>
      </c>
    </row>
    <row r="180" ht="19.35" customHeight="1">
      <c r="A180" s="127" t="n"/>
      <c r="B180" s="132" t="n"/>
      <c r="C180" s="133" t="inlineStr">
        <is>
          <t>в том числе</t>
        </is>
      </c>
      <c r="L180" s="130" t="n"/>
      <c r="M180" s="131" t="n"/>
      <c r="N180" s="130" t="n"/>
    </row>
    <row r="181" ht="19.35" customHeight="1">
      <c r="A181" s="127" t="n"/>
      <c r="B181" s="132" t="n"/>
      <c r="C181" s="133" t="inlineStr">
        <is>
          <t>эксплуатация машин и механизмов без учета доплат к оплате труда машинистов</t>
        </is>
      </c>
      <c r="L181" s="130" t="n">
        <v>2706.93</v>
      </c>
      <c r="M181" s="131" t="n"/>
      <c r="N181" s="130" t="n">
        <v>56710.18</v>
      </c>
    </row>
    <row r="182" ht="19.35" customHeight="1">
      <c r="A182" s="127" t="n"/>
      <c r="B182" s="132" t="n"/>
      <c r="C182" s="133" t="inlineStr">
        <is>
          <t>в том числе</t>
        </is>
      </c>
      <c r="L182" s="130" t="n"/>
      <c r="M182" s="131" t="n"/>
      <c r="N182" s="130" t="n"/>
    </row>
    <row r="183" ht="19.35" customHeight="1">
      <c r="A183" s="127" t="n"/>
      <c r="B183" s="132" t="n"/>
      <c r="C183" s="133" t="inlineStr">
        <is>
          <t>оплата труда машинистов (ОТм)</t>
        </is>
      </c>
      <c r="L183" s="130" t="n">
        <v>473.37</v>
      </c>
      <c r="M183" s="131" t="n"/>
      <c r="N183" s="130" t="n">
        <v>33732.35</v>
      </c>
    </row>
    <row r="184" ht="19.35" customHeight="1">
      <c r="A184" s="127" t="n"/>
      <c r="B184" s="128" t="n"/>
      <c r="C184" s="129" t="inlineStr">
        <is>
          <t>Итого ФОТ (справочно)</t>
        </is>
      </c>
      <c r="L184" s="130" t="n">
        <v>2985.59</v>
      </c>
      <c r="M184" s="131" t="n"/>
      <c r="N184" s="130" t="n">
        <v>212753.14</v>
      </c>
    </row>
    <row r="185" ht="19.35" customHeight="1">
      <c r="A185" s="127" t="n"/>
      <c r="B185" s="128" t="n"/>
      <c r="C185" s="129" t="inlineStr">
        <is>
          <t>Итого накладные расходы</t>
        </is>
      </c>
      <c r="L185" s="130" t="n">
        <v>2657.18</v>
      </c>
      <c r="M185" s="131" t="n"/>
      <c r="N185" s="130" t="n">
        <v>189350.28</v>
      </c>
    </row>
    <row r="186" ht="19.35" customHeight="1">
      <c r="A186" s="127" t="n"/>
      <c r="B186" s="128" t="n"/>
      <c r="C186" s="129" t="inlineStr">
        <is>
          <t>Итого сметная прибыль</t>
        </is>
      </c>
      <c r="L186" s="130" t="n">
        <v>1224.11</v>
      </c>
      <c r="M186" s="131" t="n"/>
      <c r="N186" s="130" t="n">
        <v>87228.81</v>
      </c>
    </row>
    <row r="187" ht="19.35" customHeight="1">
      <c r="A187" s="127" t="n"/>
      <c r="B187" s="134" t="n"/>
      <c r="C187" s="135" t="inlineStr">
        <is>
          <t>Итого по разделу</t>
        </is>
      </c>
      <c r="L187" s="125" t="n">
        <v>9100.440000000001</v>
      </c>
      <c r="M187" s="136" t="n"/>
      <c r="N187" s="125" t="n">
        <v>512310.06</v>
      </c>
    </row>
    <row r="188" ht="19.35" customHeight="1">
      <c r="A188" s="127" t="n"/>
      <c r="B188" s="132" t="n"/>
      <c r="C188" s="133" t="inlineStr">
        <is>
          <t>Справочно</t>
        </is>
      </c>
      <c r="L188" s="130" t="n"/>
      <c r="M188" s="131" t="n"/>
      <c r="N188" s="130" t="n"/>
    </row>
    <row r="189" ht="19.35" customHeight="1">
      <c r="A189" s="127" t="n"/>
      <c r="B189" s="128" t="n"/>
      <c r="C189" s="133" t="inlineStr">
        <is>
          <t>затраты труда рабочих</t>
        </is>
      </c>
      <c r="I189" s="137" t="n">
        <v>297.8304</v>
      </c>
      <c r="J189" s="138" t="n"/>
      <c r="K189" s="138" t="n"/>
      <c r="L189" s="131" t="n"/>
      <c r="M189" s="131" t="n"/>
      <c r="N189" s="131" t="n"/>
    </row>
    <row r="190" ht="19.35" customHeight="1">
      <c r="A190" s="127" t="n"/>
      <c r="B190" s="128" t="n"/>
      <c r="C190" s="133" t="inlineStr">
        <is>
          <t>затраты труда машинистов</t>
        </is>
      </c>
      <c r="I190" s="137" t="n">
        <v>35.06364</v>
      </c>
      <c r="J190" s="138" t="n"/>
      <c r="K190" s="138" t="n"/>
      <c r="L190" s="131" t="n"/>
      <c r="M190" s="131" t="n"/>
      <c r="N190" s="131" t="n"/>
    </row>
    <row r="191" ht="19.35" customHeight="1">
      <c r="A191" s="139" t="n"/>
      <c r="B191" s="140" t="n"/>
      <c r="C191" s="141" t="inlineStr">
        <is>
          <t>ВСЕГО по смете</t>
        </is>
      </c>
      <c r="D191" s="142" t="n"/>
      <c r="E191" s="142" t="n"/>
      <c r="F191" s="143" t="n"/>
      <c r="G191" s="143" t="n"/>
      <c r="H191" s="143" t="n"/>
      <c r="I191" s="143" t="n"/>
      <c r="J191" s="143" t="n"/>
      <c r="K191" s="143" t="n"/>
      <c r="L191" s="144" t="n"/>
      <c r="M191" s="143" t="n"/>
      <c r="N191" s="145" t="n"/>
    </row>
    <row r="192" ht="19.35" customHeight="1">
      <c r="A192" s="127" t="n"/>
      <c r="B192" s="134" t="n"/>
      <c r="C192" s="135" t="inlineStr">
        <is>
          <t>Итого по всем разделам</t>
        </is>
      </c>
      <c r="L192" s="125" t="n">
        <v>9100.440000000001</v>
      </c>
      <c r="M192" s="126" t="n"/>
      <c r="N192" s="125" t="n"/>
    </row>
    <row r="193" ht="19.35" customHeight="1">
      <c r="A193" s="127" t="n"/>
      <c r="B193" s="128" t="n"/>
      <c r="C193" s="129" t="inlineStr">
        <is>
          <t>ВСЕГО строительные работы</t>
        </is>
      </c>
      <c r="L193" s="130" t="n">
        <v>9100.440000000001</v>
      </c>
      <c r="M193" s="131" t="n"/>
      <c r="N193" s="130" t="n">
        <v>512310.06</v>
      </c>
    </row>
    <row r="194" ht="19.35" customHeight="1">
      <c r="A194" s="127" t="n"/>
      <c r="B194" s="132" t="n"/>
      <c r="C194" s="133" t="inlineStr">
        <is>
          <t>в том числе</t>
        </is>
      </c>
      <c r="L194" s="130" t="n"/>
      <c r="M194" s="131" t="n"/>
      <c r="N194" s="130" t="n"/>
    </row>
    <row r="195" ht="19.35" customHeight="1">
      <c r="A195" s="127" t="n"/>
      <c r="B195" s="132" t="n"/>
      <c r="C195" s="133" t="inlineStr">
        <is>
          <t>всего прямые затраты</t>
        </is>
      </c>
      <c r="L195" s="130" t="n">
        <v>5219.15</v>
      </c>
      <c r="M195" s="131" t="n"/>
      <c r="N195" s="130" t="n">
        <v>235730.97</v>
      </c>
    </row>
    <row r="196" ht="19.35" customHeight="1">
      <c r="A196" s="127" t="n"/>
      <c r="B196" s="132" t="n"/>
      <c r="C196" s="133" t="inlineStr">
        <is>
          <t>в том числе</t>
        </is>
      </c>
      <c r="L196" s="130" t="n"/>
      <c r="M196" s="131" t="n"/>
      <c r="N196" s="130" t="n"/>
    </row>
    <row r="197" ht="19.35" customHeight="1">
      <c r="A197" s="127" t="n"/>
      <c r="B197" s="132" t="n"/>
      <c r="C197" s="133" t="inlineStr">
        <is>
          <t>- оплата труда (ОТ)</t>
        </is>
      </c>
      <c r="L197" s="130" t="n">
        <v>2512.22</v>
      </c>
      <c r="M197" s="131" t="n"/>
      <c r="N197" s="130" t="n">
        <v>179020.79</v>
      </c>
    </row>
    <row r="198" ht="19.35" customHeight="1">
      <c r="A198" s="127" t="n"/>
      <c r="B198" s="132" t="n"/>
      <c r="C198" s="133" t="inlineStr">
        <is>
          <t>- эксплуатация машин и механизмов</t>
        </is>
      </c>
      <c r="L198" s="130" t="n">
        <v>2706.93</v>
      </c>
      <c r="M198" s="131" t="n"/>
      <c r="N198" s="130" t="n">
        <v>56710.18</v>
      </c>
    </row>
    <row r="199" ht="19.35" customHeight="1">
      <c r="A199" s="127" t="n"/>
      <c r="B199" s="132" t="n"/>
      <c r="C199" s="133" t="inlineStr">
        <is>
          <t>в т.ч. эксплуатация машин и механизмов без учета доплат к оплате труда машинистов</t>
        </is>
      </c>
      <c r="L199" s="130" t="n">
        <v>2706.93</v>
      </c>
      <c r="M199" s="131" t="n"/>
      <c r="N199" s="130" t="n">
        <v>56710.18</v>
      </c>
    </row>
    <row r="200" ht="19.35" customHeight="1">
      <c r="A200" s="127" t="n"/>
      <c r="B200" s="132" t="n"/>
      <c r="C200" s="133" t="inlineStr">
        <is>
          <t>- в т.ч. оплата труда машинистов (ОТм)</t>
        </is>
      </c>
      <c r="L200" s="130" t="n">
        <v>473.37</v>
      </c>
      <c r="M200" s="131" t="n"/>
      <c r="N200" s="130" t="n">
        <v>33732.35</v>
      </c>
    </row>
    <row r="201" ht="19.35" customHeight="1">
      <c r="A201" s="127" t="n"/>
      <c r="B201" s="132" t="n"/>
      <c r="C201" s="133" t="inlineStr">
        <is>
          <t>всего ФОТ (справочно)</t>
        </is>
      </c>
      <c r="L201" s="130" t="n">
        <v>2985.59</v>
      </c>
      <c r="M201" s="131" t="n"/>
      <c r="N201" s="130" t="n">
        <v>212753.14</v>
      </c>
    </row>
    <row r="202" ht="19.35" customHeight="1">
      <c r="A202" s="127" t="n"/>
      <c r="B202" s="132" t="n"/>
      <c r="C202" s="133" t="inlineStr">
        <is>
          <t>всего накладные расходы</t>
        </is>
      </c>
      <c r="L202" s="130" t="n">
        <v>2657.18</v>
      </c>
      <c r="M202" s="131" t="n"/>
      <c r="N202" s="130" t="n">
        <v>189350.28</v>
      </c>
    </row>
    <row r="203" ht="19.35" customHeight="1">
      <c r="A203" s="127" t="n"/>
      <c r="B203" s="132" t="n"/>
      <c r="C203" s="133" t="inlineStr">
        <is>
          <t>всего сметная прибыль</t>
        </is>
      </c>
      <c r="L203" s="130" t="n">
        <v>1224.11</v>
      </c>
      <c r="M203" s="131" t="n"/>
      <c r="N203" s="130" t="n">
        <v>87228.81</v>
      </c>
    </row>
    <row r="204" ht="19.35" customHeight="1">
      <c r="A204" s="127" t="n"/>
      <c r="B204" s="134" t="n"/>
      <c r="C204" s="135" t="inlineStr">
        <is>
          <t>ВСЕГО по смете</t>
        </is>
      </c>
      <c r="L204" s="125" t="n">
        <v>9100.440000000001</v>
      </c>
      <c r="M204" s="126" t="n"/>
      <c r="N204" s="125" t="n">
        <v>512310.06</v>
      </c>
    </row>
    <row r="205" ht="19.35" customHeight="1">
      <c r="A205" s="127" t="n"/>
      <c r="B205" s="132" t="n"/>
      <c r="C205" s="133" t="inlineStr">
        <is>
          <t>Всего прямые затраты</t>
        </is>
      </c>
      <c r="L205" s="130" t="n">
        <v>5219.15</v>
      </c>
      <c r="M205" s="131" t="n"/>
      <c r="N205" s="130" t="n">
        <v>235730.97</v>
      </c>
    </row>
    <row r="206" ht="19.35" customHeight="1">
      <c r="A206" s="127" t="n"/>
      <c r="B206" s="132" t="n"/>
      <c r="C206" s="133" t="inlineStr">
        <is>
          <t>в том числе</t>
        </is>
      </c>
      <c r="L206" s="130" t="n"/>
      <c r="M206" s="131" t="n"/>
      <c r="N206" s="130" t="n"/>
    </row>
    <row r="207" ht="19.35" customHeight="1">
      <c r="A207" s="127" t="n"/>
      <c r="B207" s="132" t="n"/>
      <c r="C207" s="133" t="inlineStr">
        <is>
          <t>- оплата труда рабочих (ОТ)</t>
        </is>
      </c>
      <c r="L207" s="130" t="n">
        <v>2512.22</v>
      </c>
      <c r="M207" s="131" t="n"/>
      <c r="N207" s="130" t="n">
        <v>179020.79</v>
      </c>
    </row>
    <row r="208" ht="19.35" customHeight="1">
      <c r="A208" s="127" t="n"/>
      <c r="B208" s="132" t="n"/>
      <c r="C208" s="133" t="inlineStr">
        <is>
          <t>- эксплуатация машин и механизмов</t>
        </is>
      </c>
      <c r="L208" s="130" t="n">
        <v>2706.93</v>
      </c>
      <c r="M208" s="131" t="n"/>
      <c r="N208" s="130" t="n">
        <v>56710.18</v>
      </c>
    </row>
    <row r="209" ht="19.35" customHeight="1">
      <c r="A209" s="127" t="n"/>
      <c r="B209" s="132" t="n"/>
      <c r="C209" s="133" t="inlineStr">
        <is>
          <t>в т.ч. эксплуатация машин и механизмов без учета доплат к оплате труда машинистов</t>
        </is>
      </c>
      <c r="L209" s="130" t="n">
        <v>2706.93</v>
      </c>
      <c r="M209" s="131" t="n"/>
      <c r="N209" s="130" t="n">
        <v>56710.18</v>
      </c>
    </row>
    <row r="210" ht="19.35" customHeight="1">
      <c r="A210" s="127" t="n"/>
      <c r="B210" s="132" t="n"/>
      <c r="C210" s="133" t="inlineStr">
        <is>
          <t>- в т.ч. оплата труда машинистов (ОТм)</t>
        </is>
      </c>
      <c r="L210" s="130" t="n">
        <v>473.37</v>
      </c>
      <c r="M210" s="131" t="n"/>
      <c r="N210" s="130" t="n">
        <v>33732.35</v>
      </c>
    </row>
    <row r="211" ht="19.35" customHeight="1">
      <c r="A211" s="127" t="n"/>
      <c r="B211" s="132" t="n"/>
      <c r="C211" s="133" t="inlineStr">
        <is>
          <t>Всего ФОТ (справочно)</t>
        </is>
      </c>
      <c r="L211" s="130" t="n">
        <v>2985.59</v>
      </c>
      <c r="M211" s="131" t="n"/>
      <c r="N211" s="130" t="n">
        <v>212753.14</v>
      </c>
    </row>
    <row r="212" ht="19.35" customHeight="1">
      <c r="A212" s="127" t="n"/>
      <c r="B212" s="132" t="n"/>
      <c r="C212" s="133" t="inlineStr">
        <is>
          <t>Всего накладные расходы</t>
        </is>
      </c>
      <c r="L212" s="130" t="n">
        <v>2657.18</v>
      </c>
      <c r="M212" s="131" t="n"/>
      <c r="N212" s="130" t="n">
        <v>189350.28</v>
      </c>
    </row>
    <row r="213" ht="19.35" customHeight="1">
      <c r="A213" s="127" t="n"/>
      <c r="B213" s="132" t="n"/>
      <c r="C213" s="133" t="inlineStr">
        <is>
          <t>Всего сметная прибыль</t>
        </is>
      </c>
      <c r="L213" s="130" t="n">
        <v>1224.11</v>
      </c>
      <c r="M213" s="131" t="n"/>
      <c r="N213" s="130" t="n">
        <v>87228.81</v>
      </c>
    </row>
    <row r="214" ht="19.35" customHeight="1">
      <c r="A214" s="127" t="n"/>
      <c r="B214" s="132" t="n"/>
      <c r="C214" s="133" t="inlineStr">
        <is>
          <t>Справочно</t>
        </is>
      </c>
      <c r="L214" s="130" t="n"/>
      <c r="M214" s="131" t="n"/>
      <c r="N214" s="130" t="n"/>
    </row>
    <row r="215" ht="19.35" customHeight="1">
      <c r="A215" s="127" t="n"/>
      <c r="B215" s="128" t="n"/>
      <c r="C215" s="133" t="inlineStr">
        <is>
          <t>затраты труда рабочих</t>
        </is>
      </c>
      <c r="I215" s="137" t="n">
        <v>297.8304</v>
      </c>
      <c r="J215" s="138" t="n"/>
      <c r="K215" s="138" t="n"/>
      <c r="L215" s="131" t="n"/>
      <c r="M215" s="131" t="n"/>
      <c r="N215" s="131" t="n"/>
    </row>
    <row r="216" ht="19.35" customHeight="1">
      <c r="A216" s="127" t="n"/>
      <c r="B216" s="128" t="n"/>
      <c r="C216" s="133" t="inlineStr">
        <is>
          <t>затраты труда машинистов</t>
        </is>
      </c>
      <c r="I216" s="137" t="n">
        <v>35.06364</v>
      </c>
      <c r="J216" s="138" t="n"/>
      <c r="K216" s="138" t="n"/>
      <c r="L216" s="131" t="n"/>
      <c r="M216" s="131" t="n"/>
      <c r="N216" s="131" t="n"/>
    </row>
    <row r="217" ht="19.35" customHeight="1">
      <c r="A217" s="127" t="n"/>
      <c r="B217" s="146" t="n"/>
      <c r="C217" s="146" t="n"/>
      <c r="D217" s="124" t="n"/>
      <c r="E217" s="12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</row>
    <row r="218" ht="19.35" customHeight="1">
      <c r="A218" s="147" t="inlineStr">
        <is>
          <t>Составил: ______________________________________/  Григорова И. А. /</t>
        </is>
      </c>
    </row>
    <row r="219" ht="19.35" customHeight="1">
      <c r="A219" s="147" t="n"/>
      <c r="B219" s="147" t="n"/>
      <c r="C219" s="148" t="inlineStr">
        <is>
          <t>должность, подпись (инициалы, фамилия)</t>
        </is>
      </c>
      <c r="G219" s="149" t="n"/>
      <c r="H219" s="149" t="n"/>
      <c r="I219" s="149" t="n"/>
      <c r="J219" s="147" t="n"/>
      <c r="K219" s="147" t="n"/>
      <c r="L219" s="147" t="n"/>
      <c r="M219" s="147" t="n"/>
      <c r="N219" s="147" t="n"/>
    </row>
    <row r="220" ht="19.35" customHeight="1">
      <c r="A220" s="147" t="inlineStr">
        <is>
          <t>Проверил: ______________________________________ /  Черкасов А. В. /</t>
        </is>
      </c>
    </row>
    <row r="221" ht="19.35" customHeight="1">
      <c r="A221" s="4" t="n"/>
      <c r="B221" s="4" t="n"/>
      <c r="C221" s="148" t="inlineStr">
        <is>
          <t>должность, подпись (инициалы, фамилия)</t>
        </is>
      </c>
      <c r="G221" s="149" t="n"/>
      <c r="H221" s="149" t="n"/>
      <c r="I221" s="149" t="n"/>
      <c r="J221" s="4" t="n"/>
      <c r="K221" s="4" t="n"/>
      <c r="L221" s="4" t="n"/>
      <c r="M221" s="4" t="n"/>
      <c r="N221" s="4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H15:N15"/>
    <mergeCell ref="C51:E51"/>
    <mergeCell ref="C95:E9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A220:N220"/>
    <mergeCell ref="C85:E85"/>
    <mergeCell ref="C143:E143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177:K177"/>
    <mergeCell ref="C202:K202"/>
    <mergeCell ref="C211:K211"/>
    <mergeCell ref="C114:E114"/>
    <mergeCell ref="C59:E59"/>
    <mergeCell ref="C192:K192"/>
    <mergeCell ref="C130:E130"/>
    <mergeCell ref="C201:K201"/>
    <mergeCell ref="C46:E46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02-28-02</t>
        </is>
      </c>
    </row>
    <row r="25" ht="19.35" customHeight="1">
      <c r="A25" s="55" t="inlineStr">
        <is>
          <t>28 ВЛ 220 Магдагачи - Ульручьи с отпайкой на ПС Талдан. Амурская обл. Шимановский р-н, Мухинский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28.51</v>
      </c>
      <c r="M31" s="64" t="n">
        <v>0.4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65.58</v>
      </c>
      <c r="E32" s="71" t="inlineStr">
        <is>
          <t>(</t>
        </is>
      </c>
      <c r="F32" s="70" t="n">
        <v>0.92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47.73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65.58</v>
      </c>
      <c r="E34" s="71" t="inlineStr">
        <is>
          <t>(</t>
        </is>
      </c>
      <c r="F34" s="77" t="n">
        <v>0.92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89" t="inlineStr">
        <is>
          <t>Амурская обл. Шимановский р-н, Мухинский сельсовет</t>
        </is>
      </c>
      <c r="B43" s="90" t="n"/>
      <c r="C43" s="90" t="n"/>
      <c r="D43" s="90" t="n"/>
      <c r="E43" s="90" t="n"/>
      <c r="F43" s="90" t="n"/>
      <c r="G43" s="90" t="n"/>
      <c r="H43" s="90" t="n"/>
      <c r="I43" s="90" t="n"/>
      <c r="J43" s="90" t="n"/>
      <c r="K43" s="90" t="n"/>
      <c r="L43" s="90" t="n"/>
      <c r="M43" s="90" t="n"/>
      <c r="N43" s="90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0.93</v>
      </c>
      <c r="H44" s="95" t="n">
        <v>1</v>
      </c>
      <c r="I44" s="116" t="n">
        <v>0.93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100.25</v>
      </c>
      <c r="M46" s="101" t="n">
        <v>71.26000000000001</v>
      </c>
      <c r="N46" s="103" t="n">
        <v>7143.82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8" t="n">
        <v>13.4</v>
      </c>
      <c r="H47" s="150" t="n">
        <v>0.96</v>
      </c>
      <c r="I47" s="117" t="n">
        <v>11.96352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100.25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8" t="n"/>
      <c r="E49" s="88" t="n"/>
      <c r="F49" s="99" t="n"/>
      <c r="G49" s="107" t="n"/>
      <c r="H49" s="107" t="n"/>
      <c r="I49" s="100" t="n"/>
      <c r="J49" s="100" t="n"/>
      <c r="K49" s="100" t="n"/>
      <c r="L49" s="101" t="n">
        <v>100.25</v>
      </c>
      <c r="M49" s="100" t="n"/>
      <c r="N49" s="103" t="n">
        <v>7143.82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89.22</v>
      </c>
      <c r="M50" s="100" t="n"/>
      <c r="N50" s="113" t="n">
        <v>6358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41.1</v>
      </c>
      <c r="M51" s="100" t="n"/>
      <c r="N51" s="103" t="n">
        <v>2928.97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88" t="n"/>
      <c r="E52" s="88" t="n"/>
      <c r="F52" s="100" t="n"/>
      <c r="G52" s="107" t="n"/>
      <c r="H52" s="107" t="n"/>
      <c r="I52" s="114" t="n"/>
      <c r="J52" s="114" t="n"/>
      <c r="K52" s="114" t="n"/>
      <c r="L52" s="116" t="n">
        <v>230.57</v>
      </c>
      <c r="M52" s="114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0.44</v>
      </c>
      <c r="H53" s="95" t="n">
        <v>1</v>
      </c>
      <c r="I53" s="116" t="n">
        <v>0.44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136.63</v>
      </c>
      <c r="M55" s="101" t="n">
        <v>71.26000000000001</v>
      </c>
      <c r="N55" s="103" t="n">
        <v>9736.25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8" t="n">
        <v>38.6</v>
      </c>
      <c r="H56" s="150" t="n">
        <v>0.96</v>
      </c>
      <c r="I56" s="117" t="n">
        <v>16.30464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136.63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8" t="n"/>
      <c r="E58" s="88" t="n"/>
      <c r="F58" s="99" t="n"/>
      <c r="G58" s="107" t="n"/>
      <c r="H58" s="107" t="n"/>
      <c r="I58" s="100" t="n"/>
      <c r="J58" s="100" t="n"/>
      <c r="K58" s="100" t="n"/>
      <c r="L58" s="101" t="n">
        <v>136.63</v>
      </c>
      <c r="M58" s="100" t="n"/>
      <c r="N58" s="103" t="n">
        <v>9736.25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121.6</v>
      </c>
      <c r="M59" s="100" t="n"/>
      <c r="N59" s="113" t="n">
        <v>8665.26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56.02</v>
      </c>
      <c r="M60" s="100" t="n"/>
      <c r="N60" s="103" t="n">
        <v>3991.86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88" t="n"/>
      <c r="E61" s="88" t="n"/>
      <c r="F61" s="100" t="n"/>
      <c r="G61" s="107" t="n"/>
      <c r="H61" s="107" t="n"/>
      <c r="I61" s="114" t="n"/>
      <c r="J61" s="114" t="n"/>
      <c r="K61" s="114" t="n"/>
      <c r="L61" s="116" t="n">
        <v>314.25</v>
      </c>
      <c r="M61" s="114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0.08</v>
      </c>
      <c r="H62" s="95" t="n">
        <v>1</v>
      </c>
      <c r="I62" s="116" t="n">
        <v>0.08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31.21</v>
      </c>
      <c r="M64" s="101" t="n">
        <v>71.26000000000001</v>
      </c>
      <c r="N64" s="103" t="n">
        <v>2224.02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8" t="n">
        <v>48.5</v>
      </c>
      <c r="H65" s="150" t="n">
        <v>0.96</v>
      </c>
      <c r="I65" s="119" t="n">
        <v>3.7248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31.21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88" t="n"/>
      <c r="E67" s="88" t="n"/>
      <c r="F67" s="99" t="n"/>
      <c r="G67" s="107" t="n"/>
      <c r="H67" s="107" t="n"/>
      <c r="I67" s="100" t="n"/>
      <c r="J67" s="100" t="n"/>
      <c r="K67" s="100" t="n"/>
      <c r="L67" s="101" t="n">
        <v>31.21</v>
      </c>
      <c r="M67" s="100" t="n"/>
      <c r="N67" s="103" t="n">
        <v>2224.02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27.78</v>
      </c>
      <c r="M68" s="100" t="n"/>
      <c r="N68" s="113" t="n">
        <v>1979.38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12.8</v>
      </c>
      <c r="M69" s="100" t="n"/>
      <c r="N69" s="101" t="n">
        <v>911.85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88" t="n"/>
      <c r="E70" s="88" t="n"/>
      <c r="F70" s="100" t="n"/>
      <c r="G70" s="107" t="n"/>
      <c r="H70" s="107" t="n"/>
      <c r="I70" s="114" t="n"/>
      <c r="J70" s="114" t="n"/>
      <c r="K70" s="114" t="n"/>
      <c r="L70" s="116" t="n">
        <v>71.79000000000001</v>
      </c>
      <c r="M70" s="114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0.01</v>
      </c>
      <c r="H71" s="95" t="n">
        <v>1</v>
      </c>
      <c r="I71" s="116" t="n">
        <v>0.01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6.59</v>
      </c>
      <c r="M73" s="101" t="n">
        <v>71.26000000000001</v>
      </c>
      <c r="N73" s="101" t="n">
        <v>469.6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8" t="n">
        <v>80.5</v>
      </c>
      <c r="H74" s="150" t="n">
        <v>0.96</v>
      </c>
      <c r="I74" s="119" t="n">
        <v>0.7728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6.59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8" t="n"/>
      <c r="E76" s="88" t="n"/>
      <c r="F76" s="99" t="n"/>
      <c r="G76" s="107" t="n"/>
      <c r="H76" s="107" t="n"/>
      <c r="I76" s="100" t="n"/>
      <c r="J76" s="100" t="n"/>
      <c r="K76" s="100" t="n"/>
      <c r="L76" s="101" t="n">
        <v>6.59</v>
      </c>
      <c r="M76" s="100" t="n"/>
      <c r="N76" s="101" t="n">
        <v>469.6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5.87</v>
      </c>
      <c r="M77" s="100" t="n"/>
      <c r="N77" s="120" t="n">
        <v>417.94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2.7</v>
      </c>
      <c r="M78" s="100" t="n"/>
      <c r="N78" s="101" t="n">
        <v>192.54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88" t="n"/>
      <c r="E79" s="88" t="n"/>
      <c r="F79" s="100" t="n"/>
      <c r="G79" s="107" t="n"/>
      <c r="H79" s="107" t="n"/>
      <c r="I79" s="114" t="n"/>
      <c r="J79" s="114" t="n"/>
      <c r="K79" s="114" t="n"/>
      <c r="L79" s="116" t="n">
        <v>15.16</v>
      </c>
      <c r="M79" s="114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0.4</v>
      </c>
      <c r="H80" s="95" t="n">
        <v>1</v>
      </c>
      <c r="I80" s="121" t="n">
        <v>0.4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1" t="n">
        <v>50.52</v>
      </c>
      <c r="M82" s="101" t="n">
        <v>71.26000000000001</v>
      </c>
      <c r="N82" s="103" t="n">
        <v>3600.06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8" t="n">
        <v>15.7</v>
      </c>
      <c r="H83" s="150" t="n">
        <v>0.96</v>
      </c>
      <c r="I83" s="119" t="n">
        <v>6.0288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7" t="n"/>
      <c r="H84" s="107" t="n"/>
      <c r="I84" s="100" t="n"/>
      <c r="J84" s="101" t="n">
        <v>131.57</v>
      </c>
      <c r="K84" s="100" t="n"/>
      <c r="L84" s="101" t="n">
        <v>50.52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88" t="n"/>
      <c r="E85" s="88" t="n"/>
      <c r="F85" s="99" t="n"/>
      <c r="G85" s="107" t="n"/>
      <c r="H85" s="107" t="n"/>
      <c r="I85" s="100" t="n"/>
      <c r="J85" s="100" t="n"/>
      <c r="K85" s="100" t="n"/>
      <c r="L85" s="101" t="n">
        <v>50.52</v>
      </c>
      <c r="M85" s="100" t="n"/>
      <c r="N85" s="103" t="n">
        <v>3600.06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44.96</v>
      </c>
      <c r="M86" s="100" t="n"/>
      <c r="N86" s="113" t="n">
        <v>3204.05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20.71</v>
      </c>
      <c r="M87" s="100" t="n"/>
      <c r="N87" s="103" t="n">
        <v>1476.02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88" t="n"/>
      <c r="E88" s="88" t="n"/>
      <c r="F88" s="100" t="n"/>
      <c r="G88" s="107" t="n"/>
      <c r="H88" s="107" t="n"/>
      <c r="I88" s="114" t="n"/>
      <c r="J88" s="114" t="n"/>
      <c r="K88" s="114" t="n"/>
      <c r="L88" s="116" t="n">
        <v>116.19</v>
      </c>
      <c r="M88" s="114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0.19</v>
      </c>
      <c r="H89" s="95" t="n">
        <v>1</v>
      </c>
      <c r="I89" s="116" t="n">
        <v>0.19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1" t="n">
        <v>70.16</v>
      </c>
      <c r="M91" s="101" t="n">
        <v>71.26000000000001</v>
      </c>
      <c r="N91" s="103" t="n">
        <v>4999.6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8" t="n">
        <v>45.9</v>
      </c>
      <c r="H92" s="150" t="n">
        <v>0.96</v>
      </c>
      <c r="I92" s="117" t="n">
        <v>8.372159999999999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7" t="n"/>
      <c r="H93" s="107" t="n"/>
      <c r="I93" s="100" t="n"/>
      <c r="J93" s="101" t="n">
        <v>384.64</v>
      </c>
      <c r="K93" s="100" t="n"/>
      <c r="L93" s="101" t="n">
        <v>70.16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88" t="n"/>
      <c r="E94" s="88" t="n"/>
      <c r="F94" s="99" t="n"/>
      <c r="G94" s="107" t="n"/>
      <c r="H94" s="107" t="n"/>
      <c r="I94" s="100" t="n"/>
      <c r="J94" s="100" t="n"/>
      <c r="K94" s="100" t="n"/>
      <c r="L94" s="101" t="n">
        <v>70.16</v>
      </c>
      <c r="M94" s="100" t="n"/>
      <c r="N94" s="103" t="n">
        <v>4999.6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62.44</v>
      </c>
      <c r="M95" s="100" t="n"/>
      <c r="N95" s="113" t="n">
        <v>4449.64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28.77</v>
      </c>
      <c r="M96" s="100" t="n"/>
      <c r="N96" s="103" t="n">
        <v>2049.84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88" t="n"/>
      <c r="E97" s="88" t="n"/>
      <c r="F97" s="100" t="n"/>
      <c r="G97" s="107" t="n"/>
      <c r="H97" s="107" t="n"/>
      <c r="I97" s="114" t="n"/>
      <c r="J97" s="114" t="n"/>
      <c r="K97" s="114" t="n"/>
      <c r="L97" s="116" t="n">
        <v>161.37</v>
      </c>
      <c r="M97" s="114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0.01</v>
      </c>
      <c r="H98" s="95" t="n">
        <v>1</v>
      </c>
      <c r="I98" s="116" t="n">
        <v>0.01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50" t="n">
        <v>0.96</v>
      </c>
      <c r="L100" s="101" t="n">
        <v>4.75</v>
      </c>
      <c r="M100" s="101" t="n">
        <v>71.26000000000001</v>
      </c>
      <c r="N100" s="101" t="n">
        <v>338.49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2" t="n">
        <v>59</v>
      </c>
      <c r="H101" s="150" t="n">
        <v>0.96</v>
      </c>
      <c r="I101" s="119" t="n">
        <v>0.5664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7" t="n"/>
      <c r="H102" s="107" t="n"/>
      <c r="I102" s="100" t="n"/>
      <c r="J102" s="101" t="n">
        <v>494.42</v>
      </c>
      <c r="K102" s="100" t="n"/>
      <c r="L102" s="101" t="n">
        <v>4.75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88" t="n"/>
      <c r="E103" s="88" t="n"/>
      <c r="F103" s="99" t="n"/>
      <c r="G103" s="107" t="n"/>
      <c r="H103" s="107" t="n"/>
      <c r="I103" s="100" t="n"/>
      <c r="J103" s="100" t="n"/>
      <c r="K103" s="100" t="n"/>
      <c r="L103" s="101" t="n">
        <v>4.75</v>
      </c>
      <c r="M103" s="100" t="n"/>
      <c r="N103" s="101" t="n">
        <v>338.49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4.23</v>
      </c>
      <c r="M104" s="100" t="n"/>
      <c r="N104" s="120" t="n">
        <v>301.26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1.95</v>
      </c>
      <c r="M105" s="100" t="n"/>
      <c r="N105" s="101" t="n">
        <v>138.78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88" t="n"/>
      <c r="E106" s="88" t="n"/>
      <c r="F106" s="100" t="n"/>
      <c r="G106" s="107" t="n"/>
      <c r="H106" s="107" t="n"/>
      <c r="I106" s="114" t="n"/>
      <c r="J106" s="114" t="n"/>
      <c r="K106" s="114" t="n"/>
      <c r="L106" s="116" t="n">
        <v>10.93</v>
      </c>
      <c r="M106" s="114" t="n"/>
      <c r="N106" s="94" t="n"/>
    </row>
    <row r="107" ht="19.35" customHeight="1">
      <c r="A107" s="123" t="n"/>
      <c r="B107" s="123" t="n"/>
      <c r="C107" s="124" t="inlineStr">
        <is>
          <t>Итого по разделу 1. Вырубка просеки</t>
        </is>
      </c>
      <c r="L107" s="125" t="n">
        <v>920.26</v>
      </c>
      <c r="M107" s="123" t="n"/>
      <c r="N107" s="126" t="n"/>
    </row>
    <row r="108" ht="19.35" customHeight="1">
      <c r="A108" s="127" t="n"/>
      <c r="B108" s="128" t="n"/>
      <c r="C108" s="129" t="inlineStr">
        <is>
          <t>Итого прямые затраты по разделу</t>
        </is>
      </c>
      <c r="L108" s="130" t="n">
        <v>400.11</v>
      </c>
      <c r="M108" s="131" t="n"/>
      <c r="N108" s="130" t="n">
        <v>28511.84</v>
      </c>
    </row>
    <row r="109" ht="19.35" customHeight="1">
      <c r="A109" s="127" t="n"/>
      <c r="B109" s="128" t="n"/>
      <c r="C109" s="129" t="inlineStr">
        <is>
          <t>в том числе</t>
        </is>
      </c>
      <c r="L109" s="130" t="n"/>
      <c r="M109" s="131" t="n"/>
      <c r="N109" s="130" t="n"/>
    </row>
    <row r="110" ht="19.35" customHeight="1">
      <c r="A110" s="127" t="n"/>
      <c r="B110" s="128" t="n"/>
      <c r="C110" s="129" t="inlineStr">
        <is>
          <t>- оплата труда (ОТ)</t>
        </is>
      </c>
      <c r="L110" s="130" t="n">
        <v>400.11</v>
      </c>
      <c r="M110" s="131" t="n"/>
      <c r="N110" s="130" t="n">
        <v>28511.84</v>
      </c>
    </row>
    <row r="111" ht="19.35" customHeight="1">
      <c r="A111" s="127" t="n"/>
      <c r="B111" s="128" t="n"/>
      <c r="C111" s="129" t="inlineStr">
        <is>
          <t>- эксплуатация машин и механизмов</t>
        </is>
      </c>
      <c r="L111" s="130" t="n">
        <v>0</v>
      </c>
      <c r="M111" s="131" t="n"/>
      <c r="N111" s="130" t="n">
        <v>0</v>
      </c>
    </row>
    <row r="112" ht="19.35" customHeight="1">
      <c r="A112" s="127" t="n"/>
      <c r="B112" s="132" t="n"/>
      <c r="C112" s="133" t="inlineStr">
        <is>
          <t>в том числе</t>
        </is>
      </c>
      <c r="L112" s="130" t="n"/>
      <c r="M112" s="131" t="n"/>
      <c r="N112" s="130" t="n"/>
    </row>
    <row r="113" ht="19.35" customHeight="1">
      <c r="A113" s="127" t="n"/>
      <c r="B113" s="132" t="n"/>
      <c r="C113" s="133" t="inlineStr">
        <is>
          <t>эксплуатация машин и механизмов без учета доплат к оплате труда машинистов</t>
        </is>
      </c>
      <c r="L113" s="130" t="n">
        <v>0</v>
      </c>
      <c r="M113" s="131" t="n"/>
      <c r="N113" s="130" t="n">
        <v>0</v>
      </c>
    </row>
    <row r="114" ht="19.35" customHeight="1">
      <c r="A114" s="127" t="n"/>
      <c r="B114" s="132" t="n"/>
      <c r="C114" s="133" t="inlineStr">
        <is>
          <t>в том числе</t>
        </is>
      </c>
      <c r="L114" s="130" t="n"/>
      <c r="M114" s="131" t="n"/>
      <c r="N114" s="130" t="n"/>
    </row>
    <row r="115" ht="19.35" customHeight="1">
      <c r="A115" s="127" t="n"/>
      <c r="B115" s="132" t="n"/>
      <c r="C115" s="133" t="inlineStr">
        <is>
          <t>оплата труда машинистов (ОТм)</t>
        </is>
      </c>
      <c r="L115" s="130" t="n">
        <v>0</v>
      </c>
      <c r="M115" s="131" t="n"/>
      <c r="N115" s="130" t="n">
        <v>0</v>
      </c>
    </row>
    <row r="116" ht="19.35" customHeight="1">
      <c r="A116" s="127" t="n"/>
      <c r="B116" s="128" t="n"/>
      <c r="C116" s="129" t="inlineStr">
        <is>
          <t>Итого ФОТ (справочно)</t>
        </is>
      </c>
      <c r="L116" s="130" t="n">
        <v>400.11</v>
      </c>
      <c r="M116" s="131" t="n"/>
      <c r="N116" s="130" t="n">
        <v>28511.84</v>
      </c>
    </row>
    <row r="117" ht="19.35" customHeight="1">
      <c r="A117" s="127" t="n"/>
      <c r="B117" s="128" t="n"/>
      <c r="C117" s="129" t="inlineStr">
        <is>
          <t>Итого накладные расходы</t>
        </is>
      </c>
      <c r="L117" s="130" t="n">
        <v>356.1</v>
      </c>
      <c r="M117" s="131" t="n"/>
      <c r="N117" s="130" t="n">
        <v>25375.53</v>
      </c>
    </row>
    <row r="118" ht="19.35" customHeight="1">
      <c r="A118" s="127" t="n"/>
      <c r="B118" s="128" t="n"/>
      <c r="C118" s="129" t="inlineStr">
        <is>
          <t>Итого сметная прибыль</t>
        </is>
      </c>
      <c r="L118" s="130" t="n">
        <v>164.05</v>
      </c>
      <c r="M118" s="131" t="n"/>
      <c r="N118" s="130" t="n">
        <v>11689.86</v>
      </c>
    </row>
    <row r="119" ht="19.35" customHeight="1">
      <c r="A119" s="127" t="n"/>
      <c r="B119" s="134" t="n"/>
      <c r="C119" s="135" t="inlineStr">
        <is>
          <t>Итого по разделу</t>
        </is>
      </c>
      <c r="L119" s="125" t="n">
        <v>920.26</v>
      </c>
      <c r="M119" s="136" t="n"/>
      <c r="N119" s="125" t="n">
        <v>65577.23</v>
      </c>
    </row>
    <row r="120" ht="19.35" customHeight="1">
      <c r="A120" s="127" t="n"/>
      <c r="B120" s="132" t="n"/>
      <c r="C120" s="133" t="inlineStr">
        <is>
          <t>Справочно</t>
        </is>
      </c>
      <c r="L120" s="130" t="n"/>
      <c r="M120" s="131" t="n"/>
      <c r="N120" s="130" t="n"/>
    </row>
    <row r="121" ht="19.35" customHeight="1">
      <c r="A121" s="127" t="n"/>
      <c r="B121" s="128" t="n"/>
      <c r="C121" s="133" t="inlineStr">
        <is>
          <t>затраты труда рабочих</t>
        </is>
      </c>
      <c r="I121" s="137" t="n">
        <v>47.73312</v>
      </c>
      <c r="J121" s="138" t="n"/>
      <c r="K121" s="138" t="n"/>
      <c r="L121" s="131" t="n"/>
      <c r="M121" s="131" t="n"/>
      <c r="N121" s="131" t="n"/>
    </row>
    <row r="122" ht="19.35" customHeight="1">
      <c r="A122" s="127" t="n"/>
      <c r="B122" s="128" t="n"/>
      <c r="C122" s="133" t="inlineStr">
        <is>
          <t>затраты труда машинистов</t>
        </is>
      </c>
      <c r="I122" s="137" t="n">
        <v>0</v>
      </c>
      <c r="J122" s="138" t="n"/>
      <c r="K122" s="138" t="n"/>
      <c r="L122" s="131" t="n"/>
      <c r="M122" s="131" t="n"/>
      <c r="N122" s="131" t="n"/>
    </row>
    <row r="123" ht="19.35" customHeight="1">
      <c r="A123" s="139" t="n"/>
      <c r="B123" s="140" t="n"/>
      <c r="C123" s="141" t="inlineStr">
        <is>
          <t>ВСЕГО по смете</t>
        </is>
      </c>
      <c r="D123" s="142" t="n"/>
      <c r="E123" s="142" t="n"/>
      <c r="F123" s="143" t="n"/>
      <c r="G123" s="143" t="n"/>
      <c r="H123" s="143" t="n"/>
      <c r="I123" s="143" t="n"/>
      <c r="J123" s="143" t="n"/>
      <c r="K123" s="143" t="n"/>
      <c r="L123" s="144" t="n"/>
      <c r="M123" s="143" t="n"/>
      <c r="N123" s="145" t="n"/>
    </row>
    <row r="124" ht="19.35" customHeight="1">
      <c r="A124" s="127" t="n"/>
      <c r="B124" s="134" t="n"/>
      <c r="C124" s="135" t="inlineStr">
        <is>
          <t>Итого по всем разделам</t>
        </is>
      </c>
      <c r="L124" s="125" t="n">
        <v>920.26</v>
      </c>
      <c r="M124" s="126" t="n"/>
      <c r="N124" s="125" t="n"/>
    </row>
    <row r="125" ht="19.35" customHeight="1">
      <c r="A125" s="127" t="n"/>
      <c r="B125" s="128" t="n"/>
      <c r="C125" s="129" t="inlineStr">
        <is>
          <t>ВСЕГО строительные работы</t>
        </is>
      </c>
      <c r="L125" s="130" t="n">
        <v>920.26</v>
      </c>
      <c r="M125" s="131" t="n"/>
      <c r="N125" s="130" t="n">
        <v>65577.23</v>
      </c>
    </row>
    <row r="126" ht="19.35" customHeight="1">
      <c r="A126" s="127" t="n"/>
      <c r="B126" s="132" t="n"/>
      <c r="C126" s="133" t="inlineStr">
        <is>
          <t>в том числе</t>
        </is>
      </c>
      <c r="L126" s="130" t="n"/>
      <c r="M126" s="131" t="n"/>
      <c r="N126" s="130" t="n"/>
    </row>
    <row r="127" ht="19.35" customHeight="1">
      <c r="A127" s="127" t="n"/>
      <c r="B127" s="132" t="n"/>
      <c r="C127" s="133" t="inlineStr">
        <is>
          <t>всего прямые затраты</t>
        </is>
      </c>
      <c r="L127" s="130" t="n">
        <v>400.11</v>
      </c>
      <c r="M127" s="131" t="n"/>
      <c r="N127" s="130" t="n">
        <v>28511.84</v>
      </c>
    </row>
    <row r="128" ht="19.35" customHeight="1">
      <c r="A128" s="127" t="n"/>
      <c r="B128" s="132" t="n"/>
      <c r="C128" s="133" t="inlineStr">
        <is>
          <t>в том числе</t>
        </is>
      </c>
      <c r="L128" s="130" t="n"/>
      <c r="M128" s="131" t="n"/>
      <c r="N128" s="130" t="n"/>
    </row>
    <row r="129" ht="19.35" customHeight="1">
      <c r="A129" s="127" t="n"/>
      <c r="B129" s="132" t="n"/>
      <c r="C129" s="133" t="inlineStr">
        <is>
          <t>- оплата труда (ОТ)</t>
        </is>
      </c>
      <c r="L129" s="130" t="n">
        <v>400.11</v>
      </c>
      <c r="M129" s="131" t="n"/>
      <c r="N129" s="130" t="n">
        <v>28511.84</v>
      </c>
    </row>
    <row r="130" ht="19.35" customHeight="1">
      <c r="A130" s="127" t="n"/>
      <c r="B130" s="132" t="n"/>
      <c r="C130" s="133" t="inlineStr">
        <is>
          <t>- эксплуатация машин и механизмов</t>
        </is>
      </c>
      <c r="L130" s="130" t="n">
        <v>0</v>
      </c>
      <c r="M130" s="131" t="n"/>
      <c r="N130" s="130" t="n">
        <v>0</v>
      </c>
    </row>
    <row r="131" ht="19.35" customHeight="1">
      <c r="A131" s="127" t="n"/>
      <c r="B131" s="132" t="n"/>
      <c r="C131" s="133" t="inlineStr">
        <is>
          <t>в т.ч. эксплуатация машин и механизмов без учета доплат к оплате труда машинистов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- в т.ч. оплата труда машинистов (ОТм)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всего ФОТ (справочно)</t>
        </is>
      </c>
      <c r="L133" s="130" t="n">
        <v>400.11</v>
      </c>
      <c r="M133" s="131" t="n"/>
      <c r="N133" s="130" t="n">
        <v>28511.84</v>
      </c>
    </row>
    <row r="134" ht="19.35" customHeight="1">
      <c r="A134" s="127" t="n"/>
      <c r="B134" s="132" t="n"/>
      <c r="C134" s="133" t="inlineStr">
        <is>
          <t>всего накладные расходы</t>
        </is>
      </c>
      <c r="L134" s="130" t="n">
        <v>356.1</v>
      </c>
      <c r="M134" s="131" t="n"/>
      <c r="N134" s="130" t="n">
        <v>25375.53</v>
      </c>
    </row>
    <row r="135" ht="19.35" customHeight="1">
      <c r="A135" s="127" t="n"/>
      <c r="B135" s="132" t="n"/>
      <c r="C135" s="133" t="inlineStr">
        <is>
          <t>всего сметная прибыль</t>
        </is>
      </c>
      <c r="L135" s="130" t="n">
        <v>164.05</v>
      </c>
      <c r="M135" s="131" t="n"/>
      <c r="N135" s="130" t="n">
        <v>11689.86</v>
      </c>
    </row>
    <row r="136" ht="19.35" customHeight="1">
      <c r="A136" s="127" t="n"/>
      <c r="B136" s="134" t="n"/>
      <c r="C136" s="135" t="inlineStr">
        <is>
          <t>ВСЕГО по смете</t>
        </is>
      </c>
      <c r="L136" s="125" t="n">
        <v>920.26</v>
      </c>
      <c r="M136" s="126" t="n"/>
      <c r="N136" s="125" t="n">
        <v>65577.23</v>
      </c>
    </row>
    <row r="137" ht="19.35" customHeight="1">
      <c r="A137" s="127" t="n"/>
      <c r="B137" s="132" t="n"/>
      <c r="C137" s="133" t="inlineStr">
        <is>
          <t>Всего прямые затраты</t>
        </is>
      </c>
      <c r="L137" s="130" t="n">
        <v>400.11</v>
      </c>
      <c r="M137" s="131" t="n"/>
      <c r="N137" s="130" t="n">
        <v>28511.84</v>
      </c>
    </row>
    <row r="138" ht="19.35" customHeight="1">
      <c r="A138" s="127" t="n"/>
      <c r="B138" s="132" t="n"/>
      <c r="C138" s="133" t="inlineStr">
        <is>
          <t>в том числе</t>
        </is>
      </c>
      <c r="L138" s="130" t="n"/>
      <c r="M138" s="131" t="n"/>
      <c r="N138" s="130" t="n"/>
    </row>
    <row r="139" ht="19.35" customHeight="1">
      <c r="A139" s="127" t="n"/>
      <c r="B139" s="132" t="n"/>
      <c r="C139" s="133" t="inlineStr">
        <is>
          <t>- оплата труда рабочих (ОТ)</t>
        </is>
      </c>
      <c r="L139" s="130" t="n">
        <v>400.11</v>
      </c>
      <c r="M139" s="131" t="n"/>
      <c r="N139" s="130" t="n">
        <v>28511.84</v>
      </c>
    </row>
    <row r="140" ht="19.35" customHeight="1">
      <c r="A140" s="127" t="n"/>
      <c r="B140" s="132" t="n"/>
      <c r="C140" s="133" t="inlineStr">
        <is>
          <t>- эксплуатация машин и механизмов</t>
        </is>
      </c>
      <c r="L140" s="130" t="n">
        <v>0</v>
      </c>
      <c r="M140" s="131" t="n"/>
      <c r="N140" s="130" t="n">
        <v>0</v>
      </c>
    </row>
    <row r="141" ht="19.35" customHeight="1">
      <c r="A141" s="127" t="n"/>
      <c r="B141" s="132" t="n"/>
      <c r="C141" s="133" t="inlineStr">
        <is>
          <t>в т.ч. эксплуатация машин и механизмов без учета доплат к оплате труда машинистов</t>
        </is>
      </c>
      <c r="L141" s="130" t="n">
        <v>0</v>
      </c>
      <c r="M141" s="131" t="n"/>
      <c r="N141" s="130" t="n">
        <v>0</v>
      </c>
    </row>
    <row r="142" ht="19.35" customHeight="1">
      <c r="A142" s="127" t="n"/>
      <c r="B142" s="132" t="n"/>
      <c r="C142" s="133" t="inlineStr">
        <is>
          <t>- в т.ч. оплата труда машинистов (ОТм)</t>
        </is>
      </c>
      <c r="L142" s="130" t="n">
        <v>0</v>
      </c>
      <c r="M142" s="131" t="n"/>
      <c r="N142" s="130" t="n">
        <v>0</v>
      </c>
    </row>
    <row r="143" ht="19.35" customHeight="1">
      <c r="A143" s="127" t="n"/>
      <c r="B143" s="132" t="n"/>
      <c r="C143" s="133" t="inlineStr">
        <is>
          <t>Всего ФОТ (справочно)</t>
        </is>
      </c>
      <c r="L143" s="130" t="n">
        <v>400.11</v>
      </c>
      <c r="M143" s="131" t="n"/>
      <c r="N143" s="130" t="n">
        <v>28511.84</v>
      </c>
    </row>
    <row r="144" ht="19.35" customHeight="1">
      <c r="A144" s="127" t="n"/>
      <c r="B144" s="132" t="n"/>
      <c r="C144" s="133" t="inlineStr">
        <is>
          <t>Всего накладные расходы</t>
        </is>
      </c>
      <c r="L144" s="130" t="n">
        <v>356.1</v>
      </c>
      <c r="M144" s="131" t="n"/>
      <c r="N144" s="130" t="n">
        <v>25375.53</v>
      </c>
    </row>
    <row r="145" ht="19.35" customHeight="1">
      <c r="A145" s="127" t="n"/>
      <c r="B145" s="132" t="n"/>
      <c r="C145" s="133" t="inlineStr">
        <is>
          <t>Всего сметная прибыль</t>
        </is>
      </c>
      <c r="L145" s="130" t="n">
        <v>164.05</v>
      </c>
      <c r="M145" s="131" t="n"/>
      <c r="N145" s="130" t="n">
        <v>11689.86</v>
      </c>
    </row>
    <row r="146" ht="19.35" customHeight="1">
      <c r="A146" s="127" t="n"/>
      <c r="B146" s="132" t="n"/>
      <c r="C146" s="133" t="inlineStr">
        <is>
          <t>Справочно</t>
        </is>
      </c>
      <c r="L146" s="130" t="n"/>
      <c r="M146" s="131" t="n"/>
      <c r="N146" s="130" t="n"/>
    </row>
    <row r="147" ht="19.35" customHeight="1">
      <c r="A147" s="127" t="n"/>
      <c r="B147" s="128" t="n"/>
      <c r="C147" s="133" t="inlineStr">
        <is>
          <t>затраты труда рабочих</t>
        </is>
      </c>
      <c r="I147" s="137" t="n">
        <v>47.73312</v>
      </c>
      <c r="J147" s="138" t="n"/>
      <c r="K147" s="138" t="n"/>
      <c r="L147" s="131" t="n"/>
      <c r="M147" s="131" t="n"/>
      <c r="N147" s="131" t="n"/>
    </row>
    <row r="148" ht="19.35" customHeight="1">
      <c r="A148" s="127" t="n"/>
      <c r="B148" s="128" t="n"/>
      <c r="C148" s="133" t="inlineStr">
        <is>
          <t>затраты труда машинистов</t>
        </is>
      </c>
      <c r="I148" s="137" t="n">
        <v>0</v>
      </c>
      <c r="J148" s="138" t="n"/>
      <c r="K148" s="138" t="n"/>
      <c r="L148" s="131" t="n"/>
      <c r="M148" s="131" t="n"/>
      <c r="N148" s="131" t="n"/>
    </row>
    <row r="149" ht="19.35" customHeight="1">
      <c r="A149" s="127" t="n"/>
      <c r="B149" s="146" t="n"/>
      <c r="C149" s="146" t="n"/>
      <c r="D149" s="124" t="n"/>
      <c r="E149" s="12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 ht="19.35" customHeight="1">
      <c r="A150" s="147" t="inlineStr">
        <is>
          <t>Составил: ______________________________________/  Григорова И. А. /</t>
        </is>
      </c>
    </row>
    <row r="151" ht="19.35" customHeight="1">
      <c r="A151" s="147" t="n"/>
      <c r="B151" s="147" t="n"/>
      <c r="C151" s="148" t="inlineStr">
        <is>
          <t>должность, подпись (инициалы, фамилия)</t>
        </is>
      </c>
      <c r="G151" s="149" t="n"/>
      <c r="H151" s="149" t="n"/>
      <c r="I151" s="149" t="n"/>
      <c r="J151" s="147" t="n"/>
      <c r="K151" s="147" t="n"/>
      <c r="L151" s="147" t="n"/>
      <c r="M151" s="147" t="n"/>
      <c r="N151" s="147" t="n"/>
    </row>
    <row r="152" ht="19.35" customHeight="1">
      <c r="A152" s="147" t="inlineStr">
        <is>
          <t>Проверил: ______________________________________ /  Черкасов А. В. /</t>
        </is>
      </c>
    </row>
    <row r="153" ht="19.35" customHeight="1">
      <c r="A153" s="4" t="n"/>
      <c r="B153" s="4" t="n"/>
      <c r="C153" s="148" t="inlineStr">
        <is>
          <t>должность, подпись (инициалы, фамилия)</t>
        </is>
      </c>
      <c r="G153" s="149" t="n"/>
      <c r="H153" s="149" t="n"/>
      <c r="I153" s="149" t="n"/>
      <c r="J153" s="4" t="n"/>
      <c r="K153" s="4" t="n"/>
      <c r="L153" s="4" t="n"/>
      <c r="M153" s="4" t="n"/>
      <c r="N153" s="4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H15:N15"/>
    <mergeCell ref="C51:E51"/>
    <mergeCell ref="C95:E9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02-28-03</t>
        </is>
      </c>
    </row>
    <row r="25" ht="19.35" customHeight="1">
      <c r="A25" s="55" t="inlineStr">
        <is>
          <t>28 ВЛ 220 Магдагачи - Ульручьи с отпайкой на ПС Талдан. Магдагачинское уч. л-во 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4342.17</v>
      </c>
      <c r="M31" s="64" t="n">
        <v>60.93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11952.25</v>
      </c>
      <c r="E32" s="71" t="inlineStr">
        <is>
          <t>(</t>
        </is>
      </c>
      <c r="F32" s="70" t="n">
        <v>205.08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7208.58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685.24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11952.25</v>
      </c>
      <c r="E34" s="71" t="inlineStr">
        <is>
          <t>(</t>
        </is>
      </c>
      <c r="F34" s="77" t="n">
        <v>205.08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1063</v>
      </c>
      <c r="H44" s="95" t="n">
        <v>1</v>
      </c>
      <c r="I44" s="152" t="n">
        <v>1063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48204.92</v>
      </c>
      <c r="M45" s="101" t="n">
        <v>71.26000000000001</v>
      </c>
      <c r="N45" s="103" t="n">
        <v>3435082.6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3" t="n">
        <v>5650.908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48204.92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8" t="n"/>
      <c r="E48" s="88" t="n"/>
      <c r="F48" s="99" t="n"/>
      <c r="G48" s="107" t="n"/>
      <c r="H48" s="107" t="n"/>
      <c r="I48" s="100" t="n"/>
      <c r="J48" s="100" t="n"/>
      <c r="K48" s="100" t="n"/>
      <c r="L48" s="103" t="n">
        <v>48204.92</v>
      </c>
      <c r="M48" s="100" t="n"/>
      <c r="N48" s="103" t="n">
        <v>3435082.6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42902.38</v>
      </c>
      <c r="M49" s="100" t="n"/>
      <c r="N49" s="113" t="n">
        <v>3057223.51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19764.02</v>
      </c>
      <c r="M50" s="100" t="n"/>
      <c r="N50" s="103" t="n">
        <v>1408383.87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88" t="n"/>
      <c r="E51" s="88" t="n"/>
      <c r="F51" s="100" t="n"/>
      <c r="G51" s="107" t="n"/>
      <c r="H51" s="107" t="n"/>
      <c r="I51" s="114" t="n"/>
      <c r="J51" s="114" t="n"/>
      <c r="K51" s="114" t="n"/>
      <c r="L51" s="115" t="n">
        <v>110871.32</v>
      </c>
      <c r="M51" s="114" t="n"/>
      <c r="N51" s="94" t="n"/>
    </row>
    <row r="52" ht="19.35" customHeight="1">
      <c r="A52" s="151" t="inlineStr">
        <is>
          <t>Пролет 5-35, 38-58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18.37</v>
      </c>
      <c r="H53" s="95" t="n">
        <v>1</v>
      </c>
      <c r="I53" s="116" t="n">
        <v>18.37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1079.49</v>
      </c>
      <c r="M54" s="101" t="n">
        <v>71.26000000000001</v>
      </c>
      <c r="N54" s="103" t="n">
        <v>76924.46000000001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7" t="n">
        <v>114.84924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7" t="n"/>
      <c r="H56" s="107" t="n"/>
      <c r="I56" s="100" t="n"/>
      <c r="J56" s="101" t="n">
        <v>48.97</v>
      </c>
      <c r="K56" s="100" t="n"/>
      <c r="L56" s="103" t="n">
        <v>1079.49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8" t="n"/>
      <c r="E57" s="88" t="n"/>
      <c r="F57" s="99" t="n"/>
      <c r="G57" s="107" t="n"/>
      <c r="H57" s="107" t="n"/>
      <c r="I57" s="100" t="n"/>
      <c r="J57" s="100" t="n"/>
      <c r="K57" s="100" t="n"/>
      <c r="L57" s="103" t="n">
        <v>1079.49</v>
      </c>
      <c r="M57" s="100" t="n"/>
      <c r="N57" s="103" t="n">
        <v>76924.46000000001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960.75</v>
      </c>
      <c r="M58" s="100" t="n"/>
      <c r="N58" s="113" t="n">
        <v>68462.77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442.59</v>
      </c>
      <c r="M59" s="100" t="n"/>
      <c r="N59" s="103" t="n">
        <v>31539.03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88" t="n"/>
      <c r="E60" s="88" t="n"/>
      <c r="F60" s="100" t="n"/>
      <c r="G60" s="107" t="n"/>
      <c r="H60" s="107" t="n"/>
      <c r="I60" s="114" t="n"/>
      <c r="J60" s="114" t="n"/>
      <c r="K60" s="114" t="n"/>
      <c r="L60" s="115" t="n">
        <v>2482.83</v>
      </c>
      <c r="M60" s="114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8.630000000000001</v>
      </c>
      <c r="H61" s="95" t="n">
        <v>1</v>
      </c>
      <c r="I61" s="116" t="n">
        <v>8.630000000000001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983.2</v>
      </c>
      <c r="M62" s="101" t="n">
        <v>71.26000000000001</v>
      </c>
      <c r="N62" s="103" t="n">
        <v>70062.83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8" t="n">
        <v>10.1</v>
      </c>
      <c r="H63" s="102" t="n">
        <v>1.2</v>
      </c>
      <c r="I63" s="119" t="n">
        <v>104.5956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983.2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8" t="n"/>
      <c r="E65" s="88" t="n"/>
      <c r="F65" s="99" t="n"/>
      <c r="G65" s="107" t="n"/>
      <c r="H65" s="107" t="n"/>
      <c r="I65" s="100" t="n"/>
      <c r="J65" s="100" t="n"/>
      <c r="K65" s="100" t="n"/>
      <c r="L65" s="101" t="n">
        <v>983.2</v>
      </c>
      <c r="M65" s="100" t="n"/>
      <c r="N65" s="103" t="n">
        <v>70062.83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875.05</v>
      </c>
      <c r="M66" s="100" t="n"/>
      <c r="N66" s="113" t="n">
        <v>62355.92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403.11</v>
      </c>
      <c r="M67" s="100" t="n"/>
      <c r="N67" s="103" t="n">
        <v>28725.76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88" t="n"/>
      <c r="E68" s="88" t="n"/>
      <c r="F68" s="100" t="n"/>
      <c r="G68" s="107" t="n"/>
      <c r="H68" s="107" t="n"/>
      <c r="I68" s="114" t="n"/>
      <c r="J68" s="114" t="n"/>
      <c r="K68" s="114" t="n"/>
      <c r="L68" s="115" t="n">
        <v>2261.36</v>
      </c>
      <c r="M68" s="114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1.98</v>
      </c>
      <c r="H69" s="95" t="n">
        <v>1</v>
      </c>
      <c r="I69" s="116" t="n">
        <v>1.98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299.28</v>
      </c>
      <c r="M70" s="101" t="n">
        <v>71.26000000000001</v>
      </c>
      <c r="N70" s="103" t="n">
        <v>21326.69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8" t="n">
        <v>13.4</v>
      </c>
      <c r="H71" s="102" t="n">
        <v>1.2</v>
      </c>
      <c r="I71" s="119" t="n">
        <v>31.8384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299.28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88" t="n"/>
      <c r="E73" s="88" t="n"/>
      <c r="F73" s="99" t="n"/>
      <c r="G73" s="107" t="n"/>
      <c r="H73" s="107" t="n"/>
      <c r="I73" s="100" t="n"/>
      <c r="J73" s="100" t="n"/>
      <c r="K73" s="100" t="n"/>
      <c r="L73" s="101" t="n">
        <v>299.28</v>
      </c>
      <c r="M73" s="100" t="n"/>
      <c r="N73" s="103" t="n">
        <v>21326.69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266.36</v>
      </c>
      <c r="M74" s="100" t="n"/>
      <c r="N74" s="113" t="n">
        <v>18980.75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122.7</v>
      </c>
      <c r="M75" s="100" t="n"/>
      <c r="N75" s="103" t="n">
        <v>8743.940000000001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88" t="n"/>
      <c r="E76" s="88" t="n"/>
      <c r="F76" s="100" t="n"/>
      <c r="G76" s="107" t="n"/>
      <c r="H76" s="107" t="n"/>
      <c r="I76" s="114" t="n"/>
      <c r="J76" s="114" t="n"/>
      <c r="K76" s="114" t="n"/>
      <c r="L76" s="116" t="n">
        <v>688.34</v>
      </c>
      <c r="M76" s="114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0.34</v>
      </c>
      <c r="H77" s="95" t="n">
        <v>1</v>
      </c>
      <c r="I77" s="116" t="n">
        <v>0.34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78.62</v>
      </c>
      <c r="M78" s="101" t="n">
        <v>71.26000000000001</v>
      </c>
      <c r="N78" s="103" t="n">
        <v>5602.46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8" t="n">
        <v>20.5</v>
      </c>
      <c r="H79" s="102" t="n">
        <v>1.2</v>
      </c>
      <c r="I79" s="106" t="n">
        <v>8.364000000000001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78.62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88" t="n"/>
      <c r="E81" s="88" t="n"/>
      <c r="F81" s="99" t="n"/>
      <c r="G81" s="107" t="n"/>
      <c r="H81" s="107" t="n"/>
      <c r="I81" s="100" t="n"/>
      <c r="J81" s="100" t="n"/>
      <c r="K81" s="100" t="n"/>
      <c r="L81" s="101" t="n">
        <v>78.62</v>
      </c>
      <c r="M81" s="100" t="n"/>
      <c r="N81" s="103" t="n">
        <v>5602.46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69.97</v>
      </c>
      <c r="M82" s="100" t="n"/>
      <c r="N82" s="113" t="n">
        <v>4986.19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32.23</v>
      </c>
      <c r="M83" s="100" t="n"/>
      <c r="N83" s="103" t="n">
        <v>2297.01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88" t="n"/>
      <c r="E84" s="88" t="n"/>
      <c r="F84" s="100" t="n"/>
      <c r="G84" s="107" t="n"/>
      <c r="H84" s="107" t="n"/>
      <c r="I84" s="114" t="n"/>
      <c r="J84" s="114" t="n"/>
      <c r="K84" s="114" t="n"/>
      <c r="L84" s="116" t="n">
        <v>180.82</v>
      </c>
      <c r="M84" s="114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6.63</v>
      </c>
      <c r="H85" s="95" t="n">
        <v>1</v>
      </c>
      <c r="I85" s="116" t="n">
        <v>6.63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471.15</v>
      </c>
      <c r="M86" s="101" t="n">
        <v>71.26000000000001</v>
      </c>
      <c r="N86" s="103" t="n">
        <v>33574.15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8" t="n">
        <v>6.3</v>
      </c>
      <c r="H87" s="102" t="n">
        <v>1.2</v>
      </c>
      <c r="I87" s="119" t="n">
        <v>50.1228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7" t="n"/>
      <c r="H88" s="107" t="n"/>
      <c r="I88" s="100" t="n"/>
      <c r="J88" s="101" t="n">
        <v>59.22</v>
      </c>
      <c r="K88" s="100" t="n"/>
      <c r="L88" s="101" t="n">
        <v>471.15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88" t="n"/>
      <c r="E89" s="88" t="n"/>
      <c r="F89" s="99" t="n"/>
      <c r="G89" s="107" t="n"/>
      <c r="H89" s="107" t="n"/>
      <c r="I89" s="100" t="n"/>
      <c r="J89" s="100" t="n"/>
      <c r="K89" s="100" t="n"/>
      <c r="L89" s="101" t="n">
        <v>471.15</v>
      </c>
      <c r="M89" s="100" t="n"/>
      <c r="N89" s="103" t="n">
        <v>33574.15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419.32</v>
      </c>
      <c r="M90" s="100" t="n"/>
      <c r="N90" s="113" t="n">
        <v>29880.99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193.17</v>
      </c>
      <c r="M91" s="100" t="n"/>
      <c r="N91" s="103" t="n">
        <v>13765.4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88" t="n"/>
      <c r="E92" s="88" t="n"/>
      <c r="F92" s="100" t="n"/>
      <c r="G92" s="107" t="n"/>
      <c r="H92" s="107" t="n"/>
      <c r="I92" s="114" t="n"/>
      <c r="J92" s="114" t="n"/>
      <c r="K92" s="114" t="n"/>
      <c r="L92" s="115" t="n">
        <v>1083.64</v>
      </c>
      <c r="M92" s="114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3.14</v>
      </c>
      <c r="H93" s="95" t="n">
        <v>1</v>
      </c>
      <c r="I93" s="116" t="n">
        <v>3.14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435.66</v>
      </c>
      <c r="M94" s="101" t="n">
        <v>71.26000000000001</v>
      </c>
      <c r="N94" s="103" t="n">
        <v>31045.13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8" t="n">
        <v>12.3</v>
      </c>
      <c r="H95" s="102" t="n">
        <v>1.2</v>
      </c>
      <c r="I95" s="119" t="n">
        <v>46.3464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7" t="n"/>
      <c r="H96" s="107" t="n"/>
      <c r="I96" s="100" t="n"/>
      <c r="J96" s="101" t="n">
        <v>115.62</v>
      </c>
      <c r="K96" s="100" t="n"/>
      <c r="L96" s="101" t="n">
        <v>435.66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88" t="n"/>
      <c r="E97" s="88" t="n"/>
      <c r="F97" s="99" t="n"/>
      <c r="G97" s="107" t="n"/>
      <c r="H97" s="107" t="n"/>
      <c r="I97" s="100" t="n"/>
      <c r="J97" s="100" t="n"/>
      <c r="K97" s="100" t="n"/>
      <c r="L97" s="101" t="n">
        <v>435.66</v>
      </c>
      <c r="M97" s="100" t="n"/>
      <c r="N97" s="103" t="n">
        <v>31045.13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387.74</v>
      </c>
      <c r="M98" s="100" t="n"/>
      <c r="N98" s="113" t="n">
        <v>27630.17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178.62</v>
      </c>
      <c r="M99" s="100" t="n"/>
      <c r="N99" s="103" t="n">
        <v>12728.5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88" t="n"/>
      <c r="E100" s="88" t="n"/>
      <c r="F100" s="100" t="n"/>
      <c r="G100" s="107" t="n"/>
      <c r="H100" s="107" t="n"/>
      <c r="I100" s="114" t="n"/>
      <c r="J100" s="114" t="n"/>
      <c r="K100" s="114" t="n"/>
      <c r="L100" s="115" t="n">
        <v>1002.02</v>
      </c>
      <c r="M100" s="114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0.31</v>
      </c>
      <c r="H101" s="95" t="n">
        <v>1</v>
      </c>
      <c r="I101" s="116" t="n">
        <v>0.31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57.35</v>
      </c>
      <c r="M102" s="101" t="n">
        <v>71.26000000000001</v>
      </c>
      <c r="N102" s="103" t="n">
        <v>4086.76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8" t="n">
        <v>16.4</v>
      </c>
      <c r="H103" s="102" t="n">
        <v>1.2</v>
      </c>
      <c r="I103" s="119" t="n">
        <v>6.1008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7" t="n"/>
      <c r="H104" s="107" t="n"/>
      <c r="I104" s="100" t="n"/>
      <c r="J104" s="101" t="n">
        <v>154.16</v>
      </c>
      <c r="K104" s="100" t="n"/>
      <c r="L104" s="101" t="n">
        <v>57.35</v>
      </c>
      <c r="M104" s="100" t="n"/>
      <c r="N104" s="108" t="n"/>
    </row>
    <row r="105" ht="19.35" customHeight="1">
      <c r="A105" s="96" t="n"/>
      <c r="B105" s="109" t="n"/>
      <c r="C105" s="98" t="inlineStr">
        <is>
          <t>ФОТ</t>
        </is>
      </c>
      <c r="D105" s="88" t="n"/>
      <c r="E105" s="88" t="n"/>
      <c r="F105" s="99" t="n"/>
      <c r="G105" s="107" t="n"/>
      <c r="H105" s="107" t="n"/>
      <c r="I105" s="100" t="n"/>
      <c r="J105" s="100" t="n"/>
      <c r="K105" s="100" t="n"/>
      <c r="L105" s="101" t="n">
        <v>57.35</v>
      </c>
      <c r="M105" s="100" t="n"/>
      <c r="N105" s="103" t="n">
        <v>4086.76</v>
      </c>
    </row>
    <row r="106" ht="42" customHeight="1">
      <c r="A106" s="96" t="n"/>
      <c r="B106" s="110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1" t="n">
        <v>89</v>
      </c>
      <c r="H106" s="112" t="n"/>
      <c r="I106" s="111" t="n">
        <v>89</v>
      </c>
      <c r="J106" s="100" t="n"/>
      <c r="K106" s="100" t="n"/>
      <c r="L106" s="101" t="n">
        <v>51.04</v>
      </c>
      <c r="M106" s="100" t="n"/>
      <c r="N106" s="113" t="n">
        <v>3637.22</v>
      </c>
    </row>
    <row r="107" ht="42" customHeight="1">
      <c r="A107" s="96" t="n"/>
      <c r="B107" s="110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1" t="n">
        <v>41</v>
      </c>
      <c r="H107" s="112" t="n"/>
      <c r="I107" s="111" t="n">
        <v>41</v>
      </c>
      <c r="J107" s="100" t="n"/>
      <c r="K107" s="100" t="n"/>
      <c r="L107" s="101" t="n">
        <v>23.51</v>
      </c>
      <c r="M107" s="100" t="n"/>
      <c r="N107" s="103" t="n">
        <v>1675.57</v>
      </c>
    </row>
    <row r="108" ht="19.35" customHeight="1">
      <c r="A108" s="96" t="n"/>
      <c r="B108" s="109" t="n"/>
      <c r="C108" s="87" t="inlineStr">
        <is>
          <t>Всего по позиции</t>
        </is>
      </c>
      <c r="D108" s="88" t="n"/>
      <c r="E108" s="88" t="n"/>
      <c r="F108" s="100" t="n"/>
      <c r="G108" s="107" t="n"/>
      <c r="H108" s="107" t="n"/>
      <c r="I108" s="114" t="n"/>
      <c r="J108" s="114" t="n"/>
      <c r="K108" s="114" t="n"/>
      <c r="L108" s="116" t="n">
        <v>131.9</v>
      </c>
      <c r="M108" s="114" t="n"/>
      <c r="N108" s="94" t="n"/>
    </row>
    <row r="109" ht="68.65000000000001" customHeight="1">
      <c r="A109" s="87" t="inlineStr">
        <is>
          <t>9</t>
        </is>
      </c>
      <c r="B109" s="91" t="inlineStr">
        <is>
          <t>ФЕР01-02-100-01</t>
        </is>
      </c>
      <c r="C10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88" t="n"/>
      <c r="E109" s="88" t="n"/>
      <c r="F109" s="93" t="inlineStr">
        <is>
          <t>100 шт</t>
        </is>
      </c>
      <c r="G109" s="94" t="n">
        <v>25</v>
      </c>
      <c r="H109" s="95" t="n">
        <v>1</v>
      </c>
      <c r="I109" s="95" t="n">
        <v>25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115.44</v>
      </c>
      <c r="K110" s="102" t="n">
        <v>1.2</v>
      </c>
      <c r="L110" s="103" t="n">
        <v>3463.2</v>
      </c>
      <c r="M110" s="101" t="n">
        <v>71.26000000000001</v>
      </c>
      <c r="N110" s="103" t="n">
        <v>246787.63</v>
      </c>
    </row>
    <row r="111" ht="19.35" customHeight="1">
      <c r="A111" s="96" t="n"/>
      <c r="B111" s="97" t="inlineStr">
        <is>
          <t>2</t>
        </is>
      </c>
      <c r="C111" s="98" t="inlineStr">
        <is>
          <t>ЭМ</t>
        </is>
      </c>
      <c r="D111" s="88" t="n"/>
      <c r="E111" s="88" t="n"/>
      <c r="F111" s="99" t="n"/>
      <c r="G111" s="99" t="n"/>
      <c r="H111" s="99" t="n"/>
      <c r="I111" s="100" t="n"/>
      <c r="J111" s="101" t="n">
        <v>655.4299999999999</v>
      </c>
      <c r="K111" s="102" t="n">
        <v>1.2</v>
      </c>
      <c r="L111" s="103" t="n">
        <v>19662.9</v>
      </c>
      <c r="M111" s="100" t="n"/>
      <c r="N111" s="100" t="n"/>
    </row>
    <row r="112" ht="19.35" customHeight="1">
      <c r="A112" s="96" t="n"/>
      <c r="B112" s="97" t="inlineStr">
        <is>
          <t>3</t>
        </is>
      </c>
      <c r="C112" s="98" t="inlineStr">
        <is>
          <t>в т.ч. ОТм</t>
        </is>
      </c>
      <c r="D112" s="88" t="n"/>
      <c r="E112" s="88" t="n"/>
      <c r="F112" s="99" t="n"/>
      <c r="G112" s="99" t="n"/>
      <c r="H112" s="99" t="n"/>
      <c r="I112" s="100" t="n"/>
      <c r="J112" s="101" t="n">
        <v>114.62</v>
      </c>
      <c r="K112" s="102" t="n">
        <v>1.2</v>
      </c>
      <c r="L112" s="103" t="n">
        <v>3438.6</v>
      </c>
      <c r="M112" s="101" t="n">
        <v>71.26000000000001</v>
      </c>
      <c r="N112" s="103" t="n">
        <v>245034.64</v>
      </c>
    </row>
    <row r="113" ht="19.35" customHeight="1">
      <c r="A113" s="96" t="n"/>
      <c r="B113" s="104" t="n"/>
      <c r="C113" s="98" t="inlineStr">
        <is>
          <t>ЗТ</t>
        </is>
      </c>
      <c r="D113" s="88" t="n"/>
      <c r="E113" s="88" t="n"/>
      <c r="F113" s="105" t="inlineStr">
        <is>
          <t>чел.-ч</t>
        </is>
      </c>
      <c r="G113" s="118" t="n">
        <v>14.8</v>
      </c>
      <c r="H113" s="102" t="n">
        <v>1.2</v>
      </c>
      <c r="I113" s="122" t="n">
        <v>444</v>
      </c>
      <c r="J113" s="100" t="n"/>
      <c r="K113" s="100" t="n"/>
      <c r="L113" s="100" t="n"/>
      <c r="M113" s="100" t="n"/>
      <c r="N113" s="100" t="n"/>
    </row>
    <row r="114" ht="19.35" customHeight="1">
      <c r="A114" s="96" t="n"/>
      <c r="B114" s="104" t="n"/>
      <c r="C114" s="98" t="inlineStr">
        <is>
          <t>ЗТм</t>
        </is>
      </c>
      <c r="D114" s="88" t="n"/>
      <c r="E114" s="88" t="n"/>
      <c r="F114" s="105" t="inlineStr">
        <is>
          <t>чел.-ч</t>
        </is>
      </c>
      <c r="G114" s="101" t="n">
        <v>8.49</v>
      </c>
      <c r="H114" s="102" t="n">
        <v>1.2</v>
      </c>
      <c r="I114" s="118" t="n">
        <v>254.7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Итого по расценке</t>
        </is>
      </c>
      <c r="D115" s="88" t="n"/>
      <c r="E115" s="88" t="n"/>
      <c r="F115" s="99" t="n"/>
      <c r="G115" s="107" t="n"/>
      <c r="H115" s="107" t="n"/>
      <c r="I115" s="100" t="n"/>
      <c r="J115" s="101" t="n">
        <v>770.87</v>
      </c>
      <c r="K115" s="100" t="n"/>
      <c r="L115" s="103" t="n">
        <v>23126.1</v>
      </c>
      <c r="M115" s="100" t="n"/>
      <c r="N115" s="108" t="n"/>
    </row>
    <row r="116" ht="19.35" customHeight="1">
      <c r="A116" s="96" t="n"/>
      <c r="B116" s="109" t="n"/>
      <c r="C116" s="98" t="inlineStr">
        <is>
          <t>ФОТ</t>
        </is>
      </c>
      <c r="D116" s="88" t="n"/>
      <c r="E116" s="88" t="n"/>
      <c r="F116" s="99" t="n"/>
      <c r="G116" s="107" t="n"/>
      <c r="H116" s="107" t="n"/>
      <c r="I116" s="100" t="n"/>
      <c r="J116" s="100" t="n"/>
      <c r="K116" s="100" t="n"/>
      <c r="L116" s="103" t="n">
        <v>6901.8</v>
      </c>
      <c r="M116" s="100" t="n"/>
      <c r="N116" s="103" t="n">
        <v>491822.27</v>
      </c>
    </row>
    <row r="117" ht="42" customHeight="1">
      <c r="A117" s="96" t="n"/>
      <c r="B117" s="110" t="inlineStr">
        <is>
          <t>Пр/812-001.4-1</t>
        </is>
      </c>
      <c r="C117" s="98" t="inlineStr">
        <is>
          <t>НР Земляные работы по другим видам работ (подготовительным, сопутствующим, укрепительным)</t>
        </is>
      </c>
      <c r="D117" s="88" t="n"/>
      <c r="E117" s="88" t="n"/>
      <c r="F117" s="105" t="inlineStr">
        <is>
          <t>%</t>
        </is>
      </c>
      <c r="G117" s="111" t="n">
        <v>89</v>
      </c>
      <c r="H117" s="112" t="n"/>
      <c r="I117" s="111" t="n">
        <v>89</v>
      </c>
      <c r="J117" s="100" t="n"/>
      <c r="K117" s="100" t="n"/>
      <c r="L117" s="103" t="n">
        <v>6142.6</v>
      </c>
      <c r="M117" s="100" t="n"/>
      <c r="N117" s="113" t="n">
        <v>437721.82</v>
      </c>
    </row>
    <row r="118" ht="42" customHeight="1">
      <c r="A118" s="96" t="n"/>
      <c r="B118" s="110" t="inlineStr">
        <is>
          <t>Пр/774-001.4</t>
        </is>
      </c>
      <c r="C118" s="98" t="inlineStr">
        <is>
          <t>СП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1" t="n">
        <v>41</v>
      </c>
      <c r="H118" s="112" t="n"/>
      <c r="I118" s="111" t="n">
        <v>41</v>
      </c>
      <c r="J118" s="100" t="n"/>
      <c r="K118" s="100" t="n"/>
      <c r="L118" s="103" t="n">
        <v>2829.74</v>
      </c>
      <c r="M118" s="100" t="n"/>
      <c r="N118" s="103" t="n">
        <v>201647.13</v>
      </c>
    </row>
    <row r="119" ht="19.35" customHeight="1">
      <c r="A119" s="96" t="n"/>
      <c r="B119" s="109" t="n"/>
      <c r="C119" s="87" t="inlineStr">
        <is>
          <t>Всего по позиции</t>
        </is>
      </c>
      <c r="D119" s="88" t="n"/>
      <c r="E119" s="88" t="n"/>
      <c r="F119" s="100" t="n"/>
      <c r="G119" s="107" t="n"/>
      <c r="H119" s="107" t="n"/>
      <c r="I119" s="114" t="n"/>
      <c r="J119" s="114" t="n"/>
      <c r="K119" s="114" t="n"/>
      <c r="L119" s="115" t="n">
        <v>32098.44</v>
      </c>
      <c r="M119" s="114" t="n"/>
      <c r="N119" s="94" t="n"/>
    </row>
    <row r="120" ht="55.35" customHeight="1">
      <c r="A120" s="87" t="inlineStr">
        <is>
          <t>10</t>
        </is>
      </c>
      <c r="B120" s="91" t="inlineStr">
        <is>
          <t>ФЕР01-02-100-07</t>
        </is>
      </c>
      <c r="C120" s="92" t="inlineStr">
        <is>
          <t>При трелевке на каждые последующие 100 м добавлять: к расценке 01-02-100-01</t>
        </is>
      </c>
      <c r="D120" s="88" t="n"/>
      <c r="E120" s="88" t="n"/>
      <c r="F120" s="93" t="inlineStr">
        <is>
          <t>100 шт</t>
        </is>
      </c>
      <c r="G120" s="94" t="n">
        <v>25</v>
      </c>
      <c r="H120" s="95" t="n">
        <v>1</v>
      </c>
      <c r="I120" s="95" t="n">
        <v>25</v>
      </c>
      <c r="J120" s="94" t="n"/>
      <c r="K120" s="94" t="n"/>
      <c r="L120" s="94" t="n"/>
      <c r="M120" s="94" t="n"/>
      <c r="N120" s="94" t="n"/>
    </row>
    <row r="121" ht="19.35" customHeight="1">
      <c r="A121" s="96" t="n"/>
      <c r="B121" s="97" t="inlineStr">
        <is>
          <t>1</t>
        </is>
      </c>
      <c r="C121" s="98" t="inlineStr">
        <is>
          <t>ОТ</t>
        </is>
      </c>
      <c r="D121" s="88" t="n"/>
      <c r="E121" s="88" t="n"/>
      <c r="F121" s="99" t="n"/>
      <c r="G121" s="99" t="n"/>
      <c r="H121" s="99" t="n"/>
      <c r="I121" s="100" t="n"/>
      <c r="J121" s="101" t="n">
        <v>28.94</v>
      </c>
      <c r="K121" s="102" t="n">
        <v>1.2</v>
      </c>
      <c r="L121" s="101" t="n">
        <v>868.2</v>
      </c>
      <c r="M121" s="101" t="n">
        <v>71.26000000000001</v>
      </c>
      <c r="N121" s="103" t="n">
        <v>61867.93</v>
      </c>
    </row>
    <row r="122" ht="19.35" customHeight="1">
      <c r="A122" s="96" t="n"/>
      <c r="B122" s="97" t="inlineStr">
        <is>
          <t>2</t>
        </is>
      </c>
      <c r="C122" s="98" t="inlineStr">
        <is>
          <t>ЭМ</t>
        </is>
      </c>
      <c r="D122" s="88" t="n"/>
      <c r="E122" s="88" t="n"/>
      <c r="F122" s="99" t="n"/>
      <c r="G122" s="99" t="n"/>
      <c r="H122" s="99" t="n"/>
      <c r="I122" s="100" t="n"/>
      <c r="J122" s="101" t="n">
        <v>163.66</v>
      </c>
      <c r="K122" s="102" t="n">
        <v>1.2</v>
      </c>
      <c r="L122" s="103" t="n">
        <v>4909.8</v>
      </c>
      <c r="M122" s="100" t="n"/>
      <c r="N122" s="100" t="n"/>
    </row>
    <row r="123" ht="19.35" customHeight="1">
      <c r="A123" s="96" t="n"/>
      <c r="B123" s="97" t="inlineStr">
        <is>
          <t>3</t>
        </is>
      </c>
      <c r="C123" s="98" t="inlineStr">
        <is>
          <t>в т.ч. ОТм</t>
        </is>
      </c>
      <c r="D123" s="88" t="n"/>
      <c r="E123" s="88" t="n"/>
      <c r="F123" s="99" t="n"/>
      <c r="G123" s="99" t="n"/>
      <c r="H123" s="99" t="n"/>
      <c r="I123" s="100" t="n"/>
      <c r="J123" s="101" t="n">
        <v>28.62</v>
      </c>
      <c r="K123" s="102" t="n">
        <v>1.2</v>
      </c>
      <c r="L123" s="101" t="n">
        <v>858.6</v>
      </c>
      <c r="M123" s="101" t="n">
        <v>71.26000000000001</v>
      </c>
      <c r="N123" s="103" t="n">
        <v>61183.84</v>
      </c>
    </row>
    <row r="124" ht="19.35" customHeight="1">
      <c r="A124" s="96" t="n"/>
      <c r="B124" s="104" t="n"/>
      <c r="C124" s="98" t="inlineStr">
        <is>
          <t>ЗТ</t>
        </is>
      </c>
      <c r="D124" s="88" t="n"/>
      <c r="E124" s="88" t="n"/>
      <c r="F124" s="105" t="inlineStr">
        <is>
          <t>чел.-ч</t>
        </is>
      </c>
      <c r="G124" s="101" t="n">
        <v>3.71</v>
      </c>
      <c r="H124" s="102" t="n">
        <v>1.2</v>
      </c>
      <c r="I124" s="118" t="n">
        <v>111.3</v>
      </c>
      <c r="J124" s="100" t="n"/>
      <c r="K124" s="100" t="n"/>
      <c r="L124" s="100" t="n"/>
      <c r="M124" s="100" t="n"/>
      <c r="N124" s="100" t="n"/>
    </row>
    <row r="125" ht="19.35" customHeight="1">
      <c r="A125" s="96" t="n"/>
      <c r="B125" s="104" t="n"/>
      <c r="C125" s="98" t="inlineStr">
        <is>
          <t>ЗТм</t>
        </is>
      </c>
      <c r="D125" s="88" t="n"/>
      <c r="E125" s="88" t="n"/>
      <c r="F125" s="105" t="inlineStr">
        <is>
          <t>чел.-ч</t>
        </is>
      </c>
      <c r="G125" s="101" t="n">
        <v>2.12</v>
      </c>
      <c r="H125" s="102" t="n">
        <v>1.2</v>
      </c>
      <c r="I125" s="118" t="n">
        <v>63.6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Итого по расценке</t>
        </is>
      </c>
      <c r="D126" s="88" t="n"/>
      <c r="E126" s="88" t="n"/>
      <c r="F126" s="99" t="n"/>
      <c r="G126" s="107" t="n"/>
      <c r="H126" s="107" t="n"/>
      <c r="I126" s="100" t="n"/>
      <c r="J126" s="101" t="n">
        <v>192.6</v>
      </c>
      <c r="K126" s="100" t="n"/>
      <c r="L126" s="103" t="n">
        <v>5778</v>
      </c>
      <c r="M126" s="100" t="n"/>
      <c r="N126" s="108" t="n"/>
    </row>
    <row r="127" ht="19.35" customHeight="1">
      <c r="A127" s="96" t="n"/>
      <c r="B127" s="109" t="n"/>
      <c r="C127" s="98" t="inlineStr">
        <is>
          <t>ФОТ</t>
        </is>
      </c>
      <c r="D127" s="88" t="n"/>
      <c r="E127" s="88" t="n"/>
      <c r="F127" s="99" t="n"/>
      <c r="G127" s="107" t="n"/>
      <c r="H127" s="107" t="n"/>
      <c r="I127" s="100" t="n"/>
      <c r="J127" s="100" t="n"/>
      <c r="K127" s="100" t="n"/>
      <c r="L127" s="103" t="n">
        <v>1726.8</v>
      </c>
      <c r="M127" s="100" t="n"/>
      <c r="N127" s="103" t="n">
        <v>123051.77</v>
      </c>
    </row>
    <row r="128" ht="42" customHeight="1">
      <c r="A128" s="96" t="n"/>
      <c r="B128" s="110" t="inlineStr">
        <is>
          <t>Пр/812-001.4-1</t>
        </is>
      </c>
      <c r="C128" s="98" t="inlineStr">
        <is>
          <t>НР Земляные работы по другим видам работ (подготовительным, сопутствующим, укрепительным)</t>
        </is>
      </c>
      <c r="D128" s="88" t="n"/>
      <c r="E128" s="88" t="n"/>
      <c r="F128" s="105" t="inlineStr">
        <is>
          <t>%</t>
        </is>
      </c>
      <c r="G128" s="111" t="n">
        <v>89</v>
      </c>
      <c r="H128" s="112" t="n"/>
      <c r="I128" s="111" t="n">
        <v>89</v>
      </c>
      <c r="J128" s="100" t="n"/>
      <c r="K128" s="100" t="n"/>
      <c r="L128" s="103" t="n">
        <v>1536.85</v>
      </c>
      <c r="M128" s="100" t="n"/>
      <c r="N128" s="113" t="n">
        <v>109516.08</v>
      </c>
    </row>
    <row r="129" ht="42" customHeight="1">
      <c r="A129" s="96" t="n"/>
      <c r="B129" s="110" t="inlineStr">
        <is>
          <t>Пр/774-001.4</t>
        </is>
      </c>
      <c r="C129" s="98" t="inlineStr">
        <is>
          <t>СП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1" t="n">
        <v>41</v>
      </c>
      <c r="H129" s="112" t="n"/>
      <c r="I129" s="111" t="n">
        <v>41</v>
      </c>
      <c r="J129" s="100" t="n"/>
      <c r="K129" s="100" t="n"/>
      <c r="L129" s="101" t="n">
        <v>707.99</v>
      </c>
      <c r="M129" s="100" t="n"/>
      <c r="N129" s="103" t="n">
        <v>50451.23</v>
      </c>
    </row>
    <row r="130" ht="19.35" customHeight="1">
      <c r="A130" s="96" t="n"/>
      <c r="B130" s="109" t="n"/>
      <c r="C130" s="87" t="inlineStr">
        <is>
          <t>Всего по позиции</t>
        </is>
      </c>
      <c r="D130" s="88" t="n"/>
      <c r="E130" s="88" t="n"/>
      <c r="F130" s="100" t="n"/>
      <c r="G130" s="107" t="n"/>
      <c r="H130" s="107" t="n"/>
      <c r="I130" s="114" t="n"/>
      <c r="J130" s="114" t="n"/>
      <c r="K130" s="114" t="n"/>
      <c r="L130" s="115" t="n">
        <v>8022.84</v>
      </c>
      <c r="M130" s="114" t="n"/>
      <c r="N130" s="94" t="n"/>
    </row>
    <row r="131" ht="68.65000000000001" customHeight="1">
      <c r="A131" s="87" t="inlineStr">
        <is>
          <t>11</t>
        </is>
      </c>
      <c r="B131" s="91" t="inlineStr">
        <is>
          <t>ФЕР01-02-100-02</t>
        </is>
      </c>
      <c r="C13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88" t="n"/>
      <c r="E131" s="88" t="n"/>
      <c r="F131" s="93" t="inlineStr">
        <is>
          <t>100 шт</t>
        </is>
      </c>
      <c r="G131" s="94" t="n">
        <v>11.77</v>
      </c>
      <c r="H131" s="95" t="n">
        <v>1</v>
      </c>
      <c r="I131" s="116" t="n">
        <v>11.77</v>
      </c>
      <c r="J131" s="94" t="n"/>
      <c r="K131" s="94" t="n"/>
      <c r="L131" s="94" t="n"/>
      <c r="M131" s="94" t="n"/>
      <c r="N131" s="94" t="n"/>
    </row>
    <row r="132" ht="19.35" customHeight="1">
      <c r="A132" s="96" t="n"/>
      <c r="B132" s="97" t="inlineStr">
        <is>
          <t>1</t>
        </is>
      </c>
      <c r="C132" s="98" t="inlineStr">
        <is>
          <t>ОТ</t>
        </is>
      </c>
      <c r="D132" s="88" t="n"/>
      <c r="E132" s="88" t="n"/>
      <c r="F132" s="99" t="n"/>
      <c r="G132" s="99" t="n"/>
      <c r="H132" s="99" t="n"/>
      <c r="I132" s="100" t="n"/>
      <c r="J132" s="101" t="n">
        <v>201.24</v>
      </c>
      <c r="K132" s="102" t="n">
        <v>1.2</v>
      </c>
      <c r="L132" s="103" t="n">
        <v>2842.31</v>
      </c>
      <c r="M132" s="101" t="n">
        <v>71.26000000000001</v>
      </c>
      <c r="N132" s="103" t="n">
        <v>202543.01</v>
      </c>
    </row>
    <row r="133" ht="19.35" customHeight="1">
      <c r="A133" s="96" t="n"/>
      <c r="B133" s="97" t="inlineStr">
        <is>
          <t>2</t>
        </is>
      </c>
      <c r="C133" s="98" t="inlineStr">
        <is>
          <t>ЭМ</t>
        </is>
      </c>
      <c r="D133" s="88" t="n"/>
      <c r="E133" s="88" t="n"/>
      <c r="F133" s="99" t="n"/>
      <c r="G133" s="99" t="n"/>
      <c r="H133" s="99" t="n"/>
      <c r="I133" s="100" t="n"/>
      <c r="J133" s="103" t="n">
        <v>1142.56</v>
      </c>
      <c r="K133" s="102" t="n">
        <v>1.2</v>
      </c>
      <c r="L133" s="103" t="n">
        <v>16137.52</v>
      </c>
      <c r="M133" s="100" t="n"/>
      <c r="N133" s="100" t="n"/>
    </row>
    <row r="134" ht="19.35" customHeight="1">
      <c r="A134" s="96" t="n"/>
      <c r="B134" s="97" t="inlineStr">
        <is>
          <t>3</t>
        </is>
      </c>
      <c r="C134" s="98" t="inlineStr">
        <is>
          <t>в т.ч. ОТм</t>
        </is>
      </c>
      <c r="D134" s="88" t="n"/>
      <c r="E134" s="88" t="n"/>
      <c r="F134" s="99" t="n"/>
      <c r="G134" s="99" t="n"/>
      <c r="H134" s="99" t="n"/>
      <c r="I134" s="100" t="n"/>
      <c r="J134" s="101" t="n">
        <v>199.8</v>
      </c>
      <c r="K134" s="102" t="n">
        <v>1.2</v>
      </c>
      <c r="L134" s="103" t="n">
        <v>2821.98</v>
      </c>
      <c r="M134" s="101" t="n">
        <v>71.26000000000001</v>
      </c>
      <c r="N134" s="103" t="n">
        <v>201094.29</v>
      </c>
    </row>
    <row r="135" ht="19.35" customHeight="1">
      <c r="A135" s="96" t="n"/>
      <c r="B135" s="104" t="n"/>
      <c r="C135" s="98" t="inlineStr">
        <is>
          <t>ЗТ</t>
        </is>
      </c>
      <c r="D135" s="88" t="n"/>
      <c r="E135" s="88" t="n"/>
      <c r="F135" s="105" t="inlineStr">
        <is>
          <t>чел.-ч</t>
        </is>
      </c>
      <c r="G135" s="118" t="n">
        <v>25.8</v>
      </c>
      <c r="H135" s="102" t="n">
        <v>1.2</v>
      </c>
      <c r="I135" s="119" t="n">
        <v>364.3992</v>
      </c>
      <c r="J135" s="100" t="n"/>
      <c r="K135" s="100" t="n"/>
      <c r="L135" s="100" t="n"/>
      <c r="M135" s="100" t="n"/>
      <c r="N135" s="100" t="n"/>
    </row>
    <row r="136" ht="19.35" customHeight="1">
      <c r="A136" s="96" t="n"/>
      <c r="B136" s="104" t="n"/>
      <c r="C136" s="98" t="inlineStr">
        <is>
          <t>ЗТм</t>
        </is>
      </c>
      <c r="D136" s="88" t="n"/>
      <c r="E136" s="88" t="n"/>
      <c r="F136" s="105" t="inlineStr">
        <is>
          <t>чел.-ч</t>
        </is>
      </c>
      <c r="G136" s="118" t="n">
        <v>14.8</v>
      </c>
      <c r="H136" s="102" t="n">
        <v>1.2</v>
      </c>
      <c r="I136" s="119" t="n">
        <v>209.0352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Итого по расценке</t>
        </is>
      </c>
      <c r="D137" s="88" t="n"/>
      <c r="E137" s="88" t="n"/>
      <c r="F137" s="99" t="n"/>
      <c r="G137" s="107" t="n"/>
      <c r="H137" s="107" t="n"/>
      <c r="I137" s="100" t="n"/>
      <c r="J137" s="103" t="n">
        <v>1343.8</v>
      </c>
      <c r="K137" s="100" t="n"/>
      <c r="L137" s="103" t="n">
        <v>18979.83</v>
      </c>
      <c r="M137" s="100" t="n"/>
      <c r="N137" s="108" t="n"/>
    </row>
    <row r="138" ht="19.35" customHeight="1">
      <c r="A138" s="96" t="n"/>
      <c r="B138" s="109" t="n"/>
      <c r="C138" s="98" t="inlineStr">
        <is>
          <t>ФОТ</t>
        </is>
      </c>
      <c r="D138" s="88" t="n"/>
      <c r="E138" s="88" t="n"/>
      <c r="F138" s="99" t="n"/>
      <c r="G138" s="107" t="n"/>
      <c r="H138" s="107" t="n"/>
      <c r="I138" s="100" t="n"/>
      <c r="J138" s="100" t="n"/>
      <c r="K138" s="100" t="n"/>
      <c r="L138" s="103" t="n">
        <v>5664.29</v>
      </c>
      <c r="M138" s="100" t="n"/>
      <c r="N138" s="103" t="n">
        <v>403637.3</v>
      </c>
    </row>
    <row r="139" ht="42" customHeight="1">
      <c r="A139" s="96" t="n"/>
      <c r="B139" s="110" t="inlineStr">
        <is>
          <t>Пр/812-001.4-1</t>
        </is>
      </c>
      <c r="C139" s="98" t="inlineStr">
        <is>
          <t>НР Земляные работы по другим видам работ (подготовительным, сопутствующим, укрепительным)</t>
        </is>
      </c>
      <c r="D139" s="88" t="n"/>
      <c r="E139" s="88" t="n"/>
      <c r="F139" s="105" t="inlineStr">
        <is>
          <t>%</t>
        </is>
      </c>
      <c r="G139" s="111" t="n">
        <v>89</v>
      </c>
      <c r="H139" s="112" t="n"/>
      <c r="I139" s="111" t="n">
        <v>89</v>
      </c>
      <c r="J139" s="100" t="n"/>
      <c r="K139" s="100" t="n"/>
      <c r="L139" s="103" t="n">
        <v>5041.22</v>
      </c>
      <c r="M139" s="100" t="n"/>
      <c r="N139" s="113" t="n">
        <v>359237.2</v>
      </c>
    </row>
    <row r="140" ht="42" customHeight="1">
      <c r="A140" s="96" t="n"/>
      <c r="B140" s="110" t="inlineStr">
        <is>
          <t>Пр/774-001.4</t>
        </is>
      </c>
      <c r="C140" s="98" t="inlineStr">
        <is>
          <t>СП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1" t="n">
        <v>41</v>
      </c>
      <c r="H140" s="112" t="n"/>
      <c r="I140" s="111" t="n">
        <v>41</v>
      </c>
      <c r="J140" s="100" t="n"/>
      <c r="K140" s="100" t="n"/>
      <c r="L140" s="103" t="n">
        <v>2322.36</v>
      </c>
      <c r="M140" s="100" t="n"/>
      <c r="N140" s="103" t="n">
        <v>165491.29</v>
      </c>
    </row>
    <row r="141" ht="19.35" customHeight="1">
      <c r="A141" s="96" t="n"/>
      <c r="B141" s="109" t="n"/>
      <c r="C141" s="87" t="inlineStr">
        <is>
          <t>Всего по позиции</t>
        </is>
      </c>
      <c r="D141" s="88" t="n"/>
      <c r="E141" s="88" t="n"/>
      <c r="F141" s="100" t="n"/>
      <c r="G141" s="107" t="n"/>
      <c r="H141" s="107" t="n"/>
      <c r="I141" s="114" t="n"/>
      <c r="J141" s="114" t="n"/>
      <c r="K141" s="114" t="n"/>
      <c r="L141" s="115" t="n">
        <v>26343.41</v>
      </c>
      <c r="M141" s="114" t="n"/>
      <c r="N141" s="94" t="n"/>
    </row>
    <row r="142" ht="55.35" customHeight="1">
      <c r="A142" s="87" t="inlineStr">
        <is>
          <t>12</t>
        </is>
      </c>
      <c r="B142" s="91" t="inlineStr">
        <is>
          <t>ФЕР01-02-100-08</t>
        </is>
      </c>
      <c r="C142" s="92" t="inlineStr">
        <is>
          <t>При трелевке на каждые последующие 100 м добавлять: к расценке 01-02-100-02</t>
        </is>
      </c>
      <c r="D142" s="88" t="n"/>
      <c r="E142" s="88" t="n"/>
      <c r="F142" s="93" t="inlineStr">
        <is>
          <t>100 шт</t>
        </is>
      </c>
      <c r="G142" s="94" t="n">
        <v>11.77</v>
      </c>
      <c r="H142" s="95" t="n">
        <v>1</v>
      </c>
      <c r="I142" s="116" t="n">
        <v>11.77</v>
      </c>
      <c r="J142" s="94" t="n"/>
      <c r="K142" s="94" t="n"/>
      <c r="L142" s="94" t="n"/>
      <c r="M142" s="94" t="n"/>
      <c r="N142" s="94" t="n"/>
    </row>
    <row r="143" ht="19.35" customHeight="1">
      <c r="A143" s="96" t="n"/>
      <c r="B143" s="97" t="inlineStr">
        <is>
          <t>1</t>
        </is>
      </c>
      <c r="C143" s="98" t="inlineStr">
        <is>
          <t>ОТ</t>
        </is>
      </c>
      <c r="D143" s="88" t="n"/>
      <c r="E143" s="88" t="n"/>
      <c r="F143" s="99" t="n"/>
      <c r="G143" s="99" t="n"/>
      <c r="H143" s="99" t="n"/>
      <c r="I143" s="100" t="n"/>
      <c r="J143" s="101" t="n">
        <v>58.34</v>
      </c>
      <c r="K143" s="102" t="n">
        <v>1.2</v>
      </c>
      <c r="L143" s="101" t="n">
        <v>823.99</v>
      </c>
      <c r="M143" s="101" t="n">
        <v>71.26000000000001</v>
      </c>
      <c r="N143" s="103" t="n">
        <v>58717.53</v>
      </c>
    </row>
    <row r="144" ht="19.35" customHeight="1">
      <c r="A144" s="96" t="n"/>
      <c r="B144" s="97" t="inlineStr">
        <is>
          <t>2</t>
        </is>
      </c>
      <c r="C144" s="98" t="inlineStr">
        <is>
          <t>ЭМ</t>
        </is>
      </c>
      <c r="D144" s="88" t="n"/>
      <c r="E144" s="88" t="n"/>
      <c r="F144" s="99" t="n"/>
      <c r="G144" s="99" t="n"/>
      <c r="H144" s="99" t="n"/>
      <c r="I144" s="100" t="n"/>
      <c r="J144" s="101" t="n">
        <v>330.42</v>
      </c>
      <c r="K144" s="102" t="n">
        <v>1.2</v>
      </c>
      <c r="L144" s="103" t="n">
        <v>4666.85</v>
      </c>
      <c r="M144" s="100" t="n"/>
      <c r="N144" s="100" t="n"/>
    </row>
    <row r="145" ht="19.35" customHeight="1">
      <c r="A145" s="96" t="n"/>
      <c r="B145" s="97" t="inlineStr">
        <is>
          <t>3</t>
        </is>
      </c>
      <c r="C145" s="98" t="inlineStr">
        <is>
          <t>в т.ч. ОТм</t>
        </is>
      </c>
      <c r="D145" s="88" t="n"/>
      <c r="E145" s="88" t="n"/>
      <c r="F145" s="99" t="n"/>
      <c r="G145" s="99" t="n"/>
      <c r="H145" s="99" t="n"/>
      <c r="I145" s="100" t="n"/>
      <c r="J145" s="101" t="n">
        <v>57.78</v>
      </c>
      <c r="K145" s="102" t="n">
        <v>1.2</v>
      </c>
      <c r="L145" s="101" t="n">
        <v>816.08</v>
      </c>
      <c r="M145" s="101" t="n">
        <v>71.26000000000001</v>
      </c>
      <c r="N145" s="103" t="n">
        <v>58153.86</v>
      </c>
    </row>
    <row r="146" ht="19.35" customHeight="1">
      <c r="A146" s="96" t="n"/>
      <c r="B146" s="104" t="n"/>
      <c r="C146" s="98" t="inlineStr">
        <is>
          <t>ЗТ</t>
        </is>
      </c>
      <c r="D146" s="88" t="n"/>
      <c r="E146" s="88" t="n"/>
      <c r="F146" s="105" t="inlineStr">
        <is>
          <t>чел.-ч</t>
        </is>
      </c>
      <c r="G146" s="101" t="n">
        <v>7.48</v>
      </c>
      <c r="H146" s="102" t="n">
        <v>1.2</v>
      </c>
      <c r="I146" s="117" t="n">
        <v>105.64752</v>
      </c>
      <c r="J146" s="100" t="n"/>
      <c r="K146" s="100" t="n"/>
      <c r="L146" s="100" t="n"/>
      <c r="M146" s="100" t="n"/>
      <c r="N146" s="100" t="n"/>
    </row>
    <row r="147" ht="19.35" customHeight="1">
      <c r="A147" s="96" t="n"/>
      <c r="B147" s="104" t="n"/>
      <c r="C147" s="98" t="inlineStr">
        <is>
          <t>ЗТм</t>
        </is>
      </c>
      <c r="D147" s="88" t="n"/>
      <c r="E147" s="88" t="n"/>
      <c r="F147" s="105" t="inlineStr">
        <is>
          <t>чел.-ч</t>
        </is>
      </c>
      <c r="G147" s="101" t="n">
        <v>4.28</v>
      </c>
      <c r="H147" s="102" t="n">
        <v>1.2</v>
      </c>
      <c r="I147" s="117" t="n">
        <v>60.45072</v>
      </c>
      <c r="J147" s="100" t="n"/>
      <c r="K147" s="100" t="n"/>
      <c r="L147" s="100" t="n"/>
      <c r="M147" s="100" t="n"/>
      <c r="N147" s="100" t="n"/>
    </row>
    <row r="148" ht="19.35" customHeight="1">
      <c r="A148" s="96" t="n"/>
      <c r="B148" s="104" t="n"/>
      <c r="C148" s="98" t="inlineStr">
        <is>
          <t>Итого по расценке</t>
        </is>
      </c>
      <c r="D148" s="88" t="n"/>
      <c r="E148" s="88" t="n"/>
      <c r="F148" s="99" t="n"/>
      <c r="G148" s="107" t="n"/>
      <c r="H148" s="107" t="n"/>
      <c r="I148" s="100" t="n"/>
      <c r="J148" s="101" t="n">
        <v>388.76</v>
      </c>
      <c r="K148" s="100" t="n"/>
      <c r="L148" s="103" t="n">
        <v>5490.84</v>
      </c>
      <c r="M148" s="100" t="n"/>
      <c r="N148" s="108" t="n"/>
    </row>
    <row r="149" ht="19.35" customHeight="1">
      <c r="A149" s="96" t="n"/>
      <c r="B149" s="109" t="n"/>
      <c r="C149" s="98" t="inlineStr">
        <is>
          <t>ФОТ</t>
        </is>
      </c>
      <c r="D149" s="88" t="n"/>
      <c r="E149" s="88" t="n"/>
      <c r="F149" s="99" t="n"/>
      <c r="G149" s="107" t="n"/>
      <c r="H149" s="107" t="n"/>
      <c r="I149" s="100" t="n"/>
      <c r="J149" s="100" t="n"/>
      <c r="K149" s="100" t="n"/>
      <c r="L149" s="103" t="n">
        <v>1640.07</v>
      </c>
      <c r="M149" s="100" t="n"/>
      <c r="N149" s="103" t="n">
        <v>116871.39</v>
      </c>
    </row>
    <row r="150" ht="42" customHeight="1">
      <c r="A150" s="96" t="n"/>
      <c r="B150" s="110" t="inlineStr">
        <is>
          <t>Пр/812-001.4-1</t>
        </is>
      </c>
      <c r="C150" s="98" t="inlineStr">
        <is>
          <t>НР Земляные работы по другим видам работ (подготовительным, сопутствующим, укрепительным)</t>
        </is>
      </c>
      <c r="D150" s="88" t="n"/>
      <c r="E150" s="88" t="n"/>
      <c r="F150" s="105" t="inlineStr">
        <is>
          <t>%</t>
        </is>
      </c>
      <c r="G150" s="111" t="n">
        <v>89</v>
      </c>
      <c r="H150" s="112" t="n"/>
      <c r="I150" s="111" t="n">
        <v>89</v>
      </c>
      <c r="J150" s="100" t="n"/>
      <c r="K150" s="100" t="n"/>
      <c r="L150" s="103" t="n">
        <v>1459.66</v>
      </c>
      <c r="M150" s="100" t="n"/>
      <c r="N150" s="113" t="n">
        <v>104015.54</v>
      </c>
    </row>
    <row r="151" ht="42" customHeight="1">
      <c r="A151" s="96" t="n"/>
      <c r="B151" s="110" t="inlineStr">
        <is>
          <t>Пр/774-001.4</t>
        </is>
      </c>
      <c r="C151" s="98" t="inlineStr">
        <is>
          <t>СП Земляные работы по другим видам работ (подготовительным, сопутствующим, укрепительным)</t>
        </is>
      </c>
      <c r="D151" s="88" t="n"/>
      <c r="E151" s="88" t="n"/>
      <c r="F151" s="105" t="inlineStr">
        <is>
          <t>%</t>
        </is>
      </c>
      <c r="G151" s="111" t="n">
        <v>41</v>
      </c>
      <c r="H151" s="112" t="n"/>
      <c r="I151" s="111" t="n">
        <v>41</v>
      </c>
      <c r="J151" s="100" t="n"/>
      <c r="K151" s="100" t="n"/>
      <c r="L151" s="101" t="n">
        <v>672.4299999999999</v>
      </c>
      <c r="M151" s="100" t="n"/>
      <c r="N151" s="103" t="n">
        <v>47917.27</v>
      </c>
    </row>
    <row r="152" ht="19.35" customHeight="1">
      <c r="A152" s="96" t="n"/>
      <c r="B152" s="109" t="n"/>
      <c r="C152" s="87" t="inlineStr">
        <is>
          <t>Всего по позиции</t>
        </is>
      </c>
      <c r="D152" s="88" t="n"/>
      <c r="E152" s="88" t="n"/>
      <c r="F152" s="100" t="n"/>
      <c r="G152" s="107" t="n"/>
      <c r="H152" s="107" t="n"/>
      <c r="I152" s="114" t="n"/>
      <c r="J152" s="114" t="n"/>
      <c r="K152" s="114" t="n"/>
      <c r="L152" s="115" t="n">
        <v>7622.93</v>
      </c>
      <c r="M152" s="114" t="n"/>
      <c r="N152" s="94" t="n"/>
    </row>
    <row r="153" ht="68.65000000000001" customHeight="1">
      <c r="A153" s="87" t="inlineStr">
        <is>
          <t>13</t>
        </is>
      </c>
      <c r="B153" s="91" t="inlineStr">
        <is>
          <t>ФЕР01-02-100-03</t>
        </is>
      </c>
      <c r="C153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88" t="n"/>
      <c r="E153" s="88" t="n"/>
      <c r="F153" s="93" t="inlineStr">
        <is>
          <t>100 шт</t>
        </is>
      </c>
      <c r="G153" s="94" t="n">
        <v>2.63</v>
      </c>
      <c r="H153" s="95" t="n">
        <v>1</v>
      </c>
      <c r="I153" s="116" t="n">
        <v>2.63</v>
      </c>
      <c r="J153" s="94" t="n"/>
      <c r="K153" s="94" t="n"/>
      <c r="L153" s="94" t="n"/>
      <c r="M153" s="94" t="n"/>
      <c r="N153" s="94" t="n"/>
    </row>
    <row r="154" ht="19.35" customHeight="1">
      <c r="A154" s="96" t="n"/>
      <c r="B154" s="97" t="inlineStr">
        <is>
          <t>1</t>
        </is>
      </c>
      <c r="C154" s="98" t="inlineStr">
        <is>
          <t>ОТ</t>
        </is>
      </c>
      <c r="D154" s="88" t="n"/>
      <c r="E154" s="88" t="n"/>
      <c r="F154" s="99" t="n"/>
      <c r="G154" s="99" t="n"/>
      <c r="H154" s="99" t="n"/>
      <c r="I154" s="100" t="n"/>
      <c r="J154" s="101" t="n">
        <v>326.82</v>
      </c>
      <c r="K154" s="102" t="n">
        <v>1.2</v>
      </c>
      <c r="L154" s="103" t="n">
        <v>1031.44</v>
      </c>
      <c r="M154" s="101" t="n">
        <v>71.26000000000001</v>
      </c>
      <c r="N154" s="103" t="n">
        <v>73500.41</v>
      </c>
    </row>
    <row r="155" ht="19.35" customHeight="1">
      <c r="A155" s="96" t="n"/>
      <c r="B155" s="97" t="inlineStr">
        <is>
          <t>2</t>
        </is>
      </c>
      <c r="C155" s="98" t="inlineStr">
        <is>
          <t>ЭМ</t>
        </is>
      </c>
      <c r="D155" s="88" t="n"/>
      <c r="E155" s="88" t="n"/>
      <c r="F155" s="99" t="n"/>
      <c r="G155" s="99" t="n"/>
      <c r="H155" s="99" t="n"/>
      <c r="I155" s="100" t="n"/>
      <c r="J155" s="103" t="n">
        <v>1852.8</v>
      </c>
      <c r="K155" s="102" t="n">
        <v>1.2</v>
      </c>
      <c r="L155" s="103" t="n">
        <v>5847.44</v>
      </c>
      <c r="M155" s="100" t="n"/>
      <c r="N155" s="100" t="n"/>
    </row>
    <row r="156" ht="19.35" customHeight="1">
      <c r="A156" s="96" t="n"/>
      <c r="B156" s="97" t="inlineStr">
        <is>
          <t>3</t>
        </is>
      </c>
      <c r="C156" s="98" t="inlineStr">
        <is>
          <t>в т.ч. ОТм</t>
        </is>
      </c>
      <c r="D156" s="88" t="n"/>
      <c r="E156" s="88" t="n"/>
      <c r="F156" s="99" t="n"/>
      <c r="G156" s="99" t="n"/>
      <c r="H156" s="99" t="n"/>
      <c r="I156" s="100" t="n"/>
      <c r="J156" s="101" t="n">
        <v>324</v>
      </c>
      <c r="K156" s="102" t="n">
        <v>1.2</v>
      </c>
      <c r="L156" s="103" t="n">
        <v>1022.54</v>
      </c>
      <c r="M156" s="101" t="n">
        <v>71.26000000000001</v>
      </c>
      <c r="N156" s="103" t="n">
        <v>72866.2</v>
      </c>
    </row>
    <row r="157" ht="19.35" customHeight="1">
      <c r="A157" s="96" t="n"/>
      <c r="B157" s="104" t="n"/>
      <c r="C157" s="98" t="inlineStr">
        <is>
          <t>ЗТ</t>
        </is>
      </c>
      <c r="D157" s="88" t="n"/>
      <c r="E157" s="88" t="n"/>
      <c r="F157" s="105" t="inlineStr">
        <is>
          <t>чел.-ч</t>
        </is>
      </c>
      <c r="G157" s="118" t="n">
        <v>41.9</v>
      </c>
      <c r="H157" s="102" t="n">
        <v>1.2</v>
      </c>
      <c r="I157" s="119" t="n">
        <v>132.2364</v>
      </c>
      <c r="J157" s="100" t="n"/>
      <c r="K157" s="100" t="n"/>
      <c r="L157" s="100" t="n"/>
      <c r="M157" s="100" t="n"/>
      <c r="N157" s="100" t="n"/>
    </row>
    <row r="158" ht="19.35" customHeight="1">
      <c r="A158" s="96" t="n"/>
      <c r="B158" s="104" t="n"/>
      <c r="C158" s="98" t="inlineStr">
        <is>
          <t>ЗТм</t>
        </is>
      </c>
      <c r="D158" s="88" t="n"/>
      <c r="E158" s="88" t="n"/>
      <c r="F158" s="105" t="inlineStr">
        <is>
          <t>чел.-ч</t>
        </is>
      </c>
      <c r="G158" s="122" t="n">
        <v>24</v>
      </c>
      <c r="H158" s="102" t="n">
        <v>1.2</v>
      </c>
      <c r="I158" s="106" t="n">
        <v>75.744</v>
      </c>
      <c r="J158" s="100" t="n"/>
      <c r="K158" s="100" t="n"/>
      <c r="L158" s="100" t="n"/>
      <c r="M158" s="100" t="n"/>
      <c r="N158" s="100" t="n"/>
    </row>
    <row r="159" ht="19.35" customHeight="1">
      <c r="A159" s="96" t="n"/>
      <c r="B159" s="104" t="n"/>
      <c r="C159" s="98" t="inlineStr">
        <is>
          <t>Итого по расценке</t>
        </is>
      </c>
      <c r="D159" s="88" t="n"/>
      <c r="E159" s="88" t="n"/>
      <c r="F159" s="99" t="n"/>
      <c r="G159" s="107" t="n"/>
      <c r="H159" s="107" t="n"/>
      <c r="I159" s="100" t="n"/>
      <c r="J159" s="103" t="n">
        <v>2179.62</v>
      </c>
      <c r="K159" s="100" t="n"/>
      <c r="L159" s="103" t="n">
        <v>6878.88</v>
      </c>
      <c r="M159" s="100" t="n"/>
      <c r="N159" s="108" t="n"/>
    </row>
    <row r="160" ht="19.35" customHeight="1">
      <c r="A160" s="96" t="n"/>
      <c r="B160" s="109" t="n"/>
      <c r="C160" s="98" t="inlineStr">
        <is>
          <t>ФОТ</t>
        </is>
      </c>
      <c r="D160" s="88" t="n"/>
      <c r="E160" s="88" t="n"/>
      <c r="F160" s="99" t="n"/>
      <c r="G160" s="107" t="n"/>
      <c r="H160" s="107" t="n"/>
      <c r="I160" s="100" t="n"/>
      <c r="J160" s="100" t="n"/>
      <c r="K160" s="100" t="n"/>
      <c r="L160" s="103" t="n">
        <v>2053.98</v>
      </c>
      <c r="M160" s="100" t="n"/>
      <c r="N160" s="103" t="n">
        <v>146366.61</v>
      </c>
    </row>
    <row r="161" ht="42" customHeight="1">
      <c r="A161" s="96" t="n"/>
      <c r="B161" s="110" t="inlineStr">
        <is>
          <t>Пр/812-001.4-1</t>
        </is>
      </c>
      <c r="C161" s="98" t="inlineStr">
        <is>
          <t>НР Земляные работы по другим видам работ (подготовительным, сопутствующим, укрепительным)</t>
        </is>
      </c>
      <c r="D161" s="88" t="n"/>
      <c r="E161" s="88" t="n"/>
      <c r="F161" s="105" t="inlineStr">
        <is>
          <t>%</t>
        </is>
      </c>
      <c r="G161" s="111" t="n">
        <v>89</v>
      </c>
      <c r="H161" s="112" t="n"/>
      <c r="I161" s="111" t="n">
        <v>89</v>
      </c>
      <c r="J161" s="100" t="n"/>
      <c r="K161" s="100" t="n"/>
      <c r="L161" s="103" t="n">
        <v>1828.04</v>
      </c>
      <c r="M161" s="100" t="n"/>
      <c r="N161" s="113" t="n">
        <v>130266.28</v>
      </c>
    </row>
    <row r="162" ht="42" customHeight="1">
      <c r="A162" s="96" t="n"/>
      <c r="B162" s="110" t="inlineStr">
        <is>
          <t>Пр/774-001.4</t>
        </is>
      </c>
      <c r="C162" s="98" t="inlineStr">
        <is>
          <t>СП Земляные работы по другим видам работ (подготовительным, сопутствующим, укрепительным)</t>
        </is>
      </c>
      <c r="D162" s="88" t="n"/>
      <c r="E162" s="88" t="n"/>
      <c r="F162" s="105" t="inlineStr">
        <is>
          <t>%</t>
        </is>
      </c>
      <c r="G162" s="111" t="n">
        <v>41</v>
      </c>
      <c r="H162" s="112" t="n"/>
      <c r="I162" s="111" t="n">
        <v>41</v>
      </c>
      <c r="J162" s="100" t="n"/>
      <c r="K162" s="100" t="n"/>
      <c r="L162" s="101" t="n">
        <v>842.13</v>
      </c>
      <c r="M162" s="100" t="n"/>
      <c r="N162" s="103" t="n">
        <v>60010.31</v>
      </c>
    </row>
    <row r="163" ht="19.35" customHeight="1">
      <c r="A163" s="96" t="n"/>
      <c r="B163" s="109" t="n"/>
      <c r="C163" s="87" t="inlineStr">
        <is>
          <t>Всего по позиции</t>
        </is>
      </c>
      <c r="D163" s="88" t="n"/>
      <c r="E163" s="88" t="n"/>
      <c r="F163" s="100" t="n"/>
      <c r="G163" s="107" t="n"/>
      <c r="H163" s="107" t="n"/>
      <c r="I163" s="114" t="n"/>
      <c r="J163" s="114" t="n"/>
      <c r="K163" s="114" t="n"/>
      <c r="L163" s="115" t="n">
        <v>9549.049999999999</v>
      </c>
      <c r="M163" s="114" t="n"/>
      <c r="N163" s="94" t="n"/>
    </row>
    <row r="164" ht="55.35" customHeight="1">
      <c r="A164" s="87" t="inlineStr">
        <is>
          <t>14</t>
        </is>
      </c>
      <c r="B164" s="91" t="inlineStr">
        <is>
          <t>ФЕР01-02-100-09</t>
        </is>
      </c>
      <c r="C164" s="92" t="inlineStr">
        <is>
          <t>При трелевке на каждые последующие 100 м добавлять: к расценке 01-02-100-03</t>
        </is>
      </c>
      <c r="D164" s="88" t="n"/>
      <c r="E164" s="88" t="n"/>
      <c r="F164" s="93" t="inlineStr">
        <is>
          <t>100 шт</t>
        </is>
      </c>
      <c r="G164" s="94" t="n">
        <v>2.63</v>
      </c>
      <c r="H164" s="95" t="n">
        <v>1</v>
      </c>
      <c r="I164" s="116" t="n">
        <v>2.63</v>
      </c>
      <c r="J164" s="94" t="n"/>
      <c r="K164" s="94" t="n"/>
      <c r="L164" s="94" t="n"/>
      <c r="M164" s="94" t="n"/>
      <c r="N164" s="94" t="n"/>
    </row>
    <row r="165" ht="19.35" customHeight="1">
      <c r="A165" s="96" t="n"/>
      <c r="B165" s="97" t="inlineStr">
        <is>
          <t>1</t>
        </is>
      </c>
      <c r="C165" s="98" t="inlineStr">
        <is>
          <t>ОТ</t>
        </is>
      </c>
      <c r="D165" s="88" t="n"/>
      <c r="E165" s="88" t="n"/>
      <c r="F165" s="99" t="n"/>
      <c r="G165" s="99" t="n"/>
      <c r="H165" s="99" t="n"/>
      <c r="I165" s="100" t="n"/>
      <c r="J165" s="101" t="n">
        <v>93.59999999999999</v>
      </c>
      <c r="K165" s="102" t="n">
        <v>1.2</v>
      </c>
      <c r="L165" s="101" t="n">
        <v>295.4</v>
      </c>
      <c r="M165" s="101" t="n">
        <v>71.26000000000001</v>
      </c>
      <c r="N165" s="103" t="n">
        <v>21050.2</v>
      </c>
    </row>
    <row r="166" ht="19.35" customHeight="1">
      <c r="A166" s="96" t="n"/>
      <c r="B166" s="97" t="inlineStr">
        <is>
          <t>2</t>
        </is>
      </c>
      <c r="C166" s="98" t="inlineStr">
        <is>
          <t>ЭМ</t>
        </is>
      </c>
      <c r="D166" s="88" t="n"/>
      <c r="E166" s="88" t="n"/>
      <c r="F166" s="99" t="n"/>
      <c r="G166" s="99" t="n"/>
      <c r="H166" s="99" t="n"/>
      <c r="I166" s="100" t="n"/>
      <c r="J166" s="101" t="n">
        <v>531.14</v>
      </c>
      <c r="K166" s="102" t="n">
        <v>1.2</v>
      </c>
      <c r="L166" s="103" t="n">
        <v>1676.28</v>
      </c>
      <c r="M166" s="100" t="n"/>
      <c r="N166" s="100" t="n"/>
    </row>
    <row r="167" ht="19.35" customHeight="1">
      <c r="A167" s="96" t="n"/>
      <c r="B167" s="97" t="inlineStr">
        <is>
          <t>3</t>
        </is>
      </c>
      <c r="C167" s="98" t="inlineStr">
        <is>
          <t>в т.ч. ОТм</t>
        </is>
      </c>
      <c r="D167" s="88" t="n"/>
      <c r="E167" s="88" t="n"/>
      <c r="F167" s="99" t="n"/>
      <c r="G167" s="99" t="n"/>
      <c r="H167" s="99" t="n"/>
      <c r="I167" s="100" t="n"/>
      <c r="J167" s="101" t="n">
        <v>92.88</v>
      </c>
      <c r="K167" s="102" t="n">
        <v>1.2</v>
      </c>
      <c r="L167" s="101" t="n">
        <v>293.13</v>
      </c>
      <c r="M167" s="101" t="n">
        <v>71.26000000000001</v>
      </c>
      <c r="N167" s="103" t="n">
        <v>20888.44</v>
      </c>
    </row>
    <row r="168" ht="19.35" customHeight="1">
      <c r="A168" s="96" t="n"/>
      <c r="B168" s="104" t="n"/>
      <c r="C168" s="98" t="inlineStr">
        <is>
          <t>ЗТ</t>
        </is>
      </c>
      <c r="D168" s="88" t="n"/>
      <c r="E168" s="88" t="n"/>
      <c r="F168" s="105" t="inlineStr">
        <is>
          <t>чел.-ч</t>
        </is>
      </c>
      <c r="G168" s="122" t="n">
        <v>12</v>
      </c>
      <c r="H168" s="102" t="n">
        <v>1.2</v>
      </c>
      <c r="I168" s="106" t="n">
        <v>37.872</v>
      </c>
      <c r="J168" s="100" t="n"/>
      <c r="K168" s="100" t="n"/>
      <c r="L168" s="100" t="n"/>
      <c r="M168" s="100" t="n"/>
      <c r="N168" s="100" t="n"/>
    </row>
    <row r="169" ht="19.35" customHeight="1">
      <c r="A169" s="96" t="n"/>
      <c r="B169" s="104" t="n"/>
      <c r="C169" s="98" t="inlineStr">
        <is>
          <t>ЗТм</t>
        </is>
      </c>
      <c r="D169" s="88" t="n"/>
      <c r="E169" s="88" t="n"/>
      <c r="F169" s="105" t="inlineStr">
        <is>
          <t>чел.-ч</t>
        </is>
      </c>
      <c r="G169" s="101" t="n">
        <v>6.88</v>
      </c>
      <c r="H169" s="102" t="n">
        <v>1.2</v>
      </c>
      <c r="I169" s="117" t="n">
        <v>21.71328</v>
      </c>
      <c r="J169" s="100" t="n"/>
      <c r="K169" s="100" t="n"/>
      <c r="L169" s="100" t="n"/>
      <c r="M169" s="100" t="n"/>
      <c r="N169" s="100" t="n"/>
    </row>
    <row r="170" ht="19.35" customHeight="1">
      <c r="A170" s="96" t="n"/>
      <c r="B170" s="104" t="n"/>
      <c r="C170" s="98" t="inlineStr">
        <is>
          <t>Итого по расценке</t>
        </is>
      </c>
      <c r="D170" s="88" t="n"/>
      <c r="E170" s="88" t="n"/>
      <c r="F170" s="99" t="n"/>
      <c r="G170" s="107" t="n"/>
      <c r="H170" s="107" t="n"/>
      <c r="I170" s="100" t="n"/>
      <c r="J170" s="101" t="n">
        <v>624.74</v>
      </c>
      <c r="K170" s="100" t="n"/>
      <c r="L170" s="103" t="n">
        <v>1971.68</v>
      </c>
      <c r="M170" s="100" t="n"/>
      <c r="N170" s="108" t="n"/>
    </row>
    <row r="171" ht="19.35" customHeight="1">
      <c r="A171" s="96" t="n"/>
      <c r="B171" s="109" t="n"/>
      <c r="C171" s="98" t="inlineStr">
        <is>
          <t>ФОТ</t>
        </is>
      </c>
      <c r="D171" s="88" t="n"/>
      <c r="E171" s="88" t="n"/>
      <c r="F171" s="99" t="n"/>
      <c r="G171" s="107" t="n"/>
      <c r="H171" s="107" t="n"/>
      <c r="I171" s="100" t="n"/>
      <c r="J171" s="100" t="n"/>
      <c r="K171" s="100" t="n"/>
      <c r="L171" s="101" t="n">
        <v>588.53</v>
      </c>
      <c r="M171" s="100" t="n"/>
      <c r="N171" s="103" t="n">
        <v>41938.64</v>
      </c>
    </row>
    <row r="172" ht="42" customHeight="1">
      <c r="A172" s="96" t="n"/>
      <c r="B172" s="110" t="inlineStr">
        <is>
          <t>Пр/812-001.4-1</t>
        </is>
      </c>
      <c r="C172" s="98" t="inlineStr">
        <is>
          <t>НР Земляные работы по другим видам работ (подготовительным, сопутствующим, укрепительным)</t>
        </is>
      </c>
      <c r="D172" s="88" t="n"/>
      <c r="E172" s="88" t="n"/>
      <c r="F172" s="105" t="inlineStr">
        <is>
          <t>%</t>
        </is>
      </c>
      <c r="G172" s="111" t="n">
        <v>89</v>
      </c>
      <c r="H172" s="112" t="n"/>
      <c r="I172" s="111" t="n">
        <v>89</v>
      </c>
      <c r="J172" s="100" t="n"/>
      <c r="K172" s="100" t="n"/>
      <c r="L172" s="101" t="n">
        <v>523.79</v>
      </c>
      <c r="M172" s="100" t="n"/>
      <c r="N172" s="113" t="n">
        <v>37325.39</v>
      </c>
    </row>
    <row r="173" ht="42" customHeight="1">
      <c r="A173" s="96" t="n"/>
      <c r="B173" s="110" t="inlineStr">
        <is>
          <t>Пр/774-001.4</t>
        </is>
      </c>
      <c r="C173" s="98" t="inlineStr">
        <is>
          <t>СП Земляные работы по другим видам работ (подготовительным, сопутствующим, укрепительным)</t>
        </is>
      </c>
      <c r="D173" s="88" t="n"/>
      <c r="E173" s="88" t="n"/>
      <c r="F173" s="105" t="inlineStr">
        <is>
          <t>%</t>
        </is>
      </c>
      <c r="G173" s="111" t="n">
        <v>41</v>
      </c>
      <c r="H173" s="112" t="n"/>
      <c r="I173" s="111" t="n">
        <v>41</v>
      </c>
      <c r="J173" s="100" t="n"/>
      <c r="K173" s="100" t="n"/>
      <c r="L173" s="101" t="n">
        <v>241.3</v>
      </c>
      <c r="M173" s="100" t="n"/>
      <c r="N173" s="103" t="n">
        <v>17194.84</v>
      </c>
    </row>
    <row r="174" ht="19.35" customHeight="1">
      <c r="A174" s="96" t="n"/>
      <c r="B174" s="109" t="n"/>
      <c r="C174" s="87" t="inlineStr">
        <is>
          <t>Всего по позиции</t>
        </is>
      </c>
      <c r="D174" s="88" t="n"/>
      <c r="E174" s="88" t="n"/>
      <c r="F174" s="100" t="n"/>
      <c r="G174" s="107" t="n"/>
      <c r="H174" s="107" t="n"/>
      <c r="I174" s="114" t="n"/>
      <c r="J174" s="114" t="n"/>
      <c r="K174" s="114" t="n"/>
      <c r="L174" s="115" t="n">
        <v>2736.77</v>
      </c>
      <c r="M174" s="114" t="n"/>
      <c r="N174" s="94" t="n"/>
    </row>
    <row r="175" ht="19.35" customHeight="1">
      <c r="A175" s="123" t="n"/>
      <c r="B175" s="123" t="n"/>
      <c r="C175" s="124" t="inlineStr">
        <is>
          <t>Итого по разделу 1. Вырубка просеки</t>
        </is>
      </c>
      <c r="L175" s="125" t="n">
        <v>205075.67</v>
      </c>
      <c r="M175" s="123" t="n"/>
      <c r="N175" s="126" t="n"/>
    </row>
    <row r="176" ht="19.35" customHeight="1">
      <c r="A176" s="127" t="n"/>
      <c r="B176" s="128" t="n"/>
      <c r="C176" s="129" t="inlineStr">
        <is>
          <t>Итого прямые затраты по разделу</t>
        </is>
      </c>
      <c r="L176" s="130" t="n">
        <v>113835</v>
      </c>
      <c r="M176" s="131" t="n"/>
      <c r="N176" s="130" t="n">
        <v>5450443.34</v>
      </c>
    </row>
    <row r="177" ht="19.35" customHeight="1">
      <c r="A177" s="127" t="n"/>
      <c r="B177" s="128" t="n"/>
      <c r="C177" s="129" t="inlineStr">
        <is>
          <t>в том числе</t>
        </is>
      </c>
      <c r="L177" s="130" t="n"/>
      <c r="M177" s="131" t="n"/>
      <c r="N177" s="130" t="n"/>
    </row>
    <row r="178" ht="19.35" customHeight="1">
      <c r="A178" s="127" t="n"/>
      <c r="B178" s="128" t="n"/>
      <c r="C178" s="129" t="inlineStr">
        <is>
          <t>- оплата труда (ОТ)</t>
        </is>
      </c>
      <c r="L178" s="130" t="n">
        <v>60934.21</v>
      </c>
      <c r="M178" s="131" t="n"/>
      <c r="N178" s="130" t="n">
        <v>4342171.79</v>
      </c>
    </row>
    <row r="179" ht="19.35" customHeight="1">
      <c r="A179" s="127" t="n"/>
      <c r="B179" s="128" t="n"/>
      <c r="C179" s="129" t="inlineStr">
        <is>
          <t>- эксплуатация машин и механизмов</t>
        </is>
      </c>
      <c r="L179" s="130" t="n">
        <v>52900.79</v>
      </c>
      <c r="M179" s="131" t="n"/>
      <c r="N179" s="130" t="n">
        <v>1108271.55</v>
      </c>
    </row>
    <row r="180" ht="19.35" customHeight="1">
      <c r="A180" s="127" t="n"/>
      <c r="B180" s="132" t="n"/>
      <c r="C180" s="133" t="inlineStr">
        <is>
          <t>в том числе</t>
        </is>
      </c>
      <c r="L180" s="130" t="n"/>
      <c r="M180" s="131" t="n"/>
      <c r="N180" s="130" t="n"/>
    </row>
    <row r="181" ht="19.35" customHeight="1">
      <c r="A181" s="127" t="n"/>
      <c r="B181" s="132" t="n"/>
      <c r="C181" s="133" t="inlineStr">
        <is>
          <t>эксплуатация машин и механизмов без учета доплат к оплате труда машинистов</t>
        </is>
      </c>
      <c r="L181" s="130" t="n">
        <v>52900.79</v>
      </c>
      <c r="M181" s="131" t="n"/>
      <c r="N181" s="130" t="n">
        <v>1108271.55</v>
      </c>
    </row>
    <row r="182" ht="19.35" customHeight="1">
      <c r="A182" s="127" t="n"/>
      <c r="B182" s="132" t="n"/>
      <c r="C182" s="133" t="inlineStr">
        <is>
          <t>в том числе</t>
        </is>
      </c>
      <c r="L182" s="130" t="n"/>
      <c r="M182" s="131" t="n"/>
      <c r="N182" s="130" t="n"/>
    </row>
    <row r="183" ht="19.35" customHeight="1">
      <c r="A183" s="127" t="n"/>
      <c r="B183" s="132" t="n"/>
      <c r="C183" s="133" t="inlineStr">
        <is>
          <t>оплата труда машинистов (ОТм)</t>
        </is>
      </c>
      <c r="L183" s="130" t="n">
        <v>9250.93</v>
      </c>
      <c r="M183" s="131" t="n"/>
      <c r="N183" s="130" t="n">
        <v>659221.27</v>
      </c>
    </row>
    <row r="184" ht="19.35" customHeight="1">
      <c r="A184" s="127" t="n"/>
      <c r="B184" s="128" t="n"/>
      <c r="C184" s="129" t="inlineStr">
        <is>
          <t>Итого ФОТ (справочно)</t>
        </is>
      </c>
      <c r="L184" s="130" t="n">
        <v>70185.14</v>
      </c>
      <c r="M184" s="131" t="n"/>
      <c r="N184" s="130" t="n">
        <v>5001393.06</v>
      </c>
    </row>
    <row r="185" ht="19.35" customHeight="1">
      <c r="A185" s="127" t="n"/>
      <c r="B185" s="128" t="n"/>
      <c r="C185" s="129" t="inlineStr">
        <is>
          <t>Итого накладные расходы</t>
        </is>
      </c>
      <c r="L185" s="130" t="n">
        <v>62464.77</v>
      </c>
      <c r="M185" s="131" t="n"/>
      <c r="N185" s="130" t="n">
        <v>4451239.83</v>
      </c>
    </row>
    <row r="186" ht="19.35" customHeight="1">
      <c r="A186" s="127" t="n"/>
      <c r="B186" s="128" t="n"/>
      <c r="C186" s="129" t="inlineStr">
        <is>
          <t>Итого сметная прибыль</t>
        </is>
      </c>
      <c r="L186" s="130" t="n">
        <v>28775.9</v>
      </c>
      <c r="M186" s="131" t="n"/>
      <c r="N186" s="130" t="n">
        <v>2050571.15</v>
      </c>
    </row>
    <row r="187" ht="19.35" customHeight="1">
      <c r="A187" s="127" t="n"/>
      <c r="B187" s="134" t="n"/>
      <c r="C187" s="135" t="inlineStr">
        <is>
          <t>Итого по разделу</t>
        </is>
      </c>
      <c r="L187" s="125" t="n">
        <v>205075.67</v>
      </c>
      <c r="M187" s="136" t="n"/>
      <c r="N187" s="125" t="n">
        <v>11952254.32</v>
      </c>
    </row>
    <row r="188" ht="19.35" customHeight="1">
      <c r="A188" s="127" t="n"/>
      <c r="B188" s="132" t="n"/>
      <c r="C188" s="133" t="inlineStr">
        <is>
          <t>Справочно</t>
        </is>
      </c>
      <c r="L188" s="130" t="n"/>
      <c r="M188" s="131" t="n"/>
      <c r="N188" s="130" t="n"/>
    </row>
    <row r="189" ht="19.35" customHeight="1">
      <c r="A189" s="127" t="n"/>
      <c r="B189" s="128" t="n"/>
      <c r="C189" s="133" t="inlineStr">
        <is>
          <t>затраты труда рабочих</t>
        </is>
      </c>
      <c r="I189" s="137" t="n">
        <v>7208.58036</v>
      </c>
      <c r="J189" s="138" t="n"/>
      <c r="K189" s="138" t="n"/>
      <c r="L189" s="131" t="n"/>
      <c r="M189" s="131" t="n"/>
      <c r="N189" s="131" t="n"/>
    </row>
    <row r="190" ht="19.35" customHeight="1">
      <c r="A190" s="127" t="n"/>
      <c r="B190" s="128" t="n"/>
      <c r="C190" s="133" t="inlineStr">
        <is>
          <t>затраты труда машинистов</t>
        </is>
      </c>
      <c r="I190" s="137" t="n">
        <v>685.2432</v>
      </c>
      <c r="J190" s="138" t="n"/>
      <c r="K190" s="138" t="n"/>
      <c r="L190" s="131" t="n"/>
      <c r="M190" s="131" t="n"/>
      <c r="N190" s="131" t="n"/>
    </row>
    <row r="191" ht="19.35" customHeight="1">
      <c r="A191" s="139" t="n"/>
      <c r="B191" s="140" t="n"/>
      <c r="C191" s="141" t="inlineStr">
        <is>
          <t>ВСЕГО по смете</t>
        </is>
      </c>
      <c r="D191" s="142" t="n"/>
      <c r="E191" s="142" t="n"/>
      <c r="F191" s="143" t="n"/>
      <c r="G191" s="143" t="n"/>
      <c r="H191" s="143" t="n"/>
      <c r="I191" s="143" t="n"/>
      <c r="J191" s="143" t="n"/>
      <c r="K191" s="143" t="n"/>
      <c r="L191" s="144" t="n"/>
      <c r="M191" s="143" t="n"/>
      <c r="N191" s="145" t="n"/>
    </row>
    <row r="192" ht="19.35" customHeight="1">
      <c r="A192" s="127" t="n"/>
      <c r="B192" s="134" t="n"/>
      <c r="C192" s="135" t="inlineStr">
        <is>
          <t>Итого по всем разделам</t>
        </is>
      </c>
      <c r="L192" s="125" t="n">
        <v>205075.67</v>
      </c>
      <c r="M192" s="126" t="n"/>
      <c r="N192" s="125" t="n"/>
    </row>
    <row r="193" ht="19.35" customHeight="1">
      <c r="A193" s="127" t="n"/>
      <c r="B193" s="128" t="n"/>
      <c r="C193" s="129" t="inlineStr">
        <is>
          <t>ВСЕГО строительные работы</t>
        </is>
      </c>
      <c r="L193" s="130" t="n">
        <v>205075.67</v>
      </c>
      <c r="M193" s="131" t="n"/>
      <c r="N193" s="130" t="n">
        <v>11952254.32</v>
      </c>
    </row>
    <row r="194" ht="19.35" customHeight="1">
      <c r="A194" s="127" t="n"/>
      <c r="B194" s="132" t="n"/>
      <c r="C194" s="133" t="inlineStr">
        <is>
          <t>в том числе</t>
        </is>
      </c>
      <c r="L194" s="130" t="n"/>
      <c r="M194" s="131" t="n"/>
      <c r="N194" s="130" t="n"/>
    </row>
    <row r="195" ht="19.35" customHeight="1">
      <c r="A195" s="127" t="n"/>
      <c r="B195" s="132" t="n"/>
      <c r="C195" s="133" t="inlineStr">
        <is>
          <t>всего прямые затраты</t>
        </is>
      </c>
      <c r="L195" s="130" t="n">
        <v>113835</v>
      </c>
      <c r="M195" s="131" t="n"/>
      <c r="N195" s="130" t="n">
        <v>5450443.34</v>
      </c>
    </row>
    <row r="196" ht="19.35" customHeight="1">
      <c r="A196" s="127" t="n"/>
      <c r="B196" s="132" t="n"/>
      <c r="C196" s="133" t="inlineStr">
        <is>
          <t>в том числе</t>
        </is>
      </c>
      <c r="L196" s="130" t="n"/>
      <c r="M196" s="131" t="n"/>
      <c r="N196" s="130" t="n"/>
    </row>
    <row r="197" ht="19.35" customHeight="1">
      <c r="A197" s="127" t="n"/>
      <c r="B197" s="132" t="n"/>
      <c r="C197" s="133" t="inlineStr">
        <is>
          <t>- оплата труда (ОТ)</t>
        </is>
      </c>
      <c r="L197" s="130" t="n">
        <v>60934.21</v>
      </c>
      <c r="M197" s="131" t="n"/>
      <c r="N197" s="130" t="n">
        <v>4342171.79</v>
      </c>
    </row>
    <row r="198" ht="19.35" customHeight="1">
      <c r="A198" s="127" t="n"/>
      <c r="B198" s="132" t="n"/>
      <c r="C198" s="133" t="inlineStr">
        <is>
          <t>- эксплуатация машин и механизмов</t>
        </is>
      </c>
      <c r="L198" s="130" t="n">
        <v>52900.79</v>
      </c>
      <c r="M198" s="131" t="n"/>
      <c r="N198" s="130" t="n">
        <v>1108271.55</v>
      </c>
    </row>
    <row r="199" ht="19.35" customHeight="1">
      <c r="A199" s="127" t="n"/>
      <c r="B199" s="132" t="n"/>
      <c r="C199" s="133" t="inlineStr">
        <is>
          <t>в т.ч. эксплуатация машин и механизмов без учета доплат к оплате труда машинистов</t>
        </is>
      </c>
      <c r="L199" s="130" t="n">
        <v>52900.79</v>
      </c>
      <c r="M199" s="131" t="n"/>
      <c r="N199" s="130" t="n">
        <v>1108271.55</v>
      </c>
    </row>
    <row r="200" ht="19.35" customHeight="1">
      <c r="A200" s="127" t="n"/>
      <c r="B200" s="132" t="n"/>
      <c r="C200" s="133" t="inlineStr">
        <is>
          <t>- в т.ч. оплата труда машинистов (ОТм)</t>
        </is>
      </c>
      <c r="L200" s="130" t="n">
        <v>9250.93</v>
      </c>
      <c r="M200" s="131" t="n"/>
      <c r="N200" s="130" t="n">
        <v>659221.27</v>
      </c>
    </row>
    <row r="201" ht="19.35" customHeight="1">
      <c r="A201" s="127" t="n"/>
      <c r="B201" s="132" t="n"/>
      <c r="C201" s="133" t="inlineStr">
        <is>
          <t>всего ФОТ (справочно)</t>
        </is>
      </c>
      <c r="L201" s="130" t="n">
        <v>70185.14</v>
      </c>
      <c r="M201" s="131" t="n"/>
      <c r="N201" s="130" t="n">
        <v>5001393.06</v>
      </c>
    </row>
    <row r="202" ht="19.35" customHeight="1">
      <c r="A202" s="127" t="n"/>
      <c r="B202" s="132" t="n"/>
      <c r="C202" s="133" t="inlineStr">
        <is>
          <t>всего накладные расходы</t>
        </is>
      </c>
      <c r="L202" s="130" t="n">
        <v>62464.77</v>
      </c>
      <c r="M202" s="131" t="n"/>
      <c r="N202" s="130" t="n">
        <v>4451239.83</v>
      </c>
    </row>
    <row r="203" ht="19.35" customHeight="1">
      <c r="A203" s="127" t="n"/>
      <c r="B203" s="132" t="n"/>
      <c r="C203" s="133" t="inlineStr">
        <is>
          <t>всего сметная прибыль</t>
        </is>
      </c>
      <c r="L203" s="130" t="n">
        <v>28775.9</v>
      </c>
      <c r="M203" s="131" t="n"/>
      <c r="N203" s="130" t="n">
        <v>2050571.15</v>
      </c>
    </row>
    <row r="204" ht="19.35" customHeight="1">
      <c r="A204" s="127" t="n"/>
      <c r="B204" s="134" t="n"/>
      <c r="C204" s="135" t="inlineStr">
        <is>
          <t>ВСЕГО по смете</t>
        </is>
      </c>
      <c r="L204" s="125" t="n">
        <v>205075.67</v>
      </c>
      <c r="M204" s="126" t="n"/>
      <c r="N204" s="125" t="n">
        <v>11952254.32</v>
      </c>
    </row>
    <row r="205" ht="19.35" customHeight="1">
      <c r="A205" s="127" t="n"/>
      <c r="B205" s="132" t="n"/>
      <c r="C205" s="133" t="inlineStr">
        <is>
          <t>Всего прямые затраты</t>
        </is>
      </c>
      <c r="L205" s="130" t="n">
        <v>113835</v>
      </c>
      <c r="M205" s="131" t="n"/>
      <c r="N205" s="130" t="n">
        <v>5450443.34</v>
      </c>
    </row>
    <row r="206" ht="19.35" customHeight="1">
      <c r="A206" s="127" t="n"/>
      <c r="B206" s="132" t="n"/>
      <c r="C206" s="133" t="inlineStr">
        <is>
          <t>в том числе</t>
        </is>
      </c>
      <c r="L206" s="130" t="n"/>
      <c r="M206" s="131" t="n"/>
      <c r="N206" s="130" t="n"/>
    </row>
    <row r="207" ht="19.35" customHeight="1">
      <c r="A207" s="127" t="n"/>
      <c r="B207" s="132" t="n"/>
      <c r="C207" s="133" t="inlineStr">
        <is>
          <t>- оплата труда рабочих (ОТ)</t>
        </is>
      </c>
      <c r="L207" s="130" t="n">
        <v>60934.21</v>
      </c>
      <c r="M207" s="131" t="n"/>
      <c r="N207" s="130" t="n">
        <v>4342171.79</v>
      </c>
    </row>
    <row r="208" ht="19.35" customHeight="1">
      <c r="A208" s="127" t="n"/>
      <c r="B208" s="132" t="n"/>
      <c r="C208" s="133" t="inlineStr">
        <is>
          <t>- эксплуатация машин и механизмов</t>
        </is>
      </c>
      <c r="L208" s="130" t="n">
        <v>52900.79</v>
      </c>
      <c r="M208" s="131" t="n"/>
      <c r="N208" s="130" t="n">
        <v>1108271.55</v>
      </c>
    </row>
    <row r="209" ht="19.35" customHeight="1">
      <c r="A209" s="127" t="n"/>
      <c r="B209" s="132" t="n"/>
      <c r="C209" s="133" t="inlineStr">
        <is>
          <t>в т.ч. эксплуатация машин и механизмов без учета доплат к оплате труда машинистов</t>
        </is>
      </c>
      <c r="L209" s="130" t="n">
        <v>52900.79</v>
      </c>
      <c r="M209" s="131" t="n"/>
      <c r="N209" s="130" t="n">
        <v>1108271.55</v>
      </c>
    </row>
    <row r="210" ht="19.35" customHeight="1">
      <c r="A210" s="127" t="n"/>
      <c r="B210" s="132" t="n"/>
      <c r="C210" s="133" t="inlineStr">
        <is>
          <t>- в т.ч. оплата труда машинистов (ОТм)</t>
        </is>
      </c>
      <c r="L210" s="130" t="n">
        <v>9250.93</v>
      </c>
      <c r="M210" s="131" t="n"/>
      <c r="N210" s="130" t="n">
        <v>659221.27</v>
      </c>
    </row>
    <row r="211" ht="19.35" customHeight="1">
      <c r="A211" s="127" t="n"/>
      <c r="B211" s="132" t="n"/>
      <c r="C211" s="133" t="inlineStr">
        <is>
          <t>Всего ФОТ (справочно)</t>
        </is>
      </c>
      <c r="L211" s="130" t="n">
        <v>70185.14</v>
      </c>
      <c r="M211" s="131" t="n"/>
      <c r="N211" s="130" t="n">
        <v>5001393.06</v>
      </c>
    </row>
    <row r="212" ht="19.35" customHeight="1">
      <c r="A212" s="127" t="n"/>
      <c r="B212" s="132" t="n"/>
      <c r="C212" s="133" t="inlineStr">
        <is>
          <t>Всего накладные расходы</t>
        </is>
      </c>
      <c r="L212" s="130" t="n">
        <v>62464.77</v>
      </c>
      <c r="M212" s="131" t="n"/>
      <c r="N212" s="130" t="n">
        <v>4451239.83</v>
      </c>
    </row>
    <row r="213" ht="19.35" customHeight="1">
      <c r="A213" s="127" t="n"/>
      <c r="B213" s="132" t="n"/>
      <c r="C213" s="133" t="inlineStr">
        <is>
          <t>Всего сметная прибыль</t>
        </is>
      </c>
      <c r="L213" s="130" t="n">
        <v>28775.9</v>
      </c>
      <c r="M213" s="131" t="n"/>
      <c r="N213" s="130" t="n">
        <v>2050571.15</v>
      </c>
    </row>
    <row r="214" ht="19.35" customHeight="1">
      <c r="A214" s="127" t="n"/>
      <c r="B214" s="132" t="n"/>
      <c r="C214" s="133" t="inlineStr">
        <is>
          <t>Справочно</t>
        </is>
      </c>
      <c r="L214" s="130" t="n"/>
      <c r="M214" s="131" t="n"/>
      <c r="N214" s="130" t="n"/>
    </row>
    <row r="215" ht="19.35" customHeight="1">
      <c r="A215" s="127" t="n"/>
      <c r="B215" s="128" t="n"/>
      <c r="C215" s="133" t="inlineStr">
        <is>
          <t>затраты труда рабочих</t>
        </is>
      </c>
      <c r="I215" s="137" t="n">
        <v>7208.58036</v>
      </c>
      <c r="J215" s="138" t="n"/>
      <c r="K215" s="138" t="n"/>
      <c r="L215" s="131" t="n"/>
      <c r="M215" s="131" t="n"/>
      <c r="N215" s="131" t="n"/>
    </row>
    <row r="216" ht="19.35" customHeight="1">
      <c r="A216" s="127" t="n"/>
      <c r="B216" s="128" t="n"/>
      <c r="C216" s="133" t="inlineStr">
        <is>
          <t>затраты труда машинистов</t>
        </is>
      </c>
      <c r="I216" s="137" t="n">
        <v>685.2432</v>
      </c>
      <c r="J216" s="138" t="n"/>
      <c r="K216" s="138" t="n"/>
      <c r="L216" s="131" t="n"/>
      <c r="M216" s="131" t="n"/>
      <c r="N216" s="131" t="n"/>
    </row>
    <row r="217" ht="19.35" customHeight="1">
      <c r="A217" s="127" t="n"/>
      <c r="B217" s="146" t="n"/>
      <c r="C217" s="146" t="n"/>
      <c r="D217" s="124" t="n"/>
      <c r="E217" s="12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</row>
    <row r="218" ht="19.35" customHeight="1">
      <c r="A218" s="147" t="inlineStr">
        <is>
          <t>Составил: ______________________________________/  Григорова И. А. /</t>
        </is>
      </c>
    </row>
    <row r="219" ht="19.35" customHeight="1">
      <c r="A219" s="147" t="n"/>
      <c r="B219" s="147" t="n"/>
      <c r="C219" s="148" t="inlineStr">
        <is>
          <t>должность, подпись (инициалы, фамилия)</t>
        </is>
      </c>
      <c r="G219" s="149" t="n"/>
      <c r="H219" s="149" t="n"/>
      <c r="I219" s="149" t="n"/>
      <c r="J219" s="147" t="n"/>
      <c r="K219" s="147" t="n"/>
      <c r="L219" s="147" t="n"/>
      <c r="M219" s="147" t="n"/>
      <c r="N219" s="147" t="n"/>
    </row>
    <row r="220" ht="19.35" customHeight="1">
      <c r="A220" s="147" t="inlineStr">
        <is>
          <t>Проверил: ______________________________________ /  Черкасов А. В. /</t>
        </is>
      </c>
    </row>
    <row r="221" ht="19.35" customHeight="1">
      <c r="A221" s="4" t="n"/>
      <c r="B221" s="4" t="n"/>
      <c r="C221" s="148" t="inlineStr">
        <is>
          <t>должность, подпись (инициалы, фамилия)</t>
        </is>
      </c>
      <c r="G221" s="149" t="n"/>
      <c r="H221" s="149" t="n"/>
      <c r="I221" s="149" t="n"/>
      <c r="J221" s="4" t="n"/>
      <c r="K221" s="4" t="n"/>
      <c r="L221" s="4" t="n"/>
      <c r="M221" s="4" t="n"/>
      <c r="N221" s="4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H15:N15"/>
    <mergeCell ref="C51:E51"/>
    <mergeCell ref="C95:E9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A220:N220"/>
    <mergeCell ref="C85:E85"/>
    <mergeCell ref="C143:E143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177:K177"/>
    <mergeCell ref="C202:K202"/>
    <mergeCell ref="C211:K211"/>
    <mergeCell ref="C114:E114"/>
    <mergeCell ref="C59:E59"/>
    <mergeCell ref="C192:K192"/>
    <mergeCell ref="C130:E130"/>
    <mergeCell ref="C201:K201"/>
    <mergeCell ref="C46:E46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02-28-04</t>
        </is>
      </c>
    </row>
    <row r="25" ht="19.35" customHeight="1">
      <c r="A25" s="55" t="inlineStr">
        <is>
          <t>28 ВЛ 220 Магдагачи - Ульручьи с отпайкой на ПС Талдан. Магдагачинское уч. л-во 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555.89</v>
      </c>
      <c r="M31" s="64" t="n">
        <v>7.8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1278.54</v>
      </c>
      <c r="E32" s="71" t="inlineStr">
        <is>
          <t>(</t>
        </is>
      </c>
      <c r="F32" s="70" t="n">
        <v>17.94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930.42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1278.54</v>
      </c>
      <c r="E34" s="71" t="inlineStr">
        <is>
          <t>(</t>
        </is>
      </c>
      <c r="F34" s="77" t="n">
        <v>17.94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Пролет 5-35, 38-58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18.37</v>
      </c>
      <c r="H44" s="95" t="n">
        <v>1</v>
      </c>
      <c r="I44" s="116" t="n">
        <v>18.37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3" t="n">
        <v>1980.26</v>
      </c>
      <c r="M46" s="101" t="n">
        <v>71.26000000000001</v>
      </c>
      <c r="N46" s="103" t="n">
        <v>141113.33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8" t="n">
        <v>13.4</v>
      </c>
      <c r="H47" s="150" t="n">
        <v>0.96</v>
      </c>
      <c r="I47" s="117" t="n">
        <v>236.31168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1980.26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8" t="n"/>
      <c r="E49" s="88" t="n"/>
      <c r="F49" s="99" t="n"/>
      <c r="G49" s="107" t="n"/>
      <c r="H49" s="107" t="n"/>
      <c r="I49" s="100" t="n"/>
      <c r="J49" s="100" t="n"/>
      <c r="K49" s="100" t="n"/>
      <c r="L49" s="103" t="n">
        <v>1980.26</v>
      </c>
      <c r="M49" s="100" t="n"/>
      <c r="N49" s="103" t="n">
        <v>141113.33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1762.43</v>
      </c>
      <c r="M50" s="100" t="n"/>
      <c r="N50" s="113" t="n">
        <v>125590.86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811.91</v>
      </c>
      <c r="M51" s="100" t="n"/>
      <c r="N51" s="103" t="n">
        <v>57856.47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88" t="n"/>
      <c r="E52" s="88" t="n"/>
      <c r="F52" s="100" t="n"/>
      <c r="G52" s="107" t="n"/>
      <c r="H52" s="107" t="n"/>
      <c r="I52" s="114" t="n"/>
      <c r="J52" s="114" t="n"/>
      <c r="K52" s="114" t="n"/>
      <c r="L52" s="115" t="n">
        <v>4554.6</v>
      </c>
      <c r="M52" s="114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8.630000000000001</v>
      </c>
      <c r="H53" s="95" t="n">
        <v>1</v>
      </c>
      <c r="I53" s="116" t="n">
        <v>8.630000000000001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3" t="n">
        <v>2679.88</v>
      </c>
      <c r="M55" s="101" t="n">
        <v>71.26000000000001</v>
      </c>
      <c r="N55" s="103" t="n">
        <v>190968.25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8" t="n">
        <v>38.6</v>
      </c>
      <c r="H56" s="150" t="n">
        <v>0.96</v>
      </c>
      <c r="I56" s="117" t="n">
        <v>319.79328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2679.88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8" t="n"/>
      <c r="E58" s="88" t="n"/>
      <c r="F58" s="99" t="n"/>
      <c r="G58" s="107" t="n"/>
      <c r="H58" s="107" t="n"/>
      <c r="I58" s="100" t="n"/>
      <c r="J58" s="100" t="n"/>
      <c r="K58" s="100" t="n"/>
      <c r="L58" s="103" t="n">
        <v>2679.88</v>
      </c>
      <c r="M58" s="100" t="n"/>
      <c r="N58" s="103" t="n">
        <v>190968.25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2385.09</v>
      </c>
      <c r="M59" s="100" t="n"/>
      <c r="N59" s="113" t="n">
        <v>169961.74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3" t="n">
        <v>1098.75</v>
      </c>
      <c r="M60" s="100" t="n"/>
      <c r="N60" s="103" t="n">
        <v>78296.98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88" t="n"/>
      <c r="E61" s="88" t="n"/>
      <c r="F61" s="100" t="n"/>
      <c r="G61" s="107" t="n"/>
      <c r="H61" s="107" t="n"/>
      <c r="I61" s="114" t="n"/>
      <c r="J61" s="114" t="n"/>
      <c r="K61" s="114" t="n"/>
      <c r="L61" s="115" t="n">
        <v>6163.72</v>
      </c>
      <c r="M61" s="114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1.98</v>
      </c>
      <c r="H62" s="95" t="n">
        <v>1</v>
      </c>
      <c r="I62" s="116" t="n">
        <v>1.98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772.54</v>
      </c>
      <c r="M64" s="101" t="n">
        <v>71.26000000000001</v>
      </c>
      <c r="N64" s="103" t="n">
        <v>55051.2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8" t="n">
        <v>48.5</v>
      </c>
      <c r="H65" s="150" t="n">
        <v>0.96</v>
      </c>
      <c r="I65" s="119" t="n">
        <v>92.1888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772.54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88" t="n"/>
      <c r="E67" s="88" t="n"/>
      <c r="F67" s="99" t="n"/>
      <c r="G67" s="107" t="n"/>
      <c r="H67" s="107" t="n"/>
      <c r="I67" s="100" t="n"/>
      <c r="J67" s="100" t="n"/>
      <c r="K67" s="100" t="n"/>
      <c r="L67" s="101" t="n">
        <v>772.54</v>
      </c>
      <c r="M67" s="100" t="n"/>
      <c r="N67" s="103" t="n">
        <v>55051.2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687.5599999999999</v>
      </c>
      <c r="M68" s="100" t="n"/>
      <c r="N68" s="113" t="n">
        <v>48995.57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316.74</v>
      </c>
      <c r="M69" s="100" t="n"/>
      <c r="N69" s="103" t="n">
        <v>22570.99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88" t="n"/>
      <c r="E70" s="88" t="n"/>
      <c r="F70" s="100" t="n"/>
      <c r="G70" s="107" t="n"/>
      <c r="H70" s="107" t="n"/>
      <c r="I70" s="114" t="n"/>
      <c r="J70" s="114" t="n"/>
      <c r="K70" s="114" t="n"/>
      <c r="L70" s="115" t="n">
        <v>1776.84</v>
      </c>
      <c r="M70" s="114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0.34</v>
      </c>
      <c r="H71" s="95" t="n">
        <v>1</v>
      </c>
      <c r="I71" s="116" t="n">
        <v>0.34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224.13</v>
      </c>
      <c r="M73" s="101" t="n">
        <v>71.26000000000001</v>
      </c>
      <c r="N73" s="103" t="n">
        <v>15971.5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8" t="n">
        <v>80.5</v>
      </c>
      <c r="H74" s="150" t="n">
        <v>0.96</v>
      </c>
      <c r="I74" s="119" t="n">
        <v>26.2752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224.13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8" t="n"/>
      <c r="E76" s="88" t="n"/>
      <c r="F76" s="99" t="n"/>
      <c r="G76" s="107" t="n"/>
      <c r="H76" s="107" t="n"/>
      <c r="I76" s="100" t="n"/>
      <c r="J76" s="100" t="n"/>
      <c r="K76" s="100" t="n"/>
      <c r="L76" s="101" t="n">
        <v>224.13</v>
      </c>
      <c r="M76" s="100" t="n"/>
      <c r="N76" s="103" t="n">
        <v>15971.5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199.48</v>
      </c>
      <c r="M77" s="100" t="n"/>
      <c r="N77" s="113" t="n">
        <v>14214.64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91.89</v>
      </c>
      <c r="M78" s="100" t="n"/>
      <c r="N78" s="103" t="n">
        <v>6548.32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88" t="n"/>
      <c r="E79" s="88" t="n"/>
      <c r="F79" s="100" t="n"/>
      <c r="G79" s="107" t="n"/>
      <c r="H79" s="107" t="n"/>
      <c r="I79" s="114" t="n"/>
      <c r="J79" s="114" t="n"/>
      <c r="K79" s="114" t="n"/>
      <c r="L79" s="116" t="n">
        <v>515.5</v>
      </c>
      <c r="M79" s="114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6.63</v>
      </c>
      <c r="H80" s="95" t="n">
        <v>1</v>
      </c>
      <c r="I80" s="116" t="n">
        <v>6.63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1" t="n">
        <v>837.42</v>
      </c>
      <c r="M82" s="101" t="n">
        <v>71.26000000000001</v>
      </c>
      <c r="N82" s="103" t="n">
        <v>59674.55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8" t="n">
        <v>15.7</v>
      </c>
      <c r="H83" s="150" t="n">
        <v>0.96</v>
      </c>
      <c r="I83" s="117" t="n">
        <v>99.92735999999999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7" t="n"/>
      <c r="H84" s="107" t="n"/>
      <c r="I84" s="100" t="n"/>
      <c r="J84" s="101" t="n">
        <v>131.57</v>
      </c>
      <c r="K84" s="100" t="n"/>
      <c r="L84" s="101" t="n">
        <v>837.42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88" t="n"/>
      <c r="E85" s="88" t="n"/>
      <c r="F85" s="99" t="n"/>
      <c r="G85" s="107" t="n"/>
      <c r="H85" s="107" t="n"/>
      <c r="I85" s="100" t="n"/>
      <c r="J85" s="100" t="n"/>
      <c r="K85" s="100" t="n"/>
      <c r="L85" s="101" t="n">
        <v>837.42</v>
      </c>
      <c r="M85" s="100" t="n"/>
      <c r="N85" s="103" t="n">
        <v>59674.55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745.3</v>
      </c>
      <c r="M86" s="100" t="n"/>
      <c r="N86" s="113" t="n">
        <v>53110.35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343.34</v>
      </c>
      <c r="M87" s="100" t="n"/>
      <c r="N87" s="103" t="n">
        <v>24466.57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88" t="n"/>
      <c r="E88" s="88" t="n"/>
      <c r="F88" s="100" t="n"/>
      <c r="G88" s="107" t="n"/>
      <c r="H88" s="107" t="n"/>
      <c r="I88" s="114" t="n"/>
      <c r="J88" s="114" t="n"/>
      <c r="K88" s="114" t="n"/>
      <c r="L88" s="115" t="n">
        <v>1926.06</v>
      </c>
      <c r="M88" s="114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3.14</v>
      </c>
      <c r="H89" s="95" t="n">
        <v>1</v>
      </c>
      <c r="I89" s="116" t="n">
        <v>3.14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3" t="n">
        <v>1159.46</v>
      </c>
      <c r="M91" s="101" t="n">
        <v>71.26000000000001</v>
      </c>
      <c r="N91" s="103" t="n">
        <v>82623.12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8" t="n">
        <v>45.9</v>
      </c>
      <c r="H92" s="150" t="n">
        <v>0.96</v>
      </c>
      <c r="I92" s="117" t="n">
        <v>138.36096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7" t="n"/>
      <c r="H93" s="107" t="n"/>
      <c r="I93" s="100" t="n"/>
      <c r="J93" s="101" t="n">
        <v>384.64</v>
      </c>
      <c r="K93" s="100" t="n"/>
      <c r="L93" s="103" t="n">
        <v>1159.46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88" t="n"/>
      <c r="E94" s="88" t="n"/>
      <c r="F94" s="99" t="n"/>
      <c r="G94" s="107" t="n"/>
      <c r="H94" s="107" t="n"/>
      <c r="I94" s="100" t="n"/>
      <c r="J94" s="100" t="n"/>
      <c r="K94" s="100" t="n"/>
      <c r="L94" s="103" t="n">
        <v>1159.46</v>
      </c>
      <c r="M94" s="100" t="n"/>
      <c r="N94" s="103" t="n">
        <v>82623.12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3" t="n">
        <v>1031.92</v>
      </c>
      <c r="M95" s="100" t="n"/>
      <c r="N95" s="113" t="n">
        <v>73534.58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475.38</v>
      </c>
      <c r="M96" s="100" t="n"/>
      <c r="N96" s="103" t="n">
        <v>33875.48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88" t="n"/>
      <c r="E97" s="88" t="n"/>
      <c r="F97" s="100" t="n"/>
      <c r="G97" s="107" t="n"/>
      <c r="H97" s="107" t="n"/>
      <c r="I97" s="114" t="n"/>
      <c r="J97" s="114" t="n"/>
      <c r="K97" s="114" t="n"/>
      <c r="L97" s="115" t="n">
        <v>2666.76</v>
      </c>
      <c r="M97" s="114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0.31</v>
      </c>
      <c r="H98" s="95" t="n">
        <v>1</v>
      </c>
      <c r="I98" s="116" t="n">
        <v>0.31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50" t="n">
        <v>0.96</v>
      </c>
      <c r="L100" s="101" t="n">
        <v>147.14</v>
      </c>
      <c r="M100" s="101" t="n">
        <v>71.26000000000001</v>
      </c>
      <c r="N100" s="103" t="n">
        <v>10485.2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2" t="n">
        <v>59</v>
      </c>
      <c r="H101" s="150" t="n">
        <v>0.96</v>
      </c>
      <c r="I101" s="119" t="n">
        <v>17.5584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7" t="n"/>
      <c r="H102" s="107" t="n"/>
      <c r="I102" s="100" t="n"/>
      <c r="J102" s="101" t="n">
        <v>494.42</v>
      </c>
      <c r="K102" s="100" t="n"/>
      <c r="L102" s="101" t="n">
        <v>147.14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88" t="n"/>
      <c r="E103" s="88" t="n"/>
      <c r="F103" s="99" t="n"/>
      <c r="G103" s="107" t="n"/>
      <c r="H103" s="107" t="n"/>
      <c r="I103" s="100" t="n"/>
      <c r="J103" s="100" t="n"/>
      <c r="K103" s="100" t="n"/>
      <c r="L103" s="101" t="n">
        <v>147.14</v>
      </c>
      <c r="M103" s="100" t="n"/>
      <c r="N103" s="103" t="n">
        <v>10485.2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130.95</v>
      </c>
      <c r="M104" s="100" t="n"/>
      <c r="N104" s="113" t="n">
        <v>9331.83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60.33</v>
      </c>
      <c r="M105" s="100" t="n"/>
      <c r="N105" s="103" t="n">
        <v>4298.93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88" t="n"/>
      <c r="E106" s="88" t="n"/>
      <c r="F106" s="100" t="n"/>
      <c r="G106" s="107" t="n"/>
      <c r="H106" s="107" t="n"/>
      <c r="I106" s="114" t="n"/>
      <c r="J106" s="114" t="n"/>
      <c r="K106" s="114" t="n"/>
      <c r="L106" s="116" t="n">
        <v>338.42</v>
      </c>
      <c r="M106" s="114" t="n"/>
      <c r="N106" s="94" t="n"/>
    </row>
    <row r="107" ht="19.35" customHeight="1">
      <c r="A107" s="123" t="n"/>
      <c r="B107" s="123" t="n"/>
      <c r="C107" s="124" t="inlineStr">
        <is>
          <t>Итого по разделу 1. Вырубка просеки</t>
        </is>
      </c>
      <c r="L107" s="125" t="n">
        <v>17941.9</v>
      </c>
      <c r="M107" s="123" t="n"/>
      <c r="N107" s="126" t="n"/>
    </row>
    <row r="108" ht="19.35" customHeight="1">
      <c r="A108" s="127" t="n"/>
      <c r="B108" s="128" t="n"/>
      <c r="C108" s="129" t="inlineStr">
        <is>
          <t>Итого прямые затраты по разделу</t>
        </is>
      </c>
      <c r="L108" s="130" t="n">
        <v>7800.83</v>
      </c>
      <c r="M108" s="131" t="n"/>
      <c r="N108" s="130" t="n">
        <v>555887.15</v>
      </c>
    </row>
    <row r="109" ht="19.35" customHeight="1">
      <c r="A109" s="127" t="n"/>
      <c r="B109" s="128" t="n"/>
      <c r="C109" s="129" t="inlineStr">
        <is>
          <t>в том числе</t>
        </is>
      </c>
      <c r="L109" s="130" t="n"/>
      <c r="M109" s="131" t="n"/>
      <c r="N109" s="130" t="n"/>
    </row>
    <row r="110" ht="19.35" customHeight="1">
      <c r="A110" s="127" t="n"/>
      <c r="B110" s="128" t="n"/>
      <c r="C110" s="129" t="inlineStr">
        <is>
          <t>- оплата труда (ОТ)</t>
        </is>
      </c>
      <c r="L110" s="130" t="n">
        <v>7800.83</v>
      </c>
      <c r="M110" s="131" t="n"/>
      <c r="N110" s="130" t="n">
        <v>555887.15</v>
      </c>
    </row>
    <row r="111" ht="19.35" customHeight="1">
      <c r="A111" s="127" t="n"/>
      <c r="B111" s="128" t="n"/>
      <c r="C111" s="129" t="inlineStr">
        <is>
          <t>- эксплуатация машин и механизмов</t>
        </is>
      </c>
      <c r="L111" s="130" t="n">
        <v>0</v>
      </c>
      <c r="M111" s="131" t="n"/>
      <c r="N111" s="130" t="n">
        <v>0</v>
      </c>
    </row>
    <row r="112" ht="19.35" customHeight="1">
      <c r="A112" s="127" t="n"/>
      <c r="B112" s="132" t="n"/>
      <c r="C112" s="133" t="inlineStr">
        <is>
          <t>в том числе</t>
        </is>
      </c>
      <c r="L112" s="130" t="n"/>
      <c r="M112" s="131" t="n"/>
      <c r="N112" s="130" t="n"/>
    </row>
    <row r="113" ht="19.35" customHeight="1">
      <c r="A113" s="127" t="n"/>
      <c r="B113" s="132" t="n"/>
      <c r="C113" s="133" t="inlineStr">
        <is>
          <t>эксплуатация машин и механизмов без учета доплат к оплате труда машинистов</t>
        </is>
      </c>
      <c r="L113" s="130" t="n">
        <v>0</v>
      </c>
      <c r="M113" s="131" t="n"/>
      <c r="N113" s="130" t="n">
        <v>0</v>
      </c>
    </row>
    <row r="114" ht="19.35" customHeight="1">
      <c r="A114" s="127" t="n"/>
      <c r="B114" s="132" t="n"/>
      <c r="C114" s="133" t="inlineStr">
        <is>
          <t>в том числе</t>
        </is>
      </c>
      <c r="L114" s="130" t="n"/>
      <c r="M114" s="131" t="n"/>
      <c r="N114" s="130" t="n"/>
    </row>
    <row r="115" ht="19.35" customHeight="1">
      <c r="A115" s="127" t="n"/>
      <c r="B115" s="132" t="n"/>
      <c r="C115" s="133" t="inlineStr">
        <is>
          <t>оплата труда машинистов (ОТм)</t>
        </is>
      </c>
      <c r="L115" s="130" t="n">
        <v>0</v>
      </c>
      <c r="M115" s="131" t="n"/>
      <c r="N115" s="130" t="n">
        <v>0</v>
      </c>
    </row>
    <row r="116" ht="19.35" customHeight="1">
      <c r="A116" s="127" t="n"/>
      <c r="B116" s="128" t="n"/>
      <c r="C116" s="129" t="inlineStr">
        <is>
          <t>Итого ФОТ (справочно)</t>
        </is>
      </c>
      <c r="L116" s="130" t="n">
        <v>7800.83</v>
      </c>
      <c r="M116" s="131" t="n"/>
      <c r="N116" s="130" t="n">
        <v>555887.15</v>
      </c>
    </row>
    <row r="117" ht="19.35" customHeight="1">
      <c r="A117" s="127" t="n"/>
      <c r="B117" s="128" t="n"/>
      <c r="C117" s="129" t="inlineStr">
        <is>
          <t>Итого накладные расходы</t>
        </is>
      </c>
      <c r="L117" s="130" t="n">
        <v>6942.73</v>
      </c>
      <c r="M117" s="131" t="n"/>
      <c r="N117" s="130" t="n">
        <v>494739.57</v>
      </c>
    </row>
    <row r="118" ht="19.35" customHeight="1">
      <c r="A118" s="127" t="n"/>
      <c r="B118" s="128" t="n"/>
      <c r="C118" s="129" t="inlineStr">
        <is>
          <t>Итого сметная прибыль</t>
        </is>
      </c>
      <c r="L118" s="130" t="n">
        <v>3198.34</v>
      </c>
      <c r="M118" s="131" t="n"/>
      <c r="N118" s="130" t="n">
        <v>227913.74</v>
      </c>
    </row>
    <row r="119" ht="19.35" customHeight="1">
      <c r="A119" s="127" t="n"/>
      <c r="B119" s="134" t="n"/>
      <c r="C119" s="135" t="inlineStr">
        <is>
          <t>Итого по разделу</t>
        </is>
      </c>
      <c r="L119" s="125" t="n">
        <v>17941.9</v>
      </c>
      <c r="M119" s="136" t="n"/>
      <c r="N119" s="125" t="n">
        <v>1278540.46</v>
      </c>
    </row>
    <row r="120" ht="19.35" customHeight="1">
      <c r="A120" s="127" t="n"/>
      <c r="B120" s="132" t="n"/>
      <c r="C120" s="133" t="inlineStr">
        <is>
          <t>Справочно</t>
        </is>
      </c>
      <c r="L120" s="130" t="n"/>
      <c r="M120" s="131" t="n"/>
      <c r="N120" s="130" t="n"/>
    </row>
    <row r="121" ht="19.35" customHeight="1">
      <c r="A121" s="127" t="n"/>
      <c r="B121" s="128" t="n"/>
      <c r="C121" s="133" t="inlineStr">
        <is>
          <t>затраты труда рабочих</t>
        </is>
      </c>
      <c r="I121" s="137" t="n">
        <v>930.41568</v>
      </c>
      <c r="J121" s="138" t="n"/>
      <c r="K121" s="138" t="n"/>
      <c r="L121" s="131" t="n"/>
      <c r="M121" s="131" t="n"/>
      <c r="N121" s="131" t="n"/>
    </row>
    <row r="122" ht="19.35" customHeight="1">
      <c r="A122" s="127" t="n"/>
      <c r="B122" s="128" t="n"/>
      <c r="C122" s="133" t="inlineStr">
        <is>
          <t>затраты труда машинистов</t>
        </is>
      </c>
      <c r="I122" s="137" t="n">
        <v>0</v>
      </c>
      <c r="J122" s="138" t="n"/>
      <c r="K122" s="138" t="n"/>
      <c r="L122" s="131" t="n"/>
      <c r="M122" s="131" t="n"/>
      <c r="N122" s="131" t="n"/>
    </row>
    <row r="123" ht="19.35" customHeight="1">
      <c r="A123" s="139" t="n"/>
      <c r="B123" s="140" t="n"/>
      <c r="C123" s="141" t="inlineStr">
        <is>
          <t>ВСЕГО по смете</t>
        </is>
      </c>
      <c r="D123" s="142" t="n"/>
      <c r="E123" s="142" t="n"/>
      <c r="F123" s="143" t="n"/>
      <c r="G123" s="143" t="n"/>
      <c r="H123" s="143" t="n"/>
      <c r="I123" s="143" t="n"/>
      <c r="J123" s="143" t="n"/>
      <c r="K123" s="143" t="n"/>
      <c r="L123" s="144" t="n"/>
      <c r="M123" s="143" t="n"/>
      <c r="N123" s="145" t="n"/>
    </row>
    <row r="124" ht="19.35" customHeight="1">
      <c r="A124" s="127" t="n"/>
      <c r="B124" s="134" t="n"/>
      <c r="C124" s="135" t="inlineStr">
        <is>
          <t>Итого по всем разделам</t>
        </is>
      </c>
      <c r="L124" s="125" t="n">
        <v>17941.9</v>
      </c>
      <c r="M124" s="126" t="n"/>
      <c r="N124" s="125" t="n"/>
    </row>
    <row r="125" ht="19.35" customHeight="1">
      <c r="A125" s="127" t="n"/>
      <c r="B125" s="128" t="n"/>
      <c r="C125" s="129" t="inlineStr">
        <is>
          <t>ВСЕГО строительные работы</t>
        </is>
      </c>
      <c r="L125" s="130" t="n">
        <v>17941.9</v>
      </c>
      <c r="M125" s="131" t="n"/>
      <c r="N125" s="130" t="n">
        <v>1278540.46</v>
      </c>
    </row>
    <row r="126" ht="19.35" customHeight="1">
      <c r="A126" s="127" t="n"/>
      <c r="B126" s="132" t="n"/>
      <c r="C126" s="133" t="inlineStr">
        <is>
          <t>в том числе</t>
        </is>
      </c>
      <c r="L126" s="130" t="n"/>
      <c r="M126" s="131" t="n"/>
      <c r="N126" s="130" t="n"/>
    </row>
    <row r="127" ht="19.35" customHeight="1">
      <c r="A127" s="127" t="n"/>
      <c r="B127" s="132" t="n"/>
      <c r="C127" s="133" t="inlineStr">
        <is>
          <t>всего прямые затраты</t>
        </is>
      </c>
      <c r="L127" s="130" t="n">
        <v>7800.83</v>
      </c>
      <c r="M127" s="131" t="n"/>
      <c r="N127" s="130" t="n">
        <v>555887.15</v>
      </c>
    </row>
    <row r="128" ht="19.35" customHeight="1">
      <c r="A128" s="127" t="n"/>
      <c r="B128" s="132" t="n"/>
      <c r="C128" s="133" t="inlineStr">
        <is>
          <t>в том числе</t>
        </is>
      </c>
      <c r="L128" s="130" t="n"/>
      <c r="M128" s="131" t="n"/>
      <c r="N128" s="130" t="n"/>
    </row>
    <row r="129" ht="19.35" customHeight="1">
      <c r="A129" s="127" t="n"/>
      <c r="B129" s="132" t="n"/>
      <c r="C129" s="133" t="inlineStr">
        <is>
          <t>- оплата труда (ОТ)</t>
        </is>
      </c>
      <c r="L129" s="130" t="n">
        <v>7800.83</v>
      </c>
      <c r="M129" s="131" t="n"/>
      <c r="N129" s="130" t="n">
        <v>555887.15</v>
      </c>
    </row>
    <row r="130" ht="19.35" customHeight="1">
      <c r="A130" s="127" t="n"/>
      <c r="B130" s="132" t="n"/>
      <c r="C130" s="133" t="inlineStr">
        <is>
          <t>- эксплуатация машин и механизмов</t>
        </is>
      </c>
      <c r="L130" s="130" t="n">
        <v>0</v>
      </c>
      <c r="M130" s="131" t="n"/>
      <c r="N130" s="130" t="n">
        <v>0</v>
      </c>
    </row>
    <row r="131" ht="19.35" customHeight="1">
      <c r="A131" s="127" t="n"/>
      <c r="B131" s="132" t="n"/>
      <c r="C131" s="133" t="inlineStr">
        <is>
          <t>в т.ч. эксплуатация машин и механизмов без учета доплат к оплате труда машинистов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- в т.ч. оплата труда машинистов (ОТм)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всего ФОТ (справочно)</t>
        </is>
      </c>
      <c r="L133" s="130" t="n">
        <v>7800.83</v>
      </c>
      <c r="M133" s="131" t="n"/>
      <c r="N133" s="130" t="n">
        <v>555887.15</v>
      </c>
    </row>
    <row r="134" ht="19.35" customHeight="1">
      <c r="A134" s="127" t="n"/>
      <c r="B134" s="132" t="n"/>
      <c r="C134" s="133" t="inlineStr">
        <is>
          <t>всего накладные расходы</t>
        </is>
      </c>
      <c r="L134" s="130" t="n">
        <v>6942.73</v>
      </c>
      <c r="M134" s="131" t="n"/>
      <c r="N134" s="130" t="n">
        <v>494739.57</v>
      </c>
    </row>
    <row r="135" ht="19.35" customHeight="1">
      <c r="A135" s="127" t="n"/>
      <c r="B135" s="132" t="n"/>
      <c r="C135" s="133" t="inlineStr">
        <is>
          <t>всего сметная прибыль</t>
        </is>
      </c>
      <c r="L135" s="130" t="n">
        <v>3198.34</v>
      </c>
      <c r="M135" s="131" t="n"/>
      <c r="N135" s="130" t="n">
        <v>227913.74</v>
      </c>
    </row>
    <row r="136" ht="19.35" customHeight="1">
      <c r="A136" s="127" t="n"/>
      <c r="B136" s="134" t="n"/>
      <c r="C136" s="135" t="inlineStr">
        <is>
          <t>ВСЕГО по смете</t>
        </is>
      </c>
      <c r="L136" s="125" t="n">
        <v>17941.9</v>
      </c>
      <c r="M136" s="126" t="n"/>
      <c r="N136" s="125" t="n">
        <v>1278540.46</v>
      </c>
    </row>
    <row r="137" ht="19.35" customHeight="1">
      <c r="A137" s="127" t="n"/>
      <c r="B137" s="132" t="n"/>
      <c r="C137" s="133" t="inlineStr">
        <is>
          <t>Всего прямые затраты</t>
        </is>
      </c>
      <c r="L137" s="130" t="n">
        <v>7800.83</v>
      </c>
      <c r="M137" s="131" t="n"/>
      <c r="N137" s="130" t="n">
        <v>555887.15</v>
      </c>
    </row>
    <row r="138" ht="19.35" customHeight="1">
      <c r="A138" s="127" t="n"/>
      <c r="B138" s="132" t="n"/>
      <c r="C138" s="133" t="inlineStr">
        <is>
          <t>в том числе</t>
        </is>
      </c>
      <c r="L138" s="130" t="n"/>
      <c r="M138" s="131" t="n"/>
      <c r="N138" s="130" t="n"/>
    </row>
    <row r="139" ht="19.35" customHeight="1">
      <c r="A139" s="127" t="n"/>
      <c r="B139" s="132" t="n"/>
      <c r="C139" s="133" t="inlineStr">
        <is>
          <t>- оплата труда рабочих (ОТ)</t>
        </is>
      </c>
      <c r="L139" s="130" t="n">
        <v>7800.83</v>
      </c>
      <c r="M139" s="131" t="n"/>
      <c r="N139" s="130" t="n">
        <v>555887.15</v>
      </c>
    </row>
    <row r="140" ht="19.35" customHeight="1">
      <c r="A140" s="127" t="n"/>
      <c r="B140" s="132" t="n"/>
      <c r="C140" s="133" t="inlineStr">
        <is>
          <t>- эксплуатация машин и механизмов</t>
        </is>
      </c>
      <c r="L140" s="130" t="n">
        <v>0</v>
      </c>
      <c r="M140" s="131" t="n"/>
      <c r="N140" s="130" t="n">
        <v>0</v>
      </c>
    </row>
    <row r="141" ht="19.35" customHeight="1">
      <c r="A141" s="127" t="n"/>
      <c r="B141" s="132" t="n"/>
      <c r="C141" s="133" t="inlineStr">
        <is>
          <t>в т.ч. эксплуатация машин и механизмов без учета доплат к оплате труда машинистов</t>
        </is>
      </c>
      <c r="L141" s="130" t="n">
        <v>0</v>
      </c>
      <c r="M141" s="131" t="n"/>
      <c r="N141" s="130" t="n">
        <v>0</v>
      </c>
    </row>
    <row r="142" ht="19.35" customHeight="1">
      <c r="A142" s="127" t="n"/>
      <c r="B142" s="132" t="n"/>
      <c r="C142" s="133" t="inlineStr">
        <is>
          <t>- в т.ч. оплата труда машинистов (ОТм)</t>
        </is>
      </c>
      <c r="L142" s="130" t="n">
        <v>0</v>
      </c>
      <c r="M142" s="131" t="n"/>
      <c r="N142" s="130" t="n">
        <v>0</v>
      </c>
    </row>
    <row r="143" ht="19.35" customHeight="1">
      <c r="A143" s="127" t="n"/>
      <c r="B143" s="132" t="n"/>
      <c r="C143" s="133" t="inlineStr">
        <is>
          <t>Всего ФОТ (справочно)</t>
        </is>
      </c>
      <c r="L143" s="130" t="n">
        <v>7800.83</v>
      </c>
      <c r="M143" s="131" t="n"/>
      <c r="N143" s="130" t="n">
        <v>555887.15</v>
      </c>
    </row>
    <row r="144" ht="19.35" customHeight="1">
      <c r="A144" s="127" t="n"/>
      <c r="B144" s="132" t="n"/>
      <c r="C144" s="133" t="inlineStr">
        <is>
          <t>Всего накладные расходы</t>
        </is>
      </c>
      <c r="L144" s="130" t="n">
        <v>6942.73</v>
      </c>
      <c r="M144" s="131" t="n"/>
      <c r="N144" s="130" t="n">
        <v>494739.57</v>
      </c>
    </row>
    <row r="145" ht="19.35" customHeight="1">
      <c r="A145" s="127" t="n"/>
      <c r="B145" s="132" t="n"/>
      <c r="C145" s="133" t="inlineStr">
        <is>
          <t>Всего сметная прибыль</t>
        </is>
      </c>
      <c r="L145" s="130" t="n">
        <v>3198.34</v>
      </c>
      <c r="M145" s="131" t="n"/>
      <c r="N145" s="130" t="n">
        <v>227913.74</v>
      </c>
    </row>
    <row r="146" ht="19.35" customHeight="1">
      <c r="A146" s="127" t="n"/>
      <c r="B146" s="132" t="n"/>
      <c r="C146" s="133" t="inlineStr">
        <is>
          <t>Справочно</t>
        </is>
      </c>
      <c r="L146" s="130" t="n"/>
      <c r="M146" s="131" t="n"/>
      <c r="N146" s="130" t="n"/>
    </row>
    <row r="147" ht="19.35" customHeight="1">
      <c r="A147" s="127" t="n"/>
      <c r="B147" s="128" t="n"/>
      <c r="C147" s="133" t="inlineStr">
        <is>
          <t>затраты труда рабочих</t>
        </is>
      </c>
      <c r="I147" s="137" t="n">
        <v>930.41568</v>
      </c>
      <c r="J147" s="138" t="n"/>
      <c r="K147" s="138" t="n"/>
      <c r="L147" s="131" t="n"/>
      <c r="M147" s="131" t="n"/>
      <c r="N147" s="131" t="n"/>
    </row>
    <row r="148" ht="19.35" customHeight="1">
      <c r="A148" s="127" t="n"/>
      <c r="B148" s="128" t="n"/>
      <c r="C148" s="133" t="inlineStr">
        <is>
          <t>затраты труда машинистов</t>
        </is>
      </c>
      <c r="I148" s="137" t="n">
        <v>0</v>
      </c>
      <c r="J148" s="138" t="n"/>
      <c r="K148" s="138" t="n"/>
      <c r="L148" s="131" t="n"/>
      <c r="M148" s="131" t="n"/>
      <c r="N148" s="131" t="n"/>
    </row>
    <row r="149" ht="19.35" customHeight="1">
      <c r="A149" s="127" t="n"/>
      <c r="B149" s="146" t="n"/>
      <c r="C149" s="146" t="n"/>
      <c r="D149" s="124" t="n"/>
      <c r="E149" s="12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 ht="19.35" customHeight="1">
      <c r="A150" s="147" t="inlineStr">
        <is>
          <t>Составил: ______________________________________/  Григорова И. А. /</t>
        </is>
      </c>
    </row>
    <row r="151" ht="19.35" customHeight="1">
      <c r="A151" s="147" t="n"/>
      <c r="B151" s="147" t="n"/>
      <c r="C151" s="148" t="inlineStr">
        <is>
          <t>должность, подпись (инициалы, фамилия)</t>
        </is>
      </c>
      <c r="G151" s="149" t="n"/>
      <c r="H151" s="149" t="n"/>
      <c r="I151" s="149" t="n"/>
      <c r="J151" s="147" t="n"/>
      <c r="K151" s="147" t="n"/>
      <c r="L151" s="147" t="n"/>
      <c r="M151" s="147" t="n"/>
      <c r="N151" s="147" t="n"/>
    </row>
    <row r="152" ht="19.35" customHeight="1">
      <c r="A152" s="147" t="inlineStr">
        <is>
          <t>Проверил: ______________________________________ /  Черкасов А. В. /</t>
        </is>
      </c>
    </row>
    <row r="153" ht="19.35" customHeight="1">
      <c r="A153" s="4" t="n"/>
      <c r="B153" s="4" t="n"/>
      <c r="C153" s="148" t="inlineStr">
        <is>
          <t>должность, подпись (инициалы, фамилия)</t>
        </is>
      </c>
      <c r="G153" s="149" t="n"/>
      <c r="H153" s="149" t="n"/>
      <c r="I153" s="149" t="n"/>
      <c r="J153" s="4" t="n"/>
      <c r="K153" s="4" t="n"/>
      <c r="L153" s="4" t="n"/>
      <c r="M153" s="4" t="n"/>
      <c r="N153" s="4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H15:N15"/>
    <mergeCell ref="C51:E51"/>
    <mergeCell ref="C95:E9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02-28-05</t>
        </is>
      </c>
    </row>
    <row r="25" ht="19.35" customHeight="1">
      <c r="A25" s="55" t="inlineStr">
        <is>
          <t>28 ВЛ 220 Магдагачи - Ульручьи с отпайкой на ПС Талдан. Магдагачинский р-он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52.79</v>
      </c>
      <c r="M31" s="64" t="n">
        <v>0.74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151.74</v>
      </c>
      <c r="E32" s="71" t="inlineStr">
        <is>
          <t>(</t>
        </is>
      </c>
      <c r="F32" s="70" t="n">
        <v>2.71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87.84999999999999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10.57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151.74</v>
      </c>
      <c r="E34" s="71" t="inlineStr">
        <is>
          <t>(</t>
        </is>
      </c>
      <c r="F34" s="77" t="n">
        <v>2.71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12</v>
      </c>
      <c r="H44" s="95" t="n">
        <v>1</v>
      </c>
      <c r="I44" s="95" t="n">
        <v>12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1" t="n">
        <v>544.1799999999999</v>
      </c>
      <c r="M45" s="101" t="n">
        <v>71.26000000000001</v>
      </c>
      <c r="N45" s="103" t="n">
        <v>38778.27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06" t="n">
        <v>63.792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7" t="n"/>
      <c r="H47" s="107" t="n"/>
      <c r="I47" s="100" t="n"/>
      <c r="J47" s="101" t="n">
        <v>37.79</v>
      </c>
      <c r="K47" s="100" t="n"/>
      <c r="L47" s="101" t="n">
        <v>544.1799999999999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8" t="n"/>
      <c r="E48" s="88" t="n"/>
      <c r="F48" s="99" t="n"/>
      <c r="G48" s="107" t="n"/>
      <c r="H48" s="107" t="n"/>
      <c r="I48" s="100" t="n"/>
      <c r="J48" s="100" t="n"/>
      <c r="K48" s="100" t="n"/>
      <c r="L48" s="101" t="n">
        <v>544.1799999999999</v>
      </c>
      <c r="M48" s="100" t="n"/>
      <c r="N48" s="103" t="n">
        <v>38778.27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1" t="n">
        <v>484.32</v>
      </c>
      <c r="M49" s="100" t="n"/>
      <c r="N49" s="113" t="n">
        <v>34512.66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223.11</v>
      </c>
      <c r="M50" s="100" t="n"/>
      <c r="N50" s="103" t="n">
        <v>15899.09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88" t="n"/>
      <c r="E51" s="88" t="n"/>
      <c r="F51" s="100" t="n"/>
      <c r="G51" s="107" t="n"/>
      <c r="H51" s="107" t="n"/>
      <c r="I51" s="114" t="n"/>
      <c r="J51" s="114" t="n"/>
      <c r="K51" s="114" t="n"/>
      <c r="L51" s="115" t="n">
        <v>1251.61</v>
      </c>
      <c r="M51" s="114" t="n"/>
      <c r="N51" s="94" t="n"/>
    </row>
    <row r="52" ht="19.35" customHeight="1">
      <c r="A52" s="151" t="inlineStr">
        <is>
          <t>Пролет 35-38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0.28</v>
      </c>
      <c r="H53" s="95" t="n">
        <v>1</v>
      </c>
      <c r="I53" s="116" t="n">
        <v>0.28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16.45</v>
      </c>
      <c r="M54" s="101" t="n">
        <v>71.26000000000001</v>
      </c>
      <c r="N54" s="103" t="n">
        <v>1172.23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7" t="n">
        <v>1.75056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16.45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8" t="n"/>
      <c r="E57" s="88" t="n"/>
      <c r="F57" s="99" t="n"/>
      <c r="G57" s="107" t="n"/>
      <c r="H57" s="107" t="n"/>
      <c r="I57" s="100" t="n"/>
      <c r="J57" s="100" t="n"/>
      <c r="K57" s="100" t="n"/>
      <c r="L57" s="101" t="n">
        <v>16.45</v>
      </c>
      <c r="M57" s="100" t="n"/>
      <c r="N57" s="103" t="n">
        <v>1172.23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14.64</v>
      </c>
      <c r="M58" s="100" t="n"/>
      <c r="N58" s="113" t="n">
        <v>1043.28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6.74</v>
      </c>
      <c r="M59" s="100" t="n"/>
      <c r="N59" s="101" t="n">
        <v>480.61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88" t="n"/>
      <c r="E60" s="88" t="n"/>
      <c r="F60" s="100" t="n"/>
      <c r="G60" s="107" t="n"/>
      <c r="H60" s="107" t="n"/>
      <c r="I60" s="114" t="n"/>
      <c r="J60" s="114" t="n"/>
      <c r="K60" s="114" t="n"/>
      <c r="L60" s="116" t="n">
        <v>37.83</v>
      </c>
      <c r="M60" s="114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0.13</v>
      </c>
      <c r="H61" s="95" t="n">
        <v>1</v>
      </c>
      <c r="I61" s="116" t="n">
        <v>0.13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14.81</v>
      </c>
      <c r="M62" s="101" t="n">
        <v>71.26000000000001</v>
      </c>
      <c r="N62" s="103" t="n">
        <v>1055.36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8" t="n">
        <v>10.1</v>
      </c>
      <c r="H63" s="102" t="n">
        <v>1.2</v>
      </c>
      <c r="I63" s="119" t="n">
        <v>1.5756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14.81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8" t="n"/>
      <c r="E65" s="88" t="n"/>
      <c r="F65" s="99" t="n"/>
      <c r="G65" s="107" t="n"/>
      <c r="H65" s="107" t="n"/>
      <c r="I65" s="100" t="n"/>
      <c r="J65" s="100" t="n"/>
      <c r="K65" s="100" t="n"/>
      <c r="L65" s="101" t="n">
        <v>14.81</v>
      </c>
      <c r="M65" s="100" t="n"/>
      <c r="N65" s="103" t="n">
        <v>1055.36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13.18</v>
      </c>
      <c r="M66" s="100" t="n"/>
      <c r="N66" s="120" t="n">
        <v>939.27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6.07</v>
      </c>
      <c r="M67" s="100" t="n"/>
      <c r="N67" s="101" t="n">
        <v>432.7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88" t="n"/>
      <c r="E68" s="88" t="n"/>
      <c r="F68" s="100" t="n"/>
      <c r="G68" s="107" t="n"/>
      <c r="H68" s="107" t="n"/>
      <c r="I68" s="114" t="n"/>
      <c r="J68" s="114" t="n"/>
      <c r="K68" s="114" t="n"/>
      <c r="L68" s="116" t="n">
        <v>34.06</v>
      </c>
      <c r="M68" s="114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0.03</v>
      </c>
      <c r="H69" s="95" t="n">
        <v>1</v>
      </c>
      <c r="I69" s="116" t="n">
        <v>0.03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4.53</v>
      </c>
      <c r="M70" s="101" t="n">
        <v>71.26000000000001</v>
      </c>
      <c r="N70" s="101" t="n">
        <v>322.81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8" t="n">
        <v>13.4</v>
      </c>
      <c r="H71" s="102" t="n">
        <v>1.2</v>
      </c>
      <c r="I71" s="119" t="n">
        <v>0.4824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4.53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88" t="n"/>
      <c r="E73" s="88" t="n"/>
      <c r="F73" s="99" t="n"/>
      <c r="G73" s="107" t="n"/>
      <c r="H73" s="107" t="n"/>
      <c r="I73" s="100" t="n"/>
      <c r="J73" s="100" t="n"/>
      <c r="K73" s="100" t="n"/>
      <c r="L73" s="101" t="n">
        <v>4.53</v>
      </c>
      <c r="M73" s="100" t="n"/>
      <c r="N73" s="101" t="n">
        <v>322.81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4.03</v>
      </c>
      <c r="M74" s="100" t="n"/>
      <c r="N74" s="120" t="n">
        <v>287.3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1.86</v>
      </c>
      <c r="M75" s="100" t="n"/>
      <c r="N75" s="101" t="n">
        <v>132.35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88" t="n"/>
      <c r="E76" s="88" t="n"/>
      <c r="F76" s="100" t="n"/>
      <c r="G76" s="107" t="n"/>
      <c r="H76" s="107" t="n"/>
      <c r="I76" s="114" t="n"/>
      <c r="J76" s="114" t="n"/>
      <c r="K76" s="114" t="n"/>
      <c r="L76" s="116" t="n">
        <v>10.42</v>
      </c>
      <c r="M76" s="114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0.01</v>
      </c>
      <c r="H77" s="95" t="n">
        <v>1</v>
      </c>
      <c r="I77" s="116" t="n">
        <v>0.01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2.31</v>
      </c>
      <c r="M78" s="101" t="n">
        <v>71.26000000000001</v>
      </c>
      <c r="N78" s="101" t="n">
        <v>164.61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8" t="n">
        <v>20.5</v>
      </c>
      <c r="H79" s="102" t="n">
        <v>1.2</v>
      </c>
      <c r="I79" s="106" t="n">
        <v>0.246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2.31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88" t="n"/>
      <c r="E81" s="88" t="n"/>
      <c r="F81" s="99" t="n"/>
      <c r="G81" s="107" t="n"/>
      <c r="H81" s="107" t="n"/>
      <c r="I81" s="100" t="n"/>
      <c r="J81" s="100" t="n"/>
      <c r="K81" s="100" t="n"/>
      <c r="L81" s="101" t="n">
        <v>2.31</v>
      </c>
      <c r="M81" s="100" t="n"/>
      <c r="N81" s="101" t="n">
        <v>164.61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2.06</v>
      </c>
      <c r="M82" s="100" t="n"/>
      <c r="N82" s="120" t="n">
        <v>146.5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0.95</v>
      </c>
      <c r="M83" s="100" t="n"/>
      <c r="N83" s="101" t="n">
        <v>67.48999999999999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88" t="n"/>
      <c r="E84" s="88" t="n"/>
      <c r="F84" s="100" t="n"/>
      <c r="G84" s="107" t="n"/>
      <c r="H84" s="107" t="n"/>
      <c r="I84" s="114" t="n"/>
      <c r="J84" s="114" t="n"/>
      <c r="K84" s="114" t="n"/>
      <c r="L84" s="116" t="n">
        <v>5.32</v>
      </c>
      <c r="M84" s="114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0.11</v>
      </c>
      <c r="H85" s="95" t="n">
        <v>1</v>
      </c>
      <c r="I85" s="116" t="n">
        <v>0.11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7.82</v>
      </c>
      <c r="M86" s="101" t="n">
        <v>71.26000000000001</v>
      </c>
      <c r="N86" s="101" t="n">
        <v>557.25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8" t="n">
        <v>6.3</v>
      </c>
      <c r="H87" s="102" t="n">
        <v>1.2</v>
      </c>
      <c r="I87" s="119" t="n">
        <v>0.8316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7" t="n"/>
      <c r="H88" s="107" t="n"/>
      <c r="I88" s="100" t="n"/>
      <c r="J88" s="101" t="n">
        <v>59.22</v>
      </c>
      <c r="K88" s="100" t="n"/>
      <c r="L88" s="101" t="n">
        <v>7.82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88" t="n"/>
      <c r="E89" s="88" t="n"/>
      <c r="F89" s="99" t="n"/>
      <c r="G89" s="107" t="n"/>
      <c r="H89" s="107" t="n"/>
      <c r="I89" s="100" t="n"/>
      <c r="J89" s="100" t="n"/>
      <c r="K89" s="100" t="n"/>
      <c r="L89" s="101" t="n">
        <v>7.82</v>
      </c>
      <c r="M89" s="100" t="n"/>
      <c r="N89" s="101" t="n">
        <v>557.25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6.96</v>
      </c>
      <c r="M90" s="100" t="n"/>
      <c r="N90" s="120" t="n">
        <v>495.95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3.21</v>
      </c>
      <c r="M91" s="100" t="n"/>
      <c r="N91" s="101" t="n">
        <v>228.47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88" t="n"/>
      <c r="E92" s="88" t="n"/>
      <c r="F92" s="100" t="n"/>
      <c r="G92" s="107" t="n"/>
      <c r="H92" s="107" t="n"/>
      <c r="I92" s="114" t="n"/>
      <c r="J92" s="114" t="n"/>
      <c r="K92" s="114" t="n"/>
      <c r="L92" s="116" t="n">
        <v>17.99</v>
      </c>
      <c r="M92" s="114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0.05</v>
      </c>
      <c r="H93" s="95" t="n">
        <v>1</v>
      </c>
      <c r="I93" s="116" t="n">
        <v>0.05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6.94</v>
      </c>
      <c r="M94" s="101" t="n">
        <v>71.26000000000001</v>
      </c>
      <c r="N94" s="101" t="n">
        <v>494.54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8" t="n">
        <v>12.3</v>
      </c>
      <c r="H95" s="102" t="n">
        <v>1.2</v>
      </c>
      <c r="I95" s="106" t="n">
        <v>0.738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7" t="n"/>
      <c r="H96" s="107" t="n"/>
      <c r="I96" s="100" t="n"/>
      <c r="J96" s="101" t="n">
        <v>115.62</v>
      </c>
      <c r="K96" s="100" t="n"/>
      <c r="L96" s="101" t="n">
        <v>6.94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88" t="n"/>
      <c r="E97" s="88" t="n"/>
      <c r="F97" s="99" t="n"/>
      <c r="G97" s="107" t="n"/>
      <c r="H97" s="107" t="n"/>
      <c r="I97" s="100" t="n"/>
      <c r="J97" s="100" t="n"/>
      <c r="K97" s="100" t="n"/>
      <c r="L97" s="101" t="n">
        <v>6.94</v>
      </c>
      <c r="M97" s="100" t="n"/>
      <c r="N97" s="101" t="n">
        <v>494.54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6.18</v>
      </c>
      <c r="M98" s="100" t="n"/>
      <c r="N98" s="120" t="n">
        <v>440.14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2.85</v>
      </c>
      <c r="M99" s="100" t="n"/>
      <c r="N99" s="101" t="n">
        <v>202.76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88" t="n"/>
      <c r="E100" s="88" t="n"/>
      <c r="F100" s="100" t="n"/>
      <c r="G100" s="107" t="n"/>
      <c r="H100" s="107" t="n"/>
      <c r="I100" s="114" t="n"/>
      <c r="J100" s="114" t="n"/>
      <c r="K100" s="114" t="n"/>
      <c r="L100" s="116" t="n">
        <v>15.97</v>
      </c>
      <c r="M100" s="114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0.39</v>
      </c>
      <c r="H101" s="95" t="n">
        <v>1</v>
      </c>
      <c r="I101" s="116" t="n">
        <v>0.39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1" t="n">
        <v>54.03</v>
      </c>
      <c r="M102" s="101" t="n">
        <v>71.26000000000001</v>
      </c>
      <c r="N102" s="103" t="n">
        <v>3850.18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1" t="n">
        <v>306.74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1" t="n">
        <v>53.64</v>
      </c>
      <c r="M104" s="101" t="n">
        <v>71.26000000000001</v>
      </c>
      <c r="N104" s="103" t="n">
        <v>3822.39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8" t="n">
        <v>14.8</v>
      </c>
      <c r="H105" s="102" t="n">
        <v>1.2</v>
      </c>
      <c r="I105" s="119" t="n">
        <v>6.9264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7" t="n">
        <v>3.97332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7" t="n"/>
      <c r="H107" s="107" t="n"/>
      <c r="I107" s="100" t="n"/>
      <c r="J107" s="101" t="n">
        <v>770.87</v>
      </c>
      <c r="K107" s="100" t="n"/>
      <c r="L107" s="101" t="n">
        <v>360.77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88" t="n"/>
      <c r="E108" s="88" t="n"/>
      <c r="F108" s="99" t="n"/>
      <c r="G108" s="107" t="n"/>
      <c r="H108" s="107" t="n"/>
      <c r="I108" s="100" t="n"/>
      <c r="J108" s="100" t="n"/>
      <c r="K108" s="100" t="n"/>
      <c r="L108" s="101" t="n">
        <v>107.67</v>
      </c>
      <c r="M108" s="100" t="n"/>
      <c r="N108" s="103" t="n">
        <v>7672.57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95.83</v>
      </c>
      <c r="M109" s="100" t="n"/>
      <c r="N109" s="113" t="n">
        <v>6828.59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44.14</v>
      </c>
      <c r="M110" s="100" t="n"/>
      <c r="N110" s="103" t="n">
        <v>3145.75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88" t="n"/>
      <c r="E111" s="88" t="n"/>
      <c r="F111" s="100" t="n"/>
      <c r="G111" s="107" t="n"/>
      <c r="H111" s="107" t="n"/>
      <c r="I111" s="114" t="n"/>
      <c r="J111" s="114" t="n"/>
      <c r="K111" s="114" t="n"/>
      <c r="L111" s="116" t="n">
        <v>500.74</v>
      </c>
      <c r="M111" s="114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0.39</v>
      </c>
      <c r="H112" s="95" t="n">
        <v>1</v>
      </c>
      <c r="I112" s="116" t="n">
        <v>0.39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1" t="n">
        <v>13.54</v>
      </c>
      <c r="M113" s="101" t="n">
        <v>71.26000000000001</v>
      </c>
      <c r="N113" s="101" t="n">
        <v>964.86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1" t="n">
        <v>76.59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1" t="n">
        <v>13.39</v>
      </c>
      <c r="M115" s="101" t="n">
        <v>71.26000000000001</v>
      </c>
      <c r="N115" s="101" t="n">
        <v>954.17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7" t="n">
        <v>1.73628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7" t="n">
        <v>0.99216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90.13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88" t="n"/>
      <c r="E119" s="88" t="n"/>
      <c r="F119" s="99" t="n"/>
      <c r="G119" s="107" t="n"/>
      <c r="H119" s="107" t="n"/>
      <c r="I119" s="100" t="n"/>
      <c r="J119" s="100" t="n"/>
      <c r="K119" s="100" t="n"/>
      <c r="L119" s="101" t="n">
        <v>26.93</v>
      </c>
      <c r="M119" s="100" t="n"/>
      <c r="N119" s="103" t="n">
        <v>1919.03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23.97</v>
      </c>
      <c r="M120" s="100" t="n"/>
      <c r="N120" s="113" t="n">
        <v>1707.94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11.04</v>
      </c>
      <c r="M121" s="100" t="n"/>
      <c r="N121" s="101" t="n">
        <v>786.8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88" t="n"/>
      <c r="E122" s="88" t="n"/>
      <c r="F122" s="100" t="n"/>
      <c r="G122" s="107" t="n"/>
      <c r="H122" s="107" t="n"/>
      <c r="I122" s="114" t="n"/>
      <c r="J122" s="114" t="n"/>
      <c r="K122" s="114" t="n"/>
      <c r="L122" s="116" t="n">
        <v>125.14</v>
      </c>
      <c r="M122" s="114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0.18</v>
      </c>
      <c r="H123" s="95" t="n">
        <v>1</v>
      </c>
      <c r="I123" s="116" t="n">
        <v>0.18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1" t="n">
        <v>43.47</v>
      </c>
      <c r="M124" s="101" t="n">
        <v>71.26000000000001</v>
      </c>
      <c r="N124" s="103" t="n">
        <v>3097.67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1" t="n">
        <v>246.79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1" t="n">
        <v>43.16</v>
      </c>
      <c r="M126" s="101" t="n">
        <v>71.26000000000001</v>
      </c>
      <c r="N126" s="103" t="n">
        <v>3075.58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8" t="n">
        <v>25.8</v>
      </c>
      <c r="H127" s="102" t="n">
        <v>1.2</v>
      </c>
      <c r="I127" s="119" t="n">
        <v>5.5728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8" t="n">
        <v>14.8</v>
      </c>
      <c r="H128" s="102" t="n">
        <v>1.2</v>
      </c>
      <c r="I128" s="119" t="n">
        <v>3.1968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7" t="n"/>
      <c r="H129" s="107" t="n"/>
      <c r="I129" s="100" t="n"/>
      <c r="J129" s="103" t="n">
        <v>1343.8</v>
      </c>
      <c r="K129" s="100" t="n"/>
      <c r="L129" s="101" t="n">
        <v>290.26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88" t="n"/>
      <c r="E130" s="88" t="n"/>
      <c r="F130" s="99" t="n"/>
      <c r="G130" s="107" t="n"/>
      <c r="H130" s="107" t="n"/>
      <c r="I130" s="100" t="n"/>
      <c r="J130" s="100" t="n"/>
      <c r="K130" s="100" t="n"/>
      <c r="L130" s="101" t="n">
        <v>86.63</v>
      </c>
      <c r="M130" s="100" t="n"/>
      <c r="N130" s="103" t="n">
        <v>6173.25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77.09999999999999</v>
      </c>
      <c r="M131" s="100" t="n"/>
      <c r="N131" s="113" t="n">
        <v>5494.19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35.52</v>
      </c>
      <c r="M132" s="100" t="n"/>
      <c r="N132" s="103" t="n">
        <v>2531.03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88" t="n"/>
      <c r="E133" s="88" t="n"/>
      <c r="F133" s="100" t="n"/>
      <c r="G133" s="107" t="n"/>
      <c r="H133" s="107" t="n"/>
      <c r="I133" s="114" t="n"/>
      <c r="J133" s="114" t="n"/>
      <c r="K133" s="114" t="n"/>
      <c r="L133" s="116" t="n">
        <v>402.88</v>
      </c>
      <c r="M133" s="114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0.18</v>
      </c>
      <c r="H134" s="95" t="n">
        <v>1</v>
      </c>
      <c r="I134" s="116" t="n">
        <v>0.18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1" t="n">
        <v>12.6</v>
      </c>
      <c r="M135" s="101" t="n">
        <v>71.26000000000001</v>
      </c>
      <c r="N135" s="101" t="n">
        <v>897.88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1" t="n">
        <v>71.37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1" t="n">
        <v>12.48</v>
      </c>
      <c r="M137" s="101" t="n">
        <v>71.26000000000001</v>
      </c>
      <c r="N137" s="101" t="n">
        <v>889.3200000000001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7" t="n">
        <v>1.61568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7" t="n">
        <v>0.92448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83.97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88" t="n"/>
      <c r="E141" s="88" t="n"/>
      <c r="F141" s="99" t="n"/>
      <c r="G141" s="107" t="n"/>
      <c r="H141" s="107" t="n"/>
      <c r="I141" s="100" t="n"/>
      <c r="J141" s="100" t="n"/>
      <c r="K141" s="100" t="n"/>
      <c r="L141" s="101" t="n">
        <v>25.08</v>
      </c>
      <c r="M141" s="100" t="n"/>
      <c r="N141" s="103" t="n">
        <v>1787.2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22.32</v>
      </c>
      <c r="M142" s="100" t="n"/>
      <c r="N142" s="113" t="n">
        <v>1590.61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10.28</v>
      </c>
      <c r="M143" s="100" t="n"/>
      <c r="N143" s="101" t="n">
        <v>732.75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88" t="n"/>
      <c r="E144" s="88" t="n"/>
      <c r="F144" s="100" t="n"/>
      <c r="G144" s="107" t="n"/>
      <c r="H144" s="107" t="n"/>
      <c r="I144" s="114" t="n"/>
      <c r="J144" s="114" t="n"/>
      <c r="K144" s="114" t="n"/>
      <c r="L144" s="116" t="n">
        <v>116.57</v>
      </c>
      <c r="M144" s="114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0.04</v>
      </c>
      <c r="H145" s="95" t="n">
        <v>1</v>
      </c>
      <c r="I145" s="116" t="n">
        <v>0.04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1" t="n">
        <v>15.69</v>
      </c>
      <c r="M146" s="101" t="n">
        <v>71.26000000000001</v>
      </c>
      <c r="N146" s="103" t="n">
        <v>1118.07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1" t="n">
        <v>88.93000000000001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1" t="n">
        <v>15.55</v>
      </c>
      <c r="M148" s="101" t="n">
        <v>71.26000000000001</v>
      </c>
      <c r="N148" s="103" t="n">
        <v>1108.09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8" t="n">
        <v>41.9</v>
      </c>
      <c r="H149" s="102" t="n">
        <v>1.2</v>
      </c>
      <c r="I149" s="119" t="n">
        <v>2.0112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2" t="n">
        <v>24</v>
      </c>
      <c r="H150" s="102" t="n">
        <v>1.2</v>
      </c>
      <c r="I150" s="106" t="n">
        <v>1.152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7" t="n"/>
      <c r="H151" s="107" t="n"/>
      <c r="I151" s="100" t="n"/>
      <c r="J151" s="103" t="n">
        <v>2179.62</v>
      </c>
      <c r="K151" s="100" t="n"/>
      <c r="L151" s="101" t="n">
        <v>104.62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88" t="n"/>
      <c r="E152" s="88" t="n"/>
      <c r="F152" s="99" t="n"/>
      <c r="G152" s="107" t="n"/>
      <c r="H152" s="107" t="n"/>
      <c r="I152" s="100" t="n"/>
      <c r="J152" s="100" t="n"/>
      <c r="K152" s="100" t="n"/>
      <c r="L152" s="101" t="n">
        <v>31.24</v>
      </c>
      <c r="M152" s="100" t="n"/>
      <c r="N152" s="103" t="n">
        <v>2226.16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27.8</v>
      </c>
      <c r="M153" s="100" t="n"/>
      <c r="N153" s="113" t="n">
        <v>1981.28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12.81</v>
      </c>
      <c r="M154" s="100" t="n"/>
      <c r="N154" s="101" t="n">
        <v>912.73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88" t="n"/>
      <c r="E155" s="88" t="n"/>
      <c r="F155" s="100" t="n"/>
      <c r="G155" s="107" t="n"/>
      <c r="H155" s="107" t="n"/>
      <c r="I155" s="114" t="n"/>
      <c r="J155" s="114" t="n"/>
      <c r="K155" s="114" t="n"/>
      <c r="L155" s="116" t="n">
        <v>145.23</v>
      </c>
      <c r="M155" s="114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0.04</v>
      </c>
      <c r="H156" s="95" t="n">
        <v>1</v>
      </c>
      <c r="I156" s="116" t="n">
        <v>0.04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4.49</v>
      </c>
      <c r="M157" s="101" t="n">
        <v>71.26000000000001</v>
      </c>
      <c r="N157" s="101" t="n">
        <v>319.96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1" t="n">
        <v>25.49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4.46</v>
      </c>
      <c r="M159" s="101" t="n">
        <v>71.26000000000001</v>
      </c>
      <c r="N159" s="101" t="n">
        <v>317.82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2" t="n">
        <v>12</v>
      </c>
      <c r="H160" s="102" t="n">
        <v>1.2</v>
      </c>
      <c r="I160" s="106" t="n">
        <v>0.576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7" t="n">
        <v>0.33024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29.98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88" t="n"/>
      <c r="E163" s="88" t="n"/>
      <c r="F163" s="99" t="n"/>
      <c r="G163" s="107" t="n"/>
      <c r="H163" s="107" t="n"/>
      <c r="I163" s="100" t="n"/>
      <c r="J163" s="100" t="n"/>
      <c r="K163" s="100" t="n"/>
      <c r="L163" s="101" t="n">
        <v>8.949999999999999</v>
      </c>
      <c r="M163" s="100" t="n"/>
      <c r="N163" s="101" t="n">
        <v>637.78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7.97</v>
      </c>
      <c r="M164" s="100" t="n"/>
      <c r="N164" s="120" t="n">
        <v>567.62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3.67</v>
      </c>
      <c r="M165" s="100" t="n"/>
      <c r="N165" s="101" t="n">
        <v>261.49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88" t="n"/>
      <c r="E166" s="88" t="n"/>
      <c r="F166" s="100" t="n"/>
      <c r="G166" s="107" t="n"/>
      <c r="H166" s="107" t="n"/>
      <c r="I166" s="114" t="n"/>
      <c r="J166" s="114" t="n"/>
      <c r="K166" s="114" t="n"/>
      <c r="L166" s="116" t="n">
        <v>41.62</v>
      </c>
      <c r="M166" s="114" t="n"/>
      <c r="N166" s="94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2705.38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1556.77</v>
      </c>
      <c r="M168" s="131" t="n"/>
      <c r="N168" s="130" t="n">
        <v>69887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740.86</v>
      </c>
      <c r="M170" s="131" t="n"/>
      <c r="N170" s="130" t="n">
        <v>52793.69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815.91</v>
      </c>
      <c r="M171" s="131" t="n"/>
      <c r="N171" s="130" t="n">
        <v>17093.31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815.91</v>
      </c>
      <c r="M173" s="131" t="n"/>
      <c r="N173" s="130" t="n">
        <v>17093.31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142.68</v>
      </c>
      <c r="M175" s="131" t="n"/>
      <c r="N175" s="130" t="n">
        <v>10167.37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883.54</v>
      </c>
      <c r="M176" s="131" t="n"/>
      <c r="N176" s="130" t="n">
        <v>62961.06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786.36</v>
      </c>
      <c r="M177" s="131" t="n"/>
      <c r="N177" s="130" t="n">
        <v>56035.33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362.25</v>
      </c>
      <c r="M178" s="131" t="n"/>
      <c r="N178" s="130" t="n">
        <v>25814.02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2705.38</v>
      </c>
      <c r="M179" s="136" t="n"/>
      <c r="N179" s="125" t="n">
        <v>151736.35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87.85451999999999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10.569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2705.38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2705.38</v>
      </c>
      <c r="M185" s="131" t="n"/>
      <c r="N185" s="130" t="n">
        <v>151736.35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1556.77</v>
      </c>
      <c r="M187" s="131" t="n"/>
      <c r="N187" s="130" t="n">
        <v>69887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740.86</v>
      </c>
      <c r="M189" s="131" t="n"/>
      <c r="N189" s="130" t="n">
        <v>52793.69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815.91</v>
      </c>
      <c r="M190" s="131" t="n"/>
      <c r="N190" s="130" t="n">
        <v>17093.31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815.91</v>
      </c>
      <c r="M191" s="131" t="n"/>
      <c r="N191" s="130" t="n">
        <v>17093.31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142.68</v>
      </c>
      <c r="M192" s="131" t="n"/>
      <c r="N192" s="130" t="n">
        <v>10167.37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883.54</v>
      </c>
      <c r="M193" s="131" t="n"/>
      <c r="N193" s="130" t="n">
        <v>62961.06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786.36</v>
      </c>
      <c r="M194" s="131" t="n"/>
      <c r="N194" s="130" t="n">
        <v>56035.33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362.25</v>
      </c>
      <c r="M195" s="131" t="n"/>
      <c r="N195" s="130" t="n">
        <v>25814.02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2705.38</v>
      </c>
      <c r="M196" s="126" t="n"/>
      <c r="N196" s="125" t="n">
        <v>151736.35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1556.77</v>
      </c>
      <c r="M197" s="131" t="n"/>
      <c r="N197" s="130" t="n">
        <v>69887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740.86</v>
      </c>
      <c r="M199" s="131" t="n"/>
      <c r="N199" s="130" t="n">
        <v>52793.69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815.91</v>
      </c>
      <c r="M200" s="131" t="n"/>
      <c r="N200" s="130" t="n">
        <v>17093.31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815.91</v>
      </c>
      <c r="M201" s="131" t="n"/>
      <c r="N201" s="130" t="n">
        <v>17093.31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142.68</v>
      </c>
      <c r="M202" s="131" t="n"/>
      <c r="N202" s="130" t="n">
        <v>10167.37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883.54</v>
      </c>
      <c r="M203" s="131" t="n"/>
      <c r="N203" s="130" t="n">
        <v>62961.06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786.36</v>
      </c>
      <c r="M204" s="131" t="n"/>
      <c r="N204" s="130" t="n">
        <v>56035.33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362.25</v>
      </c>
      <c r="M205" s="131" t="n"/>
      <c r="N205" s="130" t="n">
        <v>25814.02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87.85451999999999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10.569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02-28-06</t>
        </is>
      </c>
    </row>
    <row r="25" ht="19.35" customHeight="1">
      <c r="A25" s="55" t="inlineStr">
        <is>
          <t>28 ВЛ 220 Магдагачи - Ульручьи с отпайкой на ПС Талдан. Магдагачинский р-он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8.640000000000001</v>
      </c>
      <c r="M31" s="64" t="n">
        <v>0.12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19.86</v>
      </c>
      <c r="E32" s="71" t="inlineStr">
        <is>
          <t>(</t>
        </is>
      </c>
      <c r="F32" s="70" t="n">
        <v>0.28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14.45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19.86</v>
      </c>
      <c r="E34" s="71" t="inlineStr">
        <is>
          <t>(</t>
        </is>
      </c>
      <c r="F34" s="77" t="n">
        <v>0.28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Пролет 35-38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0.28</v>
      </c>
      <c r="H44" s="95" t="n">
        <v>1</v>
      </c>
      <c r="I44" s="116" t="n">
        <v>0.28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30.18</v>
      </c>
      <c r="M46" s="101" t="n">
        <v>71.26000000000001</v>
      </c>
      <c r="N46" s="103" t="n">
        <v>2150.63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8" t="n">
        <v>13.4</v>
      </c>
      <c r="H47" s="150" t="n">
        <v>0.96</v>
      </c>
      <c r="I47" s="117" t="n">
        <v>3.60192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30.18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8" t="n"/>
      <c r="E49" s="88" t="n"/>
      <c r="F49" s="99" t="n"/>
      <c r="G49" s="107" t="n"/>
      <c r="H49" s="107" t="n"/>
      <c r="I49" s="100" t="n"/>
      <c r="J49" s="100" t="n"/>
      <c r="K49" s="100" t="n"/>
      <c r="L49" s="101" t="n">
        <v>30.18</v>
      </c>
      <c r="M49" s="100" t="n"/>
      <c r="N49" s="103" t="n">
        <v>2150.63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26.86</v>
      </c>
      <c r="M50" s="100" t="n"/>
      <c r="N50" s="113" t="n">
        <v>1914.06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12.37</v>
      </c>
      <c r="M51" s="100" t="n"/>
      <c r="N51" s="101" t="n">
        <v>881.76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88" t="n"/>
      <c r="E52" s="88" t="n"/>
      <c r="F52" s="100" t="n"/>
      <c r="G52" s="107" t="n"/>
      <c r="H52" s="107" t="n"/>
      <c r="I52" s="114" t="n"/>
      <c r="J52" s="114" t="n"/>
      <c r="K52" s="114" t="n"/>
      <c r="L52" s="116" t="n">
        <v>69.41</v>
      </c>
      <c r="M52" s="114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0.13</v>
      </c>
      <c r="H53" s="95" t="n">
        <v>1</v>
      </c>
      <c r="I53" s="116" t="n">
        <v>0.13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40.37</v>
      </c>
      <c r="M55" s="101" t="n">
        <v>71.26000000000001</v>
      </c>
      <c r="N55" s="103" t="n">
        <v>2876.77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8" t="n">
        <v>38.6</v>
      </c>
      <c r="H56" s="150" t="n">
        <v>0.96</v>
      </c>
      <c r="I56" s="117" t="n">
        <v>4.81728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40.37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8" t="n"/>
      <c r="E58" s="88" t="n"/>
      <c r="F58" s="99" t="n"/>
      <c r="G58" s="107" t="n"/>
      <c r="H58" s="107" t="n"/>
      <c r="I58" s="100" t="n"/>
      <c r="J58" s="100" t="n"/>
      <c r="K58" s="100" t="n"/>
      <c r="L58" s="101" t="n">
        <v>40.37</v>
      </c>
      <c r="M58" s="100" t="n"/>
      <c r="N58" s="103" t="n">
        <v>2876.77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35.93</v>
      </c>
      <c r="M59" s="100" t="n"/>
      <c r="N59" s="113" t="n">
        <v>2560.33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16.55</v>
      </c>
      <c r="M60" s="100" t="n"/>
      <c r="N60" s="103" t="n">
        <v>1179.48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88" t="n"/>
      <c r="E61" s="88" t="n"/>
      <c r="F61" s="100" t="n"/>
      <c r="G61" s="107" t="n"/>
      <c r="H61" s="107" t="n"/>
      <c r="I61" s="114" t="n"/>
      <c r="J61" s="114" t="n"/>
      <c r="K61" s="114" t="n"/>
      <c r="L61" s="116" t="n">
        <v>92.84999999999999</v>
      </c>
      <c r="M61" s="114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0.03</v>
      </c>
      <c r="H62" s="95" t="n">
        <v>1</v>
      </c>
      <c r="I62" s="116" t="n">
        <v>0.03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11.71</v>
      </c>
      <c r="M64" s="101" t="n">
        <v>71.26000000000001</v>
      </c>
      <c r="N64" s="101" t="n">
        <v>834.45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8" t="n">
        <v>48.5</v>
      </c>
      <c r="H65" s="150" t="n">
        <v>0.96</v>
      </c>
      <c r="I65" s="119" t="n">
        <v>1.3968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11.71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88" t="n"/>
      <c r="E67" s="88" t="n"/>
      <c r="F67" s="99" t="n"/>
      <c r="G67" s="107" t="n"/>
      <c r="H67" s="107" t="n"/>
      <c r="I67" s="100" t="n"/>
      <c r="J67" s="100" t="n"/>
      <c r="K67" s="100" t="n"/>
      <c r="L67" s="101" t="n">
        <v>11.71</v>
      </c>
      <c r="M67" s="100" t="n"/>
      <c r="N67" s="101" t="n">
        <v>834.45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10.42</v>
      </c>
      <c r="M68" s="100" t="n"/>
      <c r="N68" s="120" t="n">
        <v>742.66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4.8</v>
      </c>
      <c r="M69" s="100" t="n"/>
      <c r="N69" s="101" t="n">
        <v>342.12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88" t="n"/>
      <c r="E70" s="88" t="n"/>
      <c r="F70" s="100" t="n"/>
      <c r="G70" s="107" t="n"/>
      <c r="H70" s="107" t="n"/>
      <c r="I70" s="114" t="n"/>
      <c r="J70" s="114" t="n"/>
      <c r="K70" s="114" t="n"/>
      <c r="L70" s="116" t="n">
        <v>26.93</v>
      </c>
      <c r="M70" s="114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0.01</v>
      </c>
      <c r="H71" s="95" t="n">
        <v>1</v>
      </c>
      <c r="I71" s="116" t="n">
        <v>0.01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6.59</v>
      </c>
      <c r="M73" s="101" t="n">
        <v>71.26000000000001</v>
      </c>
      <c r="N73" s="101" t="n">
        <v>469.6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8" t="n">
        <v>80.5</v>
      </c>
      <c r="H74" s="150" t="n">
        <v>0.96</v>
      </c>
      <c r="I74" s="119" t="n">
        <v>0.7728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6.59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8" t="n"/>
      <c r="E76" s="88" t="n"/>
      <c r="F76" s="99" t="n"/>
      <c r="G76" s="107" t="n"/>
      <c r="H76" s="107" t="n"/>
      <c r="I76" s="100" t="n"/>
      <c r="J76" s="100" t="n"/>
      <c r="K76" s="100" t="n"/>
      <c r="L76" s="101" t="n">
        <v>6.59</v>
      </c>
      <c r="M76" s="100" t="n"/>
      <c r="N76" s="101" t="n">
        <v>469.6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5.87</v>
      </c>
      <c r="M77" s="100" t="n"/>
      <c r="N77" s="120" t="n">
        <v>417.94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2.7</v>
      </c>
      <c r="M78" s="100" t="n"/>
      <c r="N78" s="101" t="n">
        <v>192.54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88" t="n"/>
      <c r="E79" s="88" t="n"/>
      <c r="F79" s="100" t="n"/>
      <c r="G79" s="107" t="n"/>
      <c r="H79" s="107" t="n"/>
      <c r="I79" s="114" t="n"/>
      <c r="J79" s="114" t="n"/>
      <c r="K79" s="114" t="n"/>
      <c r="L79" s="116" t="n">
        <v>15.16</v>
      </c>
      <c r="M79" s="114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0.11</v>
      </c>
      <c r="H80" s="95" t="n">
        <v>1</v>
      </c>
      <c r="I80" s="116" t="n">
        <v>0.11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1" t="n">
        <v>13.89</v>
      </c>
      <c r="M82" s="101" t="n">
        <v>71.26000000000001</v>
      </c>
      <c r="N82" s="101" t="n">
        <v>989.8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8" t="n">
        <v>15.7</v>
      </c>
      <c r="H83" s="150" t="n">
        <v>0.96</v>
      </c>
      <c r="I83" s="117" t="n">
        <v>1.65792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7" t="n"/>
      <c r="H84" s="107" t="n"/>
      <c r="I84" s="100" t="n"/>
      <c r="J84" s="101" t="n">
        <v>131.57</v>
      </c>
      <c r="K84" s="100" t="n"/>
      <c r="L84" s="101" t="n">
        <v>13.89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88" t="n"/>
      <c r="E85" s="88" t="n"/>
      <c r="F85" s="99" t="n"/>
      <c r="G85" s="107" t="n"/>
      <c r="H85" s="107" t="n"/>
      <c r="I85" s="100" t="n"/>
      <c r="J85" s="100" t="n"/>
      <c r="K85" s="100" t="n"/>
      <c r="L85" s="101" t="n">
        <v>13.89</v>
      </c>
      <c r="M85" s="100" t="n"/>
      <c r="N85" s="101" t="n">
        <v>989.8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12.36</v>
      </c>
      <c r="M86" s="100" t="n"/>
      <c r="N86" s="120" t="n">
        <v>880.92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5.69</v>
      </c>
      <c r="M87" s="100" t="n"/>
      <c r="N87" s="101" t="n">
        <v>405.82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88" t="n"/>
      <c r="E88" s="88" t="n"/>
      <c r="F88" s="100" t="n"/>
      <c r="G88" s="107" t="n"/>
      <c r="H88" s="107" t="n"/>
      <c r="I88" s="114" t="n"/>
      <c r="J88" s="114" t="n"/>
      <c r="K88" s="114" t="n"/>
      <c r="L88" s="116" t="n">
        <v>31.94</v>
      </c>
      <c r="M88" s="114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0.05</v>
      </c>
      <c r="H89" s="95" t="n">
        <v>1</v>
      </c>
      <c r="I89" s="116" t="n">
        <v>0.05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1" t="n">
        <v>18.46</v>
      </c>
      <c r="M91" s="101" t="n">
        <v>71.26000000000001</v>
      </c>
      <c r="N91" s="103" t="n">
        <v>1315.46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8" t="n">
        <v>45.9</v>
      </c>
      <c r="H92" s="150" t="n">
        <v>0.96</v>
      </c>
      <c r="I92" s="119" t="n">
        <v>2.2032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7" t="n"/>
      <c r="H93" s="107" t="n"/>
      <c r="I93" s="100" t="n"/>
      <c r="J93" s="101" t="n">
        <v>384.64</v>
      </c>
      <c r="K93" s="100" t="n"/>
      <c r="L93" s="101" t="n">
        <v>18.46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88" t="n"/>
      <c r="E94" s="88" t="n"/>
      <c r="F94" s="99" t="n"/>
      <c r="G94" s="107" t="n"/>
      <c r="H94" s="107" t="n"/>
      <c r="I94" s="100" t="n"/>
      <c r="J94" s="100" t="n"/>
      <c r="K94" s="100" t="n"/>
      <c r="L94" s="101" t="n">
        <v>18.46</v>
      </c>
      <c r="M94" s="100" t="n"/>
      <c r="N94" s="103" t="n">
        <v>1315.46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16.43</v>
      </c>
      <c r="M95" s="100" t="n"/>
      <c r="N95" s="113" t="n">
        <v>1170.76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7.57</v>
      </c>
      <c r="M96" s="100" t="n"/>
      <c r="N96" s="101" t="n">
        <v>539.34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88" t="n"/>
      <c r="E97" s="88" t="n"/>
      <c r="F97" s="100" t="n"/>
      <c r="G97" s="107" t="n"/>
      <c r="H97" s="107" t="n"/>
      <c r="I97" s="114" t="n"/>
      <c r="J97" s="114" t="n"/>
      <c r="K97" s="114" t="n"/>
      <c r="L97" s="116" t="n">
        <v>42.46</v>
      </c>
      <c r="M97" s="114" t="n"/>
      <c r="N97" s="94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278.75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121.2</v>
      </c>
      <c r="M99" s="131" t="n"/>
      <c r="N99" s="130" t="n">
        <v>8636.709999999999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121.2</v>
      </c>
      <c r="M101" s="131" t="n"/>
      <c r="N101" s="130" t="n">
        <v>8636.709999999999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121.2</v>
      </c>
      <c r="M107" s="131" t="n"/>
      <c r="N107" s="130" t="n">
        <v>8636.709999999999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107.87</v>
      </c>
      <c r="M108" s="131" t="n"/>
      <c r="N108" s="130" t="n">
        <v>7686.67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49.68</v>
      </c>
      <c r="M109" s="131" t="n"/>
      <c r="N109" s="130" t="n">
        <v>3541.06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278.75</v>
      </c>
      <c r="M110" s="136" t="n"/>
      <c r="N110" s="125" t="n">
        <v>19864.44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14.44992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278.75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278.75</v>
      </c>
      <c r="M116" s="131" t="n"/>
      <c r="N116" s="130" t="n">
        <v>19864.44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121.2</v>
      </c>
      <c r="M118" s="131" t="n"/>
      <c r="N118" s="130" t="n">
        <v>8636.709999999999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121.2</v>
      </c>
      <c r="M120" s="131" t="n"/>
      <c r="N120" s="130" t="n">
        <v>8636.709999999999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121.2</v>
      </c>
      <c r="M124" s="131" t="n"/>
      <c r="N124" s="130" t="n">
        <v>8636.709999999999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107.87</v>
      </c>
      <c r="M125" s="131" t="n"/>
      <c r="N125" s="130" t="n">
        <v>7686.67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49.68</v>
      </c>
      <c r="M126" s="131" t="n"/>
      <c r="N126" s="130" t="n">
        <v>3541.06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278.75</v>
      </c>
      <c r="M127" s="126" t="n"/>
      <c r="N127" s="125" t="n">
        <v>19864.44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121.2</v>
      </c>
      <c r="M128" s="131" t="n"/>
      <c r="N128" s="130" t="n">
        <v>8636.709999999999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121.2</v>
      </c>
      <c r="M130" s="131" t="n"/>
      <c r="N130" s="130" t="n">
        <v>8636.709999999999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121.2</v>
      </c>
      <c r="M134" s="131" t="n"/>
      <c r="N134" s="130" t="n">
        <v>8636.709999999999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107.87</v>
      </c>
      <c r="M135" s="131" t="n"/>
      <c r="N135" s="130" t="n">
        <v>7686.67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49.68</v>
      </c>
      <c r="M136" s="131" t="n"/>
      <c r="N136" s="130" t="n">
        <v>3541.06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14.44992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02-28-07</t>
        </is>
      </c>
    </row>
    <row r="25" ht="19.35" customHeight="1">
      <c r="A25" s="55" t="inlineStr">
        <is>
          <t>28 ВЛ 220 Магдагачи - Ульручьи с отпайкой на ПС Талдан. Гонжинское уч. л-во 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6533.12</v>
      </c>
      <c r="M31" s="64" t="n">
        <v>91.68000000000001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18093.31</v>
      </c>
      <c r="E32" s="71" t="inlineStr">
        <is>
          <t>(</t>
        </is>
      </c>
      <c r="F32" s="70" t="n">
        <v>312.19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10849.21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1069.44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18093.31</v>
      </c>
      <c r="E34" s="71" t="inlineStr">
        <is>
          <t>(</t>
        </is>
      </c>
      <c r="F34" s="77" t="n">
        <v>312.19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1583</v>
      </c>
      <c r="H44" s="95" t="n">
        <v>1</v>
      </c>
      <c r="I44" s="152" t="n">
        <v>1583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71785.88</v>
      </c>
      <c r="M45" s="101" t="n">
        <v>71.26000000000001</v>
      </c>
      <c r="N45" s="103" t="n">
        <v>5115461.81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3" t="n">
        <v>8415.227999999999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71785.88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8" t="n"/>
      <c r="E48" s="88" t="n"/>
      <c r="F48" s="99" t="n"/>
      <c r="G48" s="107" t="n"/>
      <c r="H48" s="107" t="n"/>
      <c r="I48" s="100" t="n"/>
      <c r="J48" s="100" t="n"/>
      <c r="K48" s="100" t="n"/>
      <c r="L48" s="103" t="n">
        <v>71785.88</v>
      </c>
      <c r="M48" s="100" t="n"/>
      <c r="N48" s="103" t="n">
        <v>5115461.81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63889.43</v>
      </c>
      <c r="M49" s="100" t="n"/>
      <c r="N49" s="113" t="n">
        <v>4552761.01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29432.21</v>
      </c>
      <c r="M50" s="100" t="n"/>
      <c r="N50" s="103" t="n">
        <v>2097339.34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88" t="n"/>
      <c r="E51" s="88" t="n"/>
      <c r="F51" s="100" t="n"/>
      <c r="G51" s="107" t="n"/>
      <c r="H51" s="107" t="n"/>
      <c r="I51" s="114" t="n"/>
      <c r="J51" s="114" t="n"/>
      <c r="K51" s="114" t="n"/>
      <c r="L51" s="115" t="n">
        <v>165107.52</v>
      </c>
      <c r="M51" s="114" t="n"/>
      <c r="N51" s="94" t="n"/>
    </row>
    <row r="52" ht="19.35" customHeight="1">
      <c r="A52" s="151" t="inlineStr">
        <is>
          <t>Пролет 58-163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27.54</v>
      </c>
      <c r="H53" s="95" t="n">
        <v>1</v>
      </c>
      <c r="I53" s="116" t="n">
        <v>27.54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1618.36</v>
      </c>
      <c r="M54" s="101" t="n">
        <v>71.26000000000001</v>
      </c>
      <c r="N54" s="103" t="n">
        <v>115324.33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7" t="n">
        <v>172.18008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7" t="n"/>
      <c r="H56" s="107" t="n"/>
      <c r="I56" s="100" t="n"/>
      <c r="J56" s="101" t="n">
        <v>48.97</v>
      </c>
      <c r="K56" s="100" t="n"/>
      <c r="L56" s="103" t="n">
        <v>1618.36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8" t="n"/>
      <c r="E57" s="88" t="n"/>
      <c r="F57" s="99" t="n"/>
      <c r="G57" s="107" t="n"/>
      <c r="H57" s="107" t="n"/>
      <c r="I57" s="100" t="n"/>
      <c r="J57" s="100" t="n"/>
      <c r="K57" s="100" t="n"/>
      <c r="L57" s="103" t="n">
        <v>1618.36</v>
      </c>
      <c r="M57" s="100" t="n"/>
      <c r="N57" s="103" t="n">
        <v>115324.33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3" t="n">
        <v>1440.34</v>
      </c>
      <c r="M58" s="100" t="n"/>
      <c r="N58" s="113" t="n">
        <v>102638.65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663.53</v>
      </c>
      <c r="M59" s="100" t="n"/>
      <c r="N59" s="103" t="n">
        <v>47282.98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88" t="n"/>
      <c r="E60" s="88" t="n"/>
      <c r="F60" s="100" t="n"/>
      <c r="G60" s="107" t="n"/>
      <c r="H60" s="107" t="n"/>
      <c r="I60" s="114" t="n"/>
      <c r="J60" s="114" t="n"/>
      <c r="K60" s="114" t="n"/>
      <c r="L60" s="115" t="n">
        <v>3722.23</v>
      </c>
      <c r="M60" s="114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13.2</v>
      </c>
      <c r="H61" s="95" t="n">
        <v>1</v>
      </c>
      <c r="I61" s="121" t="n">
        <v>13.2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3" t="n">
        <v>1503.85</v>
      </c>
      <c r="M62" s="101" t="n">
        <v>71.26000000000001</v>
      </c>
      <c r="N62" s="103" t="n">
        <v>107164.35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8" t="n">
        <v>10.1</v>
      </c>
      <c r="H63" s="102" t="n">
        <v>1.2</v>
      </c>
      <c r="I63" s="106" t="n">
        <v>159.984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7" t="n"/>
      <c r="H64" s="107" t="n"/>
      <c r="I64" s="100" t="n"/>
      <c r="J64" s="101" t="n">
        <v>94.94</v>
      </c>
      <c r="K64" s="100" t="n"/>
      <c r="L64" s="103" t="n">
        <v>1503.85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8" t="n"/>
      <c r="E65" s="88" t="n"/>
      <c r="F65" s="99" t="n"/>
      <c r="G65" s="107" t="n"/>
      <c r="H65" s="107" t="n"/>
      <c r="I65" s="100" t="n"/>
      <c r="J65" s="100" t="n"/>
      <c r="K65" s="100" t="n"/>
      <c r="L65" s="103" t="n">
        <v>1503.85</v>
      </c>
      <c r="M65" s="100" t="n"/>
      <c r="N65" s="103" t="n">
        <v>107164.35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3" t="n">
        <v>1338.43</v>
      </c>
      <c r="M66" s="100" t="n"/>
      <c r="N66" s="113" t="n">
        <v>95376.27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616.58</v>
      </c>
      <c r="M67" s="100" t="n"/>
      <c r="N67" s="103" t="n">
        <v>43937.38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88" t="n"/>
      <c r="E68" s="88" t="n"/>
      <c r="F68" s="100" t="n"/>
      <c r="G68" s="107" t="n"/>
      <c r="H68" s="107" t="n"/>
      <c r="I68" s="114" t="n"/>
      <c r="J68" s="114" t="n"/>
      <c r="K68" s="114" t="n"/>
      <c r="L68" s="115" t="n">
        <v>3458.86</v>
      </c>
      <c r="M68" s="114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2.97</v>
      </c>
      <c r="H69" s="95" t="n">
        <v>1</v>
      </c>
      <c r="I69" s="116" t="n">
        <v>2.97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448.92</v>
      </c>
      <c r="M70" s="101" t="n">
        <v>71.26000000000001</v>
      </c>
      <c r="N70" s="103" t="n">
        <v>31990.04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8" t="n">
        <v>13.4</v>
      </c>
      <c r="H71" s="102" t="n">
        <v>1.2</v>
      </c>
      <c r="I71" s="119" t="n">
        <v>47.7576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448.92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88" t="n"/>
      <c r="E73" s="88" t="n"/>
      <c r="F73" s="99" t="n"/>
      <c r="G73" s="107" t="n"/>
      <c r="H73" s="107" t="n"/>
      <c r="I73" s="100" t="n"/>
      <c r="J73" s="100" t="n"/>
      <c r="K73" s="100" t="n"/>
      <c r="L73" s="101" t="n">
        <v>448.92</v>
      </c>
      <c r="M73" s="100" t="n"/>
      <c r="N73" s="103" t="n">
        <v>31990.04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399.54</v>
      </c>
      <c r="M74" s="100" t="n"/>
      <c r="N74" s="113" t="n">
        <v>28471.14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184.06</v>
      </c>
      <c r="M75" s="100" t="n"/>
      <c r="N75" s="103" t="n">
        <v>13115.92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88" t="n"/>
      <c r="E76" s="88" t="n"/>
      <c r="F76" s="100" t="n"/>
      <c r="G76" s="107" t="n"/>
      <c r="H76" s="107" t="n"/>
      <c r="I76" s="114" t="n"/>
      <c r="J76" s="114" t="n"/>
      <c r="K76" s="114" t="n"/>
      <c r="L76" s="115" t="n">
        <v>1032.52</v>
      </c>
      <c r="M76" s="114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0.66</v>
      </c>
      <c r="H77" s="95" t="n">
        <v>1</v>
      </c>
      <c r="I77" s="116" t="n">
        <v>0.66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152.62</v>
      </c>
      <c r="M78" s="101" t="n">
        <v>71.26000000000001</v>
      </c>
      <c r="N78" s="103" t="n">
        <v>10875.7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8" t="n">
        <v>20.5</v>
      </c>
      <c r="H79" s="102" t="n">
        <v>1.2</v>
      </c>
      <c r="I79" s="106" t="n">
        <v>16.236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152.62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88" t="n"/>
      <c r="E81" s="88" t="n"/>
      <c r="F81" s="99" t="n"/>
      <c r="G81" s="107" t="n"/>
      <c r="H81" s="107" t="n"/>
      <c r="I81" s="100" t="n"/>
      <c r="J81" s="100" t="n"/>
      <c r="K81" s="100" t="n"/>
      <c r="L81" s="101" t="n">
        <v>152.62</v>
      </c>
      <c r="M81" s="100" t="n"/>
      <c r="N81" s="103" t="n">
        <v>10875.7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135.83</v>
      </c>
      <c r="M82" s="100" t="n"/>
      <c r="N82" s="113" t="n">
        <v>9679.370000000001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62.57</v>
      </c>
      <c r="M83" s="100" t="n"/>
      <c r="N83" s="103" t="n">
        <v>4459.04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88" t="n"/>
      <c r="E84" s="88" t="n"/>
      <c r="F84" s="100" t="n"/>
      <c r="G84" s="107" t="n"/>
      <c r="H84" s="107" t="n"/>
      <c r="I84" s="114" t="n"/>
      <c r="J84" s="114" t="n"/>
      <c r="K84" s="114" t="n"/>
      <c r="L84" s="116" t="n">
        <v>351.02</v>
      </c>
      <c r="M84" s="114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10.98</v>
      </c>
      <c r="H85" s="95" t="n">
        <v>1</v>
      </c>
      <c r="I85" s="116" t="n">
        <v>10.98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780.28</v>
      </c>
      <c r="M86" s="101" t="n">
        <v>71.26000000000001</v>
      </c>
      <c r="N86" s="103" t="n">
        <v>55602.75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8" t="n">
        <v>6.3</v>
      </c>
      <c r="H87" s="102" t="n">
        <v>1.2</v>
      </c>
      <c r="I87" s="119" t="n">
        <v>83.00879999999999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7" t="n"/>
      <c r="H88" s="107" t="n"/>
      <c r="I88" s="100" t="n"/>
      <c r="J88" s="101" t="n">
        <v>59.22</v>
      </c>
      <c r="K88" s="100" t="n"/>
      <c r="L88" s="101" t="n">
        <v>780.28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88" t="n"/>
      <c r="E89" s="88" t="n"/>
      <c r="F89" s="99" t="n"/>
      <c r="G89" s="107" t="n"/>
      <c r="H89" s="107" t="n"/>
      <c r="I89" s="100" t="n"/>
      <c r="J89" s="100" t="n"/>
      <c r="K89" s="100" t="n"/>
      <c r="L89" s="101" t="n">
        <v>780.28</v>
      </c>
      <c r="M89" s="100" t="n"/>
      <c r="N89" s="103" t="n">
        <v>55602.75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694.45</v>
      </c>
      <c r="M90" s="100" t="n"/>
      <c r="N90" s="113" t="n">
        <v>49486.45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319.91</v>
      </c>
      <c r="M91" s="100" t="n"/>
      <c r="N91" s="103" t="n">
        <v>22797.13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88" t="n"/>
      <c r="E92" s="88" t="n"/>
      <c r="F92" s="100" t="n"/>
      <c r="G92" s="107" t="n"/>
      <c r="H92" s="107" t="n"/>
      <c r="I92" s="114" t="n"/>
      <c r="J92" s="114" t="n"/>
      <c r="K92" s="114" t="n"/>
      <c r="L92" s="115" t="n">
        <v>1794.64</v>
      </c>
      <c r="M92" s="114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5.21</v>
      </c>
      <c r="H93" s="95" t="n">
        <v>1</v>
      </c>
      <c r="I93" s="116" t="n">
        <v>5.21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722.86</v>
      </c>
      <c r="M94" s="101" t="n">
        <v>71.26000000000001</v>
      </c>
      <c r="N94" s="103" t="n">
        <v>51511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8" t="n">
        <v>12.3</v>
      </c>
      <c r="H95" s="102" t="n">
        <v>1.2</v>
      </c>
      <c r="I95" s="119" t="n">
        <v>76.89960000000001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7" t="n"/>
      <c r="H96" s="107" t="n"/>
      <c r="I96" s="100" t="n"/>
      <c r="J96" s="101" t="n">
        <v>115.62</v>
      </c>
      <c r="K96" s="100" t="n"/>
      <c r="L96" s="101" t="n">
        <v>722.86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88" t="n"/>
      <c r="E97" s="88" t="n"/>
      <c r="F97" s="99" t="n"/>
      <c r="G97" s="107" t="n"/>
      <c r="H97" s="107" t="n"/>
      <c r="I97" s="100" t="n"/>
      <c r="J97" s="100" t="n"/>
      <c r="K97" s="100" t="n"/>
      <c r="L97" s="101" t="n">
        <v>722.86</v>
      </c>
      <c r="M97" s="100" t="n"/>
      <c r="N97" s="103" t="n">
        <v>51511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643.35</v>
      </c>
      <c r="M98" s="100" t="n"/>
      <c r="N98" s="113" t="n">
        <v>45844.79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296.37</v>
      </c>
      <c r="M99" s="100" t="n"/>
      <c r="N99" s="103" t="n">
        <v>21119.51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88" t="n"/>
      <c r="E100" s="88" t="n"/>
      <c r="F100" s="100" t="n"/>
      <c r="G100" s="107" t="n"/>
      <c r="H100" s="107" t="n"/>
      <c r="I100" s="114" t="n"/>
      <c r="J100" s="114" t="n"/>
      <c r="K100" s="114" t="n"/>
      <c r="L100" s="115" t="n">
        <v>1662.58</v>
      </c>
      <c r="M100" s="114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0.62</v>
      </c>
      <c r="H101" s="95" t="n">
        <v>1</v>
      </c>
      <c r="I101" s="116" t="n">
        <v>0.62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114.7</v>
      </c>
      <c r="M102" s="101" t="n">
        <v>71.26000000000001</v>
      </c>
      <c r="N102" s="103" t="n">
        <v>8173.52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8" t="n">
        <v>16.4</v>
      </c>
      <c r="H103" s="102" t="n">
        <v>1.2</v>
      </c>
      <c r="I103" s="119" t="n">
        <v>12.2016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7" t="n"/>
      <c r="H104" s="107" t="n"/>
      <c r="I104" s="100" t="n"/>
      <c r="J104" s="101" t="n">
        <v>154.16</v>
      </c>
      <c r="K104" s="100" t="n"/>
      <c r="L104" s="101" t="n">
        <v>114.7</v>
      </c>
      <c r="M104" s="100" t="n"/>
      <c r="N104" s="108" t="n"/>
    </row>
    <row r="105" ht="19.35" customHeight="1">
      <c r="A105" s="96" t="n"/>
      <c r="B105" s="109" t="n"/>
      <c r="C105" s="98" t="inlineStr">
        <is>
          <t>ФОТ</t>
        </is>
      </c>
      <c r="D105" s="88" t="n"/>
      <c r="E105" s="88" t="n"/>
      <c r="F105" s="99" t="n"/>
      <c r="G105" s="107" t="n"/>
      <c r="H105" s="107" t="n"/>
      <c r="I105" s="100" t="n"/>
      <c r="J105" s="100" t="n"/>
      <c r="K105" s="100" t="n"/>
      <c r="L105" s="101" t="n">
        <v>114.7</v>
      </c>
      <c r="M105" s="100" t="n"/>
      <c r="N105" s="103" t="n">
        <v>8173.52</v>
      </c>
    </row>
    <row r="106" ht="42" customHeight="1">
      <c r="A106" s="96" t="n"/>
      <c r="B106" s="110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1" t="n">
        <v>89</v>
      </c>
      <c r="H106" s="112" t="n"/>
      <c r="I106" s="111" t="n">
        <v>89</v>
      </c>
      <c r="J106" s="100" t="n"/>
      <c r="K106" s="100" t="n"/>
      <c r="L106" s="101" t="n">
        <v>102.08</v>
      </c>
      <c r="M106" s="100" t="n"/>
      <c r="N106" s="113" t="n">
        <v>7274.43</v>
      </c>
    </row>
    <row r="107" ht="42" customHeight="1">
      <c r="A107" s="96" t="n"/>
      <c r="B107" s="110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1" t="n">
        <v>41</v>
      </c>
      <c r="H107" s="112" t="n"/>
      <c r="I107" s="111" t="n">
        <v>41</v>
      </c>
      <c r="J107" s="100" t="n"/>
      <c r="K107" s="100" t="n"/>
      <c r="L107" s="101" t="n">
        <v>47.03</v>
      </c>
      <c r="M107" s="100" t="n"/>
      <c r="N107" s="103" t="n">
        <v>3351.14</v>
      </c>
    </row>
    <row r="108" ht="19.35" customHeight="1">
      <c r="A108" s="96" t="n"/>
      <c r="B108" s="109" t="n"/>
      <c r="C108" s="87" t="inlineStr">
        <is>
          <t>Всего по позиции</t>
        </is>
      </c>
      <c r="D108" s="88" t="n"/>
      <c r="E108" s="88" t="n"/>
      <c r="F108" s="100" t="n"/>
      <c r="G108" s="107" t="n"/>
      <c r="H108" s="107" t="n"/>
      <c r="I108" s="114" t="n"/>
      <c r="J108" s="114" t="n"/>
      <c r="K108" s="114" t="n"/>
      <c r="L108" s="116" t="n">
        <v>263.81</v>
      </c>
      <c r="M108" s="114" t="n"/>
      <c r="N108" s="94" t="n"/>
    </row>
    <row r="109" ht="68.65000000000001" customHeight="1">
      <c r="A109" s="87" t="inlineStr">
        <is>
          <t>9</t>
        </is>
      </c>
      <c r="B109" s="91" t="inlineStr">
        <is>
          <t>ФЕР01-02-100-01</t>
        </is>
      </c>
      <c r="C10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88" t="n"/>
      <c r="E109" s="88" t="n"/>
      <c r="F109" s="93" t="inlineStr">
        <is>
          <t>100 шт</t>
        </is>
      </c>
      <c r="G109" s="94" t="n">
        <v>38.52</v>
      </c>
      <c r="H109" s="95" t="n">
        <v>1</v>
      </c>
      <c r="I109" s="116" t="n">
        <v>38.52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115.44</v>
      </c>
      <c r="K110" s="102" t="n">
        <v>1.2</v>
      </c>
      <c r="L110" s="103" t="n">
        <v>5336.1</v>
      </c>
      <c r="M110" s="101" t="n">
        <v>71.26000000000001</v>
      </c>
      <c r="N110" s="103" t="n">
        <v>380250.49</v>
      </c>
    </row>
    <row r="111" ht="19.35" customHeight="1">
      <c r="A111" s="96" t="n"/>
      <c r="B111" s="97" t="inlineStr">
        <is>
          <t>2</t>
        </is>
      </c>
      <c r="C111" s="98" t="inlineStr">
        <is>
          <t>ЭМ</t>
        </is>
      </c>
      <c r="D111" s="88" t="n"/>
      <c r="E111" s="88" t="n"/>
      <c r="F111" s="99" t="n"/>
      <c r="G111" s="99" t="n"/>
      <c r="H111" s="99" t="n"/>
      <c r="I111" s="100" t="n"/>
      <c r="J111" s="101" t="n">
        <v>655.4299999999999</v>
      </c>
      <c r="K111" s="102" t="n">
        <v>1.2</v>
      </c>
      <c r="L111" s="103" t="n">
        <v>30296.6</v>
      </c>
      <c r="M111" s="100" t="n"/>
      <c r="N111" s="100" t="n"/>
    </row>
    <row r="112" ht="19.35" customHeight="1">
      <c r="A112" s="96" t="n"/>
      <c r="B112" s="97" t="inlineStr">
        <is>
          <t>3</t>
        </is>
      </c>
      <c r="C112" s="98" t="inlineStr">
        <is>
          <t>в т.ч. ОТм</t>
        </is>
      </c>
      <c r="D112" s="88" t="n"/>
      <c r="E112" s="88" t="n"/>
      <c r="F112" s="99" t="n"/>
      <c r="G112" s="99" t="n"/>
      <c r="H112" s="99" t="n"/>
      <c r="I112" s="100" t="n"/>
      <c r="J112" s="101" t="n">
        <v>114.62</v>
      </c>
      <c r="K112" s="102" t="n">
        <v>1.2</v>
      </c>
      <c r="L112" s="103" t="n">
        <v>5298.19</v>
      </c>
      <c r="M112" s="101" t="n">
        <v>71.26000000000001</v>
      </c>
      <c r="N112" s="103" t="n">
        <v>377549.02</v>
      </c>
    </row>
    <row r="113" ht="19.35" customHeight="1">
      <c r="A113" s="96" t="n"/>
      <c r="B113" s="104" t="n"/>
      <c r="C113" s="98" t="inlineStr">
        <is>
          <t>ЗТ</t>
        </is>
      </c>
      <c r="D113" s="88" t="n"/>
      <c r="E113" s="88" t="n"/>
      <c r="F113" s="105" t="inlineStr">
        <is>
          <t>чел.-ч</t>
        </is>
      </c>
      <c r="G113" s="118" t="n">
        <v>14.8</v>
      </c>
      <c r="H113" s="102" t="n">
        <v>1.2</v>
      </c>
      <c r="I113" s="119" t="n">
        <v>684.1152</v>
      </c>
      <c r="J113" s="100" t="n"/>
      <c r="K113" s="100" t="n"/>
      <c r="L113" s="100" t="n"/>
      <c r="M113" s="100" t="n"/>
      <c r="N113" s="100" t="n"/>
    </row>
    <row r="114" ht="19.35" customHeight="1">
      <c r="A114" s="96" t="n"/>
      <c r="B114" s="104" t="n"/>
      <c r="C114" s="98" t="inlineStr">
        <is>
          <t>ЗТм</t>
        </is>
      </c>
      <c r="D114" s="88" t="n"/>
      <c r="E114" s="88" t="n"/>
      <c r="F114" s="105" t="inlineStr">
        <is>
          <t>чел.-ч</t>
        </is>
      </c>
      <c r="G114" s="101" t="n">
        <v>8.49</v>
      </c>
      <c r="H114" s="102" t="n">
        <v>1.2</v>
      </c>
      <c r="I114" s="117" t="n">
        <v>392.44176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Итого по расценке</t>
        </is>
      </c>
      <c r="D115" s="88" t="n"/>
      <c r="E115" s="88" t="n"/>
      <c r="F115" s="99" t="n"/>
      <c r="G115" s="107" t="n"/>
      <c r="H115" s="107" t="n"/>
      <c r="I115" s="100" t="n"/>
      <c r="J115" s="101" t="n">
        <v>770.87</v>
      </c>
      <c r="K115" s="100" t="n"/>
      <c r="L115" s="103" t="n">
        <v>35632.7</v>
      </c>
      <c r="M115" s="100" t="n"/>
      <c r="N115" s="108" t="n"/>
    </row>
    <row r="116" ht="19.35" customHeight="1">
      <c r="A116" s="96" t="n"/>
      <c r="B116" s="109" t="n"/>
      <c r="C116" s="98" t="inlineStr">
        <is>
          <t>ФОТ</t>
        </is>
      </c>
      <c r="D116" s="88" t="n"/>
      <c r="E116" s="88" t="n"/>
      <c r="F116" s="99" t="n"/>
      <c r="G116" s="107" t="n"/>
      <c r="H116" s="107" t="n"/>
      <c r="I116" s="100" t="n"/>
      <c r="J116" s="100" t="n"/>
      <c r="K116" s="100" t="n"/>
      <c r="L116" s="103" t="n">
        <v>10634.29</v>
      </c>
      <c r="M116" s="100" t="n"/>
      <c r="N116" s="103" t="n">
        <v>757799.51</v>
      </c>
    </row>
    <row r="117" ht="42" customHeight="1">
      <c r="A117" s="96" t="n"/>
      <c r="B117" s="110" t="inlineStr">
        <is>
          <t>Пр/812-001.4-1</t>
        </is>
      </c>
      <c r="C117" s="98" t="inlineStr">
        <is>
          <t>НР Земляные работы по другим видам работ (подготовительным, сопутствующим, укрепительным)</t>
        </is>
      </c>
      <c r="D117" s="88" t="n"/>
      <c r="E117" s="88" t="n"/>
      <c r="F117" s="105" t="inlineStr">
        <is>
          <t>%</t>
        </is>
      </c>
      <c r="G117" s="111" t="n">
        <v>89</v>
      </c>
      <c r="H117" s="112" t="n"/>
      <c r="I117" s="111" t="n">
        <v>89</v>
      </c>
      <c r="J117" s="100" t="n"/>
      <c r="K117" s="100" t="n"/>
      <c r="L117" s="103" t="n">
        <v>9464.52</v>
      </c>
      <c r="M117" s="100" t="n"/>
      <c r="N117" s="113" t="n">
        <v>674441.5600000001</v>
      </c>
    </row>
    <row r="118" ht="42" customHeight="1">
      <c r="A118" s="96" t="n"/>
      <c r="B118" s="110" t="inlineStr">
        <is>
          <t>Пр/774-001.4</t>
        </is>
      </c>
      <c r="C118" s="98" t="inlineStr">
        <is>
          <t>СП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1" t="n">
        <v>41</v>
      </c>
      <c r="H118" s="112" t="n"/>
      <c r="I118" s="111" t="n">
        <v>41</v>
      </c>
      <c r="J118" s="100" t="n"/>
      <c r="K118" s="100" t="n"/>
      <c r="L118" s="103" t="n">
        <v>4360.06</v>
      </c>
      <c r="M118" s="100" t="n"/>
      <c r="N118" s="103" t="n">
        <v>310697.8</v>
      </c>
    </row>
    <row r="119" ht="19.35" customHeight="1">
      <c r="A119" s="96" t="n"/>
      <c r="B119" s="109" t="n"/>
      <c r="C119" s="87" t="inlineStr">
        <is>
          <t>Всего по позиции</t>
        </is>
      </c>
      <c r="D119" s="88" t="n"/>
      <c r="E119" s="88" t="n"/>
      <c r="F119" s="100" t="n"/>
      <c r="G119" s="107" t="n"/>
      <c r="H119" s="107" t="n"/>
      <c r="I119" s="114" t="n"/>
      <c r="J119" s="114" t="n"/>
      <c r="K119" s="114" t="n"/>
      <c r="L119" s="115" t="n">
        <v>49457.28</v>
      </c>
      <c r="M119" s="114" t="n"/>
      <c r="N119" s="94" t="n"/>
    </row>
    <row r="120" ht="55.35" customHeight="1">
      <c r="A120" s="87" t="inlineStr">
        <is>
          <t>10</t>
        </is>
      </c>
      <c r="B120" s="91" t="inlineStr">
        <is>
          <t>ФЕР01-02-100-07</t>
        </is>
      </c>
      <c r="C120" s="92" t="inlineStr">
        <is>
          <t>При трелевке на каждые последующие 100 м добавлять: к расценке 01-02-100-01</t>
        </is>
      </c>
      <c r="D120" s="88" t="n"/>
      <c r="E120" s="88" t="n"/>
      <c r="F120" s="93" t="inlineStr">
        <is>
          <t>100 шт</t>
        </is>
      </c>
      <c r="G120" s="94" t="n">
        <v>38.52</v>
      </c>
      <c r="H120" s="95" t="n">
        <v>1</v>
      </c>
      <c r="I120" s="116" t="n">
        <v>38.52</v>
      </c>
      <c r="J120" s="94" t="n"/>
      <c r="K120" s="94" t="n"/>
      <c r="L120" s="94" t="n"/>
      <c r="M120" s="94" t="n"/>
      <c r="N120" s="94" t="n"/>
    </row>
    <row r="121" ht="19.35" customHeight="1">
      <c r="A121" s="96" t="n"/>
      <c r="B121" s="97" t="inlineStr">
        <is>
          <t>1</t>
        </is>
      </c>
      <c r="C121" s="98" t="inlineStr">
        <is>
          <t>ОТ</t>
        </is>
      </c>
      <c r="D121" s="88" t="n"/>
      <c r="E121" s="88" t="n"/>
      <c r="F121" s="99" t="n"/>
      <c r="G121" s="99" t="n"/>
      <c r="H121" s="99" t="n"/>
      <c r="I121" s="100" t="n"/>
      <c r="J121" s="101" t="n">
        <v>28.94</v>
      </c>
      <c r="K121" s="102" t="n">
        <v>1.2</v>
      </c>
      <c r="L121" s="103" t="n">
        <v>1337.72</v>
      </c>
      <c r="M121" s="101" t="n">
        <v>71.26000000000001</v>
      </c>
      <c r="N121" s="103" t="n">
        <v>95325.92999999999</v>
      </c>
    </row>
    <row r="122" ht="19.35" customHeight="1">
      <c r="A122" s="96" t="n"/>
      <c r="B122" s="97" t="inlineStr">
        <is>
          <t>2</t>
        </is>
      </c>
      <c r="C122" s="98" t="inlineStr">
        <is>
          <t>ЭМ</t>
        </is>
      </c>
      <c r="D122" s="88" t="n"/>
      <c r="E122" s="88" t="n"/>
      <c r="F122" s="99" t="n"/>
      <c r="G122" s="99" t="n"/>
      <c r="H122" s="99" t="n"/>
      <c r="I122" s="100" t="n"/>
      <c r="J122" s="101" t="n">
        <v>163.66</v>
      </c>
      <c r="K122" s="102" t="n">
        <v>1.2</v>
      </c>
      <c r="L122" s="103" t="n">
        <v>7565.02</v>
      </c>
      <c r="M122" s="100" t="n"/>
      <c r="N122" s="100" t="n"/>
    </row>
    <row r="123" ht="19.35" customHeight="1">
      <c r="A123" s="96" t="n"/>
      <c r="B123" s="97" t="inlineStr">
        <is>
          <t>3</t>
        </is>
      </c>
      <c r="C123" s="98" t="inlineStr">
        <is>
          <t>в т.ч. ОТм</t>
        </is>
      </c>
      <c r="D123" s="88" t="n"/>
      <c r="E123" s="88" t="n"/>
      <c r="F123" s="99" t="n"/>
      <c r="G123" s="99" t="n"/>
      <c r="H123" s="99" t="n"/>
      <c r="I123" s="100" t="n"/>
      <c r="J123" s="101" t="n">
        <v>28.62</v>
      </c>
      <c r="K123" s="102" t="n">
        <v>1.2</v>
      </c>
      <c r="L123" s="103" t="n">
        <v>1322.93</v>
      </c>
      <c r="M123" s="101" t="n">
        <v>71.26000000000001</v>
      </c>
      <c r="N123" s="103" t="n">
        <v>94271.99000000001</v>
      </c>
    </row>
    <row r="124" ht="19.35" customHeight="1">
      <c r="A124" s="96" t="n"/>
      <c r="B124" s="104" t="n"/>
      <c r="C124" s="98" t="inlineStr">
        <is>
          <t>ЗТ</t>
        </is>
      </c>
      <c r="D124" s="88" t="n"/>
      <c r="E124" s="88" t="n"/>
      <c r="F124" s="105" t="inlineStr">
        <is>
          <t>чел.-ч</t>
        </is>
      </c>
      <c r="G124" s="101" t="n">
        <v>3.71</v>
      </c>
      <c r="H124" s="102" t="n">
        <v>1.2</v>
      </c>
      <c r="I124" s="117" t="n">
        <v>171.49104</v>
      </c>
      <c r="J124" s="100" t="n"/>
      <c r="K124" s="100" t="n"/>
      <c r="L124" s="100" t="n"/>
      <c r="M124" s="100" t="n"/>
      <c r="N124" s="100" t="n"/>
    </row>
    <row r="125" ht="19.35" customHeight="1">
      <c r="A125" s="96" t="n"/>
      <c r="B125" s="104" t="n"/>
      <c r="C125" s="98" t="inlineStr">
        <is>
          <t>ЗТм</t>
        </is>
      </c>
      <c r="D125" s="88" t="n"/>
      <c r="E125" s="88" t="n"/>
      <c r="F125" s="105" t="inlineStr">
        <is>
          <t>чел.-ч</t>
        </is>
      </c>
      <c r="G125" s="101" t="n">
        <v>2.12</v>
      </c>
      <c r="H125" s="102" t="n">
        <v>1.2</v>
      </c>
      <c r="I125" s="117" t="n">
        <v>97.99487999999999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Итого по расценке</t>
        </is>
      </c>
      <c r="D126" s="88" t="n"/>
      <c r="E126" s="88" t="n"/>
      <c r="F126" s="99" t="n"/>
      <c r="G126" s="107" t="n"/>
      <c r="H126" s="107" t="n"/>
      <c r="I126" s="100" t="n"/>
      <c r="J126" s="101" t="n">
        <v>192.6</v>
      </c>
      <c r="K126" s="100" t="n"/>
      <c r="L126" s="103" t="n">
        <v>8902.74</v>
      </c>
      <c r="M126" s="100" t="n"/>
      <c r="N126" s="108" t="n"/>
    </row>
    <row r="127" ht="19.35" customHeight="1">
      <c r="A127" s="96" t="n"/>
      <c r="B127" s="109" t="n"/>
      <c r="C127" s="98" t="inlineStr">
        <is>
          <t>ФОТ</t>
        </is>
      </c>
      <c r="D127" s="88" t="n"/>
      <c r="E127" s="88" t="n"/>
      <c r="F127" s="99" t="n"/>
      <c r="G127" s="107" t="n"/>
      <c r="H127" s="107" t="n"/>
      <c r="I127" s="100" t="n"/>
      <c r="J127" s="100" t="n"/>
      <c r="K127" s="100" t="n"/>
      <c r="L127" s="103" t="n">
        <v>2660.65</v>
      </c>
      <c r="M127" s="100" t="n"/>
      <c r="N127" s="103" t="n">
        <v>189597.92</v>
      </c>
    </row>
    <row r="128" ht="42" customHeight="1">
      <c r="A128" s="96" t="n"/>
      <c r="B128" s="110" t="inlineStr">
        <is>
          <t>Пр/812-001.4-1</t>
        </is>
      </c>
      <c r="C128" s="98" t="inlineStr">
        <is>
          <t>НР Земляные работы по другим видам работ (подготовительным, сопутствующим, укрепительным)</t>
        </is>
      </c>
      <c r="D128" s="88" t="n"/>
      <c r="E128" s="88" t="n"/>
      <c r="F128" s="105" t="inlineStr">
        <is>
          <t>%</t>
        </is>
      </c>
      <c r="G128" s="111" t="n">
        <v>89</v>
      </c>
      <c r="H128" s="112" t="n"/>
      <c r="I128" s="111" t="n">
        <v>89</v>
      </c>
      <c r="J128" s="100" t="n"/>
      <c r="K128" s="100" t="n"/>
      <c r="L128" s="103" t="n">
        <v>2367.98</v>
      </c>
      <c r="M128" s="100" t="n"/>
      <c r="N128" s="113" t="n">
        <v>168742.15</v>
      </c>
    </row>
    <row r="129" ht="42" customHeight="1">
      <c r="A129" s="96" t="n"/>
      <c r="B129" s="110" t="inlineStr">
        <is>
          <t>Пр/774-001.4</t>
        </is>
      </c>
      <c r="C129" s="98" t="inlineStr">
        <is>
          <t>СП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1" t="n">
        <v>41</v>
      </c>
      <c r="H129" s="112" t="n"/>
      <c r="I129" s="111" t="n">
        <v>41</v>
      </c>
      <c r="J129" s="100" t="n"/>
      <c r="K129" s="100" t="n"/>
      <c r="L129" s="103" t="n">
        <v>1090.87</v>
      </c>
      <c r="M129" s="100" t="n"/>
      <c r="N129" s="103" t="n">
        <v>77735.14999999999</v>
      </c>
    </row>
    <row r="130" ht="19.35" customHeight="1">
      <c r="A130" s="96" t="n"/>
      <c r="B130" s="109" t="n"/>
      <c r="C130" s="87" t="inlineStr">
        <is>
          <t>Всего по позиции</t>
        </is>
      </c>
      <c r="D130" s="88" t="n"/>
      <c r="E130" s="88" t="n"/>
      <c r="F130" s="100" t="n"/>
      <c r="G130" s="107" t="n"/>
      <c r="H130" s="107" t="n"/>
      <c r="I130" s="114" t="n"/>
      <c r="J130" s="114" t="n"/>
      <c r="K130" s="114" t="n"/>
      <c r="L130" s="115" t="n">
        <v>12361.59</v>
      </c>
      <c r="M130" s="114" t="n"/>
      <c r="N130" s="94" t="n"/>
    </row>
    <row r="131" ht="68.65000000000001" customHeight="1">
      <c r="A131" s="87" t="inlineStr">
        <is>
          <t>11</t>
        </is>
      </c>
      <c r="B131" s="91" t="inlineStr">
        <is>
          <t>ФЕР01-02-100-02</t>
        </is>
      </c>
      <c r="C13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88" t="n"/>
      <c r="E131" s="88" t="n"/>
      <c r="F131" s="93" t="inlineStr">
        <is>
          <t>100 шт</t>
        </is>
      </c>
      <c r="G131" s="94" t="n">
        <v>18.41</v>
      </c>
      <c r="H131" s="95" t="n">
        <v>1</v>
      </c>
      <c r="I131" s="116" t="n">
        <v>18.41</v>
      </c>
      <c r="J131" s="94" t="n"/>
      <c r="K131" s="94" t="n"/>
      <c r="L131" s="94" t="n"/>
      <c r="M131" s="94" t="n"/>
      <c r="N131" s="94" t="n"/>
    </row>
    <row r="132" ht="19.35" customHeight="1">
      <c r="A132" s="96" t="n"/>
      <c r="B132" s="97" t="inlineStr">
        <is>
          <t>1</t>
        </is>
      </c>
      <c r="C132" s="98" t="inlineStr">
        <is>
          <t>ОТ</t>
        </is>
      </c>
      <c r="D132" s="88" t="n"/>
      <c r="E132" s="88" t="n"/>
      <c r="F132" s="99" t="n"/>
      <c r="G132" s="99" t="n"/>
      <c r="H132" s="99" t="n"/>
      <c r="I132" s="100" t="n"/>
      <c r="J132" s="101" t="n">
        <v>201.24</v>
      </c>
      <c r="K132" s="102" t="n">
        <v>1.2</v>
      </c>
      <c r="L132" s="103" t="n">
        <v>4445.79</v>
      </c>
      <c r="M132" s="101" t="n">
        <v>71.26000000000001</v>
      </c>
      <c r="N132" s="103" t="n">
        <v>316807</v>
      </c>
    </row>
    <row r="133" ht="19.35" customHeight="1">
      <c r="A133" s="96" t="n"/>
      <c r="B133" s="97" t="inlineStr">
        <is>
          <t>2</t>
        </is>
      </c>
      <c r="C133" s="98" t="inlineStr">
        <is>
          <t>ЭМ</t>
        </is>
      </c>
      <c r="D133" s="88" t="n"/>
      <c r="E133" s="88" t="n"/>
      <c r="F133" s="99" t="n"/>
      <c r="G133" s="99" t="n"/>
      <c r="H133" s="99" t="n"/>
      <c r="I133" s="100" t="n"/>
      <c r="J133" s="103" t="n">
        <v>1142.56</v>
      </c>
      <c r="K133" s="102" t="n">
        <v>1.2</v>
      </c>
      <c r="L133" s="103" t="n">
        <v>25241.44</v>
      </c>
      <c r="M133" s="100" t="n"/>
      <c r="N133" s="100" t="n"/>
    </row>
    <row r="134" ht="19.35" customHeight="1">
      <c r="A134" s="96" t="n"/>
      <c r="B134" s="97" t="inlineStr">
        <is>
          <t>3</t>
        </is>
      </c>
      <c r="C134" s="98" t="inlineStr">
        <is>
          <t>в т.ч. ОТм</t>
        </is>
      </c>
      <c r="D134" s="88" t="n"/>
      <c r="E134" s="88" t="n"/>
      <c r="F134" s="99" t="n"/>
      <c r="G134" s="99" t="n"/>
      <c r="H134" s="99" t="n"/>
      <c r="I134" s="100" t="n"/>
      <c r="J134" s="101" t="n">
        <v>199.8</v>
      </c>
      <c r="K134" s="102" t="n">
        <v>1.2</v>
      </c>
      <c r="L134" s="103" t="n">
        <v>4413.98</v>
      </c>
      <c r="M134" s="101" t="n">
        <v>71.26000000000001</v>
      </c>
      <c r="N134" s="103" t="n">
        <v>314540.21</v>
      </c>
    </row>
    <row r="135" ht="19.35" customHeight="1">
      <c r="A135" s="96" t="n"/>
      <c r="B135" s="104" t="n"/>
      <c r="C135" s="98" t="inlineStr">
        <is>
          <t>ЗТ</t>
        </is>
      </c>
      <c r="D135" s="88" t="n"/>
      <c r="E135" s="88" t="n"/>
      <c r="F135" s="105" t="inlineStr">
        <is>
          <t>чел.-ч</t>
        </is>
      </c>
      <c r="G135" s="118" t="n">
        <v>25.8</v>
      </c>
      <c r="H135" s="102" t="n">
        <v>1.2</v>
      </c>
      <c r="I135" s="119" t="n">
        <v>569.9736</v>
      </c>
      <c r="J135" s="100" t="n"/>
      <c r="K135" s="100" t="n"/>
      <c r="L135" s="100" t="n"/>
      <c r="M135" s="100" t="n"/>
      <c r="N135" s="100" t="n"/>
    </row>
    <row r="136" ht="19.35" customHeight="1">
      <c r="A136" s="96" t="n"/>
      <c r="B136" s="104" t="n"/>
      <c r="C136" s="98" t="inlineStr">
        <is>
          <t>ЗТм</t>
        </is>
      </c>
      <c r="D136" s="88" t="n"/>
      <c r="E136" s="88" t="n"/>
      <c r="F136" s="105" t="inlineStr">
        <is>
          <t>чел.-ч</t>
        </is>
      </c>
      <c r="G136" s="118" t="n">
        <v>14.8</v>
      </c>
      <c r="H136" s="102" t="n">
        <v>1.2</v>
      </c>
      <c r="I136" s="119" t="n">
        <v>326.9616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Итого по расценке</t>
        </is>
      </c>
      <c r="D137" s="88" t="n"/>
      <c r="E137" s="88" t="n"/>
      <c r="F137" s="99" t="n"/>
      <c r="G137" s="107" t="n"/>
      <c r="H137" s="107" t="n"/>
      <c r="I137" s="100" t="n"/>
      <c r="J137" s="103" t="n">
        <v>1343.8</v>
      </c>
      <c r="K137" s="100" t="n"/>
      <c r="L137" s="103" t="n">
        <v>29687.23</v>
      </c>
      <c r="M137" s="100" t="n"/>
      <c r="N137" s="108" t="n"/>
    </row>
    <row r="138" ht="19.35" customHeight="1">
      <c r="A138" s="96" t="n"/>
      <c r="B138" s="109" t="n"/>
      <c r="C138" s="98" t="inlineStr">
        <is>
          <t>ФОТ</t>
        </is>
      </c>
      <c r="D138" s="88" t="n"/>
      <c r="E138" s="88" t="n"/>
      <c r="F138" s="99" t="n"/>
      <c r="G138" s="107" t="n"/>
      <c r="H138" s="107" t="n"/>
      <c r="I138" s="100" t="n"/>
      <c r="J138" s="100" t="n"/>
      <c r="K138" s="100" t="n"/>
      <c r="L138" s="103" t="n">
        <v>8859.77</v>
      </c>
      <c r="M138" s="100" t="n"/>
      <c r="N138" s="103" t="n">
        <v>631347.21</v>
      </c>
    </row>
    <row r="139" ht="42" customHeight="1">
      <c r="A139" s="96" t="n"/>
      <c r="B139" s="110" t="inlineStr">
        <is>
          <t>Пр/812-001.4-1</t>
        </is>
      </c>
      <c r="C139" s="98" t="inlineStr">
        <is>
          <t>НР Земляные работы по другим видам работ (подготовительным, сопутствующим, укрепительным)</t>
        </is>
      </c>
      <c r="D139" s="88" t="n"/>
      <c r="E139" s="88" t="n"/>
      <c r="F139" s="105" t="inlineStr">
        <is>
          <t>%</t>
        </is>
      </c>
      <c r="G139" s="111" t="n">
        <v>89</v>
      </c>
      <c r="H139" s="112" t="n"/>
      <c r="I139" s="111" t="n">
        <v>89</v>
      </c>
      <c r="J139" s="100" t="n"/>
      <c r="K139" s="100" t="n"/>
      <c r="L139" s="103" t="n">
        <v>7885.2</v>
      </c>
      <c r="M139" s="100" t="n"/>
      <c r="N139" s="113" t="n">
        <v>561899.02</v>
      </c>
    </row>
    <row r="140" ht="42" customHeight="1">
      <c r="A140" s="96" t="n"/>
      <c r="B140" s="110" t="inlineStr">
        <is>
          <t>Пр/774-001.4</t>
        </is>
      </c>
      <c r="C140" s="98" t="inlineStr">
        <is>
          <t>СП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1" t="n">
        <v>41</v>
      </c>
      <c r="H140" s="112" t="n"/>
      <c r="I140" s="111" t="n">
        <v>41</v>
      </c>
      <c r="J140" s="100" t="n"/>
      <c r="K140" s="100" t="n"/>
      <c r="L140" s="103" t="n">
        <v>3632.51</v>
      </c>
      <c r="M140" s="100" t="n"/>
      <c r="N140" s="103" t="n">
        <v>258852.36</v>
      </c>
    </row>
    <row r="141" ht="19.35" customHeight="1">
      <c r="A141" s="96" t="n"/>
      <c r="B141" s="109" t="n"/>
      <c r="C141" s="87" t="inlineStr">
        <is>
          <t>Всего по позиции</t>
        </is>
      </c>
      <c r="D141" s="88" t="n"/>
      <c r="E141" s="88" t="n"/>
      <c r="F141" s="100" t="n"/>
      <c r="G141" s="107" t="n"/>
      <c r="H141" s="107" t="n"/>
      <c r="I141" s="114" t="n"/>
      <c r="J141" s="114" t="n"/>
      <c r="K141" s="114" t="n"/>
      <c r="L141" s="115" t="n">
        <v>41204.94</v>
      </c>
      <c r="M141" s="114" t="n"/>
      <c r="N141" s="94" t="n"/>
    </row>
    <row r="142" ht="55.35" customHeight="1">
      <c r="A142" s="87" t="inlineStr">
        <is>
          <t>12</t>
        </is>
      </c>
      <c r="B142" s="91" t="inlineStr">
        <is>
          <t>ФЕР01-02-100-08</t>
        </is>
      </c>
      <c r="C142" s="92" t="inlineStr">
        <is>
          <t>При трелевке на каждые последующие 100 м добавлять: к расценке 01-02-100-02</t>
        </is>
      </c>
      <c r="D142" s="88" t="n"/>
      <c r="E142" s="88" t="n"/>
      <c r="F142" s="93" t="inlineStr">
        <is>
          <t>100 шт</t>
        </is>
      </c>
      <c r="G142" s="94" t="n">
        <v>18.41</v>
      </c>
      <c r="H142" s="95" t="n">
        <v>1</v>
      </c>
      <c r="I142" s="116" t="n">
        <v>18.41</v>
      </c>
      <c r="J142" s="94" t="n"/>
      <c r="K142" s="94" t="n"/>
      <c r="L142" s="94" t="n"/>
      <c r="M142" s="94" t="n"/>
      <c r="N142" s="94" t="n"/>
    </row>
    <row r="143" ht="19.35" customHeight="1">
      <c r="A143" s="96" t="n"/>
      <c r="B143" s="97" t="inlineStr">
        <is>
          <t>1</t>
        </is>
      </c>
      <c r="C143" s="98" t="inlineStr">
        <is>
          <t>ОТ</t>
        </is>
      </c>
      <c r="D143" s="88" t="n"/>
      <c r="E143" s="88" t="n"/>
      <c r="F143" s="99" t="n"/>
      <c r="G143" s="99" t="n"/>
      <c r="H143" s="99" t="n"/>
      <c r="I143" s="100" t="n"/>
      <c r="J143" s="101" t="n">
        <v>58.34</v>
      </c>
      <c r="K143" s="102" t="n">
        <v>1.2</v>
      </c>
      <c r="L143" s="103" t="n">
        <v>1288.85</v>
      </c>
      <c r="M143" s="101" t="n">
        <v>71.26000000000001</v>
      </c>
      <c r="N143" s="103" t="n">
        <v>91843.45</v>
      </c>
    </row>
    <row r="144" ht="19.35" customHeight="1">
      <c r="A144" s="96" t="n"/>
      <c r="B144" s="97" t="inlineStr">
        <is>
          <t>2</t>
        </is>
      </c>
      <c r="C144" s="98" t="inlineStr">
        <is>
          <t>ЭМ</t>
        </is>
      </c>
      <c r="D144" s="88" t="n"/>
      <c r="E144" s="88" t="n"/>
      <c r="F144" s="99" t="n"/>
      <c r="G144" s="99" t="n"/>
      <c r="H144" s="99" t="n"/>
      <c r="I144" s="100" t="n"/>
      <c r="J144" s="101" t="n">
        <v>330.42</v>
      </c>
      <c r="K144" s="102" t="n">
        <v>1.2</v>
      </c>
      <c r="L144" s="103" t="n">
        <v>7299.64</v>
      </c>
      <c r="M144" s="100" t="n"/>
      <c r="N144" s="100" t="n"/>
    </row>
    <row r="145" ht="19.35" customHeight="1">
      <c r="A145" s="96" t="n"/>
      <c r="B145" s="97" t="inlineStr">
        <is>
          <t>3</t>
        </is>
      </c>
      <c r="C145" s="98" t="inlineStr">
        <is>
          <t>в т.ч. ОТм</t>
        </is>
      </c>
      <c r="D145" s="88" t="n"/>
      <c r="E145" s="88" t="n"/>
      <c r="F145" s="99" t="n"/>
      <c r="G145" s="99" t="n"/>
      <c r="H145" s="99" t="n"/>
      <c r="I145" s="100" t="n"/>
      <c r="J145" s="101" t="n">
        <v>57.78</v>
      </c>
      <c r="K145" s="102" t="n">
        <v>1.2</v>
      </c>
      <c r="L145" s="103" t="n">
        <v>1276.48</v>
      </c>
      <c r="M145" s="101" t="n">
        <v>71.26000000000001</v>
      </c>
      <c r="N145" s="103" t="n">
        <v>90961.96000000001</v>
      </c>
    </row>
    <row r="146" ht="19.35" customHeight="1">
      <c r="A146" s="96" t="n"/>
      <c r="B146" s="104" t="n"/>
      <c r="C146" s="98" t="inlineStr">
        <is>
          <t>ЗТ</t>
        </is>
      </c>
      <c r="D146" s="88" t="n"/>
      <c r="E146" s="88" t="n"/>
      <c r="F146" s="105" t="inlineStr">
        <is>
          <t>чел.-ч</t>
        </is>
      </c>
      <c r="G146" s="101" t="n">
        <v>7.48</v>
      </c>
      <c r="H146" s="102" t="n">
        <v>1.2</v>
      </c>
      <c r="I146" s="117" t="n">
        <v>165.24816</v>
      </c>
      <c r="J146" s="100" t="n"/>
      <c r="K146" s="100" t="n"/>
      <c r="L146" s="100" t="n"/>
      <c r="M146" s="100" t="n"/>
      <c r="N146" s="100" t="n"/>
    </row>
    <row r="147" ht="19.35" customHeight="1">
      <c r="A147" s="96" t="n"/>
      <c r="B147" s="104" t="n"/>
      <c r="C147" s="98" t="inlineStr">
        <is>
          <t>ЗТм</t>
        </is>
      </c>
      <c r="D147" s="88" t="n"/>
      <c r="E147" s="88" t="n"/>
      <c r="F147" s="105" t="inlineStr">
        <is>
          <t>чел.-ч</t>
        </is>
      </c>
      <c r="G147" s="101" t="n">
        <v>4.28</v>
      </c>
      <c r="H147" s="102" t="n">
        <v>1.2</v>
      </c>
      <c r="I147" s="117" t="n">
        <v>94.55376</v>
      </c>
      <c r="J147" s="100" t="n"/>
      <c r="K147" s="100" t="n"/>
      <c r="L147" s="100" t="n"/>
      <c r="M147" s="100" t="n"/>
      <c r="N147" s="100" t="n"/>
    </row>
    <row r="148" ht="19.35" customHeight="1">
      <c r="A148" s="96" t="n"/>
      <c r="B148" s="104" t="n"/>
      <c r="C148" s="98" t="inlineStr">
        <is>
          <t>Итого по расценке</t>
        </is>
      </c>
      <c r="D148" s="88" t="n"/>
      <c r="E148" s="88" t="n"/>
      <c r="F148" s="99" t="n"/>
      <c r="G148" s="107" t="n"/>
      <c r="H148" s="107" t="n"/>
      <c r="I148" s="100" t="n"/>
      <c r="J148" s="101" t="n">
        <v>388.76</v>
      </c>
      <c r="K148" s="100" t="n"/>
      <c r="L148" s="103" t="n">
        <v>8588.49</v>
      </c>
      <c r="M148" s="100" t="n"/>
      <c r="N148" s="108" t="n"/>
    </row>
    <row r="149" ht="19.35" customHeight="1">
      <c r="A149" s="96" t="n"/>
      <c r="B149" s="109" t="n"/>
      <c r="C149" s="98" t="inlineStr">
        <is>
          <t>ФОТ</t>
        </is>
      </c>
      <c r="D149" s="88" t="n"/>
      <c r="E149" s="88" t="n"/>
      <c r="F149" s="99" t="n"/>
      <c r="G149" s="107" t="n"/>
      <c r="H149" s="107" t="n"/>
      <c r="I149" s="100" t="n"/>
      <c r="J149" s="100" t="n"/>
      <c r="K149" s="100" t="n"/>
      <c r="L149" s="103" t="n">
        <v>2565.33</v>
      </c>
      <c r="M149" s="100" t="n"/>
      <c r="N149" s="103" t="n">
        <v>182805.41</v>
      </c>
    </row>
    <row r="150" ht="42" customHeight="1">
      <c r="A150" s="96" t="n"/>
      <c r="B150" s="110" t="inlineStr">
        <is>
          <t>Пр/812-001.4-1</t>
        </is>
      </c>
      <c r="C150" s="98" t="inlineStr">
        <is>
          <t>НР Земляные работы по другим видам работ (подготовительным, сопутствующим, укрепительным)</t>
        </is>
      </c>
      <c r="D150" s="88" t="n"/>
      <c r="E150" s="88" t="n"/>
      <c r="F150" s="105" t="inlineStr">
        <is>
          <t>%</t>
        </is>
      </c>
      <c r="G150" s="111" t="n">
        <v>89</v>
      </c>
      <c r="H150" s="112" t="n"/>
      <c r="I150" s="111" t="n">
        <v>89</v>
      </c>
      <c r="J150" s="100" t="n"/>
      <c r="K150" s="100" t="n"/>
      <c r="L150" s="103" t="n">
        <v>2283.14</v>
      </c>
      <c r="M150" s="100" t="n"/>
      <c r="N150" s="113" t="n">
        <v>162696.81</v>
      </c>
    </row>
    <row r="151" ht="42" customHeight="1">
      <c r="A151" s="96" t="n"/>
      <c r="B151" s="110" t="inlineStr">
        <is>
          <t>Пр/774-001.4</t>
        </is>
      </c>
      <c r="C151" s="98" t="inlineStr">
        <is>
          <t>СП Земляные работы по другим видам работ (подготовительным, сопутствующим, укрепительным)</t>
        </is>
      </c>
      <c r="D151" s="88" t="n"/>
      <c r="E151" s="88" t="n"/>
      <c r="F151" s="105" t="inlineStr">
        <is>
          <t>%</t>
        </is>
      </c>
      <c r="G151" s="111" t="n">
        <v>41</v>
      </c>
      <c r="H151" s="112" t="n"/>
      <c r="I151" s="111" t="n">
        <v>41</v>
      </c>
      <c r="J151" s="100" t="n"/>
      <c r="K151" s="100" t="n"/>
      <c r="L151" s="103" t="n">
        <v>1051.79</v>
      </c>
      <c r="M151" s="100" t="n"/>
      <c r="N151" s="103" t="n">
        <v>74950.22</v>
      </c>
    </row>
    <row r="152" ht="19.35" customHeight="1">
      <c r="A152" s="96" t="n"/>
      <c r="B152" s="109" t="n"/>
      <c r="C152" s="87" t="inlineStr">
        <is>
          <t>Всего по позиции</t>
        </is>
      </c>
      <c r="D152" s="88" t="n"/>
      <c r="E152" s="88" t="n"/>
      <c r="F152" s="100" t="n"/>
      <c r="G152" s="107" t="n"/>
      <c r="H152" s="107" t="n"/>
      <c r="I152" s="114" t="n"/>
      <c r="J152" s="114" t="n"/>
      <c r="K152" s="114" t="n"/>
      <c r="L152" s="115" t="n">
        <v>11923.42</v>
      </c>
      <c r="M152" s="114" t="n"/>
      <c r="N152" s="94" t="n"/>
    </row>
    <row r="153" ht="68.65000000000001" customHeight="1">
      <c r="A153" s="87" t="inlineStr">
        <is>
          <t>13</t>
        </is>
      </c>
      <c r="B153" s="91" t="inlineStr">
        <is>
          <t>ФЕР01-02-100-03</t>
        </is>
      </c>
      <c r="C153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88" t="n"/>
      <c r="E153" s="88" t="n"/>
      <c r="F153" s="93" t="inlineStr">
        <is>
          <t>100 шт</t>
        </is>
      </c>
      <c r="G153" s="94" t="n">
        <v>4.25</v>
      </c>
      <c r="H153" s="95" t="n">
        <v>1</v>
      </c>
      <c r="I153" s="116" t="n">
        <v>4.25</v>
      </c>
      <c r="J153" s="94" t="n"/>
      <c r="K153" s="94" t="n"/>
      <c r="L153" s="94" t="n"/>
      <c r="M153" s="94" t="n"/>
      <c r="N153" s="94" t="n"/>
    </row>
    <row r="154" ht="19.35" customHeight="1">
      <c r="A154" s="96" t="n"/>
      <c r="B154" s="97" t="inlineStr">
        <is>
          <t>1</t>
        </is>
      </c>
      <c r="C154" s="98" t="inlineStr">
        <is>
          <t>ОТ</t>
        </is>
      </c>
      <c r="D154" s="88" t="n"/>
      <c r="E154" s="88" t="n"/>
      <c r="F154" s="99" t="n"/>
      <c r="G154" s="99" t="n"/>
      <c r="H154" s="99" t="n"/>
      <c r="I154" s="100" t="n"/>
      <c r="J154" s="101" t="n">
        <v>326.82</v>
      </c>
      <c r="K154" s="102" t="n">
        <v>1.2</v>
      </c>
      <c r="L154" s="103" t="n">
        <v>1666.78</v>
      </c>
      <c r="M154" s="101" t="n">
        <v>71.26000000000001</v>
      </c>
      <c r="N154" s="103" t="n">
        <v>118774.74</v>
      </c>
    </row>
    <row r="155" ht="19.35" customHeight="1">
      <c r="A155" s="96" t="n"/>
      <c r="B155" s="97" t="inlineStr">
        <is>
          <t>2</t>
        </is>
      </c>
      <c r="C155" s="98" t="inlineStr">
        <is>
          <t>ЭМ</t>
        </is>
      </c>
      <c r="D155" s="88" t="n"/>
      <c r="E155" s="88" t="n"/>
      <c r="F155" s="99" t="n"/>
      <c r="G155" s="99" t="n"/>
      <c r="H155" s="99" t="n"/>
      <c r="I155" s="100" t="n"/>
      <c r="J155" s="103" t="n">
        <v>1852.8</v>
      </c>
      <c r="K155" s="102" t="n">
        <v>1.2</v>
      </c>
      <c r="L155" s="103" t="n">
        <v>9449.280000000001</v>
      </c>
      <c r="M155" s="100" t="n"/>
      <c r="N155" s="100" t="n"/>
    </row>
    <row r="156" ht="19.35" customHeight="1">
      <c r="A156" s="96" t="n"/>
      <c r="B156" s="97" t="inlineStr">
        <is>
          <t>3</t>
        </is>
      </c>
      <c r="C156" s="98" t="inlineStr">
        <is>
          <t>в т.ч. ОТм</t>
        </is>
      </c>
      <c r="D156" s="88" t="n"/>
      <c r="E156" s="88" t="n"/>
      <c r="F156" s="99" t="n"/>
      <c r="G156" s="99" t="n"/>
      <c r="H156" s="99" t="n"/>
      <c r="I156" s="100" t="n"/>
      <c r="J156" s="101" t="n">
        <v>324</v>
      </c>
      <c r="K156" s="102" t="n">
        <v>1.2</v>
      </c>
      <c r="L156" s="103" t="n">
        <v>1652.4</v>
      </c>
      <c r="M156" s="101" t="n">
        <v>71.26000000000001</v>
      </c>
      <c r="N156" s="103" t="n">
        <v>117750.02</v>
      </c>
    </row>
    <row r="157" ht="19.35" customHeight="1">
      <c r="A157" s="96" t="n"/>
      <c r="B157" s="104" t="n"/>
      <c r="C157" s="98" t="inlineStr">
        <is>
          <t>ЗТ</t>
        </is>
      </c>
      <c r="D157" s="88" t="n"/>
      <c r="E157" s="88" t="n"/>
      <c r="F157" s="105" t="inlineStr">
        <is>
          <t>чел.-ч</t>
        </is>
      </c>
      <c r="G157" s="118" t="n">
        <v>41.9</v>
      </c>
      <c r="H157" s="102" t="n">
        <v>1.2</v>
      </c>
      <c r="I157" s="101" t="n">
        <v>213.69</v>
      </c>
      <c r="J157" s="100" t="n"/>
      <c r="K157" s="100" t="n"/>
      <c r="L157" s="100" t="n"/>
      <c r="M157" s="100" t="n"/>
      <c r="N157" s="100" t="n"/>
    </row>
    <row r="158" ht="19.35" customHeight="1">
      <c r="A158" s="96" t="n"/>
      <c r="B158" s="104" t="n"/>
      <c r="C158" s="98" t="inlineStr">
        <is>
          <t>ЗТм</t>
        </is>
      </c>
      <c r="D158" s="88" t="n"/>
      <c r="E158" s="88" t="n"/>
      <c r="F158" s="105" t="inlineStr">
        <is>
          <t>чел.-ч</t>
        </is>
      </c>
      <c r="G158" s="122" t="n">
        <v>24</v>
      </c>
      <c r="H158" s="102" t="n">
        <v>1.2</v>
      </c>
      <c r="I158" s="118" t="n">
        <v>122.4</v>
      </c>
      <c r="J158" s="100" t="n"/>
      <c r="K158" s="100" t="n"/>
      <c r="L158" s="100" t="n"/>
      <c r="M158" s="100" t="n"/>
      <c r="N158" s="100" t="n"/>
    </row>
    <row r="159" ht="19.35" customHeight="1">
      <c r="A159" s="96" t="n"/>
      <c r="B159" s="104" t="n"/>
      <c r="C159" s="98" t="inlineStr">
        <is>
          <t>Итого по расценке</t>
        </is>
      </c>
      <c r="D159" s="88" t="n"/>
      <c r="E159" s="88" t="n"/>
      <c r="F159" s="99" t="n"/>
      <c r="G159" s="107" t="n"/>
      <c r="H159" s="107" t="n"/>
      <c r="I159" s="100" t="n"/>
      <c r="J159" s="103" t="n">
        <v>2179.62</v>
      </c>
      <c r="K159" s="100" t="n"/>
      <c r="L159" s="103" t="n">
        <v>11116.06</v>
      </c>
      <c r="M159" s="100" t="n"/>
      <c r="N159" s="108" t="n"/>
    </row>
    <row r="160" ht="19.35" customHeight="1">
      <c r="A160" s="96" t="n"/>
      <c r="B160" s="109" t="n"/>
      <c r="C160" s="98" t="inlineStr">
        <is>
          <t>ФОТ</t>
        </is>
      </c>
      <c r="D160" s="88" t="n"/>
      <c r="E160" s="88" t="n"/>
      <c r="F160" s="99" t="n"/>
      <c r="G160" s="107" t="n"/>
      <c r="H160" s="107" t="n"/>
      <c r="I160" s="100" t="n"/>
      <c r="J160" s="100" t="n"/>
      <c r="K160" s="100" t="n"/>
      <c r="L160" s="103" t="n">
        <v>3319.18</v>
      </c>
      <c r="M160" s="100" t="n"/>
      <c r="N160" s="103" t="n">
        <v>236524.76</v>
      </c>
    </row>
    <row r="161" ht="42" customHeight="1">
      <c r="A161" s="96" t="n"/>
      <c r="B161" s="110" t="inlineStr">
        <is>
          <t>Пр/812-001.4-1</t>
        </is>
      </c>
      <c r="C161" s="98" t="inlineStr">
        <is>
          <t>НР Земляные работы по другим видам работ (подготовительным, сопутствующим, укрепительным)</t>
        </is>
      </c>
      <c r="D161" s="88" t="n"/>
      <c r="E161" s="88" t="n"/>
      <c r="F161" s="105" t="inlineStr">
        <is>
          <t>%</t>
        </is>
      </c>
      <c r="G161" s="111" t="n">
        <v>89</v>
      </c>
      <c r="H161" s="112" t="n"/>
      <c r="I161" s="111" t="n">
        <v>89</v>
      </c>
      <c r="J161" s="100" t="n"/>
      <c r="K161" s="100" t="n"/>
      <c r="L161" s="103" t="n">
        <v>2954.07</v>
      </c>
      <c r="M161" s="100" t="n"/>
      <c r="N161" s="113" t="n">
        <v>210507.04</v>
      </c>
    </row>
    <row r="162" ht="42" customHeight="1">
      <c r="A162" s="96" t="n"/>
      <c r="B162" s="110" t="inlineStr">
        <is>
          <t>Пр/774-001.4</t>
        </is>
      </c>
      <c r="C162" s="98" t="inlineStr">
        <is>
          <t>СП Земляные работы по другим видам работ (подготовительным, сопутствующим, укрепительным)</t>
        </is>
      </c>
      <c r="D162" s="88" t="n"/>
      <c r="E162" s="88" t="n"/>
      <c r="F162" s="105" t="inlineStr">
        <is>
          <t>%</t>
        </is>
      </c>
      <c r="G162" s="111" t="n">
        <v>41</v>
      </c>
      <c r="H162" s="112" t="n"/>
      <c r="I162" s="111" t="n">
        <v>41</v>
      </c>
      <c r="J162" s="100" t="n"/>
      <c r="K162" s="100" t="n"/>
      <c r="L162" s="103" t="n">
        <v>1360.86</v>
      </c>
      <c r="M162" s="100" t="n"/>
      <c r="N162" s="103" t="n">
        <v>96975.14999999999</v>
      </c>
    </row>
    <row r="163" ht="19.35" customHeight="1">
      <c r="A163" s="96" t="n"/>
      <c r="B163" s="109" t="n"/>
      <c r="C163" s="87" t="inlineStr">
        <is>
          <t>Всего по позиции</t>
        </is>
      </c>
      <c r="D163" s="88" t="n"/>
      <c r="E163" s="88" t="n"/>
      <c r="F163" s="100" t="n"/>
      <c r="G163" s="107" t="n"/>
      <c r="H163" s="107" t="n"/>
      <c r="I163" s="114" t="n"/>
      <c r="J163" s="114" t="n"/>
      <c r="K163" s="114" t="n"/>
      <c r="L163" s="115" t="n">
        <v>15430.99</v>
      </c>
      <c r="M163" s="114" t="n"/>
      <c r="N163" s="94" t="n"/>
    </row>
    <row r="164" ht="55.35" customHeight="1">
      <c r="A164" s="87" t="inlineStr">
        <is>
          <t>14</t>
        </is>
      </c>
      <c r="B164" s="91" t="inlineStr">
        <is>
          <t>ФЕР01-02-100-09</t>
        </is>
      </c>
      <c r="C164" s="92" t="inlineStr">
        <is>
          <t>При трелевке на каждые последующие 100 м добавлять: к расценке 01-02-100-03</t>
        </is>
      </c>
      <c r="D164" s="88" t="n"/>
      <c r="E164" s="88" t="n"/>
      <c r="F164" s="93" t="inlineStr">
        <is>
          <t>100 шт</t>
        </is>
      </c>
      <c r="G164" s="94" t="n">
        <v>4.25</v>
      </c>
      <c r="H164" s="95" t="n">
        <v>1</v>
      </c>
      <c r="I164" s="116" t="n">
        <v>4.25</v>
      </c>
      <c r="J164" s="94" t="n"/>
      <c r="K164" s="94" t="n"/>
      <c r="L164" s="94" t="n"/>
      <c r="M164" s="94" t="n"/>
      <c r="N164" s="94" t="n"/>
    </row>
    <row r="165" ht="19.35" customHeight="1">
      <c r="A165" s="96" t="n"/>
      <c r="B165" s="97" t="inlineStr">
        <is>
          <t>1</t>
        </is>
      </c>
      <c r="C165" s="98" t="inlineStr">
        <is>
          <t>ОТ</t>
        </is>
      </c>
      <c r="D165" s="88" t="n"/>
      <c r="E165" s="88" t="n"/>
      <c r="F165" s="99" t="n"/>
      <c r="G165" s="99" t="n"/>
      <c r="H165" s="99" t="n"/>
      <c r="I165" s="100" t="n"/>
      <c r="J165" s="101" t="n">
        <v>93.59999999999999</v>
      </c>
      <c r="K165" s="102" t="n">
        <v>1.2</v>
      </c>
      <c r="L165" s="101" t="n">
        <v>477.36</v>
      </c>
      <c r="M165" s="101" t="n">
        <v>71.26000000000001</v>
      </c>
      <c r="N165" s="103" t="n">
        <v>34016.67</v>
      </c>
    </row>
    <row r="166" ht="19.35" customHeight="1">
      <c r="A166" s="96" t="n"/>
      <c r="B166" s="97" t="inlineStr">
        <is>
          <t>2</t>
        </is>
      </c>
      <c r="C166" s="98" t="inlineStr">
        <is>
          <t>ЭМ</t>
        </is>
      </c>
      <c r="D166" s="88" t="n"/>
      <c r="E166" s="88" t="n"/>
      <c r="F166" s="99" t="n"/>
      <c r="G166" s="99" t="n"/>
      <c r="H166" s="99" t="n"/>
      <c r="I166" s="100" t="n"/>
      <c r="J166" s="101" t="n">
        <v>531.14</v>
      </c>
      <c r="K166" s="102" t="n">
        <v>1.2</v>
      </c>
      <c r="L166" s="103" t="n">
        <v>2708.81</v>
      </c>
      <c r="M166" s="100" t="n"/>
      <c r="N166" s="100" t="n"/>
    </row>
    <row r="167" ht="19.35" customHeight="1">
      <c r="A167" s="96" t="n"/>
      <c r="B167" s="97" t="inlineStr">
        <is>
          <t>3</t>
        </is>
      </c>
      <c r="C167" s="98" t="inlineStr">
        <is>
          <t>в т.ч. ОТм</t>
        </is>
      </c>
      <c r="D167" s="88" t="n"/>
      <c r="E167" s="88" t="n"/>
      <c r="F167" s="99" t="n"/>
      <c r="G167" s="99" t="n"/>
      <c r="H167" s="99" t="n"/>
      <c r="I167" s="100" t="n"/>
      <c r="J167" s="101" t="n">
        <v>92.88</v>
      </c>
      <c r="K167" s="102" t="n">
        <v>1.2</v>
      </c>
      <c r="L167" s="101" t="n">
        <v>473.69</v>
      </c>
      <c r="M167" s="101" t="n">
        <v>71.26000000000001</v>
      </c>
      <c r="N167" s="103" t="n">
        <v>33755.15</v>
      </c>
    </row>
    <row r="168" ht="19.35" customHeight="1">
      <c r="A168" s="96" t="n"/>
      <c r="B168" s="104" t="n"/>
      <c r="C168" s="98" t="inlineStr">
        <is>
          <t>ЗТ</t>
        </is>
      </c>
      <c r="D168" s="88" t="n"/>
      <c r="E168" s="88" t="n"/>
      <c r="F168" s="105" t="inlineStr">
        <is>
          <t>чел.-ч</t>
        </is>
      </c>
      <c r="G168" s="122" t="n">
        <v>12</v>
      </c>
      <c r="H168" s="102" t="n">
        <v>1.2</v>
      </c>
      <c r="I168" s="118" t="n">
        <v>61.2</v>
      </c>
      <c r="J168" s="100" t="n"/>
      <c r="K168" s="100" t="n"/>
      <c r="L168" s="100" t="n"/>
      <c r="M168" s="100" t="n"/>
      <c r="N168" s="100" t="n"/>
    </row>
    <row r="169" ht="19.35" customHeight="1">
      <c r="A169" s="96" t="n"/>
      <c r="B169" s="104" t="n"/>
      <c r="C169" s="98" t="inlineStr">
        <is>
          <t>ЗТм</t>
        </is>
      </c>
      <c r="D169" s="88" t="n"/>
      <c r="E169" s="88" t="n"/>
      <c r="F169" s="105" t="inlineStr">
        <is>
          <t>чел.-ч</t>
        </is>
      </c>
      <c r="G169" s="101" t="n">
        <v>6.88</v>
      </c>
      <c r="H169" s="102" t="n">
        <v>1.2</v>
      </c>
      <c r="I169" s="106" t="n">
        <v>35.088</v>
      </c>
      <c r="J169" s="100" t="n"/>
      <c r="K169" s="100" t="n"/>
      <c r="L169" s="100" t="n"/>
      <c r="M169" s="100" t="n"/>
      <c r="N169" s="100" t="n"/>
    </row>
    <row r="170" ht="19.35" customHeight="1">
      <c r="A170" s="96" t="n"/>
      <c r="B170" s="104" t="n"/>
      <c r="C170" s="98" t="inlineStr">
        <is>
          <t>Итого по расценке</t>
        </is>
      </c>
      <c r="D170" s="88" t="n"/>
      <c r="E170" s="88" t="n"/>
      <c r="F170" s="99" t="n"/>
      <c r="G170" s="107" t="n"/>
      <c r="H170" s="107" t="n"/>
      <c r="I170" s="100" t="n"/>
      <c r="J170" s="101" t="n">
        <v>624.74</v>
      </c>
      <c r="K170" s="100" t="n"/>
      <c r="L170" s="103" t="n">
        <v>3186.17</v>
      </c>
      <c r="M170" s="100" t="n"/>
      <c r="N170" s="108" t="n"/>
    </row>
    <row r="171" ht="19.35" customHeight="1">
      <c r="A171" s="96" t="n"/>
      <c r="B171" s="109" t="n"/>
      <c r="C171" s="98" t="inlineStr">
        <is>
          <t>ФОТ</t>
        </is>
      </c>
      <c r="D171" s="88" t="n"/>
      <c r="E171" s="88" t="n"/>
      <c r="F171" s="99" t="n"/>
      <c r="G171" s="107" t="n"/>
      <c r="H171" s="107" t="n"/>
      <c r="I171" s="100" t="n"/>
      <c r="J171" s="100" t="n"/>
      <c r="K171" s="100" t="n"/>
      <c r="L171" s="101" t="n">
        <v>951.05</v>
      </c>
      <c r="M171" s="100" t="n"/>
      <c r="N171" s="103" t="n">
        <v>67771.82000000001</v>
      </c>
    </row>
    <row r="172" ht="42" customHeight="1">
      <c r="A172" s="96" t="n"/>
      <c r="B172" s="110" t="inlineStr">
        <is>
          <t>Пр/812-001.4-1</t>
        </is>
      </c>
      <c r="C172" s="98" t="inlineStr">
        <is>
          <t>НР Земляные работы по другим видам работ (подготовительным, сопутствующим, укрепительным)</t>
        </is>
      </c>
      <c r="D172" s="88" t="n"/>
      <c r="E172" s="88" t="n"/>
      <c r="F172" s="105" t="inlineStr">
        <is>
          <t>%</t>
        </is>
      </c>
      <c r="G172" s="111" t="n">
        <v>89</v>
      </c>
      <c r="H172" s="112" t="n"/>
      <c r="I172" s="111" t="n">
        <v>89</v>
      </c>
      <c r="J172" s="100" t="n"/>
      <c r="K172" s="100" t="n"/>
      <c r="L172" s="101" t="n">
        <v>846.4299999999999</v>
      </c>
      <c r="M172" s="100" t="n"/>
      <c r="N172" s="113" t="n">
        <v>60316.92</v>
      </c>
    </row>
    <row r="173" ht="42" customHeight="1">
      <c r="A173" s="96" t="n"/>
      <c r="B173" s="110" t="inlineStr">
        <is>
          <t>Пр/774-001.4</t>
        </is>
      </c>
      <c r="C173" s="98" t="inlineStr">
        <is>
          <t>СП Земляные работы по другим видам работ (подготовительным, сопутствующим, укрепительным)</t>
        </is>
      </c>
      <c r="D173" s="88" t="n"/>
      <c r="E173" s="88" t="n"/>
      <c r="F173" s="105" t="inlineStr">
        <is>
          <t>%</t>
        </is>
      </c>
      <c r="G173" s="111" t="n">
        <v>41</v>
      </c>
      <c r="H173" s="112" t="n"/>
      <c r="I173" s="111" t="n">
        <v>41</v>
      </c>
      <c r="J173" s="100" t="n"/>
      <c r="K173" s="100" t="n"/>
      <c r="L173" s="101" t="n">
        <v>389.93</v>
      </c>
      <c r="M173" s="100" t="n"/>
      <c r="N173" s="103" t="n">
        <v>27786.45</v>
      </c>
    </row>
    <row r="174" ht="19.35" customHeight="1">
      <c r="A174" s="96" t="n"/>
      <c r="B174" s="109" t="n"/>
      <c r="C174" s="87" t="inlineStr">
        <is>
          <t>Всего по позиции</t>
        </is>
      </c>
      <c r="D174" s="88" t="n"/>
      <c r="E174" s="88" t="n"/>
      <c r="F174" s="100" t="n"/>
      <c r="G174" s="107" t="n"/>
      <c r="H174" s="107" t="n"/>
      <c r="I174" s="114" t="n"/>
      <c r="J174" s="114" t="n"/>
      <c r="K174" s="114" t="n"/>
      <c r="L174" s="115" t="n">
        <v>4422.53</v>
      </c>
      <c r="M174" s="114" t="n"/>
      <c r="N174" s="94" t="n"/>
    </row>
    <row r="175" ht="19.35" customHeight="1">
      <c r="A175" s="123" t="n"/>
      <c r="B175" s="123" t="n"/>
      <c r="C175" s="124" t="inlineStr">
        <is>
          <t>Итого по разделу 1. Вырубка просеки</t>
        </is>
      </c>
      <c r="L175" s="125" t="n">
        <v>312193.93</v>
      </c>
      <c r="M175" s="123" t="n"/>
      <c r="N175" s="126" t="n"/>
    </row>
    <row r="176" ht="19.35" customHeight="1">
      <c r="A176" s="127" t="n"/>
      <c r="B176" s="128" t="n"/>
      <c r="C176" s="129" t="inlineStr">
        <is>
          <t>Итого прямые затраты по разделу</t>
        </is>
      </c>
      <c r="L176" s="130" t="n">
        <v>174240.86</v>
      </c>
      <c r="M176" s="131" t="n"/>
      <c r="N176" s="130" t="n">
        <v>8262770.33</v>
      </c>
    </row>
    <row r="177" ht="19.35" customHeight="1">
      <c r="A177" s="127" t="n"/>
      <c r="B177" s="128" t="n"/>
      <c r="C177" s="129" t="inlineStr">
        <is>
          <t>в том числе</t>
        </is>
      </c>
      <c r="L177" s="130" t="n"/>
      <c r="M177" s="131" t="n"/>
      <c r="N177" s="130" t="n"/>
    </row>
    <row r="178" ht="19.35" customHeight="1">
      <c r="A178" s="127" t="n"/>
      <c r="B178" s="128" t="n"/>
      <c r="C178" s="129" t="inlineStr">
        <is>
          <t>- оплата труда (ОТ)</t>
        </is>
      </c>
      <c r="L178" s="130" t="n">
        <v>91680.07000000001</v>
      </c>
      <c r="M178" s="131" t="n"/>
      <c r="N178" s="130" t="n">
        <v>6533121.78</v>
      </c>
    </row>
    <row r="179" ht="19.35" customHeight="1">
      <c r="A179" s="127" t="n"/>
      <c r="B179" s="128" t="n"/>
      <c r="C179" s="129" t="inlineStr">
        <is>
          <t>- эксплуатация машин и механизмов</t>
        </is>
      </c>
      <c r="L179" s="130" t="n">
        <v>82560.78999999999</v>
      </c>
      <c r="M179" s="131" t="n"/>
      <c r="N179" s="130" t="n">
        <v>1729648.55</v>
      </c>
    </row>
    <row r="180" ht="19.35" customHeight="1">
      <c r="A180" s="127" t="n"/>
      <c r="B180" s="132" t="n"/>
      <c r="C180" s="133" t="inlineStr">
        <is>
          <t>в том числе</t>
        </is>
      </c>
      <c r="L180" s="130" t="n"/>
      <c r="M180" s="131" t="n"/>
      <c r="N180" s="130" t="n"/>
    </row>
    <row r="181" ht="19.35" customHeight="1">
      <c r="A181" s="127" t="n"/>
      <c r="B181" s="132" t="n"/>
      <c r="C181" s="133" t="inlineStr">
        <is>
          <t>эксплуатация машин и механизмов без учета доплат к оплате труда машинистов</t>
        </is>
      </c>
      <c r="L181" s="130" t="n">
        <v>82560.78999999999</v>
      </c>
      <c r="M181" s="131" t="n"/>
      <c r="N181" s="130" t="n">
        <v>1729648.55</v>
      </c>
    </row>
    <row r="182" ht="19.35" customHeight="1">
      <c r="A182" s="127" t="n"/>
      <c r="B182" s="132" t="n"/>
      <c r="C182" s="133" t="inlineStr">
        <is>
          <t>в том числе</t>
        </is>
      </c>
      <c r="L182" s="130" t="n"/>
      <c r="M182" s="131" t="n"/>
      <c r="N182" s="130" t="n"/>
    </row>
    <row r="183" ht="19.35" customHeight="1">
      <c r="A183" s="127" t="n"/>
      <c r="B183" s="132" t="n"/>
      <c r="C183" s="133" t="inlineStr">
        <is>
          <t>оплата труда машинистов (ОТм)</t>
        </is>
      </c>
      <c r="L183" s="130" t="n">
        <v>14437.67</v>
      </c>
      <c r="M183" s="131" t="n"/>
      <c r="N183" s="130" t="n">
        <v>1028828.35</v>
      </c>
    </row>
    <row r="184" ht="19.35" customHeight="1">
      <c r="A184" s="127" t="n"/>
      <c r="B184" s="128" t="n"/>
      <c r="C184" s="129" t="inlineStr">
        <is>
          <t>Итого ФОТ (справочно)</t>
        </is>
      </c>
      <c r="L184" s="130" t="n">
        <v>106117.74</v>
      </c>
      <c r="M184" s="131" t="n"/>
      <c r="N184" s="130" t="n">
        <v>7561950.13</v>
      </c>
    </row>
    <row r="185" ht="19.35" customHeight="1">
      <c r="A185" s="127" t="n"/>
      <c r="B185" s="128" t="n"/>
      <c r="C185" s="129" t="inlineStr">
        <is>
          <t>Итого накладные расходы</t>
        </is>
      </c>
      <c r="L185" s="130" t="n">
        <v>94444.78999999999</v>
      </c>
      <c r="M185" s="131" t="n"/>
      <c r="N185" s="130" t="n">
        <v>6730135.61</v>
      </c>
    </row>
    <row r="186" ht="19.35" customHeight="1">
      <c r="A186" s="127" t="n"/>
      <c r="B186" s="128" t="n"/>
      <c r="C186" s="129" t="inlineStr">
        <is>
          <t>Итого сметная прибыль</t>
        </is>
      </c>
      <c r="L186" s="130" t="n">
        <v>43508.28</v>
      </c>
      <c r="M186" s="131" t="n"/>
      <c r="N186" s="130" t="n">
        <v>3100399.57</v>
      </c>
    </row>
    <row r="187" ht="19.35" customHeight="1">
      <c r="A187" s="127" t="n"/>
      <c r="B187" s="134" t="n"/>
      <c r="C187" s="135" t="inlineStr">
        <is>
          <t>Итого по разделу</t>
        </is>
      </c>
      <c r="L187" s="125" t="n">
        <v>312193.93</v>
      </c>
      <c r="M187" s="136" t="n"/>
      <c r="N187" s="125" t="n">
        <v>18093305.51</v>
      </c>
    </row>
    <row r="188" ht="19.35" customHeight="1">
      <c r="A188" s="127" t="n"/>
      <c r="B188" s="132" t="n"/>
      <c r="C188" s="133" t="inlineStr">
        <is>
          <t>Справочно</t>
        </is>
      </c>
      <c r="L188" s="130" t="n"/>
      <c r="M188" s="131" t="n"/>
      <c r="N188" s="130" t="n"/>
    </row>
    <row r="189" ht="19.35" customHeight="1">
      <c r="A189" s="127" t="n"/>
      <c r="B189" s="128" t="n"/>
      <c r="C189" s="133" t="inlineStr">
        <is>
          <t>затраты труда рабочих</t>
        </is>
      </c>
      <c r="I189" s="137" t="n">
        <v>10849.21368</v>
      </c>
      <c r="J189" s="138" t="n"/>
      <c r="K189" s="138" t="n"/>
      <c r="L189" s="131" t="n"/>
      <c r="M189" s="131" t="n"/>
      <c r="N189" s="131" t="n"/>
    </row>
    <row r="190" ht="19.35" customHeight="1">
      <c r="A190" s="127" t="n"/>
      <c r="B190" s="128" t="n"/>
      <c r="C190" s="133" t="inlineStr">
        <is>
          <t>затраты труда машинистов</t>
        </is>
      </c>
      <c r="I190" s="137" t="n">
        <v>1069.44</v>
      </c>
      <c r="J190" s="138" t="n"/>
      <c r="K190" s="138" t="n"/>
      <c r="L190" s="131" t="n"/>
      <c r="M190" s="131" t="n"/>
      <c r="N190" s="131" t="n"/>
    </row>
    <row r="191" ht="19.35" customHeight="1">
      <c r="A191" s="139" t="n"/>
      <c r="B191" s="140" t="n"/>
      <c r="C191" s="141" t="inlineStr">
        <is>
          <t>ВСЕГО по смете</t>
        </is>
      </c>
      <c r="D191" s="142" t="n"/>
      <c r="E191" s="142" t="n"/>
      <c r="F191" s="143" t="n"/>
      <c r="G191" s="143" t="n"/>
      <c r="H191" s="143" t="n"/>
      <c r="I191" s="143" t="n"/>
      <c r="J191" s="143" t="n"/>
      <c r="K191" s="143" t="n"/>
      <c r="L191" s="144" t="n"/>
      <c r="M191" s="143" t="n"/>
      <c r="N191" s="145" t="n"/>
    </row>
    <row r="192" ht="19.35" customHeight="1">
      <c r="A192" s="127" t="n"/>
      <c r="B192" s="134" t="n"/>
      <c r="C192" s="135" t="inlineStr">
        <is>
          <t>Итого по всем разделам</t>
        </is>
      </c>
      <c r="L192" s="125" t="n">
        <v>312193.93</v>
      </c>
      <c r="M192" s="126" t="n"/>
      <c r="N192" s="125" t="n"/>
    </row>
    <row r="193" ht="19.35" customHeight="1">
      <c r="A193" s="127" t="n"/>
      <c r="B193" s="128" t="n"/>
      <c r="C193" s="129" t="inlineStr">
        <is>
          <t>ВСЕГО строительные работы</t>
        </is>
      </c>
      <c r="L193" s="130" t="n">
        <v>312193.93</v>
      </c>
      <c r="M193" s="131" t="n"/>
      <c r="N193" s="130" t="n">
        <v>18093305.51</v>
      </c>
    </row>
    <row r="194" ht="19.35" customHeight="1">
      <c r="A194" s="127" t="n"/>
      <c r="B194" s="132" t="n"/>
      <c r="C194" s="133" t="inlineStr">
        <is>
          <t>в том числе</t>
        </is>
      </c>
      <c r="L194" s="130" t="n"/>
      <c r="M194" s="131" t="n"/>
      <c r="N194" s="130" t="n"/>
    </row>
    <row r="195" ht="19.35" customHeight="1">
      <c r="A195" s="127" t="n"/>
      <c r="B195" s="132" t="n"/>
      <c r="C195" s="133" t="inlineStr">
        <is>
          <t>всего прямые затраты</t>
        </is>
      </c>
      <c r="L195" s="130" t="n">
        <v>174240.86</v>
      </c>
      <c r="M195" s="131" t="n"/>
      <c r="N195" s="130" t="n">
        <v>8262770.33</v>
      </c>
    </row>
    <row r="196" ht="19.35" customHeight="1">
      <c r="A196" s="127" t="n"/>
      <c r="B196" s="132" t="n"/>
      <c r="C196" s="133" t="inlineStr">
        <is>
          <t>в том числе</t>
        </is>
      </c>
      <c r="L196" s="130" t="n"/>
      <c r="M196" s="131" t="n"/>
      <c r="N196" s="130" t="n"/>
    </row>
    <row r="197" ht="19.35" customHeight="1">
      <c r="A197" s="127" t="n"/>
      <c r="B197" s="132" t="n"/>
      <c r="C197" s="133" t="inlineStr">
        <is>
          <t>- оплата труда (ОТ)</t>
        </is>
      </c>
      <c r="L197" s="130" t="n">
        <v>91680.07000000001</v>
      </c>
      <c r="M197" s="131" t="n"/>
      <c r="N197" s="130" t="n">
        <v>6533121.78</v>
      </c>
    </row>
    <row r="198" ht="19.35" customHeight="1">
      <c r="A198" s="127" t="n"/>
      <c r="B198" s="132" t="n"/>
      <c r="C198" s="133" t="inlineStr">
        <is>
          <t>- эксплуатация машин и механизмов</t>
        </is>
      </c>
      <c r="L198" s="130" t="n">
        <v>82560.78999999999</v>
      </c>
      <c r="M198" s="131" t="n"/>
      <c r="N198" s="130" t="n">
        <v>1729648.55</v>
      </c>
    </row>
    <row r="199" ht="19.35" customHeight="1">
      <c r="A199" s="127" t="n"/>
      <c r="B199" s="132" t="n"/>
      <c r="C199" s="133" t="inlineStr">
        <is>
          <t>в т.ч. эксплуатация машин и механизмов без учета доплат к оплате труда машинистов</t>
        </is>
      </c>
      <c r="L199" s="130" t="n">
        <v>82560.78999999999</v>
      </c>
      <c r="M199" s="131" t="n"/>
      <c r="N199" s="130" t="n">
        <v>1729648.55</v>
      </c>
    </row>
    <row r="200" ht="19.35" customHeight="1">
      <c r="A200" s="127" t="n"/>
      <c r="B200" s="132" t="n"/>
      <c r="C200" s="133" t="inlineStr">
        <is>
          <t>- в т.ч. оплата труда машинистов (ОТм)</t>
        </is>
      </c>
      <c r="L200" s="130" t="n">
        <v>14437.67</v>
      </c>
      <c r="M200" s="131" t="n"/>
      <c r="N200" s="130" t="n">
        <v>1028828.35</v>
      </c>
    </row>
    <row r="201" ht="19.35" customHeight="1">
      <c r="A201" s="127" t="n"/>
      <c r="B201" s="132" t="n"/>
      <c r="C201" s="133" t="inlineStr">
        <is>
          <t>всего ФОТ (справочно)</t>
        </is>
      </c>
      <c r="L201" s="130" t="n">
        <v>106117.74</v>
      </c>
      <c r="M201" s="131" t="n"/>
      <c r="N201" s="130" t="n">
        <v>7561950.13</v>
      </c>
    </row>
    <row r="202" ht="19.35" customHeight="1">
      <c r="A202" s="127" t="n"/>
      <c r="B202" s="132" t="n"/>
      <c r="C202" s="133" t="inlineStr">
        <is>
          <t>всего накладные расходы</t>
        </is>
      </c>
      <c r="L202" s="130" t="n">
        <v>94444.78999999999</v>
      </c>
      <c r="M202" s="131" t="n"/>
      <c r="N202" s="130" t="n">
        <v>6730135.61</v>
      </c>
    </row>
    <row r="203" ht="19.35" customHeight="1">
      <c r="A203" s="127" t="n"/>
      <c r="B203" s="132" t="n"/>
      <c r="C203" s="133" t="inlineStr">
        <is>
          <t>всего сметная прибыль</t>
        </is>
      </c>
      <c r="L203" s="130" t="n">
        <v>43508.28</v>
      </c>
      <c r="M203" s="131" t="n"/>
      <c r="N203" s="130" t="n">
        <v>3100399.57</v>
      </c>
    </row>
    <row r="204" ht="19.35" customHeight="1">
      <c r="A204" s="127" t="n"/>
      <c r="B204" s="134" t="n"/>
      <c r="C204" s="135" t="inlineStr">
        <is>
          <t>ВСЕГО по смете</t>
        </is>
      </c>
      <c r="L204" s="125" t="n">
        <v>312193.93</v>
      </c>
      <c r="M204" s="126" t="n"/>
      <c r="N204" s="125" t="n">
        <v>18093305.51</v>
      </c>
    </row>
    <row r="205" ht="19.35" customHeight="1">
      <c r="A205" s="127" t="n"/>
      <c r="B205" s="132" t="n"/>
      <c r="C205" s="133" t="inlineStr">
        <is>
          <t>Всего прямые затраты</t>
        </is>
      </c>
      <c r="L205" s="130" t="n">
        <v>174240.86</v>
      </c>
      <c r="M205" s="131" t="n"/>
      <c r="N205" s="130" t="n">
        <v>8262770.33</v>
      </c>
    </row>
    <row r="206" ht="19.35" customHeight="1">
      <c r="A206" s="127" t="n"/>
      <c r="B206" s="132" t="n"/>
      <c r="C206" s="133" t="inlineStr">
        <is>
          <t>в том числе</t>
        </is>
      </c>
      <c r="L206" s="130" t="n"/>
      <c r="M206" s="131" t="n"/>
      <c r="N206" s="130" t="n"/>
    </row>
    <row r="207" ht="19.35" customHeight="1">
      <c r="A207" s="127" t="n"/>
      <c r="B207" s="132" t="n"/>
      <c r="C207" s="133" t="inlineStr">
        <is>
          <t>- оплата труда рабочих (ОТ)</t>
        </is>
      </c>
      <c r="L207" s="130" t="n">
        <v>91680.07000000001</v>
      </c>
      <c r="M207" s="131" t="n"/>
      <c r="N207" s="130" t="n">
        <v>6533121.78</v>
      </c>
    </row>
    <row r="208" ht="19.35" customHeight="1">
      <c r="A208" s="127" t="n"/>
      <c r="B208" s="132" t="n"/>
      <c r="C208" s="133" t="inlineStr">
        <is>
          <t>- эксплуатация машин и механизмов</t>
        </is>
      </c>
      <c r="L208" s="130" t="n">
        <v>82560.78999999999</v>
      </c>
      <c r="M208" s="131" t="n"/>
      <c r="N208" s="130" t="n">
        <v>1729648.55</v>
      </c>
    </row>
    <row r="209" ht="19.35" customHeight="1">
      <c r="A209" s="127" t="n"/>
      <c r="B209" s="132" t="n"/>
      <c r="C209" s="133" t="inlineStr">
        <is>
          <t>в т.ч. эксплуатация машин и механизмов без учета доплат к оплате труда машинистов</t>
        </is>
      </c>
      <c r="L209" s="130" t="n">
        <v>82560.78999999999</v>
      </c>
      <c r="M209" s="131" t="n"/>
      <c r="N209" s="130" t="n">
        <v>1729648.55</v>
      </c>
    </row>
    <row r="210" ht="19.35" customHeight="1">
      <c r="A210" s="127" t="n"/>
      <c r="B210" s="132" t="n"/>
      <c r="C210" s="133" t="inlineStr">
        <is>
          <t>- в т.ч. оплата труда машинистов (ОТм)</t>
        </is>
      </c>
      <c r="L210" s="130" t="n">
        <v>14437.67</v>
      </c>
      <c r="M210" s="131" t="n"/>
      <c r="N210" s="130" t="n">
        <v>1028828.35</v>
      </c>
    </row>
    <row r="211" ht="19.35" customHeight="1">
      <c r="A211" s="127" t="n"/>
      <c r="B211" s="132" t="n"/>
      <c r="C211" s="133" t="inlineStr">
        <is>
          <t>Всего ФОТ (справочно)</t>
        </is>
      </c>
      <c r="L211" s="130" t="n">
        <v>106117.74</v>
      </c>
      <c r="M211" s="131" t="n"/>
      <c r="N211" s="130" t="n">
        <v>7561950.13</v>
      </c>
    </row>
    <row r="212" ht="19.35" customHeight="1">
      <c r="A212" s="127" t="n"/>
      <c r="B212" s="132" t="n"/>
      <c r="C212" s="133" t="inlineStr">
        <is>
          <t>Всего накладные расходы</t>
        </is>
      </c>
      <c r="L212" s="130" t="n">
        <v>94444.78999999999</v>
      </c>
      <c r="M212" s="131" t="n"/>
      <c r="N212" s="130" t="n">
        <v>6730135.61</v>
      </c>
    </row>
    <row r="213" ht="19.35" customHeight="1">
      <c r="A213" s="127" t="n"/>
      <c r="B213" s="132" t="n"/>
      <c r="C213" s="133" t="inlineStr">
        <is>
          <t>Всего сметная прибыль</t>
        </is>
      </c>
      <c r="L213" s="130" t="n">
        <v>43508.28</v>
      </c>
      <c r="M213" s="131" t="n"/>
      <c r="N213" s="130" t="n">
        <v>3100399.57</v>
      </c>
    </row>
    <row r="214" ht="19.35" customHeight="1">
      <c r="A214" s="127" t="n"/>
      <c r="B214" s="132" t="n"/>
      <c r="C214" s="133" t="inlineStr">
        <is>
          <t>Справочно</t>
        </is>
      </c>
      <c r="L214" s="130" t="n"/>
      <c r="M214" s="131" t="n"/>
      <c r="N214" s="130" t="n"/>
    </row>
    <row r="215" ht="19.35" customHeight="1">
      <c r="A215" s="127" t="n"/>
      <c r="B215" s="128" t="n"/>
      <c r="C215" s="133" t="inlineStr">
        <is>
          <t>затраты труда рабочих</t>
        </is>
      </c>
      <c r="I215" s="137" t="n">
        <v>10849.21368</v>
      </c>
      <c r="J215" s="138" t="n"/>
      <c r="K215" s="138" t="n"/>
      <c r="L215" s="131" t="n"/>
      <c r="M215" s="131" t="n"/>
      <c r="N215" s="131" t="n"/>
    </row>
    <row r="216" ht="19.35" customHeight="1">
      <c r="A216" s="127" t="n"/>
      <c r="B216" s="128" t="n"/>
      <c r="C216" s="133" t="inlineStr">
        <is>
          <t>затраты труда машинистов</t>
        </is>
      </c>
      <c r="I216" s="137" t="n">
        <v>1069.44</v>
      </c>
      <c r="J216" s="138" t="n"/>
      <c r="K216" s="138" t="n"/>
      <c r="L216" s="131" t="n"/>
      <c r="M216" s="131" t="n"/>
      <c r="N216" s="131" t="n"/>
    </row>
    <row r="217" ht="19.35" customHeight="1">
      <c r="A217" s="127" t="n"/>
      <c r="B217" s="146" t="n"/>
      <c r="C217" s="146" t="n"/>
      <c r="D217" s="124" t="n"/>
      <c r="E217" s="12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</row>
    <row r="218" ht="19.35" customHeight="1">
      <c r="A218" s="147" t="inlineStr">
        <is>
          <t>Составил: ______________________________________/  Григорова И. А. /</t>
        </is>
      </c>
    </row>
    <row r="219" ht="19.35" customHeight="1">
      <c r="A219" s="147" t="n"/>
      <c r="B219" s="147" t="n"/>
      <c r="C219" s="148" t="inlineStr">
        <is>
          <t>должность, подпись (инициалы, фамилия)</t>
        </is>
      </c>
      <c r="G219" s="149" t="n"/>
      <c r="H219" s="149" t="n"/>
      <c r="I219" s="149" t="n"/>
      <c r="J219" s="147" t="n"/>
      <c r="K219" s="147" t="n"/>
      <c r="L219" s="147" t="n"/>
      <c r="M219" s="147" t="n"/>
      <c r="N219" s="147" t="n"/>
    </row>
    <row r="220" ht="19.35" customHeight="1">
      <c r="A220" s="147" t="inlineStr">
        <is>
          <t>Проверил: ______________________________________ /  Черкасов А. В. /</t>
        </is>
      </c>
    </row>
    <row r="221" ht="19.35" customHeight="1">
      <c r="A221" s="4" t="n"/>
      <c r="B221" s="4" t="n"/>
      <c r="C221" s="148" t="inlineStr">
        <is>
          <t>должность, подпись (инициалы, фамилия)</t>
        </is>
      </c>
      <c r="G221" s="149" t="n"/>
      <c r="H221" s="149" t="n"/>
      <c r="I221" s="149" t="n"/>
      <c r="J221" s="4" t="n"/>
      <c r="K221" s="4" t="n"/>
      <c r="L221" s="4" t="n"/>
      <c r="M221" s="4" t="n"/>
      <c r="N221" s="4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H15:N15"/>
    <mergeCell ref="C51:E51"/>
    <mergeCell ref="C95:E9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A220:N220"/>
    <mergeCell ref="C85:E85"/>
    <mergeCell ref="C143:E143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177:K177"/>
    <mergeCell ref="C202:K202"/>
    <mergeCell ref="C211:K211"/>
    <mergeCell ref="C114:E114"/>
    <mergeCell ref="C59:E59"/>
    <mergeCell ref="C192:K192"/>
    <mergeCell ref="C130:E130"/>
    <mergeCell ref="C201:K201"/>
    <mergeCell ref="C46:E46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02-28-08</t>
        </is>
      </c>
    </row>
    <row r="25" ht="19.35" customHeight="1">
      <c r="A25" s="55" t="inlineStr">
        <is>
          <t>28 ВЛ 220 Магдагачи - Ульручьи с отпайкой на ПС Талдан. Гонжинское уч. л-во 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874.12</v>
      </c>
      <c r="M31" s="64" t="n">
        <v>12.27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2010.47</v>
      </c>
      <c r="E32" s="71" t="inlineStr">
        <is>
          <t>(</t>
        </is>
      </c>
      <c r="F32" s="70" t="n">
        <v>28.21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1462.88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2010.47</v>
      </c>
      <c r="E34" s="71" t="inlineStr">
        <is>
          <t>(</t>
        </is>
      </c>
      <c r="F34" s="77" t="n">
        <v>28.21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Пролет 58-163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27.54</v>
      </c>
      <c r="H44" s="95" t="n">
        <v>1</v>
      </c>
      <c r="I44" s="116" t="n">
        <v>27.54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3" t="n">
        <v>2968.77</v>
      </c>
      <c r="M46" s="101" t="n">
        <v>71.26000000000001</v>
      </c>
      <c r="N46" s="103" t="n">
        <v>211554.55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8" t="n">
        <v>13.4</v>
      </c>
      <c r="H47" s="150" t="n">
        <v>0.96</v>
      </c>
      <c r="I47" s="117" t="n">
        <v>354.27456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2968.77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8" t="n"/>
      <c r="E49" s="88" t="n"/>
      <c r="F49" s="99" t="n"/>
      <c r="G49" s="107" t="n"/>
      <c r="H49" s="107" t="n"/>
      <c r="I49" s="100" t="n"/>
      <c r="J49" s="100" t="n"/>
      <c r="K49" s="100" t="n"/>
      <c r="L49" s="103" t="n">
        <v>2968.77</v>
      </c>
      <c r="M49" s="100" t="n"/>
      <c r="N49" s="103" t="n">
        <v>211554.55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2642.21</v>
      </c>
      <c r="M50" s="100" t="n"/>
      <c r="N50" s="113" t="n">
        <v>188283.55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3" t="n">
        <v>1217.2</v>
      </c>
      <c r="M51" s="100" t="n"/>
      <c r="N51" s="103" t="n">
        <v>86737.37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88" t="n"/>
      <c r="E52" s="88" t="n"/>
      <c r="F52" s="100" t="n"/>
      <c r="G52" s="107" t="n"/>
      <c r="H52" s="107" t="n"/>
      <c r="I52" s="114" t="n"/>
      <c r="J52" s="114" t="n"/>
      <c r="K52" s="114" t="n"/>
      <c r="L52" s="115" t="n">
        <v>6828.18</v>
      </c>
      <c r="M52" s="114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13.2</v>
      </c>
      <c r="H53" s="95" t="n">
        <v>1</v>
      </c>
      <c r="I53" s="121" t="n">
        <v>13.2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3" t="n">
        <v>4099.01</v>
      </c>
      <c r="M55" s="101" t="n">
        <v>71.26000000000001</v>
      </c>
      <c r="N55" s="103" t="n">
        <v>292095.45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8" t="n">
        <v>38.6</v>
      </c>
      <c r="H56" s="150" t="n">
        <v>0.96</v>
      </c>
      <c r="I56" s="119" t="n">
        <v>489.1392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4099.01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8" t="n"/>
      <c r="E58" s="88" t="n"/>
      <c r="F58" s="99" t="n"/>
      <c r="G58" s="107" t="n"/>
      <c r="H58" s="107" t="n"/>
      <c r="I58" s="100" t="n"/>
      <c r="J58" s="100" t="n"/>
      <c r="K58" s="100" t="n"/>
      <c r="L58" s="103" t="n">
        <v>4099.01</v>
      </c>
      <c r="M58" s="100" t="n"/>
      <c r="N58" s="103" t="n">
        <v>292095.45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3648.12</v>
      </c>
      <c r="M59" s="100" t="n"/>
      <c r="N59" s="113" t="n">
        <v>259964.95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3" t="n">
        <v>1680.59</v>
      </c>
      <c r="M60" s="100" t="n"/>
      <c r="N60" s="103" t="n">
        <v>119759.13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88" t="n"/>
      <c r="E61" s="88" t="n"/>
      <c r="F61" s="100" t="n"/>
      <c r="G61" s="107" t="n"/>
      <c r="H61" s="107" t="n"/>
      <c r="I61" s="114" t="n"/>
      <c r="J61" s="114" t="n"/>
      <c r="K61" s="114" t="n"/>
      <c r="L61" s="115" t="n">
        <v>9427.719999999999</v>
      </c>
      <c r="M61" s="114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2.97</v>
      </c>
      <c r="H62" s="95" t="n">
        <v>1</v>
      </c>
      <c r="I62" s="116" t="n">
        <v>2.97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3" t="n">
        <v>1158.81</v>
      </c>
      <c r="M64" s="101" t="n">
        <v>71.26000000000001</v>
      </c>
      <c r="N64" s="103" t="n">
        <v>82576.8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8" t="n">
        <v>48.5</v>
      </c>
      <c r="H65" s="150" t="n">
        <v>0.96</v>
      </c>
      <c r="I65" s="119" t="n">
        <v>138.2832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7" t="n"/>
      <c r="H66" s="107" t="n"/>
      <c r="I66" s="100" t="n"/>
      <c r="J66" s="101" t="n">
        <v>406.43</v>
      </c>
      <c r="K66" s="100" t="n"/>
      <c r="L66" s="103" t="n">
        <v>1158.81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88" t="n"/>
      <c r="E67" s="88" t="n"/>
      <c r="F67" s="99" t="n"/>
      <c r="G67" s="107" t="n"/>
      <c r="H67" s="107" t="n"/>
      <c r="I67" s="100" t="n"/>
      <c r="J67" s="100" t="n"/>
      <c r="K67" s="100" t="n"/>
      <c r="L67" s="103" t="n">
        <v>1158.81</v>
      </c>
      <c r="M67" s="100" t="n"/>
      <c r="N67" s="103" t="n">
        <v>82576.8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3" t="n">
        <v>1031.34</v>
      </c>
      <c r="M68" s="100" t="n"/>
      <c r="N68" s="113" t="n">
        <v>73493.35000000001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475.11</v>
      </c>
      <c r="M69" s="100" t="n"/>
      <c r="N69" s="103" t="n">
        <v>33856.49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88" t="n"/>
      <c r="E70" s="88" t="n"/>
      <c r="F70" s="100" t="n"/>
      <c r="G70" s="107" t="n"/>
      <c r="H70" s="107" t="n"/>
      <c r="I70" s="114" t="n"/>
      <c r="J70" s="114" t="n"/>
      <c r="K70" s="114" t="n"/>
      <c r="L70" s="115" t="n">
        <v>2665.26</v>
      </c>
      <c r="M70" s="114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0.66</v>
      </c>
      <c r="H71" s="95" t="n">
        <v>1</v>
      </c>
      <c r="I71" s="116" t="n">
        <v>0.66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435.07</v>
      </c>
      <c r="M73" s="101" t="n">
        <v>71.26000000000001</v>
      </c>
      <c r="N73" s="103" t="n">
        <v>31003.09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8" t="n">
        <v>80.5</v>
      </c>
      <c r="H74" s="150" t="n">
        <v>0.96</v>
      </c>
      <c r="I74" s="119" t="n">
        <v>51.0048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435.07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8" t="n"/>
      <c r="E76" s="88" t="n"/>
      <c r="F76" s="99" t="n"/>
      <c r="G76" s="107" t="n"/>
      <c r="H76" s="107" t="n"/>
      <c r="I76" s="100" t="n"/>
      <c r="J76" s="100" t="n"/>
      <c r="K76" s="100" t="n"/>
      <c r="L76" s="101" t="n">
        <v>435.07</v>
      </c>
      <c r="M76" s="100" t="n"/>
      <c r="N76" s="103" t="n">
        <v>31003.09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387.21</v>
      </c>
      <c r="M77" s="100" t="n"/>
      <c r="N77" s="113" t="n">
        <v>27592.75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178.38</v>
      </c>
      <c r="M78" s="100" t="n"/>
      <c r="N78" s="103" t="n">
        <v>12711.27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88" t="n"/>
      <c r="E79" s="88" t="n"/>
      <c r="F79" s="100" t="n"/>
      <c r="G79" s="107" t="n"/>
      <c r="H79" s="107" t="n"/>
      <c r="I79" s="114" t="n"/>
      <c r="J79" s="114" t="n"/>
      <c r="K79" s="114" t="n"/>
      <c r="L79" s="115" t="n">
        <v>1000.66</v>
      </c>
      <c r="M79" s="114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10.98</v>
      </c>
      <c r="H80" s="95" t="n">
        <v>1</v>
      </c>
      <c r="I80" s="116" t="n">
        <v>10.98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3" t="n">
        <v>1386.85</v>
      </c>
      <c r="M82" s="101" t="n">
        <v>71.26000000000001</v>
      </c>
      <c r="N82" s="103" t="n">
        <v>98826.92999999999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8" t="n">
        <v>15.7</v>
      </c>
      <c r="H83" s="150" t="n">
        <v>0.96</v>
      </c>
      <c r="I83" s="117" t="n">
        <v>165.49056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7" t="n"/>
      <c r="H84" s="107" t="n"/>
      <c r="I84" s="100" t="n"/>
      <c r="J84" s="101" t="n">
        <v>131.57</v>
      </c>
      <c r="K84" s="100" t="n"/>
      <c r="L84" s="103" t="n">
        <v>1386.85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88" t="n"/>
      <c r="E85" s="88" t="n"/>
      <c r="F85" s="99" t="n"/>
      <c r="G85" s="107" t="n"/>
      <c r="H85" s="107" t="n"/>
      <c r="I85" s="100" t="n"/>
      <c r="J85" s="100" t="n"/>
      <c r="K85" s="100" t="n"/>
      <c r="L85" s="103" t="n">
        <v>1386.85</v>
      </c>
      <c r="M85" s="100" t="n"/>
      <c r="N85" s="103" t="n">
        <v>98826.92999999999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3" t="n">
        <v>1234.3</v>
      </c>
      <c r="M86" s="100" t="n"/>
      <c r="N86" s="113" t="n">
        <v>87955.97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568.61</v>
      </c>
      <c r="M87" s="100" t="n"/>
      <c r="N87" s="103" t="n">
        <v>40519.04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88" t="n"/>
      <c r="E88" s="88" t="n"/>
      <c r="F88" s="100" t="n"/>
      <c r="G88" s="107" t="n"/>
      <c r="H88" s="107" t="n"/>
      <c r="I88" s="114" t="n"/>
      <c r="J88" s="114" t="n"/>
      <c r="K88" s="114" t="n"/>
      <c r="L88" s="115" t="n">
        <v>3189.76</v>
      </c>
      <c r="M88" s="114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5.21</v>
      </c>
      <c r="H89" s="95" t="n">
        <v>1</v>
      </c>
      <c r="I89" s="116" t="n">
        <v>5.21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3" t="n">
        <v>1923.82</v>
      </c>
      <c r="M91" s="101" t="n">
        <v>71.26000000000001</v>
      </c>
      <c r="N91" s="103" t="n">
        <v>137091.41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8" t="n">
        <v>45.9</v>
      </c>
      <c r="H92" s="150" t="n">
        <v>0.96</v>
      </c>
      <c r="I92" s="117" t="n">
        <v>229.57344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7" t="n"/>
      <c r="H93" s="107" t="n"/>
      <c r="I93" s="100" t="n"/>
      <c r="J93" s="101" t="n">
        <v>384.64</v>
      </c>
      <c r="K93" s="100" t="n"/>
      <c r="L93" s="103" t="n">
        <v>1923.82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88" t="n"/>
      <c r="E94" s="88" t="n"/>
      <c r="F94" s="99" t="n"/>
      <c r="G94" s="107" t="n"/>
      <c r="H94" s="107" t="n"/>
      <c r="I94" s="100" t="n"/>
      <c r="J94" s="100" t="n"/>
      <c r="K94" s="100" t="n"/>
      <c r="L94" s="103" t="n">
        <v>1923.82</v>
      </c>
      <c r="M94" s="100" t="n"/>
      <c r="N94" s="103" t="n">
        <v>137091.41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3" t="n">
        <v>1712.2</v>
      </c>
      <c r="M95" s="100" t="n"/>
      <c r="N95" s="113" t="n">
        <v>122011.35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788.77</v>
      </c>
      <c r="M96" s="100" t="n"/>
      <c r="N96" s="103" t="n">
        <v>56207.48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88" t="n"/>
      <c r="E97" s="88" t="n"/>
      <c r="F97" s="100" t="n"/>
      <c r="G97" s="107" t="n"/>
      <c r="H97" s="107" t="n"/>
      <c r="I97" s="114" t="n"/>
      <c r="J97" s="114" t="n"/>
      <c r="K97" s="114" t="n"/>
      <c r="L97" s="115" t="n">
        <v>4424.79</v>
      </c>
      <c r="M97" s="114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0.62</v>
      </c>
      <c r="H98" s="95" t="n">
        <v>1</v>
      </c>
      <c r="I98" s="116" t="n">
        <v>0.62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50" t="n">
        <v>0.96</v>
      </c>
      <c r="L100" s="101" t="n">
        <v>294.28</v>
      </c>
      <c r="M100" s="101" t="n">
        <v>71.26000000000001</v>
      </c>
      <c r="N100" s="103" t="n">
        <v>20970.39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2" t="n">
        <v>59</v>
      </c>
      <c r="H101" s="150" t="n">
        <v>0.96</v>
      </c>
      <c r="I101" s="119" t="n">
        <v>35.1168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7" t="n"/>
      <c r="H102" s="107" t="n"/>
      <c r="I102" s="100" t="n"/>
      <c r="J102" s="101" t="n">
        <v>494.42</v>
      </c>
      <c r="K102" s="100" t="n"/>
      <c r="L102" s="101" t="n">
        <v>294.28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88" t="n"/>
      <c r="E103" s="88" t="n"/>
      <c r="F103" s="99" t="n"/>
      <c r="G103" s="107" t="n"/>
      <c r="H103" s="107" t="n"/>
      <c r="I103" s="100" t="n"/>
      <c r="J103" s="100" t="n"/>
      <c r="K103" s="100" t="n"/>
      <c r="L103" s="101" t="n">
        <v>294.28</v>
      </c>
      <c r="M103" s="100" t="n"/>
      <c r="N103" s="103" t="n">
        <v>20970.39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261.91</v>
      </c>
      <c r="M104" s="100" t="n"/>
      <c r="N104" s="113" t="n">
        <v>18663.65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120.65</v>
      </c>
      <c r="M105" s="100" t="n"/>
      <c r="N105" s="103" t="n">
        <v>8597.860000000001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88" t="n"/>
      <c r="E106" s="88" t="n"/>
      <c r="F106" s="100" t="n"/>
      <c r="G106" s="107" t="n"/>
      <c r="H106" s="107" t="n"/>
      <c r="I106" s="114" t="n"/>
      <c r="J106" s="114" t="n"/>
      <c r="K106" s="114" t="n"/>
      <c r="L106" s="116" t="n">
        <v>676.84</v>
      </c>
      <c r="M106" s="114" t="n"/>
      <c r="N106" s="94" t="n"/>
    </row>
    <row r="107" ht="19.35" customHeight="1">
      <c r="A107" s="123" t="n"/>
      <c r="B107" s="123" t="n"/>
      <c r="C107" s="124" t="inlineStr">
        <is>
          <t>Итого по разделу 1. Вырубка просеки</t>
        </is>
      </c>
      <c r="L107" s="125" t="n">
        <v>28213.21</v>
      </c>
      <c r="M107" s="123" t="n"/>
      <c r="N107" s="126" t="n"/>
    </row>
    <row r="108" ht="19.35" customHeight="1">
      <c r="A108" s="127" t="n"/>
      <c r="B108" s="128" t="n"/>
      <c r="C108" s="129" t="inlineStr">
        <is>
          <t>Итого прямые затраты по разделу</t>
        </is>
      </c>
      <c r="L108" s="130" t="n">
        <v>12266.61</v>
      </c>
      <c r="M108" s="131" t="n"/>
      <c r="N108" s="130" t="n">
        <v>874118.62</v>
      </c>
    </row>
    <row r="109" ht="19.35" customHeight="1">
      <c r="A109" s="127" t="n"/>
      <c r="B109" s="128" t="n"/>
      <c r="C109" s="129" t="inlineStr">
        <is>
          <t>в том числе</t>
        </is>
      </c>
      <c r="L109" s="130" t="n"/>
      <c r="M109" s="131" t="n"/>
      <c r="N109" s="130" t="n"/>
    </row>
    <row r="110" ht="19.35" customHeight="1">
      <c r="A110" s="127" t="n"/>
      <c r="B110" s="128" t="n"/>
      <c r="C110" s="129" t="inlineStr">
        <is>
          <t>- оплата труда (ОТ)</t>
        </is>
      </c>
      <c r="L110" s="130" t="n">
        <v>12266.61</v>
      </c>
      <c r="M110" s="131" t="n"/>
      <c r="N110" s="130" t="n">
        <v>874118.62</v>
      </c>
    </row>
    <row r="111" ht="19.35" customHeight="1">
      <c r="A111" s="127" t="n"/>
      <c r="B111" s="128" t="n"/>
      <c r="C111" s="129" t="inlineStr">
        <is>
          <t>- эксплуатация машин и механизмов</t>
        </is>
      </c>
      <c r="L111" s="130" t="n">
        <v>0</v>
      </c>
      <c r="M111" s="131" t="n"/>
      <c r="N111" s="130" t="n">
        <v>0</v>
      </c>
    </row>
    <row r="112" ht="19.35" customHeight="1">
      <c r="A112" s="127" t="n"/>
      <c r="B112" s="132" t="n"/>
      <c r="C112" s="133" t="inlineStr">
        <is>
          <t>в том числе</t>
        </is>
      </c>
      <c r="L112" s="130" t="n"/>
      <c r="M112" s="131" t="n"/>
      <c r="N112" s="130" t="n"/>
    </row>
    <row r="113" ht="19.35" customHeight="1">
      <c r="A113" s="127" t="n"/>
      <c r="B113" s="132" t="n"/>
      <c r="C113" s="133" t="inlineStr">
        <is>
          <t>эксплуатация машин и механизмов без учета доплат к оплате труда машинистов</t>
        </is>
      </c>
      <c r="L113" s="130" t="n">
        <v>0</v>
      </c>
      <c r="M113" s="131" t="n"/>
      <c r="N113" s="130" t="n">
        <v>0</v>
      </c>
    </row>
    <row r="114" ht="19.35" customHeight="1">
      <c r="A114" s="127" t="n"/>
      <c r="B114" s="132" t="n"/>
      <c r="C114" s="133" t="inlineStr">
        <is>
          <t>в том числе</t>
        </is>
      </c>
      <c r="L114" s="130" t="n"/>
      <c r="M114" s="131" t="n"/>
      <c r="N114" s="130" t="n"/>
    </row>
    <row r="115" ht="19.35" customHeight="1">
      <c r="A115" s="127" t="n"/>
      <c r="B115" s="132" t="n"/>
      <c r="C115" s="133" t="inlineStr">
        <is>
          <t>оплата труда машинистов (ОТм)</t>
        </is>
      </c>
      <c r="L115" s="130" t="n">
        <v>0</v>
      </c>
      <c r="M115" s="131" t="n"/>
      <c r="N115" s="130" t="n">
        <v>0</v>
      </c>
    </row>
    <row r="116" ht="19.35" customHeight="1">
      <c r="A116" s="127" t="n"/>
      <c r="B116" s="128" t="n"/>
      <c r="C116" s="129" t="inlineStr">
        <is>
          <t>Итого ФОТ (справочно)</t>
        </is>
      </c>
      <c r="L116" s="130" t="n">
        <v>12266.61</v>
      </c>
      <c r="M116" s="131" t="n"/>
      <c r="N116" s="130" t="n">
        <v>874118.62</v>
      </c>
    </row>
    <row r="117" ht="19.35" customHeight="1">
      <c r="A117" s="127" t="n"/>
      <c r="B117" s="128" t="n"/>
      <c r="C117" s="129" t="inlineStr">
        <is>
          <t>Итого накладные расходы</t>
        </is>
      </c>
      <c r="L117" s="130" t="n">
        <v>10917.29</v>
      </c>
      <c r="M117" s="131" t="n"/>
      <c r="N117" s="130" t="n">
        <v>777965.5699999999</v>
      </c>
    </row>
    <row r="118" ht="19.35" customHeight="1">
      <c r="A118" s="127" t="n"/>
      <c r="B118" s="128" t="n"/>
      <c r="C118" s="129" t="inlineStr">
        <is>
          <t>Итого сметная прибыль</t>
        </is>
      </c>
      <c r="L118" s="130" t="n">
        <v>5029.31</v>
      </c>
      <c r="M118" s="131" t="n"/>
      <c r="N118" s="130" t="n">
        <v>358388.64</v>
      </c>
    </row>
    <row r="119" ht="19.35" customHeight="1">
      <c r="A119" s="127" t="n"/>
      <c r="B119" s="134" t="n"/>
      <c r="C119" s="135" t="inlineStr">
        <is>
          <t>Итого по разделу</t>
        </is>
      </c>
      <c r="L119" s="125" t="n">
        <v>28213.21</v>
      </c>
      <c r="M119" s="136" t="n"/>
      <c r="N119" s="125" t="n">
        <v>2010472.83</v>
      </c>
    </row>
    <row r="120" ht="19.35" customHeight="1">
      <c r="A120" s="127" t="n"/>
      <c r="B120" s="132" t="n"/>
      <c r="C120" s="133" t="inlineStr">
        <is>
          <t>Справочно</t>
        </is>
      </c>
      <c r="L120" s="130" t="n"/>
      <c r="M120" s="131" t="n"/>
      <c r="N120" s="130" t="n"/>
    </row>
    <row r="121" ht="19.35" customHeight="1">
      <c r="A121" s="127" t="n"/>
      <c r="B121" s="128" t="n"/>
      <c r="C121" s="133" t="inlineStr">
        <is>
          <t>затраты труда рабочих</t>
        </is>
      </c>
      <c r="I121" s="137" t="n">
        <v>1462.88256</v>
      </c>
      <c r="J121" s="138" t="n"/>
      <c r="K121" s="138" t="n"/>
      <c r="L121" s="131" t="n"/>
      <c r="M121" s="131" t="n"/>
      <c r="N121" s="131" t="n"/>
    </row>
    <row r="122" ht="19.35" customHeight="1">
      <c r="A122" s="127" t="n"/>
      <c r="B122" s="128" t="n"/>
      <c r="C122" s="133" t="inlineStr">
        <is>
          <t>затраты труда машинистов</t>
        </is>
      </c>
      <c r="I122" s="137" t="n">
        <v>0</v>
      </c>
      <c r="J122" s="138" t="n"/>
      <c r="K122" s="138" t="n"/>
      <c r="L122" s="131" t="n"/>
      <c r="M122" s="131" t="n"/>
      <c r="N122" s="131" t="n"/>
    </row>
    <row r="123" ht="19.35" customHeight="1">
      <c r="A123" s="139" t="n"/>
      <c r="B123" s="140" t="n"/>
      <c r="C123" s="141" t="inlineStr">
        <is>
          <t>ВСЕГО по смете</t>
        </is>
      </c>
      <c r="D123" s="142" t="n"/>
      <c r="E123" s="142" t="n"/>
      <c r="F123" s="143" t="n"/>
      <c r="G123" s="143" t="n"/>
      <c r="H123" s="143" t="n"/>
      <c r="I123" s="143" t="n"/>
      <c r="J123" s="143" t="n"/>
      <c r="K123" s="143" t="n"/>
      <c r="L123" s="144" t="n"/>
      <c r="M123" s="143" t="n"/>
      <c r="N123" s="145" t="n"/>
    </row>
    <row r="124" ht="19.35" customHeight="1">
      <c r="A124" s="127" t="n"/>
      <c r="B124" s="134" t="n"/>
      <c r="C124" s="135" t="inlineStr">
        <is>
          <t>Итого по всем разделам</t>
        </is>
      </c>
      <c r="L124" s="125" t="n">
        <v>28213.21</v>
      </c>
      <c r="M124" s="126" t="n"/>
      <c r="N124" s="125" t="n"/>
    </row>
    <row r="125" ht="19.35" customHeight="1">
      <c r="A125" s="127" t="n"/>
      <c r="B125" s="128" t="n"/>
      <c r="C125" s="129" t="inlineStr">
        <is>
          <t>ВСЕГО строительные работы</t>
        </is>
      </c>
      <c r="L125" s="130" t="n">
        <v>28213.21</v>
      </c>
      <c r="M125" s="131" t="n"/>
      <c r="N125" s="130" t="n">
        <v>2010472.83</v>
      </c>
    </row>
    <row r="126" ht="19.35" customHeight="1">
      <c r="A126" s="127" t="n"/>
      <c r="B126" s="132" t="n"/>
      <c r="C126" s="133" t="inlineStr">
        <is>
          <t>в том числе</t>
        </is>
      </c>
      <c r="L126" s="130" t="n"/>
      <c r="M126" s="131" t="n"/>
      <c r="N126" s="130" t="n"/>
    </row>
    <row r="127" ht="19.35" customHeight="1">
      <c r="A127" s="127" t="n"/>
      <c r="B127" s="132" t="n"/>
      <c r="C127" s="133" t="inlineStr">
        <is>
          <t>всего прямые затраты</t>
        </is>
      </c>
      <c r="L127" s="130" t="n">
        <v>12266.61</v>
      </c>
      <c r="M127" s="131" t="n"/>
      <c r="N127" s="130" t="n">
        <v>874118.62</v>
      </c>
    </row>
    <row r="128" ht="19.35" customHeight="1">
      <c r="A128" s="127" t="n"/>
      <c r="B128" s="132" t="n"/>
      <c r="C128" s="133" t="inlineStr">
        <is>
          <t>в том числе</t>
        </is>
      </c>
      <c r="L128" s="130" t="n"/>
      <c r="M128" s="131" t="n"/>
      <c r="N128" s="130" t="n"/>
    </row>
    <row r="129" ht="19.35" customHeight="1">
      <c r="A129" s="127" t="n"/>
      <c r="B129" s="132" t="n"/>
      <c r="C129" s="133" t="inlineStr">
        <is>
          <t>- оплата труда (ОТ)</t>
        </is>
      </c>
      <c r="L129" s="130" t="n">
        <v>12266.61</v>
      </c>
      <c r="M129" s="131" t="n"/>
      <c r="N129" s="130" t="n">
        <v>874118.62</v>
      </c>
    </row>
    <row r="130" ht="19.35" customHeight="1">
      <c r="A130" s="127" t="n"/>
      <c r="B130" s="132" t="n"/>
      <c r="C130" s="133" t="inlineStr">
        <is>
          <t>- эксплуатация машин и механизмов</t>
        </is>
      </c>
      <c r="L130" s="130" t="n">
        <v>0</v>
      </c>
      <c r="M130" s="131" t="n"/>
      <c r="N130" s="130" t="n">
        <v>0</v>
      </c>
    </row>
    <row r="131" ht="19.35" customHeight="1">
      <c r="A131" s="127" t="n"/>
      <c r="B131" s="132" t="n"/>
      <c r="C131" s="133" t="inlineStr">
        <is>
          <t>в т.ч. эксплуатация машин и механизмов без учета доплат к оплате труда машинистов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- в т.ч. оплата труда машинистов (ОТм)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всего ФОТ (справочно)</t>
        </is>
      </c>
      <c r="L133" s="130" t="n">
        <v>12266.61</v>
      </c>
      <c r="M133" s="131" t="n"/>
      <c r="N133" s="130" t="n">
        <v>874118.62</v>
      </c>
    </row>
    <row r="134" ht="19.35" customHeight="1">
      <c r="A134" s="127" t="n"/>
      <c r="B134" s="132" t="n"/>
      <c r="C134" s="133" t="inlineStr">
        <is>
          <t>всего накладные расходы</t>
        </is>
      </c>
      <c r="L134" s="130" t="n">
        <v>10917.29</v>
      </c>
      <c r="M134" s="131" t="n"/>
      <c r="N134" s="130" t="n">
        <v>777965.5699999999</v>
      </c>
    </row>
    <row r="135" ht="19.35" customHeight="1">
      <c r="A135" s="127" t="n"/>
      <c r="B135" s="132" t="n"/>
      <c r="C135" s="133" t="inlineStr">
        <is>
          <t>всего сметная прибыль</t>
        </is>
      </c>
      <c r="L135" s="130" t="n">
        <v>5029.31</v>
      </c>
      <c r="M135" s="131" t="n"/>
      <c r="N135" s="130" t="n">
        <v>358388.64</v>
      </c>
    </row>
    <row r="136" ht="19.35" customHeight="1">
      <c r="A136" s="127" t="n"/>
      <c r="B136" s="134" t="n"/>
      <c r="C136" s="135" t="inlineStr">
        <is>
          <t>ВСЕГО по смете</t>
        </is>
      </c>
      <c r="L136" s="125" t="n">
        <v>28213.21</v>
      </c>
      <c r="M136" s="126" t="n"/>
      <c r="N136" s="125" t="n">
        <v>2010472.83</v>
      </c>
    </row>
    <row r="137" ht="19.35" customHeight="1">
      <c r="A137" s="127" t="n"/>
      <c r="B137" s="132" t="n"/>
      <c r="C137" s="133" t="inlineStr">
        <is>
          <t>Всего прямые затраты</t>
        </is>
      </c>
      <c r="L137" s="130" t="n">
        <v>12266.61</v>
      </c>
      <c r="M137" s="131" t="n"/>
      <c r="N137" s="130" t="n">
        <v>874118.62</v>
      </c>
    </row>
    <row r="138" ht="19.35" customHeight="1">
      <c r="A138" s="127" t="n"/>
      <c r="B138" s="132" t="n"/>
      <c r="C138" s="133" t="inlineStr">
        <is>
          <t>в том числе</t>
        </is>
      </c>
      <c r="L138" s="130" t="n"/>
      <c r="M138" s="131" t="n"/>
      <c r="N138" s="130" t="n"/>
    </row>
    <row r="139" ht="19.35" customHeight="1">
      <c r="A139" s="127" t="n"/>
      <c r="B139" s="132" t="n"/>
      <c r="C139" s="133" t="inlineStr">
        <is>
          <t>- оплата труда рабочих (ОТ)</t>
        </is>
      </c>
      <c r="L139" s="130" t="n">
        <v>12266.61</v>
      </c>
      <c r="M139" s="131" t="n"/>
      <c r="N139" s="130" t="n">
        <v>874118.62</v>
      </c>
    </row>
    <row r="140" ht="19.35" customHeight="1">
      <c r="A140" s="127" t="n"/>
      <c r="B140" s="132" t="n"/>
      <c r="C140" s="133" t="inlineStr">
        <is>
          <t>- эксплуатация машин и механизмов</t>
        </is>
      </c>
      <c r="L140" s="130" t="n">
        <v>0</v>
      </c>
      <c r="M140" s="131" t="n"/>
      <c r="N140" s="130" t="n">
        <v>0</v>
      </c>
    </row>
    <row r="141" ht="19.35" customHeight="1">
      <c r="A141" s="127" t="n"/>
      <c r="B141" s="132" t="n"/>
      <c r="C141" s="133" t="inlineStr">
        <is>
          <t>в т.ч. эксплуатация машин и механизмов без учета доплат к оплате труда машинистов</t>
        </is>
      </c>
      <c r="L141" s="130" t="n">
        <v>0</v>
      </c>
      <c r="M141" s="131" t="n"/>
      <c r="N141" s="130" t="n">
        <v>0</v>
      </c>
    </row>
    <row r="142" ht="19.35" customHeight="1">
      <c r="A142" s="127" t="n"/>
      <c r="B142" s="132" t="n"/>
      <c r="C142" s="133" t="inlineStr">
        <is>
          <t>- в т.ч. оплата труда машинистов (ОТм)</t>
        </is>
      </c>
      <c r="L142" s="130" t="n">
        <v>0</v>
      </c>
      <c r="M142" s="131" t="n"/>
      <c r="N142" s="130" t="n">
        <v>0</v>
      </c>
    </row>
    <row r="143" ht="19.35" customHeight="1">
      <c r="A143" s="127" t="n"/>
      <c r="B143" s="132" t="n"/>
      <c r="C143" s="133" t="inlineStr">
        <is>
          <t>Всего ФОТ (справочно)</t>
        </is>
      </c>
      <c r="L143" s="130" t="n">
        <v>12266.61</v>
      </c>
      <c r="M143" s="131" t="n"/>
      <c r="N143" s="130" t="n">
        <v>874118.62</v>
      </c>
    </row>
    <row r="144" ht="19.35" customHeight="1">
      <c r="A144" s="127" t="n"/>
      <c r="B144" s="132" t="n"/>
      <c r="C144" s="133" t="inlineStr">
        <is>
          <t>Всего накладные расходы</t>
        </is>
      </c>
      <c r="L144" s="130" t="n">
        <v>10917.29</v>
      </c>
      <c r="M144" s="131" t="n"/>
      <c r="N144" s="130" t="n">
        <v>777965.5699999999</v>
      </c>
    </row>
    <row r="145" ht="19.35" customHeight="1">
      <c r="A145" s="127" t="n"/>
      <c r="B145" s="132" t="n"/>
      <c r="C145" s="133" t="inlineStr">
        <is>
          <t>Всего сметная прибыль</t>
        </is>
      </c>
      <c r="L145" s="130" t="n">
        <v>5029.31</v>
      </c>
      <c r="M145" s="131" t="n"/>
      <c r="N145" s="130" t="n">
        <v>358388.64</v>
      </c>
    </row>
    <row r="146" ht="19.35" customHeight="1">
      <c r="A146" s="127" t="n"/>
      <c r="B146" s="132" t="n"/>
      <c r="C146" s="133" t="inlineStr">
        <is>
          <t>Справочно</t>
        </is>
      </c>
      <c r="L146" s="130" t="n"/>
      <c r="M146" s="131" t="n"/>
      <c r="N146" s="130" t="n"/>
    </row>
    <row r="147" ht="19.35" customHeight="1">
      <c r="A147" s="127" t="n"/>
      <c r="B147" s="128" t="n"/>
      <c r="C147" s="133" t="inlineStr">
        <is>
          <t>затраты труда рабочих</t>
        </is>
      </c>
      <c r="I147" s="137" t="n">
        <v>1462.88256</v>
      </c>
      <c r="J147" s="138" t="n"/>
      <c r="K147" s="138" t="n"/>
      <c r="L147" s="131" t="n"/>
      <c r="M147" s="131" t="n"/>
      <c r="N147" s="131" t="n"/>
    </row>
    <row r="148" ht="19.35" customHeight="1">
      <c r="A148" s="127" t="n"/>
      <c r="B148" s="128" t="n"/>
      <c r="C148" s="133" t="inlineStr">
        <is>
          <t>затраты труда машинистов</t>
        </is>
      </c>
      <c r="I148" s="137" t="n">
        <v>0</v>
      </c>
      <c r="J148" s="138" t="n"/>
      <c r="K148" s="138" t="n"/>
      <c r="L148" s="131" t="n"/>
      <c r="M148" s="131" t="n"/>
      <c r="N148" s="131" t="n"/>
    </row>
    <row r="149" ht="19.35" customHeight="1">
      <c r="A149" s="127" t="n"/>
      <c r="B149" s="146" t="n"/>
      <c r="C149" s="146" t="n"/>
      <c r="D149" s="124" t="n"/>
      <c r="E149" s="12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 ht="19.35" customHeight="1">
      <c r="A150" s="147" t="inlineStr">
        <is>
          <t>Составил: ______________________________________/  Григорова И. А. /</t>
        </is>
      </c>
    </row>
    <row r="151" ht="19.35" customHeight="1">
      <c r="A151" s="147" t="n"/>
      <c r="B151" s="147" t="n"/>
      <c r="C151" s="148" t="inlineStr">
        <is>
          <t>должность, подпись (инициалы, фамилия)</t>
        </is>
      </c>
      <c r="G151" s="149" t="n"/>
      <c r="H151" s="149" t="n"/>
      <c r="I151" s="149" t="n"/>
      <c r="J151" s="147" t="n"/>
      <c r="K151" s="147" t="n"/>
      <c r="L151" s="147" t="n"/>
      <c r="M151" s="147" t="n"/>
      <c r="N151" s="147" t="n"/>
    </row>
    <row r="152" ht="19.35" customHeight="1">
      <c r="A152" s="147" t="inlineStr">
        <is>
          <t>Проверил: ______________________________________ /  Черкасов А. В. /</t>
        </is>
      </c>
    </row>
    <row r="153" ht="19.35" customHeight="1">
      <c r="A153" s="4" t="n"/>
      <c r="B153" s="4" t="n"/>
      <c r="C153" s="148" t="inlineStr">
        <is>
          <t>должность, подпись (инициалы, фамилия)</t>
        </is>
      </c>
      <c r="G153" s="149" t="n"/>
      <c r="H153" s="149" t="n"/>
      <c r="I153" s="149" t="n"/>
      <c r="J153" s="4" t="n"/>
      <c r="K153" s="4" t="n"/>
      <c r="L153" s="4" t="n"/>
      <c r="M153" s="4" t="n"/>
      <c r="N153" s="4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H15:N15"/>
    <mergeCell ref="C51:E51"/>
    <mergeCell ref="C95:E9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02-28-09</t>
        </is>
      </c>
    </row>
    <row r="25" ht="19.35" customHeight="1">
      <c r="A25" s="55" t="inlineStr">
        <is>
          <t>28 ВЛ 220 Магдагачи - Ульручьи с отпайкой на ПС Талдан. Талданское уч. л-во  Урушинского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16831.13</v>
      </c>
      <c r="M31" s="64" t="n">
        <v>236.19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46818.68</v>
      </c>
      <c r="E32" s="71" t="inlineStr">
        <is>
          <t>(</t>
        </is>
      </c>
      <c r="F32" s="70" t="n">
        <v>811.08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27956.96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2826.76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46818.68</v>
      </c>
      <c r="E34" s="71" t="inlineStr">
        <is>
          <t>(</t>
        </is>
      </c>
      <c r="F34" s="77" t="n">
        <v>811.08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4048</v>
      </c>
      <c r="H44" s="95" t="n">
        <v>1</v>
      </c>
      <c r="I44" s="152" t="n">
        <v>4048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183568.7</v>
      </c>
      <c r="M45" s="101" t="n">
        <v>71.26000000000001</v>
      </c>
      <c r="N45" s="103" t="n">
        <v>13081105.56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3" t="n">
        <v>21519.168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183568.7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8" t="n"/>
      <c r="E48" s="88" t="n"/>
      <c r="F48" s="99" t="n"/>
      <c r="G48" s="107" t="n"/>
      <c r="H48" s="107" t="n"/>
      <c r="I48" s="100" t="n"/>
      <c r="J48" s="100" t="n"/>
      <c r="K48" s="100" t="n"/>
      <c r="L48" s="103" t="n">
        <v>183568.7</v>
      </c>
      <c r="M48" s="100" t="n"/>
      <c r="N48" s="103" t="n">
        <v>13081105.56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163376.14</v>
      </c>
      <c r="M49" s="100" t="n"/>
      <c r="N49" s="113" t="n">
        <v>11642183.95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75263.17</v>
      </c>
      <c r="M50" s="100" t="n"/>
      <c r="N50" s="103" t="n">
        <v>5363253.28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88" t="n"/>
      <c r="E51" s="88" t="n"/>
      <c r="F51" s="100" t="n"/>
      <c r="G51" s="107" t="n"/>
      <c r="H51" s="107" t="n"/>
      <c r="I51" s="114" t="n"/>
      <c r="J51" s="114" t="n"/>
      <c r="K51" s="114" t="n"/>
      <c r="L51" s="115" t="n">
        <v>422208.01</v>
      </c>
      <c r="M51" s="114" t="n"/>
      <c r="N51" s="94" t="n"/>
    </row>
    <row r="52" ht="19.35" customHeight="1">
      <c r="A52" s="151" t="inlineStr">
        <is>
          <t>Пролет 163-434, 443-447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73.17</v>
      </c>
      <c r="H53" s="95" t="n">
        <v>1</v>
      </c>
      <c r="I53" s="116" t="n">
        <v>73.17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4299.76</v>
      </c>
      <c r="M54" s="101" t="n">
        <v>71.26000000000001</v>
      </c>
      <c r="N54" s="103" t="n">
        <v>306400.9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7" t="n">
        <v>457.45884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7" t="n"/>
      <c r="H56" s="107" t="n"/>
      <c r="I56" s="100" t="n"/>
      <c r="J56" s="101" t="n">
        <v>48.97</v>
      </c>
      <c r="K56" s="100" t="n"/>
      <c r="L56" s="103" t="n">
        <v>4299.76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8" t="n"/>
      <c r="E57" s="88" t="n"/>
      <c r="F57" s="99" t="n"/>
      <c r="G57" s="107" t="n"/>
      <c r="H57" s="107" t="n"/>
      <c r="I57" s="100" t="n"/>
      <c r="J57" s="100" t="n"/>
      <c r="K57" s="100" t="n"/>
      <c r="L57" s="103" t="n">
        <v>4299.76</v>
      </c>
      <c r="M57" s="100" t="n"/>
      <c r="N57" s="103" t="n">
        <v>306400.9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3" t="n">
        <v>3826.79</v>
      </c>
      <c r="M58" s="100" t="n"/>
      <c r="N58" s="113" t="n">
        <v>272696.8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3" t="n">
        <v>1762.9</v>
      </c>
      <c r="M59" s="100" t="n"/>
      <c r="N59" s="103" t="n">
        <v>125624.37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88" t="n"/>
      <c r="E60" s="88" t="n"/>
      <c r="F60" s="100" t="n"/>
      <c r="G60" s="107" t="n"/>
      <c r="H60" s="107" t="n"/>
      <c r="I60" s="114" t="n"/>
      <c r="J60" s="114" t="n"/>
      <c r="K60" s="114" t="n"/>
      <c r="L60" s="115" t="n">
        <v>9889.450000000001</v>
      </c>
      <c r="M60" s="114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34.93</v>
      </c>
      <c r="H61" s="95" t="n">
        <v>1</v>
      </c>
      <c r="I61" s="116" t="n">
        <v>34.93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3" t="n">
        <v>3979.51</v>
      </c>
      <c r="M62" s="101" t="n">
        <v>71.26000000000001</v>
      </c>
      <c r="N62" s="103" t="n">
        <v>283579.88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8" t="n">
        <v>10.1</v>
      </c>
      <c r="H63" s="102" t="n">
        <v>1.2</v>
      </c>
      <c r="I63" s="119" t="n">
        <v>423.3516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7" t="n"/>
      <c r="H64" s="107" t="n"/>
      <c r="I64" s="100" t="n"/>
      <c r="J64" s="101" t="n">
        <v>94.94</v>
      </c>
      <c r="K64" s="100" t="n"/>
      <c r="L64" s="103" t="n">
        <v>3979.51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8" t="n"/>
      <c r="E65" s="88" t="n"/>
      <c r="F65" s="99" t="n"/>
      <c r="G65" s="107" t="n"/>
      <c r="H65" s="107" t="n"/>
      <c r="I65" s="100" t="n"/>
      <c r="J65" s="100" t="n"/>
      <c r="K65" s="100" t="n"/>
      <c r="L65" s="103" t="n">
        <v>3979.51</v>
      </c>
      <c r="M65" s="100" t="n"/>
      <c r="N65" s="103" t="n">
        <v>283579.88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3" t="n">
        <v>3541.76</v>
      </c>
      <c r="M66" s="100" t="n"/>
      <c r="N66" s="113" t="n">
        <v>252386.09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3" t="n">
        <v>1631.6</v>
      </c>
      <c r="M67" s="100" t="n"/>
      <c r="N67" s="103" t="n">
        <v>116267.75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88" t="n"/>
      <c r="E68" s="88" t="n"/>
      <c r="F68" s="100" t="n"/>
      <c r="G68" s="107" t="n"/>
      <c r="H68" s="107" t="n"/>
      <c r="I68" s="114" t="n"/>
      <c r="J68" s="114" t="n"/>
      <c r="K68" s="114" t="n"/>
      <c r="L68" s="115" t="n">
        <v>9152.870000000001</v>
      </c>
      <c r="M68" s="114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7.37</v>
      </c>
      <c r="H69" s="95" t="n">
        <v>1</v>
      </c>
      <c r="I69" s="116" t="n">
        <v>7.37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3" t="n">
        <v>1113.99</v>
      </c>
      <c r="M70" s="101" t="n">
        <v>71.26000000000001</v>
      </c>
      <c r="N70" s="103" t="n">
        <v>79382.92999999999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8" t="n">
        <v>13.4</v>
      </c>
      <c r="H71" s="102" t="n">
        <v>1.2</v>
      </c>
      <c r="I71" s="119" t="n">
        <v>118.5096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7" t="n"/>
      <c r="H72" s="107" t="n"/>
      <c r="I72" s="100" t="n"/>
      <c r="J72" s="101" t="n">
        <v>125.96</v>
      </c>
      <c r="K72" s="100" t="n"/>
      <c r="L72" s="103" t="n">
        <v>1113.99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88" t="n"/>
      <c r="E73" s="88" t="n"/>
      <c r="F73" s="99" t="n"/>
      <c r="G73" s="107" t="n"/>
      <c r="H73" s="107" t="n"/>
      <c r="I73" s="100" t="n"/>
      <c r="J73" s="100" t="n"/>
      <c r="K73" s="100" t="n"/>
      <c r="L73" s="103" t="n">
        <v>1113.99</v>
      </c>
      <c r="M73" s="100" t="n"/>
      <c r="N73" s="103" t="n">
        <v>79382.92999999999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991.45</v>
      </c>
      <c r="M74" s="100" t="n"/>
      <c r="N74" s="113" t="n">
        <v>70650.81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456.74</v>
      </c>
      <c r="M75" s="100" t="n"/>
      <c r="N75" s="103" t="n">
        <v>32547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88" t="n"/>
      <c r="E76" s="88" t="n"/>
      <c r="F76" s="100" t="n"/>
      <c r="G76" s="107" t="n"/>
      <c r="H76" s="107" t="n"/>
      <c r="I76" s="114" t="n"/>
      <c r="J76" s="114" t="n"/>
      <c r="K76" s="114" t="n"/>
      <c r="L76" s="115" t="n">
        <v>2562.18</v>
      </c>
      <c r="M76" s="114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1.86</v>
      </c>
      <c r="H77" s="95" t="n">
        <v>1</v>
      </c>
      <c r="I77" s="116" t="n">
        <v>1.86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430.11</v>
      </c>
      <c r="M78" s="101" t="n">
        <v>71.26000000000001</v>
      </c>
      <c r="N78" s="103" t="n">
        <v>30649.64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8" t="n">
        <v>20.5</v>
      </c>
      <c r="H79" s="102" t="n">
        <v>1.2</v>
      </c>
      <c r="I79" s="106" t="n">
        <v>45.756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430.11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88" t="n"/>
      <c r="E81" s="88" t="n"/>
      <c r="F81" s="99" t="n"/>
      <c r="G81" s="107" t="n"/>
      <c r="H81" s="107" t="n"/>
      <c r="I81" s="100" t="n"/>
      <c r="J81" s="100" t="n"/>
      <c r="K81" s="100" t="n"/>
      <c r="L81" s="101" t="n">
        <v>430.11</v>
      </c>
      <c r="M81" s="100" t="n"/>
      <c r="N81" s="103" t="n">
        <v>30649.64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382.8</v>
      </c>
      <c r="M82" s="100" t="n"/>
      <c r="N82" s="113" t="n">
        <v>27278.18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176.35</v>
      </c>
      <c r="M83" s="100" t="n"/>
      <c r="N83" s="103" t="n">
        <v>12566.35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88" t="n"/>
      <c r="E84" s="88" t="n"/>
      <c r="F84" s="100" t="n"/>
      <c r="G84" s="107" t="n"/>
      <c r="H84" s="107" t="n"/>
      <c r="I84" s="114" t="n"/>
      <c r="J84" s="114" t="n"/>
      <c r="K84" s="114" t="n"/>
      <c r="L84" s="116" t="n">
        <v>989.26</v>
      </c>
      <c r="M84" s="114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30.04</v>
      </c>
      <c r="H85" s="95" t="n">
        <v>1</v>
      </c>
      <c r="I85" s="116" t="n">
        <v>30.04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3" t="n">
        <v>2134.76</v>
      </c>
      <c r="M86" s="101" t="n">
        <v>71.26000000000001</v>
      </c>
      <c r="N86" s="103" t="n">
        <v>152123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8" t="n">
        <v>6.3</v>
      </c>
      <c r="H87" s="102" t="n">
        <v>1.2</v>
      </c>
      <c r="I87" s="119" t="n">
        <v>227.1024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7" t="n"/>
      <c r="H88" s="107" t="n"/>
      <c r="I88" s="100" t="n"/>
      <c r="J88" s="101" t="n">
        <v>59.22</v>
      </c>
      <c r="K88" s="100" t="n"/>
      <c r="L88" s="103" t="n">
        <v>2134.76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88" t="n"/>
      <c r="E89" s="88" t="n"/>
      <c r="F89" s="99" t="n"/>
      <c r="G89" s="107" t="n"/>
      <c r="H89" s="107" t="n"/>
      <c r="I89" s="100" t="n"/>
      <c r="J89" s="100" t="n"/>
      <c r="K89" s="100" t="n"/>
      <c r="L89" s="103" t="n">
        <v>2134.76</v>
      </c>
      <c r="M89" s="100" t="n"/>
      <c r="N89" s="103" t="n">
        <v>152123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3" t="n">
        <v>1899.94</v>
      </c>
      <c r="M90" s="100" t="n"/>
      <c r="N90" s="113" t="n">
        <v>135389.47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875.25</v>
      </c>
      <c r="M91" s="100" t="n"/>
      <c r="N91" s="103" t="n">
        <v>62370.43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88" t="n"/>
      <c r="E92" s="88" t="n"/>
      <c r="F92" s="100" t="n"/>
      <c r="G92" s="107" t="n"/>
      <c r="H92" s="107" t="n"/>
      <c r="I92" s="114" t="n"/>
      <c r="J92" s="114" t="n"/>
      <c r="K92" s="114" t="n"/>
      <c r="L92" s="115" t="n">
        <v>4909.95</v>
      </c>
      <c r="M92" s="114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14.29</v>
      </c>
      <c r="H93" s="95" t="n">
        <v>1</v>
      </c>
      <c r="I93" s="116" t="n">
        <v>14.29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3" t="n">
        <v>1982.65</v>
      </c>
      <c r="M94" s="101" t="n">
        <v>71.26000000000001</v>
      </c>
      <c r="N94" s="103" t="n">
        <v>141283.64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8" t="n">
        <v>12.3</v>
      </c>
      <c r="H95" s="102" t="n">
        <v>1.2</v>
      </c>
      <c r="I95" s="119" t="n">
        <v>210.9204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7" t="n"/>
      <c r="H96" s="107" t="n"/>
      <c r="I96" s="100" t="n"/>
      <c r="J96" s="101" t="n">
        <v>115.62</v>
      </c>
      <c r="K96" s="100" t="n"/>
      <c r="L96" s="103" t="n">
        <v>1982.65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88" t="n"/>
      <c r="E97" s="88" t="n"/>
      <c r="F97" s="99" t="n"/>
      <c r="G97" s="107" t="n"/>
      <c r="H97" s="107" t="n"/>
      <c r="I97" s="100" t="n"/>
      <c r="J97" s="100" t="n"/>
      <c r="K97" s="100" t="n"/>
      <c r="L97" s="103" t="n">
        <v>1982.65</v>
      </c>
      <c r="M97" s="100" t="n"/>
      <c r="N97" s="103" t="n">
        <v>141283.64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3" t="n">
        <v>1764.56</v>
      </c>
      <c r="M98" s="100" t="n"/>
      <c r="N98" s="113" t="n">
        <v>125742.44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812.89</v>
      </c>
      <c r="M99" s="100" t="n"/>
      <c r="N99" s="103" t="n">
        <v>57926.29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88" t="n"/>
      <c r="E100" s="88" t="n"/>
      <c r="F100" s="100" t="n"/>
      <c r="G100" s="107" t="n"/>
      <c r="H100" s="107" t="n"/>
      <c r="I100" s="114" t="n"/>
      <c r="J100" s="114" t="n"/>
      <c r="K100" s="114" t="n"/>
      <c r="L100" s="115" t="n">
        <v>4560.1</v>
      </c>
      <c r="M100" s="114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1.18</v>
      </c>
      <c r="H101" s="95" t="n">
        <v>1</v>
      </c>
      <c r="I101" s="116" t="n">
        <v>1.18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218.29</v>
      </c>
      <c r="M102" s="101" t="n">
        <v>71.26000000000001</v>
      </c>
      <c r="N102" s="103" t="n">
        <v>15555.35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8" t="n">
        <v>16.4</v>
      </c>
      <c r="H103" s="102" t="n">
        <v>1.2</v>
      </c>
      <c r="I103" s="119" t="n">
        <v>23.2224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7" t="n"/>
      <c r="H104" s="107" t="n"/>
      <c r="I104" s="100" t="n"/>
      <c r="J104" s="101" t="n">
        <v>154.16</v>
      </c>
      <c r="K104" s="100" t="n"/>
      <c r="L104" s="101" t="n">
        <v>218.29</v>
      </c>
      <c r="M104" s="100" t="n"/>
      <c r="N104" s="108" t="n"/>
    </row>
    <row r="105" ht="19.35" customHeight="1">
      <c r="A105" s="96" t="n"/>
      <c r="B105" s="109" t="n"/>
      <c r="C105" s="98" t="inlineStr">
        <is>
          <t>ФОТ</t>
        </is>
      </c>
      <c r="D105" s="88" t="n"/>
      <c r="E105" s="88" t="n"/>
      <c r="F105" s="99" t="n"/>
      <c r="G105" s="107" t="n"/>
      <c r="H105" s="107" t="n"/>
      <c r="I105" s="100" t="n"/>
      <c r="J105" s="100" t="n"/>
      <c r="K105" s="100" t="n"/>
      <c r="L105" s="101" t="n">
        <v>218.29</v>
      </c>
      <c r="M105" s="100" t="n"/>
      <c r="N105" s="103" t="n">
        <v>15555.35</v>
      </c>
    </row>
    <row r="106" ht="42" customHeight="1">
      <c r="A106" s="96" t="n"/>
      <c r="B106" s="110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1" t="n">
        <v>89</v>
      </c>
      <c r="H106" s="112" t="n"/>
      <c r="I106" s="111" t="n">
        <v>89</v>
      </c>
      <c r="J106" s="100" t="n"/>
      <c r="K106" s="100" t="n"/>
      <c r="L106" s="101" t="n">
        <v>194.28</v>
      </c>
      <c r="M106" s="100" t="n"/>
      <c r="N106" s="113" t="n">
        <v>13844.26</v>
      </c>
    </row>
    <row r="107" ht="42" customHeight="1">
      <c r="A107" s="96" t="n"/>
      <c r="B107" s="110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1" t="n">
        <v>41</v>
      </c>
      <c r="H107" s="112" t="n"/>
      <c r="I107" s="111" t="n">
        <v>41</v>
      </c>
      <c r="J107" s="100" t="n"/>
      <c r="K107" s="100" t="n"/>
      <c r="L107" s="101" t="n">
        <v>89.5</v>
      </c>
      <c r="M107" s="100" t="n"/>
      <c r="N107" s="103" t="n">
        <v>6377.69</v>
      </c>
    </row>
    <row r="108" ht="19.35" customHeight="1">
      <c r="A108" s="96" t="n"/>
      <c r="B108" s="109" t="n"/>
      <c r="C108" s="87" t="inlineStr">
        <is>
          <t>Всего по позиции</t>
        </is>
      </c>
      <c r="D108" s="88" t="n"/>
      <c r="E108" s="88" t="n"/>
      <c r="F108" s="100" t="n"/>
      <c r="G108" s="107" t="n"/>
      <c r="H108" s="107" t="n"/>
      <c r="I108" s="114" t="n"/>
      <c r="J108" s="114" t="n"/>
      <c r="K108" s="114" t="n"/>
      <c r="L108" s="116" t="n">
        <v>502.07</v>
      </c>
      <c r="M108" s="114" t="n"/>
      <c r="N108" s="94" t="n"/>
    </row>
    <row r="109" ht="68.65000000000001" customHeight="1">
      <c r="A109" s="87" t="inlineStr">
        <is>
          <t>9</t>
        </is>
      </c>
      <c r="B109" s="91" t="inlineStr">
        <is>
          <t>ФЕР01-02-100-01</t>
        </is>
      </c>
      <c r="C10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88" t="n"/>
      <c r="E109" s="88" t="n"/>
      <c r="F109" s="93" t="inlineStr">
        <is>
          <t>100 шт</t>
        </is>
      </c>
      <c r="G109" s="94" t="n">
        <v>103.21</v>
      </c>
      <c r="H109" s="95" t="n">
        <v>1</v>
      </c>
      <c r="I109" s="116" t="n">
        <v>103.21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115.44</v>
      </c>
      <c r="K110" s="102" t="n">
        <v>1.2</v>
      </c>
      <c r="L110" s="103" t="n">
        <v>14297.47</v>
      </c>
      <c r="M110" s="101" t="n">
        <v>71.26000000000001</v>
      </c>
      <c r="N110" s="103" t="n">
        <v>1018837.71</v>
      </c>
    </row>
    <row r="111" ht="19.35" customHeight="1">
      <c r="A111" s="96" t="n"/>
      <c r="B111" s="97" t="inlineStr">
        <is>
          <t>2</t>
        </is>
      </c>
      <c r="C111" s="98" t="inlineStr">
        <is>
          <t>ЭМ</t>
        </is>
      </c>
      <c r="D111" s="88" t="n"/>
      <c r="E111" s="88" t="n"/>
      <c r="F111" s="99" t="n"/>
      <c r="G111" s="99" t="n"/>
      <c r="H111" s="99" t="n"/>
      <c r="I111" s="100" t="n"/>
      <c r="J111" s="101" t="n">
        <v>655.4299999999999</v>
      </c>
      <c r="K111" s="102" t="n">
        <v>1.2</v>
      </c>
      <c r="L111" s="103" t="n">
        <v>81176.32000000001</v>
      </c>
      <c r="M111" s="100" t="n"/>
      <c r="N111" s="100" t="n"/>
    </row>
    <row r="112" ht="19.35" customHeight="1">
      <c r="A112" s="96" t="n"/>
      <c r="B112" s="97" t="inlineStr">
        <is>
          <t>3</t>
        </is>
      </c>
      <c r="C112" s="98" t="inlineStr">
        <is>
          <t>в т.ч. ОТм</t>
        </is>
      </c>
      <c r="D112" s="88" t="n"/>
      <c r="E112" s="88" t="n"/>
      <c r="F112" s="99" t="n"/>
      <c r="G112" s="99" t="n"/>
      <c r="H112" s="99" t="n"/>
      <c r="I112" s="100" t="n"/>
      <c r="J112" s="101" t="n">
        <v>114.62</v>
      </c>
      <c r="K112" s="102" t="n">
        <v>1.2</v>
      </c>
      <c r="L112" s="103" t="n">
        <v>14195.92</v>
      </c>
      <c r="M112" s="101" t="n">
        <v>71.26000000000001</v>
      </c>
      <c r="N112" s="103" t="n">
        <v>1011601.26</v>
      </c>
    </row>
    <row r="113" ht="19.35" customHeight="1">
      <c r="A113" s="96" t="n"/>
      <c r="B113" s="104" t="n"/>
      <c r="C113" s="98" t="inlineStr">
        <is>
          <t>ЗТ</t>
        </is>
      </c>
      <c r="D113" s="88" t="n"/>
      <c r="E113" s="88" t="n"/>
      <c r="F113" s="105" t="inlineStr">
        <is>
          <t>чел.-ч</t>
        </is>
      </c>
      <c r="G113" s="118" t="n">
        <v>14.8</v>
      </c>
      <c r="H113" s="102" t="n">
        <v>1.2</v>
      </c>
      <c r="I113" s="154" t="n">
        <v>1833.0096</v>
      </c>
      <c r="J113" s="100" t="n"/>
      <c r="K113" s="100" t="n"/>
      <c r="L113" s="100" t="n"/>
      <c r="M113" s="100" t="n"/>
      <c r="N113" s="100" t="n"/>
    </row>
    <row r="114" ht="19.35" customHeight="1">
      <c r="A114" s="96" t="n"/>
      <c r="B114" s="104" t="n"/>
      <c r="C114" s="98" t="inlineStr">
        <is>
          <t>ЗТм</t>
        </is>
      </c>
      <c r="D114" s="88" t="n"/>
      <c r="E114" s="88" t="n"/>
      <c r="F114" s="105" t="inlineStr">
        <is>
          <t>чел.-ч</t>
        </is>
      </c>
      <c r="G114" s="101" t="n">
        <v>8.49</v>
      </c>
      <c r="H114" s="102" t="n">
        <v>1.2</v>
      </c>
      <c r="I114" s="155" t="n">
        <v>1051.50348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Итого по расценке</t>
        </is>
      </c>
      <c r="D115" s="88" t="n"/>
      <c r="E115" s="88" t="n"/>
      <c r="F115" s="99" t="n"/>
      <c r="G115" s="107" t="n"/>
      <c r="H115" s="107" t="n"/>
      <c r="I115" s="100" t="n"/>
      <c r="J115" s="101" t="n">
        <v>770.87</v>
      </c>
      <c r="K115" s="100" t="n"/>
      <c r="L115" s="103" t="n">
        <v>95473.78999999999</v>
      </c>
      <c r="M115" s="100" t="n"/>
      <c r="N115" s="108" t="n"/>
    </row>
    <row r="116" ht="19.35" customHeight="1">
      <c r="A116" s="96" t="n"/>
      <c r="B116" s="109" t="n"/>
      <c r="C116" s="98" t="inlineStr">
        <is>
          <t>ФОТ</t>
        </is>
      </c>
      <c r="D116" s="88" t="n"/>
      <c r="E116" s="88" t="n"/>
      <c r="F116" s="99" t="n"/>
      <c r="G116" s="107" t="n"/>
      <c r="H116" s="107" t="n"/>
      <c r="I116" s="100" t="n"/>
      <c r="J116" s="100" t="n"/>
      <c r="K116" s="100" t="n"/>
      <c r="L116" s="103" t="n">
        <v>28493.39</v>
      </c>
      <c r="M116" s="100" t="n"/>
      <c r="N116" s="103" t="n">
        <v>2030438.97</v>
      </c>
    </row>
    <row r="117" ht="42" customHeight="1">
      <c r="A117" s="96" t="n"/>
      <c r="B117" s="110" t="inlineStr">
        <is>
          <t>Пр/812-001.4-1</t>
        </is>
      </c>
      <c r="C117" s="98" t="inlineStr">
        <is>
          <t>НР Земляные работы по другим видам работ (подготовительным, сопутствующим, укрепительным)</t>
        </is>
      </c>
      <c r="D117" s="88" t="n"/>
      <c r="E117" s="88" t="n"/>
      <c r="F117" s="105" t="inlineStr">
        <is>
          <t>%</t>
        </is>
      </c>
      <c r="G117" s="111" t="n">
        <v>89</v>
      </c>
      <c r="H117" s="112" t="n"/>
      <c r="I117" s="111" t="n">
        <v>89</v>
      </c>
      <c r="J117" s="100" t="n"/>
      <c r="K117" s="100" t="n"/>
      <c r="L117" s="103" t="n">
        <v>25359.12</v>
      </c>
      <c r="M117" s="100" t="n"/>
      <c r="N117" s="113" t="n">
        <v>1807090.68</v>
      </c>
    </row>
    <row r="118" ht="42" customHeight="1">
      <c r="A118" s="96" t="n"/>
      <c r="B118" s="110" t="inlineStr">
        <is>
          <t>Пр/774-001.4</t>
        </is>
      </c>
      <c r="C118" s="98" t="inlineStr">
        <is>
          <t>СП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1" t="n">
        <v>41</v>
      </c>
      <c r="H118" s="112" t="n"/>
      <c r="I118" s="111" t="n">
        <v>41</v>
      </c>
      <c r="J118" s="100" t="n"/>
      <c r="K118" s="100" t="n"/>
      <c r="L118" s="103" t="n">
        <v>11682.29</v>
      </c>
      <c r="M118" s="100" t="n"/>
      <c r="N118" s="103" t="n">
        <v>832479.98</v>
      </c>
    </row>
    <row r="119" ht="19.35" customHeight="1">
      <c r="A119" s="96" t="n"/>
      <c r="B119" s="109" t="n"/>
      <c r="C119" s="87" t="inlineStr">
        <is>
          <t>Всего по позиции</t>
        </is>
      </c>
      <c r="D119" s="88" t="n"/>
      <c r="E119" s="88" t="n"/>
      <c r="F119" s="100" t="n"/>
      <c r="G119" s="107" t="n"/>
      <c r="H119" s="107" t="n"/>
      <c r="I119" s="114" t="n"/>
      <c r="J119" s="114" t="n"/>
      <c r="K119" s="114" t="n"/>
      <c r="L119" s="115" t="n">
        <v>132515.2</v>
      </c>
      <c r="M119" s="114" t="n"/>
      <c r="N119" s="94" t="n"/>
    </row>
    <row r="120" ht="55.35" customHeight="1">
      <c r="A120" s="87" t="inlineStr">
        <is>
          <t>10</t>
        </is>
      </c>
      <c r="B120" s="91" t="inlineStr">
        <is>
          <t>ФЕР01-02-100-07</t>
        </is>
      </c>
      <c r="C120" s="92" t="inlineStr">
        <is>
          <t>При трелевке на каждые последующие 100 м добавлять: к расценке 01-02-100-01</t>
        </is>
      </c>
      <c r="D120" s="88" t="n"/>
      <c r="E120" s="88" t="n"/>
      <c r="F120" s="93" t="inlineStr">
        <is>
          <t>100 шт</t>
        </is>
      </c>
      <c r="G120" s="94" t="n">
        <v>103.21</v>
      </c>
      <c r="H120" s="95" t="n">
        <v>1</v>
      </c>
      <c r="I120" s="116" t="n">
        <v>103.21</v>
      </c>
      <c r="J120" s="94" t="n"/>
      <c r="K120" s="94" t="n"/>
      <c r="L120" s="94" t="n"/>
      <c r="M120" s="94" t="n"/>
      <c r="N120" s="94" t="n"/>
    </row>
    <row r="121" ht="19.35" customHeight="1">
      <c r="A121" s="96" t="n"/>
      <c r="B121" s="97" t="inlineStr">
        <is>
          <t>1</t>
        </is>
      </c>
      <c r="C121" s="98" t="inlineStr">
        <is>
          <t>ОТ</t>
        </is>
      </c>
      <c r="D121" s="88" t="n"/>
      <c r="E121" s="88" t="n"/>
      <c r="F121" s="99" t="n"/>
      <c r="G121" s="99" t="n"/>
      <c r="H121" s="99" t="n"/>
      <c r="I121" s="100" t="n"/>
      <c r="J121" s="101" t="n">
        <v>28.94</v>
      </c>
      <c r="K121" s="102" t="n">
        <v>1.2</v>
      </c>
      <c r="L121" s="103" t="n">
        <v>3584.28</v>
      </c>
      <c r="M121" s="101" t="n">
        <v>71.26000000000001</v>
      </c>
      <c r="N121" s="103" t="n">
        <v>255415.79</v>
      </c>
    </row>
    <row r="122" ht="19.35" customHeight="1">
      <c r="A122" s="96" t="n"/>
      <c r="B122" s="97" t="inlineStr">
        <is>
          <t>2</t>
        </is>
      </c>
      <c r="C122" s="98" t="inlineStr">
        <is>
          <t>ЭМ</t>
        </is>
      </c>
      <c r="D122" s="88" t="n"/>
      <c r="E122" s="88" t="n"/>
      <c r="F122" s="99" t="n"/>
      <c r="G122" s="99" t="n"/>
      <c r="H122" s="99" t="n"/>
      <c r="I122" s="100" t="n"/>
      <c r="J122" s="101" t="n">
        <v>163.66</v>
      </c>
      <c r="K122" s="102" t="n">
        <v>1.2</v>
      </c>
      <c r="L122" s="103" t="n">
        <v>20269.62</v>
      </c>
      <c r="M122" s="100" t="n"/>
      <c r="N122" s="100" t="n"/>
    </row>
    <row r="123" ht="19.35" customHeight="1">
      <c r="A123" s="96" t="n"/>
      <c r="B123" s="97" t="inlineStr">
        <is>
          <t>3</t>
        </is>
      </c>
      <c r="C123" s="98" t="inlineStr">
        <is>
          <t>в т.ч. ОТм</t>
        </is>
      </c>
      <c r="D123" s="88" t="n"/>
      <c r="E123" s="88" t="n"/>
      <c r="F123" s="99" t="n"/>
      <c r="G123" s="99" t="n"/>
      <c r="H123" s="99" t="n"/>
      <c r="I123" s="100" t="n"/>
      <c r="J123" s="101" t="n">
        <v>28.62</v>
      </c>
      <c r="K123" s="102" t="n">
        <v>1.2</v>
      </c>
      <c r="L123" s="103" t="n">
        <v>3544.64</v>
      </c>
      <c r="M123" s="101" t="n">
        <v>71.26000000000001</v>
      </c>
      <c r="N123" s="103" t="n">
        <v>252591.05</v>
      </c>
    </row>
    <row r="124" ht="19.35" customHeight="1">
      <c r="A124" s="96" t="n"/>
      <c r="B124" s="104" t="n"/>
      <c r="C124" s="98" t="inlineStr">
        <is>
          <t>ЗТ</t>
        </is>
      </c>
      <c r="D124" s="88" t="n"/>
      <c r="E124" s="88" t="n"/>
      <c r="F124" s="105" t="inlineStr">
        <is>
          <t>чел.-ч</t>
        </is>
      </c>
      <c r="G124" s="101" t="n">
        <v>3.71</v>
      </c>
      <c r="H124" s="102" t="n">
        <v>1.2</v>
      </c>
      <c r="I124" s="117" t="n">
        <v>459.49092</v>
      </c>
      <c r="J124" s="100" t="n"/>
      <c r="K124" s="100" t="n"/>
      <c r="L124" s="100" t="n"/>
      <c r="M124" s="100" t="n"/>
      <c r="N124" s="100" t="n"/>
    </row>
    <row r="125" ht="19.35" customHeight="1">
      <c r="A125" s="96" t="n"/>
      <c r="B125" s="104" t="n"/>
      <c r="C125" s="98" t="inlineStr">
        <is>
          <t>ЗТм</t>
        </is>
      </c>
      <c r="D125" s="88" t="n"/>
      <c r="E125" s="88" t="n"/>
      <c r="F125" s="105" t="inlineStr">
        <is>
          <t>чел.-ч</t>
        </is>
      </c>
      <c r="G125" s="101" t="n">
        <v>2.12</v>
      </c>
      <c r="H125" s="102" t="n">
        <v>1.2</v>
      </c>
      <c r="I125" s="117" t="n">
        <v>262.56624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Итого по расценке</t>
        </is>
      </c>
      <c r="D126" s="88" t="n"/>
      <c r="E126" s="88" t="n"/>
      <c r="F126" s="99" t="n"/>
      <c r="G126" s="107" t="n"/>
      <c r="H126" s="107" t="n"/>
      <c r="I126" s="100" t="n"/>
      <c r="J126" s="101" t="n">
        <v>192.6</v>
      </c>
      <c r="K126" s="100" t="n"/>
      <c r="L126" s="103" t="n">
        <v>23853.9</v>
      </c>
      <c r="M126" s="100" t="n"/>
      <c r="N126" s="108" t="n"/>
    </row>
    <row r="127" ht="19.35" customHeight="1">
      <c r="A127" s="96" t="n"/>
      <c r="B127" s="109" t="n"/>
      <c r="C127" s="98" t="inlineStr">
        <is>
          <t>ФОТ</t>
        </is>
      </c>
      <c r="D127" s="88" t="n"/>
      <c r="E127" s="88" t="n"/>
      <c r="F127" s="99" t="n"/>
      <c r="G127" s="107" t="n"/>
      <c r="H127" s="107" t="n"/>
      <c r="I127" s="100" t="n"/>
      <c r="J127" s="100" t="n"/>
      <c r="K127" s="100" t="n"/>
      <c r="L127" s="103" t="n">
        <v>7128.92</v>
      </c>
      <c r="M127" s="100" t="n"/>
      <c r="N127" s="103" t="n">
        <v>508006.84</v>
      </c>
    </row>
    <row r="128" ht="42" customHeight="1">
      <c r="A128" s="96" t="n"/>
      <c r="B128" s="110" t="inlineStr">
        <is>
          <t>Пр/812-001.4-1</t>
        </is>
      </c>
      <c r="C128" s="98" t="inlineStr">
        <is>
          <t>НР Земляные работы по другим видам работ (подготовительным, сопутствующим, укрепительным)</t>
        </is>
      </c>
      <c r="D128" s="88" t="n"/>
      <c r="E128" s="88" t="n"/>
      <c r="F128" s="105" t="inlineStr">
        <is>
          <t>%</t>
        </is>
      </c>
      <c r="G128" s="111" t="n">
        <v>89</v>
      </c>
      <c r="H128" s="112" t="n"/>
      <c r="I128" s="111" t="n">
        <v>89</v>
      </c>
      <c r="J128" s="100" t="n"/>
      <c r="K128" s="100" t="n"/>
      <c r="L128" s="103" t="n">
        <v>6344.74</v>
      </c>
      <c r="M128" s="100" t="n"/>
      <c r="N128" s="113" t="n">
        <v>452126.09</v>
      </c>
    </row>
    <row r="129" ht="42" customHeight="1">
      <c r="A129" s="96" t="n"/>
      <c r="B129" s="110" t="inlineStr">
        <is>
          <t>Пр/774-001.4</t>
        </is>
      </c>
      <c r="C129" s="98" t="inlineStr">
        <is>
          <t>СП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1" t="n">
        <v>41</v>
      </c>
      <c r="H129" s="112" t="n"/>
      <c r="I129" s="111" t="n">
        <v>41</v>
      </c>
      <c r="J129" s="100" t="n"/>
      <c r="K129" s="100" t="n"/>
      <c r="L129" s="103" t="n">
        <v>2922.86</v>
      </c>
      <c r="M129" s="100" t="n"/>
      <c r="N129" s="103" t="n">
        <v>208282.8</v>
      </c>
    </row>
    <row r="130" ht="19.35" customHeight="1">
      <c r="A130" s="96" t="n"/>
      <c r="B130" s="109" t="n"/>
      <c r="C130" s="87" t="inlineStr">
        <is>
          <t>Всего по позиции</t>
        </is>
      </c>
      <c r="D130" s="88" t="n"/>
      <c r="E130" s="88" t="n"/>
      <c r="F130" s="100" t="n"/>
      <c r="G130" s="107" t="n"/>
      <c r="H130" s="107" t="n"/>
      <c r="I130" s="114" t="n"/>
      <c r="J130" s="114" t="n"/>
      <c r="K130" s="114" t="n"/>
      <c r="L130" s="115" t="n">
        <v>33121.5</v>
      </c>
      <c r="M130" s="114" t="n"/>
      <c r="N130" s="94" t="n"/>
    </row>
    <row r="131" ht="68.65000000000001" customHeight="1">
      <c r="A131" s="87" t="inlineStr">
        <is>
          <t>11</t>
        </is>
      </c>
      <c r="B131" s="91" t="inlineStr">
        <is>
          <t>ФЕР01-02-100-02</t>
        </is>
      </c>
      <c r="C13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88" t="n"/>
      <c r="E131" s="88" t="n"/>
      <c r="F131" s="93" t="inlineStr">
        <is>
          <t>100 шт</t>
        </is>
      </c>
      <c r="G131" s="94" t="n">
        <v>49.22</v>
      </c>
      <c r="H131" s="95" t="n">
        <v>1</v>
      </c>
      <c r="I131" s="116" t="n">
        <v>49.22</v>
      </c>
      <c r="J131" s="94" t="n"/>
      <c r="K131" s="94" t="n"/>
      <c r="L131" s="94" t="n"/>
      <c r="M131" s="94" t="n"/>
      <c r="N131" s="94" t="n"/>
    </row>
    <row r="132" ht="19.35" customHeight="1">
      <c r="A132" s="96" t="n"/>
      <c r="B132" s="97" t="inlineStr">
        <is>
          <t>1</t>
        </is>
      </c>
      <c r="C132" s="98" t="inlineStr">
        <is>
          <t>ОТ</t>
        </is>
      </c>
      <c r="D132" s="88" t="n"/>
      <c r="E132" s="88" t="n"/>
      <c r="F132" s="99" t="n"/>
      <c r="G132" s="99" t="n"/>
      <c r="H132" s="99" t="n"/>
      <c r="I132" s="100" t="n"/>
      <c r="J132" s="101" t="n">
        <v>201.24</v>
      </c>
      <c r="K132" s="102" t="n">
        <v>1.2</v>
      </c>
      <c r="L132" s="103" t="n">
        <v>11886.04</v>
      </c>
      <c r="M132" s="101" t="n">
        <v>71.26000000000001</v>
      </c>
      <c r="N132" s="103" t="n">
        <v>846999.21</v>
      </c>
    </row>
    <row r="133" ht="19.35" customHeight="1">
      <c r="A133" s="96" t="n"/>
      <c r="B133" s="97" t="inlineStr">
        <is>
          <t>2</t>
        </is>
      </c>
      <c r="C133" s="98" t="inlineStr">
        <is>
          <t>ЭМ</t>
        </is>
      </c>
      <c r="D133" s="88" t="n"/>
      <c r="E133" s="88" t="n"/>
      <c r="F133" s="99" t="n"/>
      <c r="G133" s="99" t="n"/>
      <c r="H133" s="99" t="n"/>
      <c r="I133" s="100" t="n"/>
      <c r="J133" s="103" t="n">
        <v>1142.56</v>
      </c>
      <c r="K133" s="102" t="n">
        <v>1.2</v>
      </c>
      <c r="L133" s="103" t="n">
        <v>67484.16</v>
      </c>
      <c r="M133" s="100" t="n"/>
      <c r="N133" s="100" t="n"/>
    </row>
    <row r="134" ht="19.35" customHeight="1">
      <c r="A134" s="96" t="n"/>
      <c r="B134" s="97" t="inlineStr">
        <is>
          <t>3</t>
        </is>
      </c>
      <c r="C134" s="98" t="inlineStr">
        <is>
          <t>в т.ч. ОТм</t>
        </is>
      </c>
      <c r="D134" s="88" t="n"/>
      <c r="E134" s="88" t="n"/>
      <c r="F134" s="99" t="n"/>
      <c r="G134" s="99" t="n"/>
      <c r="H134" s="99" t="n"/>
      <c r="I134" s="100" t="n"/>
      <c r="J134" s="101" t="n">
        <v>199.8</v>
      </c>
      <c r="K134" s="102" t="n">
        <v>1.2</v>
      </c>
      <c r="L134" s="103" t="n">
        <v>11800.99</v>
      </c>
      <c r="M134" s="101" t="n">
        <v>71.26000000000001</v>
      </c>
      <c r="N134" s="103" t="n">
        <v>840938.55</v>
      </c>
    </row>
    <row r="135" ht="19.35" customHeight="1">
      <c r="A135" s="96" t="n"/>
      <c r="B135" s="104" t="n"/>
      <c r="C135" s="98" t="inlineStr">
        <is>
          <t>ЗТ</t>
        </is>
      </c>
      <c r="D135" s="88" t="n"/>
      <c r="E135" s="88" t="n"/>
      <c r="F135" s="105" t="inlineStr">
        <is>
          <t>чел.-ч</t>
        </is>
      </c>
      <c r="G135" s="118" t="n">
        <v>25.8</v>
      </c>
      <c r="H135" s="102" t="n">
        <v>1.2</v>
      </c>
      <c r="I135" s="154" t="n">
        <v>1523.8512</v>
      </c>
      <c r="J135" s="100" t="n"/>
      <c r="K135" s="100" t="n"/>
      <c r="L135" s="100" t="n"/>
      <c r="M135" s="100" t="n"/>
      <c r="N135" s="100" t="n"/>
    </row>
    <row r="136" ht="19.35" customHeight="1">
      <c r="A136" s="96" t="n"/>
      <c r="B136" s="104" t="n"/>
      <c r="C136" s="98" t="inlineStr">
        <is>
          <t>ЗТм</t>
        </is>
      </c>
      <c r="D136" s="88" t="n"/>
      <c r="E136" s="88" t="n"/>
      <c r="F136" s="105" t="inlineStr">
        <is>
          <t>чел.-ч</t>
        </is>
      </c>
      <c r="G136" s="118" t="n">
        <v>14.8</v>
      </c>
      <c r="H136" s="102" t="n">
        <v>1.2</v>
      </c>
      <c r="I136" s="119" t="n">
        <v>874.1472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Итого по расценке</t>
        </is>
      </c>
      <c r="D137" s="88" t="n"/>
      <c r="E137" s="88" t="n"/>
      <c r="F137" s="99" t="n"/>
      <c r="G137" s="107" t="n"/>
      <c r="H137" s="107" t="n"/>
      <c r="I137" s="100" t="n"/>
      <c r="J137" s="103" t="n">
        <v>1343.8</v>
      </c>
      <c r="K137" s="100" t="n"/>
      <c r="L137" s="103" t="n">
        <v>79370.2</v>
      </c>
      <c r="M137" s="100" t="n"/>
      <c r="N137" s="108" t="n"/>
    </row>
    <row r="138" ht="19.35" customHeight="1">
      <c r="A138" s="96" t="n"/>
      <c r="B138" s="109" t="n"/>
      <c r="C138" s="98" t="inlineStr">
        <is>
          <t>ФОТ</t>
        </is>
      </c>
      <c r="D138" s="88" t="n"/>
      <c r="E138" s="88" t="n"/>
      <c r="F138" s="99" t="n"/>
      <c r="G138" s="107" t="n"/>
      <c r="H138" s="107" t="n"/>
      <c r="I138" s="100" t="n"/>
      <c r="J138" s="100" t="n"/>
      <c r="K138" s="100" t="n"/>
      <c r="L138" s="103" t="n">
        <v>23687.03</v>
      </c>
      <c r="M138" s="100" t="n"/>
      <c r="N138" s="103" t="n">
        <v>1687937.76</v>
      </c>
    </row>
    <row r="139" ht="42" customHeight="1">
      <c r="A139" s="96" t="n"/>
      <c r="B139" s="110" t="inlineStr">
        <is>
          <t>Пр/812-001.4-1</t>
        </is>
      </c>
      <c r="C139" s="98" t="inlineStr">
        <is>
          <t>НР Земляные работы по другим видам работ (подготовительным, сопутствующим, укрепительным)</t>
        </is>
      </c>
      <c r="D139" s="88" t="n"/>
      <c r="E139" s="88" t="n"/>
      <c r="F139" s="105" t="inlineStr">
        <is>
          <t>%</t>
        </is>
      </c>
      <c r="G139" s="111" t="n">
        <v>89</v>
      </c>
      <c r="H139" s="112" t="n"/>
      <c r="I139" s="111" t="n">
        <v>89</v>
      </c>
      <c r="J139" s="100" t="n"/>
      <c r="K139" s="100" t="n"/>
      <c r="L139" s="103" t="n">
        <v>21081.46</v>
      </c>
      <c r="M139" s="100" t="n"/>
      <c r="N139" s="113" t="n">
        <v>1502264.61</v>
      </c>
    </row>
    <row r="140" ht="42" customHeight="1">
      <c r="A140" s="96" t="n"/>
      <c r="B140" s="110" t="inlineStr">
        <is>
          <t>Пр/774-001.4</t>
        </is>
      </c>
      <c r="C140" s="98" t="inlineStr">
        <is>
          <t>СП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1" t="n">
        <v>41</v>
      </c>
      <c r="H140" s="112" t="n"/>
      <c r="I140" s="111" t="n">
        <v>41</v>
      </c>
      <c r="J140" s="100" t="n"/>
      <c r="K140" s="100" t="n"/>
      <c r="L140" s="103" t="n">
        <v>9711.68</v>
      </c>
      <c r="M140" s="100" t="n"/>
      <c r="N140" s="103" t="n">
        <v>692054.48</v>
      </c>
    </row>
    <row r="141" ht="19.35" customHeight="1">
      <c r="A141" s="96" t="n"/>
      <c r="B141" s="109" t="n"/>
      <c r="C141" s="87" t="inlineStr">
        <is>
          <t>Всего по позиции</t>
        </is>
      </c>
      <c r="D141" s="88" t="n"/>
      <c r="E141" s="88" t="n"/>
      <c r="F141" s="100" t="n"/>
      <c r="G141" s="107" t="n"/>
      <c r="H141" s="107" t="n"/>
      <c r="I141" s="114" t="n"/>
      <c r="J141" s="114" t="n"/>
      <c r="K141" s="114" t="n"/>
      <c r="L141" s="115" t="n">
        <v>110163.34</v>
      </c>
      <c r="M141" s="114" t="n"/>
      <c r="N141" s="94" t="n"/>
    </row>
    <row r="142" ht="55.35" customHeight="1">
      <c r="A142" s="87" t="inlineStr">
        <is>
          <t>12</t>
        </is>
      </c>
      <c r="B142" s="91" t="inlineStr">
        <is>
          <t>ФЕР01-02-100-08</t>
        </is>
      </c>
      <c r="C142" s="92" t="inlineStr">
        <is>
          <t>При трелевке на каждые последующие 100 м добавлять: к расценке 01-02-100-02</t>
        </is>
      </c>
      <c r="D142" s="88" t="n"/>
      <c r="E142" s="88" t="n"/>
      <c r="F142" s="93" t="inlineStr">
        <is>
          <t>100 шт</t>
        </is>
      </c>
      <c r="G142" s="94" t="n">
        <v>49.22</v>
      </c>
      <c r="H142" s="95" t="n">
        <v>1</v>
      </c>
      <c r="I142" s="116" t="n">
        <v>49.22</v>
      </c>
      <c r="J142" s="94" t="n"/>
      <c r="K142" s="94" t="n"/>
      <c r="L142" s="94" t="n"/>
      <c r="M142" s="94" t="n"/>
      <c r="N142" s="94" t="n"/>
    </row>
    <row r="143" ht="19.35" customHeight="1">
      <c r="A143" s="96" t="n"/>
      <c r="B143" s="97" t="inlineStr">
        <is>
          <t>1</t>
        </is>
      </c>
      <c r="C143" s="98" t="inlineStr">
        <is>
          <t>ОТ</t>
        </is>
      </c>
      <c r="D143" s="88" t="n"/>
      <c r="E143" s="88" t="n"/>
      <c r="F143" s="99" t="n"/>
      <c r="G143" s="99" t="n"/>
      <c r="H143" s="99" t="n"/>
      <c r="I143" s="100" t="n"/>
      <c r="J143" s="101" t="n">
        <v>58.34</v>
      </c>
      <c r="K143" s="102" t="n">
        <v>1.2</v>
      </c>
      <c r="L143" s="103" t="n">
        <v>3445.79</v>
      </c>
      <c r="M143" s="101" t="n">
        <v>71.26000000000001</v>
      </c>
      <c r="N143" s="103" t="n">
        <v>245547</v>
      </c>
    </row>
    <row r="144" ht="19.35" customHeight="1">
      <c r="A144" s="96" t="n"/>
      <c r="B144" s="97" t="inlineStr">
        <is>
          <t>2</t>
        </is>
      </c>
      <c r="C144" s="98" t="inlineStr">
        <is>
          <t>ЭМ</t>
        </is>
      </c>
      <c r="D144" s="88" t="n"/>
      <c r="E144" s="88" t="n"/>
      <c r="F144" s="99" t="n"/>
      <c r="G144" s="99" t="n"/>
      <c r="H144" s="99" t="n"/>
      <c r="I144" s="100" t="n"/>
      <c r="J144" s="101" t="n">
        <v>330.42</v>
      </c>
      <c r="K144" s="102" t="n">
        <v>1.2</v>
      </c>
      <c r="L144" s="103" t="n">
        <v>19515.93</v>
      </c>
      <c r="M144" s="100" t="n"/>
      <c r="N144" s="100" t="n"/>
    </row>
    <row r="145" ht="19.35" customHeight="1">
      <c r="A145" s="96" t="n"/>
      <c r="B145" s="97" t="inlineStr">
        <is>
          <t>3</t>
        </is>
      </c>
      <c r="C145" s="98" t="inlineStr">
        <is>
          <t>в т.ч. ОТм</t>
        </is>
      </c>
      <c r="D145" s="88" t="n"/>
      <c r="E145" s="88" t="n"/>
      <c r="F145" s="99" t="n"/>
      <c r="G145" s="99" t="n"/>
      <c r="H145" s="99" t="n"/>
      <c r="I145" s="100" t="n"/>
      <c r="J145" s="101" t="n">
        <v>57.78</v>
      </c>
      <c r="K145" s="102" t="n">
        <v>1.2</v>
      </c>
      <c r="L145" s="103" t="n">
        <v>3412.72</v>
      </c>
      <c r="M145" s="101" t="n">
        <v>71.26000000000001</v>
      </c>
      <c r="N145" s="103" t="n">
        <v>243190.43</v>
      </c>
    </row>
    <row r="146" ht="19.35" customHeight="1">
      <c r="A146" s="96" t="n"/>
      <c r="B146" s="104" t="n"/>
      <c r="C146" s="98" t="inlineStr">
        <is>
          <t>ЗТ</t>
        </is>
      </c>
      <c r="D146" s="88" t="n"/>
      <c r="E146" s="88" t="n"/>
      <c r="F146" s="105" t="inlineStr">
        <is>
          <t>чел.-ч</t>
        </is>
      </c>
      <c r="G146" s="101" t="n">
        <v>7.48</v>
      </c>
      <c r="H146" s="102" t="n">
        <v>1.2</v>
      </c>
      <c r="I146" s="117" t="n">
        <v>441.79872</v>
      </c>
      <c r="J146" s="100" t="n"/>
      <c r="K146" s="100" t="n"/>
      <c r="L146" s="100" t="n"/>
      <c r="M146" s="100" t="n"/>
      <c r="N146" s="100" t="n"/>
    </row>
    <row r="147" ht="19.35" customHeight="1">
      <c r="A147" s="96" t="n"/>
      <c r="B147" s="104" t="n"/>
      <c r="C147" s="98" t="inlineStr">
        <is>
          <t>ЗТм</t>
        </is>
      </c>
      <c r="D147" s="88" t="n"/>
      <c r="E147" s="88" t="n"/>
      <c r="F147" s="105" t="inlineStr">
        <is>
          <t>чел.-ч</t>
        </is>
      </c>
      <c r="G147" s="101" t="n">
        <v>4.28</v>
      </c>
      <c r="H147" s="102" t="n">
        <v>1.2</v>
      </c>
      <c r="I147" s="117" t="n">
        <v>252.79392</v>
      </c>
      <c r="J147" s="100" t="n"/>
      <c r="K147" s="100" t="n"/>
      <c r="L147" s="100" t="n"/>
      <c r="M147" s="100" t="n"/>
      <c r="N147" s="100" t="n"/>
    </row>
    <row r="148" ht="19.35" customHeight="1">
      <c r="A148" s="96" t="n"/>
      <c r="B148" s="104" t="n"/>
      <c r="C148" s="98" t="inlineStr">
        <is>
          <t>Итого по расценке</t>
        </is>
      </c>
      <c r="D148" s="88" t="n"/>
      <c r="E148" s="88" t="n"/>
      <c r="F148" s="99" t="n"/>
      <c r="G148" s="107" t="n"/>
      <c r="H148" s="107" t="n"/>
      <c r="I148" s="100" t="n"/>
      <c r="J148" s="101" t="n">
        <v>388.76</v>
      </c>
      <c r="K148" s="100" t="n"/>
      <c r="L148" s="103" t="n">
        <v>22961.72</v>
      </c>
      <c r="M148" s="100" t="n"/>
      <c r="N148" s="108" t="n"/>
    </row>
    <row r="149" ht="19.35" customHeight="1">
      <c r="A149" s="96" t="n"/>
      <c r="B149" s="109" t="n"/>
      <c r="C149" s="98" t="inlineStr">
        <is>
          <t>ФОТ</t>
        </is>
      </c>
      <c r="D149" s="88" t="n"/>
      <c r="E149" s="88" t="n"/>
      <c r="F149" s="99" t="n"/>
      <c r="G149" s="107" t="n"/>
      <c r="H149" s="107" t="n"/>
      <c r="I149" s="100" t="n"/>
      <c r="J149" s="100" t="n"/>
      <c r="K149" s="100" t="n"/>
      <c r="L149" s="103" t="n">
        <v>6858.51</v>
      </c>
      <c r="M149" s="100" t="n"/>
      <c r="N149" s="103" t="n">
        <v>488737.43</v>
      </c>
    </row>
    <row r="150" ht="42" customHeight="1">
      <c r="A150" s="96" t="n"/>
      <c r="B150" s="110" t="inlineStr">
        <is>
          <t>Пр/812-001.4-1</t>
        </is>
      </c>
      <c r="C150" s="98" t="inlineStr">
        <is>
          <t>НР Земляные работы по другим видам работ (подготовительным, сопутствующим, укрепительным)</t>
        </is>
      </c>
      <c r="D150" s="88" t="n"/>
      <c r="E150" s="88" t="n"/>
      <c r="F150" s="105" t="inlineStr">
        <is>
          <t>%</t>
        </is>
      </c>
      <c r="G150" s="111" t="n">
        <v>89</v>
      </c>
      <c r="H150" s="112" t="n"/>
      <c r="I150" s="111" t="n">
        <v>89</v>
      </c>
      <c r="J150" s="100" t="n"/>
      <c r="K150" s="100" t="n"/>
      <c r="L150" s="103" t="n">
        <v>6104.07</v>
      </c>
      <c r="M150" s="100" t="n"/>
      <c r="N150" s="113" t="n">
        <v>434976.31</v>
      </c>
    </row>
    <row r="151" ht="42" customHeight="1">
      <c r="A151" s="96" t="n"/>
      <c r="B151" s="110" t="inlineStr">
        <is>
          <t>Пр/774-001.4</t>
        </is>
      </c>
      <c r="C151" s="98" t="inlineStr">
        <is>
          <t>СП Земляные работы по другим видам работ (подготовительным, сопутствующим, укрепительным)</t>
        </is>
      </c>
      <c r="D151" s="88" t="n"/>
      <c r="E151" s="88" t="n"/>
      <c r="F151" s="105" t="inlineStr">
        <is>
          <t>%</t>
        </is>
      </c>
      <c r="G151" s="111" t="n">
        <v>41</v>
      </c>
      <c r="H151" s="112" t="n"/>
      <c r="I151" s="111" t="n">
        <v>41</v>
      </c>
      <c r="J151" s="100" t="n"/>
      <c r="K151" s="100" t="n"/>
      <c r="L151" s="103" t="n">
        <v>2811.99</v>
      </c>
      <c r="M151" s="100" t="n"/>
      <c r="N151" s="103" t="n">
        <v>200382.35</v>
      </c>
    </row>
    <row r="152" ht="19.35" customHeight="1">
      <c r="A152" s="96" t="n"/>
      <c r="B152" s="109" t="n"/>
      <c r="C152" s="87" t="inlineStr">
        <is>
          <t>Всего по позиции</t>
        </is>
      </c>
      <c r="D152" s="88" t="n"/>
      <c r="E152" s="88" t="n"/>
      <c r="F152" s="100" t="n"/>
      <c r="G152" s="107" t="n"/>
      <c r="H152" s="107" t="n"/>
      <c r="I152" s="114" t="n"/>
      <c r="J152" s="114" t="n"/>
      <c r="K152" s="114" t="n"/>
      <c r="L152" s="115" t="n">
        <v>31877.78</v>
      </c>
      <c r="M152" s="114" t="n"/>
      <c r="N152" s="94" t="n"/>
    </row>
    <row r="153" ht="68.65000000000001" customHeight="1">
      <c r="A153" s="87" t="inlineStr">
        <is>
          <t>13</t>
        </is>
      </c>
      <c r="B153" s="91" t="inlineStr">
        <is>
          <t>ФЕР01-02-100-03</t>
        </is>
      </c>
      <c r="C153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88" t="n"/>
      <c r="E153" s="88" t="n"/>
      <c r="F153" s="93" t="inlineStr">
        <is>
          <t>100 шт</t>
        </is>
      </c>
      <c r="G153" s="94" t="n">
        <v>10.41</v>
      </c>
      <c r="H153" s="95" t="n">
        <v>1</v>
      </c>
      <c r="I153" s="116" t="n">
        <v>10.41</v>
      </c>
      <c r="J153" s="94" t="n"/>
      <c r="K153" s="94" t="n"/>
      <c r="L153" s="94" t="n"/>
      <c r="M153" s="94" t="n"/>
      <c r="N153" s="94" t="n"/>
    </row>
    <row r="154" ht="19.35" customHeight="1">
      <c r="A154" s="96" t="n"/>
      <c r="B154" s="97" t="inlineStr">
        <is>
          <t>1</t>
        </is>
      </c>
      <c r="C154" s="98" t="inlineStr">
        <is>
          <t>ОТ</t>
        </is>
      </c>
      <c r="D154" s="88" t="n"/>
      <c r="E154" s="88" t="n"/>
      <c r="F154" s="99" t="n"/>
      <c r="G154" s="99" t="n"/>
      <c r="H154" s="99" t="n"/>
      <c r="I154" s="100" t="n"/>
      <c r="J154" s="101" t="n">
        <v>326.82</v>
      </c>
      <c r="K154" s="102" t="n">
        <v>1.2</v>
      </c>
      <c r="L154" s="103" t="n">
        <v>4082.64</v>
      </c>
      <c r="M154" s="101" t="n">
        <v>71.26000000000001</v>
      </c>
      <c r="N154" s="103" t="n">
        <v>290928.93</v>
      </c>
    </row>
    <row r="155" ht="19.35" customHeight="1">
      <c r="A155" s="96" t="n"/>
      <c r="B155" s="97" t="inlineStr">
        <is>
          <t>2</t>
        </is>
      </c>
      <c r="C155" s="98" t="inlineStr">
        <is>
          <t>ЭМ</t>
        </is>
      </c>
      <c r="D155" s="88" t="n"/>
      <c r="E155" s="88" t="n"/>
      <c r="F155" s="99" t="n"/>
      <c r="G155" s="99" t="n"/>
      <c r="H155" s="99" t="n"/>
      <c r="I155" s="100" t="n"/>
      <c r="J155" s="103" t="n">
        <v>1852.8</v>
      </c>
      <c r="K155" s="102" t="n">
        <v>1.2</v>
      </c>
      <c r="L155" s="103" t="n">
        <v>23145.18</v>
      </c>
      <c r="M155" s="100" t="n"/>
      <c r="N155" s="100" t="n"/>
    </row>
    <row r="156" ht="19.35" customHeight="1">
      <c r="A156" s="96" t="n"/>
      <c r="B156" s="97" t="inlineStr">
        <is>
          <t>3</t>
        </is>
      </c>
      <c r="C156" s="98" t="inlineStr">
        <is>
          <t>в т.ч. ОТм</t>
        </is>
      </c>
      <c r="D156" s="88" t="n"/>
      <c r="E156" s="88" t="n"/>
      <c r="F156" s="99" t="n"/>
      <c r="G156" s="99" t="n"/>
      <c r="H156" s="99" t="n"/>
      <c r="I156" s="100" t="n"/>
      <c r="J156" s="101" t="n">
        <v>324</v>
      </c>
      <c r="K156" s="102" t="n">
        <v>1.2</v>
      </c>
      <c r="L156" s="103" t="n">
        <v>4047.41</v>
      </c>
      <c r="M156" s="101" t="n">
        <v>71.26000000000001</v>
      </c>
      <c r="N156" s="103" t="n">
        <v>288418.44</v>
      </c>
    </row>
    <row r="157" ht="19.35" customHeight="1">
      <c r="A157" s="96" t="n"/>
      <c r="B157" s="104" t="n"/>
      <c r="C157" s="98" t="inlineStr">
        <is>
          <t>ЗТ</t>
        </is>
      </c>
      <c r="D157" s="88" t="n"/>
      <c r="E157" s="88" t="n"/>
      <c r="F157" s="105" t="inlineStr">
        <is>
          <t>чел.-ч</t>
        </is>
      </c>
      <c r="G157" s="118" t="n">
        <v>41.9</v>
      </c>
      <c r="H157" s="102" t="n">
        <v>1.2</v>
      </c>
      <c r="I157" s="119" t="n">
        <v>523.4148</v>
      </c>
      <c r="J157" s="100" t="n"/>
      <c r="K157" s="100" t="n"/>
      <c r="L157" s="100" t="n"/>
      <c r="M157" s="100" t="n"/>
      <c r="N157" s="100" t="n"/>
    </row>
    <row r="158" ht="19.35" customHeight="1">
      <c r="A158" s="96" t="n"/>
      <c r="B158" s="104" t="n"/>
      <c r="C158" s="98" t="inlineStr">
        <is>
          <t>ЗТм</t>
        </is>
      </c>
      <c r="D158" s="88" t="n"/>
      <c r="E158" s="88" t="n"/>
      <c r="F158" s="105" t="inlineStr">
        <is>
          <t>чел.-ч</t>
        </is>
      </c>
      <c r="G158" s="122" t="n">
        <v>24</v>
      </c>
      <c r="H158" s="102" t="n">
        <v>1.2</v>
      </c>
      <c r="I158" s="106" t="n">
        <v>299.808</v>
      </c>
      <c r="J158" s="100" t="n"/>
      <c r="K158" s="100" t="n"/>
      <c r="L158" s="100" t="n"/>
      <c r="M158" s="100" t="n"/>
      <c r="N158" s="100" t="n"/>
    </row>
    <row r="159" ht="19.35" customHeight="1">
      <c r="A159" s="96" t="n"/>
      <c r="B159" s="104" t="n"/>
      <c r="C159" s="98" t="inlineStr">
        <is>
          <t>Итого по расценке</t>
        </is>
      </c>
      <c r="D159" s="88" t="n"/>
      <c r="E159" s="88" t="n"/>
      <c r="F159" s="99" t="n"/>
      <c r="G159" s="107" t="n"/>
      <c r="H159" s="107" t="n"/>
      <c r="I159" s="100" t="n"/>
      <c r="J159" s="103" t="n">
        <v>2179.62</v>
      </c>
      <c r="K159" s="100" t="n"/>
      <c r="L159" s="103" t="n">
        <v>27227.82</v>
      </c>
      <c r="M159" s="100" t="n"/>
      <c r="N159" s="108" t="n"/>
    </row>
    <row r="160" ht="19.35" customHeight="1">
      <c r="A160" s="96" t="n"/>
      <c r="B160" s="109" t="n"/>
      <c r="C160" s="98" t="inlineStr">
        <is>
          <t>ФОТ</t>
        </is>
      </c>
      <c r="D160" s="88" t="n"/>
      <c r="E160" s="88" t="n"/>
      <c r="F160" s="99" t="n"/>
      <c r="G160" s="107" t="n"/>
      <c r="H160" s="107" t="n"/>
      <c r="I160" s="100" t="n"/>
      <c r="J160" s="100" t="n"/>
      <c r="K160" s="100" t="n"/>
      <c r="L160" s="103" t="n">
        <v>8130.05</v>
      </c>
      <c r="M160" s="100" t="n"/>
      <c r="N160" s="103" t="n">
        <v>579347.37</v>
      </c>
    </row>
    <row r="161" ht="42" customHeight="1">
      <c r="A161" s="96" t="n"/>
      <c r="B161" s="110" t="inlineStr">
        <is>
          <t>Пр/812-001.4-1</t>
        </is>
      </c>
      <c r="C161" s="98" t="inlineStr">
        <is>
          <t>НР Земляные работы по другим видам работ (подготовительным, сопутствующим, укрепительным)</t>
        </is>
      </c>
      <c r="D161" s="88" t="n"/>
      <c r="E161" s="88" t="n"/>
      <c r="F161" s="105" t="inlineStr">
        <is>
          <t>%</t>
        </is>
      </c>
      <c r="G161" s="111" t="n">
        <v>89</v>
      </c>
      <c r="H161" s="112" t="n"/>
      <c r="I161" s="111" t="n">
        <v>89</v>
      </c>
      <c r="J161" s="100" t="n"/>
      <c r="K161" s="100" t="n"/>
      <c r="L161" s="103" t="n">
        <v>7235.74</v>
      </c>
      <c r="M161" s="100" t="n"/>
      <c r="N161" s="113" t="n">
        <v>515619.16</v>
      </c>
    </row>
    <row r="162" ht="42" customHeight="1">
      <c r="A162" s="96" t="n"/>
      <c r="B162" s="110" t="inlineStr">
        <is>
          <t>Пр/774-001.4</t>
        </is>
      </c>
      <c r="C162" s="98" t="inlineStr">
        <is>
          <t>СП Земляные работы по другим видам работ (подготовительным, сопутствующим, укрепительным)</t>
        </is>
      </c>
      <c r="D162" s="88" t="n"/>
      <c r="E162" s="88" t="n"/>
      <c r="F162" s="105" t="inlineStr">
        <is>
          <t>%</t>
        </is>
      </c>
      <c r="G162" s="111" t="n">
        <v>41</v>
      </c>
      <c r="H162" s="112" t="n"/>
      <c r="I162" s="111" t="n">
        <v>41</v>
      </c>
      <c r="J162" s="100" t="n"/>
      <c r="K162" s="100" t="n"/>
      <c r="L162" s="103" t="n">
        <v>3333.32</v>
      </c>
      <c r="M162" s="100" t="n"/>
      <c r="N162" s="103" t="n">
        <v>237532.42</v>
      </c>
    </row>
    <row r="163" ht="19.35" customHeight="1">
      <c r="A163" s="96" t="n"/>
      <c r="B163" s="109" t="n"/>
      <c r="C163" s="87" t="inlineStr">
        <is>
          <t>Всего по позиции</t>
        </is>
      </c>
      <c r="D163" s="88" t="n"/>
      <c r="E163" s="88" t="n"/>
      <c r="F163" s="100" t="n"/>
      <c r="G163" s="107" t="n"/>
      <c r="H163" s="107" t="n"/>
      <c r="I163" s="114" t="n"/>
      <c r="J163" s="114" t="n"/>
      <c r="K163" s="114" t="n"/>
      <c r="L163" s="115" t="n">
        <v>37796.88</v>
      </c>
      <c r="M163" s="114" t="n"/>
      <c r="N163" s="94" t="n"/>
    </row>
    <row r="164" ht="55.35" customHeight="1">
      <c r="A164" s="87" t="inlineStr">
        <is>
          <t>14</t>
        </is>
      </c>
      <c r="B164" s="91" t="inlineStr">
        <is>
          <t>ФЕР01-02-100-09</t>
        </is>
      </c>
      <c r="C164" s="92" t="inlineStr">
        <is>
          <t>При трелевке на каждые последующие 100 м добавлять: к расценке 01-02-100-03</t>
        </is>
      </c>
      <c r="D164" s="88" t="n"/>
      <c r="E164" s="88" t="n"/>
      <c r="F164" s="93" t="inlineStr">
        <is>
          <t>100 шт</t>
        </is>
      </c>
      <c r="G164" s="94" t="n">
        <v>10.41</v>
      </c>
      <c r="H164" s="95" t="n">
        <v>1</v>
      </c>
      <c r="I164" s="116" t="n">
        <v>10.41</v>
      </c>
      <c r="J164" s="94" t="n"/>
      <c r="K164" s="94" t="n"/>
      <c r="L164" s="94" t="n"/>
      <c r="M164" s="94" t="n"/>
      <c r="N164" s="94" t="n"/>
    </row>
    <row r="165" ht="19.35" customHeight="1">
      <c r="A165" s="96" t="n"/>
      <c r="B165" s="97" t="inlineStr">
        <is>
          <t>1</t>
        </is>
      </c>
      <c r="C165" s="98" t="inlineStr">
        <is>
          <t>ОТ</t>
        </is>
      </c>
      <c r="D165" s="88" t="n"/>
      <c r="E165" s="88" t="n"/>
      <c r="F165" s="99" t="n"/>
      <c r="G165" s="99" t="n"/>
      <c r="H165" s="99" t="n"/>
      <c r="I165" s="100" t="n"/>
      <c r="J165" s="101" t="n">
        <v>93.59999999999999</v>
      </c>
      <c r="K165" s="102" t="n">
        <v>1.2</v>
      </c>
      <c r="L165" s="103" t="n">
        <v>1169.25</v>
      </c>
      <c r="M165" s="101" t="n">
        <v>71.26000000000001</v>
      </c>
      <c r="N165" s="103" t="n">
        <v>83320.75999999999</v>
      </c>
    </row>
    <row r="166" ht="19.35" customHeight="1">
      <c r="A166" s="96" t="n"/>
      <c r="B166" s="97" t="inlineStr">
        <is>
          <t>2</t>
        </is>
      </c>
      <c r="C166" s="98" t="inlineStr">
        <is>
          <t>ЭМ</t>
        </is>
      </c>
      <c r="D166" s="88" t="n"/>
      <c r="E166" s="88" t="n"/>
      <c r="F166" s="99" t="n"/>
      <c r="G166" s="99" t="n"/>
      <c r="H166" s="99" t="n"/>
      <c r="I166" s="100" t="n"/>
      <c r="J166" s="101" t="n">
        <v>531.14</v>
      </c>
      <c r="K166" s="102" t="n">
        <v>1.2</v>
      </c>
      <c r="L166" s="103" t="n">
        <v>6635</v>
      </c>
      <c r="M166" s="100" t="n"/>
      <c r="N166" s="100" t="n"/>
    </row>
    <row r="167" ht="19.35" customHeight="1">
      <c r="A167" s="96" t="n"/>
      <c r="B167" s="97" t="inlineStr">
        <is>
          <t>3</t>
        </is>
      </c>
      <c r="C167" s="98" t="inlineStr">
        <is>
          <t>в т.ч. ОТм</t>
        </is>
      </c>
      <c r="D167" s="88" t="n"/>
      <c r="E167" s="88" t="n"/>
      <c r="F167" s="99" t="n"/>
      <c r="G167" s="99" t="n"/>
      <c r="H167" s="99" t="n"/>
      <c r="I167" s="100" t="n"/>
      <c r="J167" s="101" t="n">
        <v>92.88</v>
      </c>
      <c r="K167" s="102" t="n">
        <v>1.2</v>
      </c>
      <c r="L167" s="103" t="n">
        <v>1160.26</v>
      </c>
      <c r="M167" s="101" t="n">
        <v>71.26000000000001</v>
      </c>
      <c r="N167" s="103" t="n">
        <v>82680.13</v>
      </c>
    </row>
    <row r="168" ht="19.35" customHeight="1">
      <c r="A168" s="96" t="n"/>
      <c r="B168" s="104" t="n"/>
      <c r="C168" s="98" t="inlineStr">
        <is>
          <t>ЗТ</t>
        </is>
      </c>
      <c r="D168" s="88" t="n"/>
      <c r="E168" s="88" t="n"/>
      <c r="F168" s="105" t="inlineStr">
        <is>
          <t>чел.-ч</t>
        </is>
      </c>
      <c r="G168" s="122" t="n">
        <v>12</v>
      </c>
      <c r="H168" s="102" t="n">
        <v>1.2</v>
      </c>
      <c r="I168" s="106" t="n">
        <v>149.904</v>
      </c>
      <c r="J168" s="100" t="n"/>
      <c r="K168" s="100" t="n"/>
      <c r="L168" s="100" t="n"/>
      <c r="M168" s="100" t="n"/>
      <c r="N168" s="100" t="n"/>
    </row>
    <row r="169" ht="19.35" customHeight="1">
      <c r="A169" s="96" t="n"/>
      <c r="B169" s="104" t="n"/>
      <c r="C169" s="98" t="inlineStr">
        <is>
          <t>ЗТм</t>
        </is>
      </c>
      <c r="D169" s="88" t="n"/>
      <c r="E169" s="88" t="n"/>
      <c r="F169" s="105" t="inlineStr">
        <is>
          <t>чел.-ч</t>
        </is>
      </c>
      <c r="G169" s="101" t="n">
        <v>6.88</v>
      </c>
      <c r="H169" s="102" t="n">
        <v>1.2</v>
      </c>
      <c r="I169" s="117" t="n">
        <v>85.94495999999999</v>
      </c>
      <c r="J169" s="100" t="n"/>
      <c r="K169" s="100" t="n"/>
      <c r="L169" s="100" t="n"/>
      <c r="M169" s="100" t="n"/>
      <c r="N169" s="100" t="n"/>
    </row>
    <row r="170" ht="19.35" customHeight="1">
      <c r="A170" s="96" t="n"/>
      <c r="B170" s="104" t="n"/>
      <c r="C170" s="98" t="inlineStr">
        <is>
          <t>Итого по расценке</t>
        </is>
      </c>
      <c r="D170" s="88" t="n"/>
      <c r="E170" s="88" t="n"/>
      <c r="F170" s="99" t="n"/>
      <c r="G170" s="107" t="n"/>
      <c r="H170" s="107" t="n"/>
      <c r="I170" s="100" t="n"/>
      <c r="J170" s="101" t="n">
        <v>624.74</v>
      </c>
      <c r="K170" s="100" t="n"/>
      <c r="L170" s="103" t="n">
        <v>7804.25</v>
      </c>
      <c r="M170" s="100" t="n"/>
      <c r="N170" s="108" t="n"/>
    </row>
    <row r="171" ht="19.35" customHeight="1">
      <c r="A171" s="96" t="n"/>
      <c r="B171" s="109" t="n"/>
      <c r="C171" s="98" t="inlineStr">
        <is>
          <t>ФОТ</t>
        </is>
      </c>
      <c r="D171" s="88" t="n"/>
      <c r="E171" s="88" t="n"/>
      <c r="F171" s="99" t="n"/>
      <c r="G171" s="107" t="n"/>
      <c r="H171" s="107" t="n"/>
      <c r="I171" s="100" t="n"/>
      <c r="J171" s="100" t="n"/>
      <c r="K171" s="100" t="n"/>
      <c r="L171" s="103" t="n">
        <v>2329.51</v>
      </c>
      <c r="M171" s="100" t="n"/>
      <c r="N171" s="103" t="n">
        <v>166000.89</v>
      </c>
    </row>
    <row r="172" ht="42" customHeight="1">
      <c r="A172" s="96" t="n"/>
      <c r="B172" s="110" t="inlineStr">
        <is>
          <t>Пр/812-001.4-1</t>
        </is>
      </c>
      <c r="C172" s="98" t="inlineStr">
        <is>
          <t>НР Земляные работы по другим видам работ (подготовительным, сопутствующим, укрепительным)</t>
        </is>
      </c>
      <c r="D172" s="88" t="n"/>
      <c r="E172" s="88" t="n"/>
      <c r="F172" s="105" t="inlineStr">
        <is>
          <t>%</t>
        </is>
      </c>
      <c r="G172" s="111" t="n">
        <v>89</v>
      </c>
      <c r="H172" s="112" t="n"/>
      <c r="I172" s="111" t="n">
        <v>89</v>
      </c>
      <c r="J172" s="100" t="n"/>
      <c r="K172" s="100" t="n"/>
      <c r="L172" s="103" t="n">
        <v>2073.26</v>
      </c>
      <c r="M172" s="100" t="n"/>
      <c r="N172" s="113" t="n">
        <v>147740.79</v>
      </c>
    </row>
    <row r="173" ht="42" customHeight="1">
      <c r="A173" s="96" t="n"/>
      <c r="B173" s="110" t="inlineStr">
        <is>
          <t>Пр/774-001.4</t>
        </is>
      </c>
      <c r="C173" s="98" t="inlineStr">
        <is>
          <t>СП Земляные работы по другим видам работ (подготовительным, сопутствующим, укрепительным)</t>
        </is>
      </c>
      <c r="D173" s="88" t="n"/>
      <c r="E173" s="88" t="n"/>
      <c r="F173" s="105" t="inlineStr">
        <is>
          <t>%</t>
        </is>
      </c>
      <c r="G173" s="111" t="n">
        <v>41</v>
      </c>
      <c r="H173" s="112" t="n"/>
      <c r="I173" s="111" t="n">
        <v>41</v>
      </c>
      <c r="J173" s="100" t="n"/>
      <c r="K173" s="100" t="n"/>
      <c r="L173" s="101" t="n">
        <v>955.1</v>
      </c>
      <c r="M173" s="100" t="n"/>
      <c r="N173" s="103" t="n">
        <v>68060.36</v>
      </c>
    </row>
    <row r="174" ht="19.35" customHeight="1">
      <c r="A174" s="96" t="n"/>
      <c r="B174" s="109" t="n"/>
      <c r="C174" s="87" t="inlineStr">
        <is>
          <t>Всего по позиции</t>
        </is>
      </c>
      <c r="D174" s="88" t="n"/>
      <c r="E174" s="88" t="n"/>
      <c r="F174" s="100" t="n"/>
      <c r="G174" s="107" t="n"/>
      <c r="H174" s="107" t="n"/>
      <c r="I174" s="114" t="n"/>
      <c r="J174" s="114" t="n"/>
      <c r="K174" s="114" t="n"/>
      <c r="L174" s="115" t="n">
        <v>10832.61</v>
      </c>
      <c r="M174" s="114" t="n"/>
      <c r="N174" s="94" t="n"/>
    </row>
    <row r="175" ht="19.35" customHeight="1">
      <c r="A175" s="123" t="n"/>
      <c r="B175" s="123" t="n"/>
      <c r="C175" s="124" t="inlineStr">
        <is>
          <t>Итого по разделу 1. Вырубка просеки</t>
        </is>
      </c>
      <c r="L175" s="125" t="n">
        <v>811081.2</v>
      </c>
      <c r="M175" s="123" t="n"/>
      <c r="N175" s="126" t="n"/>
    </row>
    <row r="176" ht="19.35" customHeight="1">
      <c r="A176" s="127" t="n"/>
      <c r="B176" s="128" t="n"/>
      <c r="C176" s="129" t="inlineStr">
        <is>
          <t>Итого прямые затраты по разделу</t>
        </is>
      </c>
      <c r="L176" s="130" t="n">
        <v>454419.45</v>
      </c>
      <c r="M176" s="131" t="n"/>
      <c r="N176" s="130" t="n">
        <v>21402969.4</v>
      </c>
    </row>
    <row r="177" ht="19.35" customHeight="1">
      <c r="A177" s="127" t="n"/>
      <c r="B177" s="128" t="n"/>
      <c r="C177" s="129" t="inlineStr">
        <is>
          <t>в том числе</t>
        </is>
      </c>
      <c r="L177" s="130" t="n"/>
      <c r="M177" s="131" t="n"/>
      <c r="N177" s="130" t="n"/>
    </row>
    <row r="178" ht="19.35" customHeight="1">
      <c r="A178" s="127" t="n"/>
      <c r="B178" s="128" t="n"/>
      <c r="C178" s="129" t="inlineStr">
        <is>
          <t>- оплата труда (ОТ)</t>
        </is>
      </c>
      <c r="L178" s="130" t="n">
        <v>236193.24</v>
      </c>
      <c r="M178" s="131" t="n"/>
      <c r="N178" s="130" t="n">
        <v>16831130.3</v>
      </c>
    </row>
    <row r="179" ht="19.35" customHeight="1">
      <c r="A179" s="127" t="n"/>
      <c r="B179" s="128" t="n"/>
      <c r="C179" s="129" t="inlineStr">
        <is>
          <t>- эксплуатация машин и механизмов</t>
        </is>
      </c>
      <c r="L179" s="130" t="n">
        <v>218226.21</v>
      </c>
      <c r="M179" s="131" t="n"/>
      <c r="N179" s="130" t="n">
        <v>4571839.1</v>
      </c>
    </row>
    <row r="180" ht="19.35" customHeight="1">
      <c r="A180" s="127" t="n"/>
      <c r="B180" s="132" t="n"/>
      <c r="C180" s="133" t="inlineStr">
        <is>
          <t>в том числе</t>
        </is>
      </c>
      <c r="L180" s="130" t="n"/>
      <c r="M180" s="131" t="n"/>
      <c r="N180" s="130" t="n"/>
    </row>
    <row r="181" ht="19.35" customHeight="1">
      <c r="A181" s="127" t="n"/>
      <c r="B181" s="132" t="n"/>
      <c r="C181" s="133" t="inlineStr">
        <is>
          <t>эксплуатация машин и механизмов без учета доплат к оплате труда машинистов</t>
        </is>
      </c>
      <c r="L181" s="130" t="n">
        <v>218226.21</v>
      </c>
      <c r="M181" s="131" t="n"/>
      <c r="N181" s="130" t="n">
        <v>4571839.1</v>
      </c>
    </row>
    <row r="182" ht="19.35" customHeight="1">
      <c r="A182" s="127" t="n"/>
      <c r="B182" s="132" t="n"/>
      <c r="C182" s="133" t="inlineStr">
        <is>
          <t>в том числе</t>
        </is>
      </c>
      <c r="L182" s="130" t="n"/>
      <c r="M182" s="131" t="n"/>
      <c r="N182" s="130" t="n"/>
    </row>
    <row r="183" ht="19.35" customHeight="1">
      <c r="A183" s="127" t="n"/>
      <c r="B183" s="132" t="n"/>
      <c r="C183" s="133" t="inlineStr">
        <is>
          <t>оплата труда машинистов (ОТм)</t>
        </is>
      </c>
      <c r="L183" s="130" t="n">
        <v>38161.94</v>
      </c>
      <c r="M183" s="131" t="n"/>
      <c r="N183" s="130" t="n">
        <v>2719419.86</v>
      </c>
    </row>
    <row r="184" ht="19.35" customHeight="1">
      <c r="A184" s="127" t="n"/>
      <c r="B184" s="128" t="n"/>
      <c r="C184" s="129" t="inlineStr">
        <is>
          <t>Итого ФОТ (справочно)</t>
        </is>
      </c>
      <c r="L184" s="130" t="n">
        <v>274355.18</v>
      </c>
      <c r="M184" s="131" t="n"/>
      <c r="N184" s="130" t="n">
        <v>19550550.16</v>
      </c>
    </row>
    <row r="185" ht="19.35" customHeight="1">
      <c r="A185" s="127" t="n"/>
      <c r="B185" s="128" t="n"/>
      <c r="C185" s="129" t="inlineStr">
        <is>
          <t>Итого накладные расходы</t>
        </is>
      </c>
      <c r="L185" s="130" t="n">
        <v>244176.11</v>
      </c>
      <c r="M185" s="131" t="n"/>
      <c r="N185" s="130" t="n">
        <v>17399989.64</v>
      </c>
    </row>
    <row r="186" ht="19.35" customHeight="1">
      <c r="A186" s="127" t="n"/>
      <c r="B186" s="128" t="n"/>
      <c r="C186" s="129" t="inlineStr">
        <is>
          <t>Итого сметная прибыль</t>
        </is>
      </c>
      <c r="L186" s="130" t="n">
        <v>112485.64</v>
      </c>
      <c r="M186" s="131" t="n"/>
      <c r="N186" s="130" t="n">
        <v>8015725.55</v>
      </c>
    </row>
    <row r="187" ht="19.35" customHeight="1">
      <c r="A187" s="127" t="n"/>
      <c r="B187" s="134" t="n"/>
      <c r="C187" s="135" t="inlineStr">
        <is>
          <t>Итого по разделу</t>
        </is>
      </c>
      <c r="L187" s="125" t="n">
        <v>811081.2</v>
      </c>
      <c r="M187" s="136" t="n"/>
      <c r="N187" s="125" t="n">
        <v>46818684.59</v>
      </c>
    </row>
    <row r="188" ht="19.35" customHeight="1">
      <c r="A188" s="127" t="n"/>
      <c r="B188" s="132" t="n"/>
      <c r="C188" s="133" t="inlineStr">
        <is>
          <t>Справочно</t>
        </is>
      </c>
      <c r="L188" s="130" t="n"/>
      <c r="M188" s="131" t="n"/>
      <c r="N188" s="130" t="n"/>
    </row>
    <row r="189" ht="19.35" customHeight="1">
      <c r="A189" s="127" t="n"/>
      <c r="B189" s="128" t="n"/>
      <c r="C189" s="133" t="inlineStr">
        <is>
          <t>затраты труда рабочих</t>
        </is>
      </c>
      <c r="I189" s="137" t="n">
        <v>27956.95848</v>
      </c>
      <c r="J189" s="138" t="n"/>
      <c r="K189" s="138" t="n"/>
      <c r="L189" s="131" t="n"/>
      <c r="M189" s="131" t="n"/>
      <c r="N189" s="131" t="n"/>
    </row>
    <row r="190" ht="19.35" customHeight="1">
      <c r="A190" s="127" t="n"/>
      <c r="B190" s="128" t="n"/>
      <c r="C190" s="133" t="inlineStr">
        <is>
          <t>затраты труда машинистов</t>
        </is>
      </c>
      <c r="I190" s="137" t="n">
        <v>2826.7638</v>
      </c>
      <c r="J190" s="138" t="n"/>
      <c r="K190" s="138" t="n"/>
      <c r="L190" s="131" t="n"/>
      <c r="M190" s="131" t="n"/>
      <c r="N190" s="131" t="n"/>
    </row>
    <row r="191" ht="19.35" customHeight="1">
      <c r="A191" s="139" t="n"/>
      <c r="B191" s="140" t="n"/>
      <c r="C191" s="141" t="inlineStr">
        <is>
          <t>ВСЕГО по смете</t>
        </is>
      </c>
      <c r="D191" s="142" t="n"/>
      <c r="E191" s="142" t="n"/>
      <c r="F191" s="143" t="n"/>
      <c r="G191" s="143" t="n"/>
      <c r="H191" s="143" t="n"/>
      <c r="I191" s="143" t="n"/>
      <c r="J191" s="143" t="n"/>
      <c r="K191" s="143" t="n"/>
      <c r="L191" s="144" t="n"/>
      <c r="M191" s="143" t="n"/>
      <c r="N191" s="145" t="n"/>
    </row>
    <row r="192" ht="19.35" customHeight="1">
      <c r="A192" s="127" t="n"/>
      <c r="B192" s="134" t="n"/>
      <c r="C192" s="135" t="inlineStr">
        <is>
          <t>Итого по всем разделам</t>
        </is>
      </c>
      <c r="L192" s="125" t="n">
        <v>811081.2</v>
      </c>
      <c r="M192" s="126" t="n"/>
      <c r="N192" s="125" t="n"/>
    </row>
    <row r="193" ht="19.35" customHeight="1">
      <c r="A193" s="127" t="n"/>
      <c r="B193" s="128" t="n"/>
      <c r="C193" s="129" t="inlineStr">
        <is>
          <t>ВСЕГО строительные работы</t>
        </is>
      </c>
      <c r="L193" s="130" t="n">
        <v>811081.2</v>
      </c>
      <c r="M193" s="131" t="n"/>
      <c r="N193" s="130" t="n">
        <v>46818684.59</v>
      </c>
    </row>
    <row r="194" ht="19.35" customHeight="1">
      <c r="A194" s="127" t="n"/>
      <c r="B194" s="132" t="n"/>
      <c r="C194" s="133" t="inlineStr">
        <is>
          <t>в том числе</t>
        </is>
      </c>
      <c r="L194" s="130" t="n"/>
      <c r="M194" s="131" t="n"/>
      <c r="N194" s="130" t="n"/>
    </row>
    <row r="195" ht="19.35" customHeight="1">
      <c r="A195" s="127" t="n"/>
      <c r="B195" s="132" t="n"/>
      <c r="C195" s="133" t="inlineStr">
        <is>
          <t>всего прямые затраты</t>
        </is>
      </c>
      <c r="L195" s="130" t="n">
        <v>454419.45</v>
      </c>
      <c r="M195" s="131" t="n"/>
      <c r="N195" s="130" t="n">
        <v>21402969.4</v>
      </c>
    </row>
    <row r="196" ht="19.35" customHeight="1">
      <c r="A196" s="127" t="n"/>
      <c r="B196" s="132" t="n"/>
      <c r="C196" s="133" t="inlineStr">
        <is>
          <t>в том числе</t>
        </is>
      </c>
      <c r="L196" s="130" t="n"/>
      <c r="M196" s="131" t="n"/>
      <c r="N196" s="130" t="n"/>
    </row>
    <row r="197" ht="19.35" customHeight="1">
      <c r="A197" s="127" t="n"/>
      <c r="B197" s="132" t="n"/>
      <c r="C197" s="133" t="inlineStr">
        <is>
          <t>- оплата труда (ОТ)</t>
        </is>
      </c>
      <c r="L197" s="130" t="n">
        <v>236193.24</v>
      </c>
      <c r="M197" s="131" t="n"/>
      <c r="N197" s="130" t="n">
        <v>16831130.3</v>
      </c>
    </row>
    <row r="198" ht="19.35" customHeight="1">
      <c r="A198" s="127" t="n"/>
      <c r="B198" s="132" t="n"/>
      <c r="C198" s="133" t="inlineStr">
        <is>
          <t>- эксплуатация машин и механизмов</t>
        </is>
      </c>
      <c r="L198" s="130" t="n">
        <v>218226.21</v>
      </c>
      <c r="M198" s="131" t="n"/>
      <c r="N198" s="130" t="n">
        <v>4571839.1</v>
      </c>
    </row>
    <row r="199" ht="19.35" customHeight="1">
      <c r="A199" s="127" t="n"/>
      <c r="B199" s="132" t="n"/>
      <c r="C199" s="133" t="inlineStr">
        <is>
          <t>в т.ч. эксплуатация машин и механизмов без учета доплат к оплате труда машинистов</t>
        </is>
      </c>
      <c r="L199" s="130" t="n">
        <v>218226.21</v>
      </c>
      <c r="M199" s="131" t="n"/>
      <c r="N199" s="130" t="n">
        <v>4571839.1</v>
      </c>
    </row>
    <row r="200" ht="19.35" customHeight="1">
      <c r="A200" s="127" t="n"/>
      <c r="B200" s="132" t="n"/>
      <c r="C200" s="133" t="inlineStr">
        <is>
          <t>- в т.ч. оплата труда машинистов (ОТм)</t>
        </is>
      </c>
      <c r="L200" s="130" t="n">
        <v>38161.94</v>
      </c>
      <c r="M200" s="131" t="n"/>
      <c r="N200" s="130" t="n">
        <v>2719419.86</v>
      </c>
    </row>
    <row r="201" ht="19.35" customHeight="1">
      <c r="A201" s="127" t="n"/>
      <c r="B201" s="132" t="n"/>
      <c r="C201" s="133" t="inlineStr">
        <is>
          <t>всего ФОТ (справочно)</t>
        </is>
      </c>
      <c r="L201" s="130" t="n">
        <v>274355.18</v>
      </c>
      <c r="M201" s="131" t="n"/>
      <c r="N201" s="130" t="n">
        <v>19550550.16</v>
      </c>
    </row>
    <row r="202" ht="19.35" customHeight="1">
      <c r="A202" s="127" t="n"/>
      <c r="B202" s="132" t="n"/>
      <c r="C202" s="133" t="inlineStr">
        <is>
          <t>всего накладные расходы</t>
        </is>
      </c>
      <c r="L202" s="130" t="n">
        <v>244176.11</v>
      </c>
      <c r="M202" s="131" t="n"/>
      <c r="N202" s="130" t="n">
        <v>17399989.64</v>
      </c>
    </row>
    <row r="203" ht="19.35" customHeight="1">
      <c r="A203" s="127" t="n"/>
      <c r="B203" s="132" t="n"/>
      <c r="C203" s="133" t="inlineStr">
        <is>
          <t>всего сметная прибыль</t>
        </is>
      </c>
      <c r="L203" s="130" t="n">
        <v>112485.64</v>
      </c>
      <c r="M203" s="131" t="n"/>
      <c r="N203" s="130" t="n">
        <v>8015725.55</v>
      </c>
    </row>
    <row r="204" ht="19.35" customHeight="1">
      <c r="A204" s="127" t="n"/>
      <c r="B204" s="134" t="n"/>
      <c r="C204" s="135" t="inlineStr">
        <is>
          <t>ВСЕГО по смете</t>
        </is>
      </c>
      <c r="L204" s="125" t="n">
        <v>811081.2</v>
      </c>
      <c r="M204" s="126" t="n"/>
      <c r="N204" s="125" t="n">
        <v>46818684.59</v>
      </c>
    </row>
    <row r="205" ht="19.35" customHeight="1">
      <c r="A205" s="127" t="n"/>
      <c r="B205" s="132" t="n"/>
      <c r="C205" s="133" t="inlineStr">
        <is>
          <t>Всего прямые затраты</t>
        </is>
      </c>
      <c r="L205" s="130" t="n">
        <v>454419.45</v>
      </c>
      <c r="M205" s="131" t="n"/>
      <c r="N205" s="130" t="n">
        <v>21402969.4</v>
      </c>
    </row>
    <row r="206" ht="19.35" customHeight="1">
      <c r="A206" s="127" t="n"/>
      <c r="B206" s="132" t="n"/>
      <c r="C206" s="133" t="inlineStr">
        <is>
          <t>в том числе</t>
        </is>
      </c>
      <c r="L206" s="130" t="n"/>
      <c r="M206" s="131" t="n"/>
      <c r="N206" s="130" t="n"/>
    </row>
    <row r="207" ht="19.35" customHeight="1">
      <c r="A207" s="127" t="n"/>
      <c r="B207" s="132" t="n"/>
      <c r="C207" s="133" t="inlineStr">
        <is>
          <t>- оплата труда рабочих (ОТ)</t>
        </is>
      </c>
      <c r="L207" s="130" t="n">
        <v>236193.24</v>
      </c>
      <c r="M207" s="131" t="n"/>
      <c r="N207" s="130" t="n">
        <v>16831130.3</v>
      </c>
    </row>
    <row r="208" ht="19.35" customHeight="1">
      <c r="A208" s="127" t="n"/>
      <c r="B208" s="132" t="n"/>
      <c r="C208" s="133" t="inlineStr">
        <is>
          <t>- эксплуатация машин и механизмов</t>
        </is>
      </c>
      <c r="L208" s="130" t="n">
        <v>218226.21</v>
      </c>
      <c r="M208" s="131" t="n"/>
      <c r="N208" s="130" t="n">
        <v>4571839.1</v>
      </c>
    </row>
    <row r="209" ht="19.35" customHeight="1">
      <c r="A209" s="127" t="n"/>
      <c r="B209" s="132" t="n"/>
      <c r="C209" s="133" t="inlineStr">
        <is>
          <t>в т.ч. эксплуатация машин и механизмов без учета доплат к оплате труда машинистов</t>
        </is>
      </c>
      <c r="L209" s="130" t="n">
        <v>218226.21</v>
      </c>
      <c r="M209" s="131" t="n"/>
      <c r="N209" s="130" t="n">
        <v>4571839.1</v>
      </c>
    </row>
    <row r="210" ht="19.35" customHeight="1">
      <c r="A210" s="127" t="n"/>
      <c r="B210" s="132" t="n"/>
      <c r="C210" s="133" t="inlineStr">
        <is>
          <t>- в т.ч. оплата труда машинистов (ОТм)</t>
        </is>
      </c>
      <c r="L210" s="130" t="n">
        <v>38161.94</v>
      </c>
      <c r="M210" s="131" t="n"/>
      <c r="N210" s="130" t="n">
        <v>2719419.86</v>
      </c>
    </row>
    <row r="211" ht="19.35" customHeight="1">
      <c r="A211" s="127" t="n"/>
      <c r="B211" s="132" t="n"/>
      <c r="C211" s="133" t="inlineStr">
        <is>
          <t>Всего ФОТ (справочно)</t>
        </is>
      </c>
      <c r="L211" s="130" t="n">
        <v>274355.18</v>
      </c>
      <c r="M211" s="131" t="n"/>
      <c r="N211" s="130" t="n">
        <v>19550550.16</v>
      </c>
    </row>
    <row r="212" ht="19.35" customHeight="1">
      <c r="A212" s="127" t="n"/>
      <c r="B212" s="132" t="n"/>
      <c r="C212" s="133" t="inlineStr">
        <is>
          <t>Всего накладные расходы</t>
        </is>
      </c>
      <c r="L212" s="130" t="n">
        <v>244176.11</v>
      </c>
      <c r="M212" s="131" t="n"/>
      <c r="N212" s="130" t="n">
        <v>17399989.64</v>
      </c>
    </row>
    <row r="213" ht="19.35" customHeight="1">
      <c r="A213" s="127" t="n"/>
      <c r="B213" s="132" t="n"/>
      <c r="C213" s="133" t="inlineStr">
        <is>
          <t>Всего сметная прибыль</t>
        </is>
      </c>
      <c r="L213" s="130" t="n">
        <v>112485.64</v>
      </c>
      <c r="M213" s="131" t="n"/>
      <c r="N213" s="130" t="n">
        <v>8015725.55</v>
      </c>
    </row>
    <row r="214" ht="19.35" customHeight="1">
      <c r="A214" s="127" t="n"/>
      <c r="B214" s="132" t="n"/>
      <c r="C214" s="133" t="inlineStr">
        <is>
          <t>Справочно</t>
        </is>
      </c>
      <c r="L214" s="130" t="n"/>
      <c r="M214" s="131" t="n"/>
      <c r="N214" s="130" t="n"/>
    </row>
    <row r="215" ht="19.35" customHeight="1">
      <c r="A215" s="127" t="n"/>
      <c r="B215" s="128" t="n"/>
      <c r="C215" s="133" t="inlineStr">
        <is>
          <t>затраты труда рабочих</t>
        </is>
      </c>
      <c r="I215" s="137" t="n">
        <v>27956.95848</v>
      </c>
      <c r="J215" s="138" t="n"/>
      <c r="K215" s="138" t="n"/>
      <c r="L215" s="131" t="n"/>
      <c r="M215" s="131" t="n"/>
      <c r="N215" s="131" t="n"/>
    </row>
    <row r="216" ht="19.35" customHeight="1">
      <c r="A216" s="127" t="n"/>
      <c r="B216" s="128" t="n"/>
      <c r="C216" s="133" t="inlineStr">
        <is>
          <t>затраты труда машинистов</t>
        </is>
      </c>
      <c r="I216" s="137" t="n">
        <v>2826.7638</v>
      </c>
      <c r="J216" s="138" t="n"/>
      <c r="K216" s="138" t="n"/>
      <c r="L216" s="131" t="n"/>
      <c r="M216" s="131" t="n"/>
      <c r="N216" s="131" t="n"/>
    </row>
    <row r="217" ht="19.35" customHeight="1">
      <c r="A217" s="127" t="n"/>
      <c r="B217" s="146" t="n"/>
      <c r="C217" s="146" t="n"/>
      <c r="D217" s="124" t="n"/>
      <c r="E217" s="12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</row>
    <row r="218" ht="19.35" customHeight="1">
      <c r="A218" s="147" t="inlineStr">
        <is>
          <t>Составил: ______________________________________/  Григорова И. А. /</t>
        </is>
      </c>
    </row>
    <row r="219" ht="19.35" customHeight="1">
      <c r="A219" s="147" t="n"/>
      <c r="B219" s="147" t="n"/>
      <c r="C219" s="148" t="inlineStr">
        <is>
          <t>должность, подпись (инициалы, фамилия)</t>
        </is>
      </c>
      <c r="G219" s="149" t="n"/>
      <c r="H219" s="149" t="n"/>
      <c r="I219" s="149" t="n"/>
      <c r="J219" s="147" t="n"/>
      <c r="K219" s="147" t="n"/>
      <c r="L219" s="147" t="n"/>
      <c r="M219" s="147" t="n"/>
      <c r="N219" s="147" t="n"/>
    </row>
    <row r="220" ht="19.35" customHeight="1">
      <c r="A220" s="147" t="inlineStr">
        <is>
          <t>Проверил: ______________________________________ /  Черкасов А. В. /</t>
        </is>
      </c>
    </row>
    <row r="221" ht="19.35" customHeight="1">
      <c r="A221" s="4" t="n"/>
      <c r="B221" s="4" t="n"/>
      <c r="C221" s="148" t="inlineStr">
        <is>
          <t>должность, подпись (инициалы, фамилия)</t>
        </is>
      </c>
      <c r="G221" s="149" t="n"/>
      <c r="H221" s="149" t="n"/>
      <c r="I221" s="149" t="n"/>
      <c r="J221" s="4" t="n"/>
      <c r="K221" s="4" t="n"/>
      <c r="L221" s="4" t="n"/>
      <c r="M221" s="4" t="n"/>
      <c r="N221" s="4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H15:N15"/>
    <mergeCell ref="C51:E51"/>
    <mergeCell ref="C95:E9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A220:N220"/>
    <mergeCell ref="C85:E85"/>
    <mergeCell ref="C143:E143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177:K177"/>
    <mergeCell ref="C202:K202"/>
    <mergeCell ref="C211:K211"/>
    <mergeCell ref="C114:E114"/>
    <mergeCell ref="C59:E59"/>
    <mergeCell ref="C192:K192"/>
    <mergeCell ref="C130:E130"/>
    <mergeCell ref="C201:K201"/>
    <mergeCell ref="C46:E46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02-28-10</t>
        </is>
      </c>
    </row>
    <row r="25" ht="19.35" customHeight="1">
      <c r="A25" s="55" t="inlineStr">
        <is>
          <t>28 ВЛ 220 Магдагачи - Ульручьи с отпайкой на ПС Талдан. Талданское уч. л-во  Урушинского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2313.61</v>
      </c>
      <c r="M31" s="64" t="n">
        <v>32.47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5321.3</v>
      </c>
      <c r="E32" s="71" t="inlineStr">
        <is>
          <t>(</t>
        </is>
      </c>
      <c r="F32" s="70" t="n">
        <v>74.67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3871.79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5321.3</v>
      </c>
      <c r="E34" s="71" t="inlineStr">
        <is>
          <t>(</t>
        </is>
      </c>
      <c r="F34" s="77" t="n">
        <v>74.67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Пролет 163-434, 443-447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73.17</v>
      </c>
      <c r="H44" s="95" t="n">
        <v>1</v>
      </c>
      <c r="I44" s="116" t="n">
        <v>73.17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3" t="n">
        <v>7887.61</v>
      </c>
      <c r="M46" s="101" t="n">
        <v>71.26000000000001</v>
      </c>
      <c r="N46" s="103" t="n">
        <v>562071.09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8" t="n">
        <v>13.4</v>
      </c>
      <c r="H47" s="150" t="n">
        <v>0.96</v>
      </c>
      <c r="I47" s="117" t="n">
        <v>941.25888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7887.61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8" t="n"/>
      <c r="E49" s="88" t="n"/>
      <c r="F49" s="99" t="n"/>
      <c r="G49" s="107" t="n"/>
      <c r="H49" s="107" t="n"/>
      <c r="I49" s="100" t="n"/>
      <c r="J49" s="100" t="n"/>
      <c r="K49" s="100" t="n"/>
      <c r="L49" s="103" t="n">
        <v>7887.61</v>
      </c>
      <c r="M49" s="100" t="n"/>
      <c r="N49" s="103" t="n">
        <v>562071.09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7019.97</v>
      </c>
      <c r="M50" s="100" t="n"/>
      <c r="N50" s="113" t="n">
        <v>500243.27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3" t="n">
        <v>3233.92</v>
      </c>
      <c r="M51" s="100" t="n"/>
      <c r="N51" s="103" t="n">
        <v>230449.15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88" t="n"/>
      <c r="E52" s="88" t="n"/>
      <c r="F52" s="100" t="n"/>
      <c r="G52" s="107" t="n"/>
      <c r="H52" s="107" t="n"/>
      <c r="I52" s="114" t="n"/>
      <c r="J52" s="114" t="n"/>
      <c r="K52" s="114" t="n"/>
      <c r="L52" s="115" t="n">
        <v>18141.5</v>
      </c>
      <c r="M52" s="114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34.93</v>
      </c>
      <c r="H53" s="95" t="n">
        <v>1</v>
      </c>
      <c r="I53" s="116" t="n">
        <v>34.93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3" t="n">
        <v>10846.85</v>
      </c>
      <c r="M55" s="101" t="n">
        <v>71.26000000000001</v>
      </c>
      <c r="N55" s="103" t="n">
        <v>772946.53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8" t="n">
        <v>38.6</v>
      </c>
      <c r="H56" s="150" t="n">
        <v>0.96</v>
      </c>
      <c r="I56" s="155" t="n">
        <v>1294.36608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10846.85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8" t="n"/>
      <c r="E58" s="88" t="n"/>
      <c r="F58" s="99" t="n"/>
      <c r="G58" s="107" t="n"/>
      <c r="H58" s="107" t="n"/>
      <c r="I58" s="100" t="n"/>
      <c r="J58" s="100" t="n"/>
      <c r="K58" s="100" t="n"/>
      <c r="L58" s="103" t="n">
        <v>10846.85</v>
      </c>
      <c r="M58" s="100" t="n"/>
      <c r="N58" s="103" t="n">
        <v>772946.53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9653.700000000001</v>
      </c>
      <c r="M59" s="100" t="n"/>
      <c r="N59" s="113" t="n">
        <v>687922.41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3" t="n">
        <v>4447.21</v>
      </c>
      <c r="M60" s="100" t="n"/>
      <c r="N60" s="103" t="n">
        <v>316908.08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88" t="n"/>
      <c r="E61" s="88" t="n"/>
      <c r="F61" s="100" t="n"/>
      <c r="G61" s="107" t="n"/>
      <c r="H61" s="107" t="n"/>
      <c r="I61" s="114" t="n"/>
      <c r="J61" s="114" t="n"/>
      <c r="K61" s="114" t="n"/>
      <c r="L61" s="115" t="n">
        <v>24947.76</v>
      </c>
      <c r="M61" s="114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7.37</v>
      </c>
      <c r="H62" s="95" t="n">
        <v>1</v>
      </c>
      <c r="I62" s="116" t="n">
        <v>7.37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3" t="n">
        <v>2875.57</v>
      </c>
      <c r="M64" s="101" t="n">
        <v>71.26000000000001</v>
      </c>
      <c r="N64" s="103" t="n">
        <v>204913.12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8" t="n">
        <v>48.5</v>
      </c>
      <c r="H65" s="150" t="n">
        <v>0.96</v>
      </c>
      <c r="I65" s="119" t="n">
        <v>343.1472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7" t="n"/>
      <c r="H66" s="107" t="n"/>
      <c r="I66" s="100" t="n"/>
      <c r="J66" s="101" t="n">
        <v>406.43</v>
      </c>
      <c r="K66" s="100" t="n"/>
      <c r="L66" s="103" t="n">
        <v>2875.57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88" t="n"/>
      <c r="E67" s="88" t="n"/>
      <c r="F67" s="99" t="n"/>
      <c r="G67" s="107" t="n"/>
      <c r="H67" s="107" t="n"/>
      <c r="I67" s="100" t="n"/>
      <c r="J67" s="100" t="n"/>
      <c r="K67" s="100" t="n"/>
      <c r="L67" s="103" t="n">
        <v>2875.57</v>
      </c>
      <c r="M67" s="100" t="n"/>
      <c r="N67" s="103" t="n">
        <v>204913.12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3" t="n">
        <v>2559.26</v>
      </c>
      <c r="M68" s="100" t="n"/>
      <c r="N68" s="113" t="n">
        <v>182372.68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3" t="n">
        <v>1178.98</v>
      </c>
      <c r="M69" s="100" t="n"/>
      <c r="N69" s="103" t="n">
        <v>84014.38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88" t="n"/>
      <c r="E70" s="88" t="n"/>
      <c r="F70" s="100" t="n"/>
      <c r="G70" s="107" t="n"/>
      <c r="H70" s="107" t="n"/>
      <c r="I70" s="114" t="n"/>
      <c r="J70" s="114" t="n"/>
      <c r="K70" s="114" t="n"/>
      <c r="L70" s="115" t="n">
        <v>6613.81</v>
      </c>
      <c r="M70" s="114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1.86</v>
      </c>
      <c r="H71" s="95" t="n">
        <v>1</v>
      </c>
      <c r="I71" s="116" t="n">
        <v>1.86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3" t="n">
        <v>1226.12</v>
      </c>
      <c r="M73" s="101" t="n">
        <v>71.26000000000001</v>
      </c>
      <c r="N73" s="103" t="n">
        <v>87373.31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8" t="n">
        <v>80.5</v>
      </c>
      <c r="H74" s="150" t="n">
        <v>0.96</v>
      </c>
      <c r="I74" s="119" t="n">
        <v>143.7408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7" t="n"/>
      <c r="H75" s="107" t="n"/>
      <c r="I75" s="100" t="n"/>
      <c r="J75" s="101" t="n">
        <v>686.67</v>
      </c>
      <c r="K75" s="100" t="n"/>
      <c r="L75" s="103" t="n">
        <v>1226.12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8" t="n"/>
      <c r="E76" s="88" t="n"/>
      <c r="F76" s="99" t="n"/>
      <c r="G76" s="107" t="n"/>
      <c r="H76" s="107" t="n"/>
      <c r="I76" s="100" t="n"/>
      <c r="J76" s="100" t="n"/>
      <c r="K76" s="100" t="n"/>
      <c r="L76" s="103" t="n">
        <v>1226.12</v>
      </c>
      <c r="M76" s="100" t="n"/>
      <c r="N76" s="103" t="n">
        <v>87373.31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3" t="n">
        <v>1091.25</v>
      </c>
      <c r="M77" s="100" t="n"/>
      <c r="N77" s="113" t="n">
        <v>77762.25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502.71</v>
      </c>
      <c r="M78" s="100" t="n"/>
      <c r="N78" s="103" t="n">
        <v>35823.06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88" t="n"/>
      <c r="E79" s="88" t="n"/>
      <c r="F79" s="100" t="n"/>
      <c r="G79" s="107" t="n"/>
      <c r="H79" s="107" t="n"/>
      <c r="I79" s="114" t="n"/>
      <c r="J79" s="114" t="n"/>
      <c r="K79" s="114" t="n"/>
      <c r="L79" s="115" t="n">
        <v>2820.08</v>
      </c>
      <c r="M79" s="114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30.04</v>
      </c>
      <c r="H80" s="95" t="n">
        <v>1</v>
      </c>
      <c r="I80" s="116" t="n">
        <v>30.04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3" t="n">
        <v>3794.27</v>
      </c>
      <c r="M82" s="101" t="n">
        <v>71.26000000000001</v>
      </c>
      <c r="N82" s="103" t="n">
        <v>270379.68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8" t="n">
        <v>15.7</v>
      </c>
      <c r="H83" s="150" t="n">
        <v>0.96</v>
      </c>
      <c r="I83" s="117" t="n">
        <v>452.76288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7" t="n"/>
      <c r="H84" s="107" t="n"/>
      <c r="I84" s="100" t="n"/>
      <c r="J84" s="101" t="n">
        <v>131.57</v>
      </c>
      <c r="K84" s="100" t="n"/>
      <c r="L84" s="103" t="n">
        <v>3794.27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88" t="n"/>
      <c r="E85" s="88" t="n"/>
      <c r="F85" s="99" t="n"/>
      <c r="G85" s="107" t="n"/>
      <c r="H85" s="107" t="n"/>
      <c r="I85" s="100" t="n"/>
      <c r="J85" s="100" t="n"/>
      <c r="K85" s="100" t="n"/>
      <c r="L85" s="103" t="n">
        <v>3794.27</v>
      </c>
      <c r="M85" s="100" t="n"/>
      <c r="N85" s="103" t="n">
        <v>270379.68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3" t="n">
        <v>3376.9</v>
      </c>
      <c r="M86" s="100" t="n"/>
      <c r="N86" s="113" t="n">
        <v>240637.92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3" t="n">
        <v>1555.65</v>
      </c>
      <c r="M87" s="100" t="n"/>
      <c r="N87" s="103" t="n">
        <v>110855.67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88" t="n"/>
      <c r="E88" s="88" t="n"/>
      <c r="F88" s="100" t="n"/>
      <c r="G88" s="107" t="n"/>
      <c r="H88" s="107" t="n"/>
      <c r="I88" s="114" t="n"/>
      <c r="J88" s="114" t="n"/>
      <c r="K88" s="114" t="n"/>
      <c r="L88" s="115" t="n">
        <v>8726.82</v>
      </c>
      <c r="M88" s="114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14.29</v>
      </c>
      <c r="H89" s="95" t="n">
        <v>1</v>
      </c>
      <c r="I89" s="116" t="n">
        <v>14.29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3" t="n">
        <v>5276.65</v>
      </c>
      <c r="M91" s="101" t="n">
        <v>71.26000000000001</v>
      </c>
      <c r="N91" s="103" t="n">
        <v>376014.08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8" t="n">
        <v>45.9</v>
      </c>
      <c r="H92" s="150" t="n">
        <v>0.96</v>
      </c>
      <c r="I92" s="117" t="n">
        <v>629.67456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7" t="n"/>
      <c r="H93" s="107" t="n"/>
      <c r="I93" s="100" t="n"/>
      <c r="J93" s="101" t="n">
        <v>384.64</v>
      </c>
      <c r="K93" s="100" t="n"/>
      <c r="L93" s="103" t="n">
        <v>5276.65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88" t="n"/>
      <c r="E94" s="88" t="n"/>
      <c r="F94" s="99" t="n"/>
      <c r="G94" s="107" t="n"/>
      <c r="H94" s="107" t="n"/>
      <c r="I94" s="100" t="n"/>
      <c r="J94" s="100" t="n"/>
      <c r="K94" s="100" t="n"/>
      <c r="L94" s="103" t="n">
        <v>5276.65</v>
      </c>
      <c r="M94" s="100" t="n"/>
      <c r="N94" s="103" t="n">
        <v>376014.08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3" t="n">
        <v>4696.22</v>
      </c>
      <c r="M95" s="100" t="n"/>
      <c r="N95" s="113" t="n">
        <v>334652.53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3" t="n">
        <v>2163.43</v>
      </c>
      <c r="M96" s="100" t="n"/>
      <c r="N96" s="103" t="n">
        <v>154165.77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88" t="n"/>
      <c r="E97" s="88" t="n"/>
      <c r="F97" s="100" t="n"/>
      <c r="G97" s="107" t="n"/>
      <c r="H97" s="107" t="n"/>
      <c r="I97" s="114" t="n"/>
      <c r="J97" s="114" t="n"/>
      <c r="K97" s="114" t="n"/>
      <c r="L97" s="115" t="n">
        <v>12136.3</v>
      </c>
      <c r="M97" s="114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1.18</v>
      </c>
      <c r="H98" s="95" t="n">
        <v>1</v>
      </c>
      <c r="I98" s="116" t="n">
        <v>1.18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50" t="n">
        <v>0.96</v>
      </c>
      <c r="L100" s="101" t="n">
        <v>560.08</v>
      </c>
      <c r="M100" s="101" t="n">
        <v>71.26000000000001</v>
      </c>
      <c r="N100" s="103" t="n">
        <v>39911.3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2" t="n">
        <v>59</v>
      </c>
      <c r="H101" s="150" t="n">
        <v>0.96</v>
      </c>
      <c r="I101" s="119" t="n">
        <v>66.8352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7" t="n"/>
      <c r="H102" s="107" t="n"/>
      <c r="I102" s="100" t="n"/>
      <c r="J102" s="101" t="n">
        <v>494.42</v>
      </c>
      <c r="K102" s="100" t="n"/>
      <c r="L102" s="101" t="n">
        <v>560.08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88" t="n"/>
      <c r="E103" s="88" t="n"/>
      <c r="F103" s="99" t="n"/>
      <c r="G103" s="107" t="n"/>
      <c r="H103" s="107" t="n"/>
      <c r="I103" s="100" t="n"/>
      <c r="J103" s="100" t="n"/>
      <c r="K103" s="100" t="n"/>
      <c r="L103" s="101" t="n">
        <v>560.08</v>
      </c>
      <c r="M103" s="100" t="n"/>
      <c r="N103" s="103" t="n">
        <v>39911.3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498.47</v>
      </c>
      <c r="M104" s="100" t="n"/>
      <c r="N104" s="113" t="n">
        <v>35521.06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229.63</v>
      </c>
      <c r="M105" s="100" t="n"/>
      <c r="N105" s="103" t="n">
        <v>16363.63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88" t="n"/>
      <c r="E106" s="88" t="n"/>
      <c r="F106" s="100" t="n"/>
      <c r="G106" s="107" t="n"/>
      <c r="H106" s="107" t="n"/>
      <c r="I106" s="114" t="n"/>
      <c r="J106" s="114" t="n"/>
      <c r="K106" s="114" t="n"/>
      <c r="L106" s="115" t="n">
        <v>1288.18</v>
      </c>
      <c r="M106" s="114" t="n"/>
      <c r="N106" s="94" t="n"/>
    </row>
    <row r="107" ht="19.35" customHeight="1">
      <c r="A107" s="123" t="n"/>
      <c r="B107" s="123" t="n"/>
      <c r="C107" s="124" t="inlineStr">
        <is>
          <t>Итого по разделу 1. Вырубка просеки</t>
        </is>
      </c>
      <c r="L107" s="125" t="n">
        <v>74674.45</v>
      </c>
      <c r="M107" s="123" t="n"/>
      <c r="N107" s="126" t="n"/>
    </row>
    <row r="108" ht="19.35" customHeight="1">
      <c r="A108" s="127" t="n"/>
      <c r="B108" s="128" t="n"/>
      <c r="C108" s="129" t="inlineStr">
        <is>
          <t>Итого прямые затраты по разделу</t>
        </is>
      </c>
      <c r="L108" s="130" t="n">
        <v>32467.15</v>
      </c>
      <c r="M108" s="131" t="n"/>
      <c r="N108" s="130" t="n">
        <v>2313609.11</v>
      </c>
    </row>
    <row r="109" ht="19.35" customHeight="1">
      <c r="A109" s="127" t="n"/>
      <c r="B109" s="128" t="n"/>
      <c r="C109" s="129" t="inlineStr">
        <is>
          <t>в том числе</t>
        </is>
      </c>
      <c r="L109" s="130" t="n"/>
      <c r="M109" s="131" t="n"/>
      <c r="N109" s="130" t="n"/>
    </row>
    <row r="110" ht="19.35" customHeight="1">
      <c r="A110" s="127" t="n"/>
      <c r="B110" s="128" t="n"/>
      <c r="C110" s="129" t="inlineStr">
        <is>
          <t>- оплата труда (ОТ)</t>
        </is>
      </c>
      <c r="L110" s="130" t="n">
        <v>32467.15</v>
      </c>
      <c r="M110" s="131" t="n"/>
      <c r="N110" s="130" t="n">
        <v>2313609.11</v>
      </c>
    </row>
    <row r="111" ht="19.35" customHeight="1">
      <c r="A111" s="127" t="n"/>
      <c r="B111" s="128" t="n"/>
      <c r="C111" s="129" t="inlineStr">
        <is>
          <t>- эксплуатация машин и механизмов</t>
        </is>
      </c>
      <c r="L111" s="130" t="n">
        <v>0</v>
      </c>
      <c r="M111" s="131" t="n"/>
      <c r="N111" s="130" t="n">
        <v>0</v>
      </c>
    </row>
    <row r="112" ht="19.35" customHeight="1">
      <c r="A112" s="127" t="n"/>
      <c r="B112" s="132" t="n"/>
      <c r="C112" s="133" t="inlineStr">
        <is>
          <t>в том числе</t>
        </is>
      </c>
      <c r="L112" s="130" t="n"/>
      <c r="M112" s="131" t="n"/>
      <c r="N112" s="130" t="n"/>
    </row>
    <row r="113" ht="19.35" customHeight="1">
      <c r="A113" s="127" t="n"/>
      <c r="B113" s="132" t="n"/>
      <c r="C113" s="133" t="inlineStr">
        <is>
          <t>эксплуатация машин и механизмов без учета доплат к оплате труда машинистов</t>
        </is>
      </c>
      <c r="L113" s="130" t="n">
        <v>0</v>
      </c>
      <c r="M113" s="131" t="n"/>
      <c r="N113" s="130" t="n">
        <v>0</v>
      </c>
    </row>
    <row r="114" ht="19.35" customHeight="1">
      <c r="A114" s="127" t="n"/>
      <c r="B114" s="132" t="n"/>
      <c r="C114" s="133" t="inlineStr">
        <is>
          <t>в том числе</t>
        </is>
      </c>
      <c r="L114" s="130" t="n"/>
      <c r="M114" s="131" t="n"/>
      <c r="N114" s="130" t="n"/>
    </row>
    <row r="115" ht="19.35" customHeight="1">
      <c r="A115" s="127" t="n"/>
      <c r="B115" s="132" t="n"/>
      <c r="C115" s="133" t="inlineStr">
        <is>
          <t>оплата труда машинистов (ОТм)</t>
        </is>
      </c>
      <c r="L115" s="130" t="n">
        <v>0</v>
      </c>
      <c r="M115" s="131" t="n"/>
      <c r="N115" s="130" t="n">
        <v>0</v>
      </c>
    </row>
    <row r="116" ht="19.35" customHeight="1">
      <c r="A116" s="127" t="n"/>
      <c r="B116" s="128" t="n"/>
      <c r="C116" s="129" t="inlineStr">
        <is>
          <t>Итого ФОТ (справочно)</t>
        </is>
      </c>
      <c r="L116" s="130" t="n">
        <v>32467.15</v>
      </c>
      <c r="M116" s="131" t="n"/>
      <c r="N116" s="130" t="n">
        <v>2313609.11</v>
      </c>
    </row>
    <row r="117" ht="19.35" customHeight="1">
      <c r="A117" s="127" t="n"/>
      <c r="B117" s="128" t="n"/>
      <c r="C117" s="129" t="inlineStr">
        <is>
          <t>Итого накладные расходы</t>
        </is>
      </c>
      <c r="L117" s="130" t="n">
        <v>28895.77</v>
      </c>
      <c r="M117" s="131" t="n"/>
      <c r="N117" s="130" t="n">
        <v>2059112.12</v>
      </c>
    </row>
    <row r="118" ht="19.35" customHeight="1">
      <c r="A118" s="127" t="n"/>
      <c r="B118" s="128" t="n"/>
      <c r="C118" s="129" t="inlineStr">
        <is>
          <t>Итого сметная прибыль</t>
        </is>
      </c>
      <c r="L118" s="130" t="n">
        <v>13311.53</v>
      </c>
      <c r="M118" s="131" t="n"/>
      <c r="N118" s="130" t="n">
        <v>948579.74</v>
      </c>
    </row>
    <row r="119" ht="19.35" customHeight="1">
      <c r="A119" s="127" t="n"/>
      <c r="B119" s="134" t="n"/>
      <c r="C119" s="135" t="inlineStr">
        <is>
          <t>Итого по разделу</t>
        </is>
      </c>
      <c r="L119" s="125" t="n">
        <v>74674.45</v>
      </c>
      <c r="M119" s="136" t="n"/>
      <c r="N119" s="125" t="n">
        <v>5321300.97</v>
      </c>
    </row>
    <row r="120" ht="19.35" customHeight="1">
      <c r="A120" s="127" t="n"/>
      <c r="B120" s="132" t="n"/>
      <c r="C120" s="133" t="inlineStr">
        <is>
          <t>Справочно</t>
        </is>
      </c>
      <c r="L120" s="130" t="n"/>
      <c r="M120" s="131" t="n"/>
      <c r="N120" s="130" t="n"/>
    </row>
    <row r="121" ht="19.35" customHeight="1">
      <c r="A121" s="127" t="n"/>
      <c r="B121" s="128" t="n"/>
      <c r="C121" s="133" t="inlineStr">
        <is>
          <t>затраты труда рабочих</t>
        </is>
      </c>
      <c r="I121" s="137" t="n">
        <v>3871.7856</v>
      </c>
      <c r="J121" s="138" t="n"/>
      <c r="K121" s="138" t="n"/>
      <c r="L121" s="131" t="n"/>
      <c r="M121" s="131" t="n"/>
      <c r="N121" s="131" t="n"/>
    </row>
    <row r="122" ht="19.35" customHeight="1">
      <c r="A122" s="127" t="n"/>
      <c r="B122" s="128" t="n"/>
      <c r="C122" s="133" t="inlineStr">
        <is>
          <t>затраты труда машинистов</t>
        </is>
      </c>
      <c r="I122" s="137" t="n">
        <v>0</v>
      </c>
      <c r="J122" s="138" t="n"/>
      <c r="K122" s="138" t="n"/>
      <c r="L122" s="131" t="n"/>
      <c r="M122" s="131" t="n"/>
      <c r="N122" s="131" t="n"/>
    </row>
    <row r="123" ht="19.35" customHeight="1">
      <c r="A123" s="139" t="n"/>
      <c r="B123" s="140" t="n"/>
      <c r="C123" s="141" t="inlineStr">
        <is>
          <t>ВСЕГО по смете</t>
        </is>
      </c>
      <c r="D123" s="142" t="n"/>
      <c r="E123" s="142" t="n"/>
      <c r="F123" s="143" t="n"/>
      <c r="G123" s="143" t="n"/>
      <c r="H123" s="143" t="n"/>
      <c r="I123" s="143" t="n"/>
      <c r="J123" s="143" t="n"/>
      <c r="K123" s="143" t="n"/>
      <c r="L123" s="144" t="n"/>
      <c r="M123" s="143" t="n"/>
      <c r="N123" s="145" t="n"/>
    </row>
    <row r="124" ht="19.35" customHeight="1">
      <c r="A124" s="127" t="n"/>
      <c r="B124" s="134" t="n"/>
      <c r="C124" s="135" t="inlineStr">
        <is>
          <t>Итого по всем разделам</t>
        </is>
      </c>
      <c r="L124" s="125" t="n">
        <v>74674.45</v>
      </c>
      <c r="M124" s="126" t="n"/>
      <c r="N124" s="125" t="n"/>
    </row>
    <row r="125" ht="19.35" customHeight="1">
      <c r="A125" s="127" t="n"/>
      <c r="B125" s="128" t="n"/>
      <c r="C125" s="129" t="inlineStr">
        <is>
          <t>ВСЕГО строительные работы</t>
        </is>
      </c>
      <c r="L125" s="130" t="n">
        <v>74674.45</v>
      </c>
      <c r="M125" s="131" t="n"/>
      <c r="N125" s="130" t="n">
        <v>5321300.97</v>
      </c>
    </row>
    <row r="126" ht="19.35" customHeight="1">
      <c r="A126" s="127" t="n"/>
      <c r="B126" s="132" t="n"/>
      <c r="C126" s="133" t="inlineStr">
        <is>
          <t>в том числе</t>
        </is>
      </c>
      <c r="L126" s="130" t="n"/>
      <c r="M126" s="131" t="n"/>
      <c r="N126" s="130" t="n"/>
    </row>
    <row r="127" ht="19.35" customHeight="1">
      <c r="A127" s="127" t="n"/>
      <c r="B127" s="132" t="n"/>
      <c r="C127" s="133" t="inlineStr">
        <is>
          <t>всего прямые затраты</t>
        </is>
      </c>
      <c r="L127" s="130" t="n">
        <v>32467.15</v>
      </c>
      <c r="M127" s="131" t="n"/>
      <c r="N127" s="130" t="n">
        <v>2313609.11</v>
      </c>
    </row>
    <row r="128" ht="19.35" customHeight="1">
      <c r="A128" s="127" t="n"/>
      <c r="B128" s="132" t="n"/>
      <c r="C128" s="133" t="inlineStr">
        <is>
          <t>в том числе</t>
        </is>
      </c>
      <c r="L128" s="130" t="n"/>
      <c r="M128" s="131" t="n"/>
      <c r="N128" s="130" t="n"/>
    </row>
    <row r="129" ht="19.35" customHeight="1">
      <c r="A129" s="127" t="n"/>
      <c r="B129" s="132" t="n"/>
      <c r="C129" s="133" t="inlineStr">
        <is>
          <t>- оплата труда (ОТ)</t>
        </is>
      </c>
      <c r="L129" s="130" t="n">
        <v>32467.15</v>
      </c>
      <c r="M129" s="131" t="n"/>
      <c r="N129" s="130" t="n">
        <v>2313609.11</v>
      </c>
    </row>
    <row r="130" ht="19.35" customHeight="1">
      <c r="A130" s="127" t="n"/>
      <c r="B130" s="132" t="n"/>
      <c r="C130" s="133" t="inlineStr">
        <is>
          <t>- эксплуатация машин и механизмов</t>
        </is>
      </c>
      <c r="L130" s="130" t="n">
        <v>0</v>
      </c>
      <c r="M130" s="131" t="n"/>
      <c r="N130" s="130" t="n">
        <v>0</v>
      </c>
    </row>
    <row r="131" ht="19.35" customHeight="1">
      <c r="A131" s="127" t="n"/>
      <c r="B131" s="132" t="n"/>
      <c r="C131" s="133" t="inlineStr">
        <is>
          <t>в т.ч. эксплуатация машин и механизмов без учета доплат к оплате труда машинистов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- в т.ч. оплата труда машинистов (ОТм)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всего ФОТ (справочно)</t>
        </is>
      </c>
      <c r="L133" s="130" t="n">
        <v>32467.15</v>
      </c>
      <c r="M133" s="131" t="n"/>
      <c r="N133" s="130" t="n">
        <v>2313609.11</v>
      </c>
    </row>
    <row r="134" ht="19.35" customHeight="1">
      <c r="A134" s="127" t="n"/>
      <c r="B134" s="132" t="n"/>
      <c r="C134" s="133" t="inlineStr">
        <is>
          <t>всего накладные расходы</t>
        </is>
      </c>
      <c r="L134" s="130" t="n">
        <v>28895.77</v>
      </c>
      <c r="M134" s="131" t="n"/>
      <c r="N134" s="130" t="n">
        <v>2059112.12</v>
      </c>
    </row>
    <row r="135" ht="19.35" customHeight="1">
      <c r="A135" s="127" t="n"/>
      <c r="B135" s="132" t="n"/>
      <c r="C135" s="133" t="inlineStr">
        <is>
          <t>всего сметная прибыль</t>
        </is>
      </c>
      <c r="L135" s="130" t="n">
        <v>13311.53</v>
      </c>
      <c r="M135" s="131" t="n"/>
      <c r="N135" s="130" t="n">
        <v>948579.74</v>
      </c>
    </row>
    <row r="136" ht="19.35" customHeight="1">
      <c r="A136" s="127" t="n"/>
      <c r="B136" s="134" t="n"/>
      <c r="C136" s="135" t="inlineStr">
        <is>
          <t>ВСЕГО по смете</t>
        </is>
      </c>
      <c r="L136" s="125" t="n">
        <v>74674.45</v>
      </c>
      <c r="M136" s="126" t="n"/>
      <c r="N136" s="125" t="n">
        <v>5321300.97</v>
      </c>
    </row>
    <row r="137" ht="19.35" customHeight="1">
      <c r="A137" s="127" t="n"/>
      <c r="B137" s="132" t="n"/>
      <c r="C137" s="133" t="inlineStr">
        <is>
          <t>Всего прямые затраты</t>
        </is>
      </c>
      <c r="L137" s="130" t="n">
        <v>32467.15</v>
      </c>
      <c r="M137" s="131" t="n"/>
      <c r="N137" s="130" t="n">
        <v>2313609.11</v>
      </c>
    </row>
    <row r="138" ht="19.35" customHeight="1">
      <c r="A138" s="127" t="n"/>
      <c r="B138" s="132" t="n"/>
      <c r="C138" s="133" t="inlineStr">
        <is>
          <t>в том числе</t>
        </is>
      </c>
      <c r="L138" s="130" t="n"/>
      <c r="M138" s="131" t="n"/>
      <c r="N138" s="130" t="n"/>
    </row>
    <row r="139" ht="19.35" customHeight="1">
      <c r="A139" s="127" t="n"/>
      <c r="B139" s="132" t="n"/>
      <c r="C139" s="133" t="inlineStr">
        <is>
          <t>- оплата труда рабочих (ОТ)</t>
        </is>
      </c>
      <c r="L139" s="130" t="n">
        <v>32467.15</v>
      </c>
      <c r="M139" s="131" t="n"/>
      <c r="N139" s="130" t="n">
        <v>2313609.11</v>
      </c>
    </row>
    <row r="140" ht="19.35" customHeight="1">
      <c r="A140" s="127" t="n"/>
      <c r="B140" s="132" t="n"/>
      <c r="C140" s="133" t="inlineStr">
        <is>
          <t>- эксплуатация машин и механизмов</t>
        </is>
      </c>
      <c r="L140" s="130" t="n">
        <v>0</v>
      </c>
      <c r="M140" s="131" t="n"/>
      <c r="N140" s="130" t="n">
        <v>0</v>
      </c>
    </row>
    <row r="141" ht="19.35" customHeight="1">
      <c r="A141" s="127" t="n"/>
      <c r="B141" s="132" t="n"/>
      <c r="C141" s="133" t="inlineStr">
        <is>
          <t>в т.ч. эксплуатация машин и механизмов без учета доплат к оплате труда машинистов</t>
        </is>
      </c>
      <c r="L141" s="130" t="n">
        <v>0</v>
      </c>
      <c r="M141" s="131" t="n"/>
      <c r="N141" s="130" t="n">
        <v>0</v>
      </c>
    </row>
    <row r="142" ht="19.35" customHeight="1">
      <c r="A142" s="127" t="n"/>
      <c r="B142" s="132" t="n"/>
      <c r="C142" s="133" t="inlineStr">
        <is>
          <t>- в т.ч. оплата труда машинистов (ОТм)</t>
        </is>
      </c>
      <c r="L142" s="130" t="n">
        <v>0</v>
      </c>
      <c r="M142" s="131" t="n"/>
      <c r="N142" s="130" t="n">
        <v>0</v>
      </c>
    </row>
    <row r="143" ht="19.35" customHeight="1">
      <c r="A143" s="127" t="n"/>
      <c r="B143" s="132" t="n"/>
      <c r="C143" s="133" t="inlineStr">
        <is>
          <t>Всего ФОТ (справочно)</t>
        </is>
      </c>
      <c r="L143" s="130" t="n">
        <v>32467.15</v>
      </c>
      <c r="M143" s="131" t="n"/>
      <c r="N143" s="130" t="n">
        <v>2313609.11</v>
      </c>
    </row>
    <row r="144" ht="19.35" customHeight="1">
      <c r="A144" s="127" t="n"/>
      <c r="B144" s="132" t="n"/>
      <c r="C144" s="133" t="inlineStr">
        <is>
          <t>Всего накладные расходы</t>
        </is>
      </c>
      <c r="L144" s="130" t="n">
        <v>28895.77</v>
      </c>
      <c r="M144" s="131" t="n"/>
      <c r="N144" s="130" t="n">
        <v>2059112.12</v>
      </c>
    </row>
    <row r="145" ht="19.35" customHeight="1">
      <c r="A145" s="127" t="n"/>
      <c r="B145" s="132" t="n"/>
      <c r="C145" s="133" t="inlineStr">
        <is>
          <t>Всего сметная прибыль</t>
        </is>
      </c>
      <c r="L145" s="130" t="n">
        <v>13311.53</v>
      </c>
      <c r="M145" s="131" t="n"/>
      <c r="N145" s="130" t="n">
        <v>948579.74</v>
      </c>
    </row>
    <row r="146" ht="19.35" customHeight="1">
      <c r="A146" s="127" t="n"/>
      <c r="B146" s="132" t="n"/>
      <c r="C146" s="133" t="inlineStr">
        <is>
          <t>Справочно</t>
        </is>
      </c>
      <c r="L146" s="130" t="n"/>
      <c r="M146" s="131" t="n"/>
      <c r="N146" s="130" t="n"/>
    </row>
    <row r="147" ht="19.35" customHeight="1">
      <c r="A147" s="127" t="n"/>
      <c r="B147" s="128" t="n"/>
      <c r="C147" s="133" t="inlineStr">
        <is>
          <t>затраты труда рабочих</t>
        </is>
      </c>
      <c r="I147" s="137" t="n">
        <v>3871.7856</v>
      </c>
      <c r="J147" s="138" t="n"/>
      <c r="K147" s="138" t="n"/>
      <c r="L147" s="131" t="n"/>
      <c r="M147" s="131" t="n"/>
      <c r="N147" s="131" t="n"/>
    </row>
    <row r="148" ht="19.35" customHeight="1">
      <c r="A148" s="127" t="n"/>
      <c r="B148" s="128" t="n"/>
      <c r="C148" s="133" t="inlineStr">
        <is>
          <t>затраты труда машинистов</t>
        </is>
      </c>
      <c r="I148" s="137" t="n">
        <v>0</v>
      </c>
      <c r="J148" s="138" t="n"/>
      <c r="K148" s="138" t="n"/>
      <c r="L148" s="131" t="n"/>
      <c r="M148" s="131" t="n"/>
      <c r="N148" s="131" t="n"/>
    </row>
    <row r="149" ht="19.35" customHeight="1">
      <c r="A149" s="127" t="n"/>
      <c r="B149" s="146" t="n"/>
      <c r="C149" s="146" t="n"/>
      <c r="D149" s="124" t="n"/>
      <c r="E149" s="12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 ht="19.35" customHeight="1">
      <c r="A150" s="147" t="inlineStr">
        <is>
          <t>Составил: ______________________________________/  Григорова И. А. /</t>
        </is>
      </c>
    </row>
    <row r="151" ht="19.35" customHeight="1">
      <c r="A151" s="147" t="n"/>
      <c r="B151" s="147" t="n"/>
      <c r="C151" s="148" t="inlineStr">
        <is>
          <t>должность, подпись (инициалы, фамилия)</t>
        </is>
      </c>
      <c r="G151" s="149" t="n"/>
      <c r="H151" s="149" t="n"/>
      <c r="I151" s="149" t="n"/>
      <c r="J151" s="147" t="n"/>
      <c r="K151" s="147" t="n"/>
      <c r="L151" s="147" t="n"/>
      <c r="M151" s="147" t="n"/>
      <c r="N151" s="147" t="n"/>
    </row>
    <row r="152" ht="19.35" customHeight="1">
      <c r="A152" s="147" t="inlineStr">
        <is>
          <t>Проверил: ______________________________________ /  Черкасов А. В. /</t>
        </is>
      </c>
    </row>
    <row r="153" ht="19.35" customHeight="1">
      <c r="A153" s="4" t="n"/>
      <c r="B153" s="4" t="n"/>
      <c r="C153" s="148" t="inlineStr">
        <is>
          <t>должность, подпись (инициалы, фамилия)</t>
        </is>
      </c>
      <c r="G153" s="149" t="n"/>
      <c r="H153" s="149" t="n"/>
      <c r="I153" s="149" t="n"/>
      <c r="J153" s="4" t="n"/>
      <c r="K153" s="4" t="n"/>
      <c r="L153" s="4" t="n"/>
      <c r="M153" s="4" t="n"/>
      <c r="N153" s="4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H15:N15"/>
    <mergeCell ref="C51:E51"/>
    <mergeCell ref="C95:E9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02-28-11</t>
        </is>
      </c>
    </row>
    <row r="25" ht="19.35" customHeight="1">
      <c r="A25" s="55" t="inlineStr">
        <is>
          <t>28 ВЛ 220 Магдагачи - Ульручьи с отпайкой на ПС Талдан. Сковородинский р-он Талданский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294.3</v>
      </c>
      <c r="M31" s="64" t="n">
        <v>4.13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817.21</v>
      </c>
      <c r="E32" s="71" t="inlineStr">
        <is>
          <t>(</t>
        </is>
      </c>
      <c r="F32" s="70" t="n">
        <v>14.13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488.8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48.92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817.21</v>
      </c>
      <c r="E34" s="71" t="inlineStr">
        <is>
          <t>(</t>
        </is>
      </c>
      <c r="F34" s="77" t="n">
        <v>14.13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71</v>
      </c>
      <c r="H44" s="95" t="n">
        <v>1</v>
      </c>
      <c r="I44" s="95" t="n">
        <v>71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3219.71</v>
      </c>
      <c r="M45" s="101" t="n">
        <v>71.26000000000001</v>
      </c>
      <c r="N45" s="103" t="n">
        <v>229436.53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06" t="n">
        <v>377.436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3219.71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8" t="n"/>
      <c r="E48" s="88" t="n"/>
      <c r="F48" s="99" t="n"/>
      <c r="G48" s="107" t="n"/>
      <c r="H48" s="107" t="n"/>
      <c r="I48" s="100" t="n"/>
      <c r="J48" s="100" t="n"/>
      <c r="K48" s="100" t="n"/>
      <c r="L48" s="103" t="n">
        <v>3219.71</v>
      </c>
      <c r="M48" s="100" t="n"/>
      <c r="N48" s="103" t="n">
        <v>229436.53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2865.54</v>
      </c>
      <c r="M49" s="100" t="n"/>
      <c r="N49" s="113" t="n">
        <v>204198.51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1320.08</v>
      </c>
      <c r="M50" s="100" t="n"/>
      <c r="N50" s="103" t="n">
        <v>94068.98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88" t="n"/>
      <c r="E51" s="88" t="n"/>
      <c r="F51" s="100" t="n"/>
      <c r="G51" s="107" t="n"/>
      <c r="H51" s="107" t="n"/>
      <c r="I51" s="114" t="n"/>
      <c r="J51" s="114" t="n"/>
      <c r="K51" s="114" t="n"/>
      <c r="L51" s="115" t="n">
        <v>7405.33</v>
      </c>
      <c r="M51" s="114" t="n"/>
      <c r="N51" s="94" t="n"/>
    </row>
    <row r="52" ht="19.35" customHeight="1">
      <c r="A52" s="151" t="inlineStr">
        <is>
          <t>Пролет 286-290, 1-5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1.25</v>
      </c>
      <c r="H53" s="95" t="n">
        <v>1</v>
      </c>
      <c r="I53" s="116" t="n">
        <v>1.25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73.45999999999999</v>
      </c>
      <c r="M54" s="101" t="n">
        <v>71.26000000000001</v>
      </c>
      <c r="N54" s="103" t="n">
        <v>5234.76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06" t="n">
        <v>7.815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73.45999999999999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8" t="n"/>
      <c r="E57" s="88" t="n"/>
      <c r="F57" s="99" t="n"/>
      <c r="G57" s="107" t="n"/>
      <c r="H57" s="107" t="n"/>
      <c r="I57" s="100" t="n"/>
      <c r="J57" s="100" t="n"/>
      <c r="K57" s="100" t="n"/>
      <c r="L57" s="101" t="n">
        <v>73.45999999999999</v>
      </c>
      <c r="M57" s="100" t="n"/>
      <c r="N57" s="103" t="n">
        <v>5234.76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65.38</v>
      </c>
      <c r="M58" s="100" t="n"/>
      <c r="N58" s="113" t="n">
        <v>4658.94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30.12</v>
      </c>
      <c r="M59" s="100" t="n"/>
      <c r="N59" s="103" t="n">
        <v>2146.25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88" t="n"/>
      <c r="E60" s="88" t="n"/>
      <c r="F60" s="100" t="n"/>
      <c r="G60" s="107" t="n"/>
      <c r="H60" s="107" t="n"/>
      <c r="I60" s="114" t="n"/>
      <c r="J60" s="114" t="n"/>
      <c r="K60" s="114" t="n"/>
      <c r="L60" s="116" t="n">
        <v>168.96</v>
      </c>
      <c r="M60" s="114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0.61</v>
      </c>
      <c r="H61" s="95" t="n">
        <v>1</v>
      </c>
      <c r="I61" s="116" t="n">
        <v>0.61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69.5</v>
      </c>
      <c r="M62" s="101" t="n">
        <v>71.26000000000001</v>
      </c>
      <c r="N62" s="103" t="n">
        <v>4952.57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8" t="n">
        <v>10.1</v>
      </c>
      <c r="H63" s="102" t="n">
        <v>1.2</v>
      </c>
      <c r="I63" s="119" t="n">
        <v>7.3932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69.5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8" t="n"/>
      <c r="E65" s="88" t="n"/>
      <c r="F65" s="99" t="n"/>
      <c r="G65" s="107" t="n"/>
      <c r="H65" s="107" t="n"/>
      <c r="I65" s="100" t="n"/>
      <c r="J65" s="100" t="n"/>
      <c r="K65" s="100" t="n"/>
      <c r="L65" s="101" t="n">
        <v>69.5</v>
      </c>
      <c r="M65" s="100" t="n"/>
      <c r="N65" s="103" t="n">
        <v>4952.57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61.86</v>
      </c>
      <c r="M66" s="100" t="n"/>
      <c r="N66" s="113" t="n">
        <v>4407.79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28.5</v>
      </c>
      <c r="M67" s="100" t="n"/>
      <c r="N67" s="103" t="n">
        <v>2030.55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88" t="n"/>
      <c r="E68" s="88" t="n"/>
      <c r="F68" s="100" t="n"/>
      <c r="G68" s="107" t="n"/>
      <c r="H68" s="107" t="n"/>
      <c r="I68" s="114" t="n"/>
      <c r="J68" s="114" t="n"/>
      <c r="K68" s="114" t="n"/>
      <c r="L68" s="116" t="n">
        <v>159.86</v>
      </c>
      <c r="M68" s="114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0.14</v>
      </c>
      <c r="H69" s="95" t="n">
        <v>1</v>
      </c>
      <c r="I69" s="116" t="n">
        <v>0.14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21.16</v>
      </c>
      <c r="M70" s="101" t="n">
        <v>71.26000000000001</v>
      </c>
      <c r="N70" s="103" t="n">
        <v>1507.86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8" t="n">
        <v>13.4</v>
      </c>
      <c r="H71" s="102" t="n">
        <v>1.2</v>
      </c>
      <c r="I71" s="119" t="n">
        <v>2.2512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21.16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88" t="n"/>
      <c r="E73" s="88" t="n"/>
      <c r="F73" s="99" t="n"/>
      <c r="G73" s="107" t="n"/>
      <c r="H73" s="107" t="n"/>
      <c r="I73" s="100" t="n"/>
      <c r="J73" s="100" t="n"/>
      <c r="K73" s="100" t="n"/>
      <c r="L73" s="101" t="n">
        <v>21.16</v>
      </c>
      <c r="M73" s="100" t="n"/>
      <c r="N73" s="103" t="n">
        <v>1507.86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18.83</v>
      </c>
      <c r="M74" s="100" t="n"/>
      <c r="N74" s="113" t="n">
        <v>1342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8.68</v>
      </c>
      <c r="M75" s="100" t="n"/>
      <c r="N75" s="101" t="n">
        <v>618.22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88" t="n"/>
      <c r="E76" s="88" t="n"/>
      <c r="F76" s="100" t="n"/>
      <c r="G76" s="107" t="n"/>
      <c r="H76" s="107" t="n"/>
      <c r="I76" s="114" t="n"/>
      <c r="J76" s="114" t="n"/>
      <c r="K76" s="114" t="n"/>
      <c r="L76" s="116" t="n">
        <v>48.67</v>
      </c>
      <c r="M76" s="114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0.03</v>
      </c>
      <c r="H77" s="95" t="n">
        <v>1</v>
      </c>
      <c r="I77" s="116" t="n">
        <v>0.03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6.94</v>
      </c>
      <c r="M78" s="101" t="n">
        <v>71.26000000000001</v>
      </c>
      <c r="N78" s="101" t="n">
        <v>494.54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8" t="n">
        <v>20.5</v>
      </c>
      <c r="H79" s="102" t="n">
        <v>1.2</v>
      </c>
      <c r="I79" s="106" t="n">
        <v>0.738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6.94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88" t="n"/>
      <c r="E81" s="88" t="n"/>
      <c r="F81" s="99" t="n"/>
      <c r="G81" s="107" t="n"/>
      <c r="H81" s="107" t="n"/>
      <c r="I81" s="100" t="n"/>
      <c r="J81" s="100" t="n"/>
      <c r="K81" s="100" t="n"/>
      <c r="L81" s="101" t="n">
        <v>6.94</v>
      </c>
      <c r="M81" s="100" t="n"/>
      <c r="N81" s="101" t="n">
        <v>494.54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6.18</v>
      </c>
      <c r="M82" s="100" t="n"/>
      <c r="N82" s="120" t="n">
        <v>440.14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2.85</v>
      </c>
      <c r="M83" s="100" t="n"/>
      <c r="N83" s="101" t="n">
        <v>202.76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88" t="n"/>
      <c r="E84" s="88" t="n"/>
      <c r="F84" s="100" t="n"/>
      <c r="G84" s="107" t="n"/>
      <c r="H84" s="107" t="n"/>
      <c r="I84" s="114" t="n"/>
      <c r="J84" s="114" t="n"/>
      <c r="K84" s="114" t="n"/>
      <c r="L84" s="116" t="n">
        <v>15.97</v>
      </c>
      <c r="M84" s="114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0.54</v>
      </c>
      <c r="H85" s="95" t="n">
        <v>1</v>
      </c>
      <c r="I85" s="116" t="n">
        <v>0.54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38.37</v>
      </c>
      <c r="M86" s="101" t="n">
        <v>71.26000000000001</v>
      </c>
      <c r="N86" s="103" t="n">
        <v>2734.25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8" t="n">
        <v>6.3</v>
      </c>
      <c r="H87" s="102" t="n">
        <v>1.2</v>
      </c>
      <c r="I87" s="119" t="n">
        <v>4.0824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7" t="n"/>
      <c r="H88" s="107" t="n"/>
      <c r="I88" s="100" t="n"/>
      <c r="J88" s="101" t="n">
        <v>59.22</v>
      </c>
      <c r="K88" s="100" t="n"/>
      <c r="L88" s="101" t="n">
        <v>38.37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88" t="n"/>
      <c r="E89" s="88" t="n"/>
      <c r="F89" s="99" t="n"/>
      <c r="G89" s="107" t="n"/>
      <c r="H89" s="107" t="n"/>
      <c r="I89" s="100" t="n"/>
      <c r="J89" s="100" t="n"/>
      <c r="K89" s="100" t="n"/>
      <c r="L89" s="101" t="n">
        <v>38.37</v>
      </c>
      <c r="M89" s="100" t="n"/>
      <c r="N89" s="103" t="n">
        <v>2734.25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34.15</v>
      </c>
      <c r="M90" s="100" t="n"/>
      <c r="N90" s="113" t="n">
        <v>2433.48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15.73</v>
      </c>
      <c r="M91" s="100" t="n"/>
      <c r="N91" s="103" t="n">
        <v>1121.04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88" t="n"/>
      <c r="E92" s="88" t="n"/>
      <c r="F92" s="100" t="n"/>
      <c r="G92" s="107" t="n"/>
      <c r="H92" s="107" t="n"/>
      <c r="I92" s="114" t="n"/>
      <c r="J92" s="114" t="n"/>
      <c r="K92" s="114" t="n"/>
      <c r="L92" s="116" t="n">
        <v>88.25</v>
      </c>
      <c r="M92" s="114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0.24</v>
      </c>
      <c r="H93" s="95" t="n">
        <v>1</v>
      </c>
      <c r="I93" s="116" t="n">
        <v>0.24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33.3</v>
      </c>
      <c r="M94" s="101" t="n">
        <v>71.26000000000001</v>
      </c>
      <c r="N94" s="103" t="n">
        <v>2372.96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8" t="n">
        <v>12.3</v>
      </c>
      <c r="H95" s="102" t="n">
        <v>1.2</v>
      </c>
      <c r="I95" s="119" t="n">
        <v>3.5424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7" t="n"/>
      <c r="H96" s="107" t="n"/>
      <c r="I96" s="100" t="n"/>
      <c r="J96" s="101" t="n">
        <v>115.62</v>
      </c>
      <c r="K96" s="100" t="n"/>
      <c r="L96" s="101" t="n">
        <v>33.3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88" t="n"/>
      <c r="E97" s="88" t="n"/>
      <c r="F97" s="99" t="n"/>
      <c r="G97" s="107" t="n"/>
      <c r="H97" s="107" t="n"/>
      <c r="I97" s="100" t="n"/>
      <c r="J97" s="100" t="n"/>
      <c r="K97" s="100" t="n"/>
      <c r="L97" s="101" t="n">
        <v>33.3</v>
      </c>
      <c r="M97" s="100" t="n"/>
      <c r="N97" s="103" t="n">
        <v>2372.96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29.64</v>
      </c>
      <c r="M98" s="100" t="n"/>
      <c r="N98" s="113" t="n">
        <v>2111.93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13.65</v>
      </c>
      <c r="M99" s="100" t="n"/>
      <c r="N99" s="101" t="n">
        <v>972.91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88" t="n"/>
      <c r="E100" s="88" t="n"/>
      <c r="F100" s="100" t="n"/>
      <c r="G100" s="107" t="n"/>
      <c r="H100" s="107" t="n"/>
      <c r="I100" s="114" t="n"/>
      <c r="J100" s="114" t="n"/>
      <c r="K100" s="114" t="n"/>
      <c r="L100" s="116" t="n">
        <v>76.59</v>
      </c>
      <c r="M100" s="114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0.01</v>
      </c>
      <c r="H101" s="95" t="n">
        <v>1</v>
      </c>
      <c r="I101" s="116" t="n">
        <v>0.01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1.85</v>
      </c>
      <c r="M102" s="101" t="n">
        <v>71.26000000000001</v>
      </c>
      <c r="N102" s="101" t="n">
        <v>131.83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8" t="n">
        <v>16.4</v>
      </c>
      <c r="H103" s="102" t="n">
        <v>1.2</v>
      </c>
      <c r="I103" s="119" t="n">
        <v>0.1968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7" t="n"/>
      <c r="H104" s="107" t="n"/>
      <c r="I104" s="100" t="n"/>
      <c r="J104" s="101" t="n">
        <v>154.16</v>
      </c>
      <c r="K104" s="100" t="n"/>
      <c r="L104" s="101" t="n">
        <v>1.85</v>
      </c>
      <c r="M104" s="100" t="n"/>
      <c r="N104" s="108" t="n"/>
    </row>
    <row r="105" ht="19.35" customHeight="1">
      <c r="A105" s="96" t="n"/>
      <c r="B105" s="109" t="n"/>
      <c r="C105" s="98" t="inlineStr">
        <is>
          <t>ФОТ</t>
        </is>
      </c>
      <c r="D105" s="88" t="n"/>
      <c r="E105" s="88" t="n"/>
      <c r="F105" s="99" t="n"/>
      <c r="G105" s="107" t="n"/>
      <c r="H105" s="107" t="n"/>
      <c r="I105" s="100" t="n"/>
      <c r="J105" s="100" t="n"/>
      <c r="K105" s="100" t="n"/>
      <c r="L105" s="101" t="n">
        <v>1.85</v>
      </c>
      <c r="M105" s="100" t="n"/>
      <c r="N105" s="101" t="n">
        <v>131.83</v>
      </c>
    </row>
    <row r="106" ht="42" customHeight="1">
      <c r="A106" s="96" t="n"/>
      <c r="B106" s="110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1" t="n">
        <v>89</v>
      </c>
      <c r="H106" s="112" t="n"/>
      <c r="I106" s="111" t="n">
        <v>89</v>
      </c>
      <c r="J106" s="100" t="n"/>
      <c r="K106" s="100" t="n"/>
      <c r="L106" s="101" t="n">
        <v>1.65</v>
      </c>
      <c r="M106" s="100" t="n"/>
      <c r="N106" s="120" t="n">
        <v>117.33</v>
      </c>
    </row>
    <row r="107" ht="42" customHeight="1">
      <c r="A107" s="96" t="n"/>
      <c r="B107" s="110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1" t="n">
        <v>41</v>
      </c>
      <c r="H107" s="112" t="n"/>
      <c r="I107" s="111" t="n">
        <v>41</v>
      </c>
      <c r="J107" s="100" t="n"/>
      <c r="K107" s="100" t="n"/>
      <c r="L107" s="101" t="n">
        <v>0.76</v>
      </c>
      <c r="M107" s="100" t="n"/>
      <c r="N107" s="101" t="n">
        <v>54.05</v>
      </c>
    </row>
    <row r="108" ht="19.35" customHeight="1">
      <c r="A108" s="96" t="n"/>
      <c r="B108" s="109" t="n"/>
      <c r="C108" s="87" t="inlineStr">
        <is>
          <t>Всего по позиции</t>
        </is>
      </c>
      <c r="D108" s="88" t="n"/>
      <c r="E108" s="88" t="n"/>
      <c r="F108" s="100" t="n"/>
      <c r="G108" s="107" t="n"/>
      <c r="H108" s="107" t="n"/>
      <c r="I108" s="114" t="n"/>
      <c r="J108" s="114" t="n"/>
      <c r="K108" s="114" t="n"/>
      <c r="L108" s="116" t="n">
        <v>4.26</v>
      </c>
      <c r="M108" s="114" t="n"/>
      <c r="N108" s="94" t="n"/>
    </row>
    <row r="109" ht="68.65000000000001" customHeight="1">
      <c r="A109" s="87" t="inlineStr">
        <is>
          <t>9</t>
        </is>
      </c>
      <c r="B109" s="91" t="inlineStr">
        <is>
          <t>ФЕР01-02-100-01</t>
        </is>
      </c>
      <c r="C10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88" t="n"/>
      <c r="E109" s="88" t="n"/>
      <c r="F109" s="93" t="inlineStr">
        <is>
          <t>100 шт</t>
        </is>
      </c>
      <c r="G109" s="94" t="n">
        <v>1.79</v>
      </c>
      <c r="H109" s="95" t="n">
        <v>1</v>
      </c>
      <c r="I109" s="116" t="n">
        <v>1.79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115.44</v>
      </c>
      <c r="K110" s="102" t="n">
        <v>1.2</v>
      </c>
      <c r="L110" s="101" t="n">
        <v>247.97</v>
      </c>
      <c r="M110" s="101" t="n">
        <v>71.26000000000001</v>
      </c>
      <c r="N110" s="103" t="n">
        <v>17670.34</v>
      </c>
    </row>
    <row r="111" ht="19.35" customHeight="1">
      <c r="A111" s="96" t="n"/>
      <c r="B111" s="97" t="inlineStr">
        <is>
          <t>2</t>
        </is>
      </c>
      <c r="C111" s="98" t="inlineStr">
        <is>
          <t>ЭМ</t>
        </is>
      </c>
      <c r="D111" s="88" t="n"/>
      <c r="E111" s="88" t="n"/>
      <c r="F111" s="99" t="n"/>
      <c r="G111" s="99" t="n"/>
      <c r="H111" s="99" t="n"/>
      <c r="I111" s="100" t="n"/>
      <c r="J111" s="101" t="n">
        <v>655.4299999999999</v>
      </c>
      <c r="K111" s="102" t="n">
        <v>1.2</v>
      </c>
      <c r="L111" s="103" t="n">
        <v>1407.86</v>
      </c>
      <c r="M111" s="100" t="n"/>
      <c r="N111" s="100" t="n"/>
    </row>
    <row r="112" ht="19.35" customHeight="1">
      <c r="A112" s="96" t="n"/>
      <c r="B112" s="97" t="inlineStr">
        <is>
          <t>3</t>
        </is>
      </c>
      <c r="C112" s="98" t="inlineStr">
        <is>
          <t>в т.ч. ОТм</t>
        </is>
      </c>
      <c r="D112" s="88" t="n"/>
      <c r="E112" s="88" t="n"/>
      <c r="F112" s="99" t="n"/>
      <c r="G112" s="99" t="n"/>
      <c r="H112" s="99" t="n"/>
      <c r="I112" s="100" t="n"/>
      <c r="J112" s="101" t="n">
        <v>114.62</v>
      </c>
      <c r="K112" s="102" t="n">
        <v>1.2</v>
      </c>
      <c r="L112" s="101" t="n">
        <v>246.2</v>
      </c>
      <c r="M112" s="101" t="n">
        <v>71.26000000000001</v>
      </c>
      <c r="N112" s="103" t="n">
        <v>17544.21</v>
      </c>
    </row>
    <row r="113" ht="19.35" customHeight="1">
      <c r="A113" s="96" t="n"/>
      <c r="B113" s="104" t="n"/>
      <c r="C113" s="98" t="inlineStr">
        <is>
          <t>ЗТ</t>
        </is>
      </c>
      <c r="D113" s="88" t="n"/>
      <c r="E113" s="88" t="n"/>
      <c r="F113" s="105" t="inlineStr">
        <is>
          <t>чел.-ч</t>
        </is>
      </c>
      <c r="G113" s="118" t="n">
        <v>14.8</v>
      </c>
      <c r="H113" s="102" t="n">
        <v>1.2</v>
      </c>
      <c r="I113" s="119" t="n">
        <v>31.7904</v>
      </c>
      <c r="J113" s="100" t="n"/>
      <c r="K113" s="100" t="n"/>
      <c r="L113" s="100" t="n"/>
      <c r="M113" s="100" t="n"/>
      <c r="N113" s="100" t="n"/>
    </row>
    <row r="114" ht="19.35" customHeight="1">
      <c r="A114" s="96" t="n"/>
      <c r="B114" s="104" t="n"/>
      <c r="C114" s="98" t="inlineStr">
        <is>
          <t>ЗТм</t>
        </is>
      </c>
      <c r="D114" s="88" t="n"/>
      <c r="E114" s="88" t="n"/>
      <c r="F114" s="105" t="inlineStr">
        <is>
          <t>чел.-ч</t>
        </is>
      </c>
      <c r="G114" s="101" t="n">
        <v>8.49</v>
      </c>
      <c r="H114" s="102" t="n">
        <v>1.2</v>
      </c>
      <c r="I114" s="117" t="n">
        <v>18.23652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Итого по расценке</t>
        </is>
      </c>
      <c r="D115" s="88" t="n"/>
      <c r="E115" s="88" t="n"/>
      <c r="F115" s="99" t="n"/>
      <c r="G115" s="107" t="n"/>
      <c r="H115" s="107" t="n"/>
      <c r="I115" s="100" t="n"/>
      <c r="J115" s="101" t="n">
        <v>770.87</v>
      </c>
      <c r="K115" s="100" t="n"/>
      <c r="L115" s="103" t="n">
        <v>1655.83</v>
      </c>
      <c r="M115" s="100" t="n"/>
      <c r="N115" s="108" t="n"/>
    </row>
    <row r="116" ht="19.35" customHeight="1">
      <c r="A116" s="96" t="n"/>
      <c r="B116" s="109" t="n"/>
      <c r="C116" s="98" t="inlineStr">
        <is>
          <t>ФОТ</t>
        </is>
      </c>
      <c r="D116" s="88" t="n"/>
      <c r="E116" s="88" t="n"/>
      <c r="F116" s="99" t="n"/>
      <c r="G116" s="107" t="n"/>
      <c r="H116" s="107" t="n"/>
      <c r="I116" s="100" t="n"/>
      <c r="J116" s="100" t="n"/>
      <c r="K116" s="100" t="n"/>
      <c r="L116" s="101" t="n">
        <v>494.17</v>
      </c>
      <c r="M116" s="100" t="n"/>
      <c r="N116" s="103" t="n">
        <v>35214.55</v>
      </c>
    </row>
    <row r="117" ht="42" customHeight="1">
      <c r="A117" s="96" t="n"/>
      <c r="B117" s="110" t="inlineStr">
        <is>
          <t>Пр/812-001.4-1</t>
        </is>
      </c>
      <c r="C117" s="98" t="inlineStr">
        <is>
          <t>НР Земляные работы по другим видам работ (подготовительным, сопутствующим, укрепительным)</t>
        </is>
      </c>
      <c r="D117" s="88" t="n"/>
      <c r="E117" s="88" t="n"/>
      <c r="F117" s="105" t="inlineStr">
        <is>
          <t>%</t>
        </is>
      </c>
      <c r="G117" s="111" t="n">
        <v>89</v>
      </c>
      <c r="H117" s="112" t="n"/>
      <c r="I117" s="111" t="n">
        <v>89</v>
      </c>
      <c r="J117" s="100" t="n"/>
      <c r="K117" s="100" t="n"/>
      <c r="L117" s="101" t="n">
        <v>439.81</v>
      </c>
      <c r="M117" s="100" t="n"/>
      <c r="N117" s="113" t="n">
        <v>31340.95</v>
      </c>
    </row>
    <row r="118" ht="42" customHeight="1">
      <c r="A118" s="96" t="n"/>
      <c r="B118" s="110" t="inlineStr">
        <is>
          <t>Пр/774-001.4</t>
        </is>
      </c>
      <c r="C118" s="98" t="inlineStr">
        <is>
          <t>СП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1" t="n">
        <v>41</v>
      </c>
      <c r="H118" s="112" t="n"/>
      <c r="I118" s="111" t="n">
        <v>41</v>
      </c>
      <c r="J118" s="100" t="n"/>
      <c r="K118" s="100" t="n"/>
      <c r="L118" s="101" t="n">
        <v>202.61</v>
      </c>
      <c r="M118" s="100" t="n"/>
      <c r="N118" s="103" t="n">
        <v>14437.97</v>
      </c>
    </row>
    <row r="119" ht="19.35" customHeight="1">
      <c r="A119" s="96" t="n"/>
      <c r="B119" s="109" t="n"/>
      <c r="C119" s="87" t="inlineStr">
        <is>
          <t>Всего по позиции</t>
        </is>
      </c>
      <c r="D119" s="88" t="n"/>
      <c r="E119" s="88" t="n"/>
      <c r="F119" s="100" t="n"/>
      <c r="G119" s="107" t="n"/>
      <c r="H119" s="107" t="n"/>
      <c r="I119" s="114" t="n"/>
      <c r="J119" s="114" t="n"/>
      <c r="K119" s="114" t="n"/>
      <c r="L119" s="115" t="n">
        <v>2298.25</v>
      </c>
      <c r="M119" s="114" t="n"/>
      <c r="N119" s="94" t="n"/>
    </row>
    <row r="120" ht="55.35" customHeight="1">
      <c r="A120" s="87" t="inlineStr">
        <is>
          <t>10</t>
        </is>
      </c>
      <c r="B120" s="91" t="inlineStr">
        <is>
          <t>ФЕР01-02-100-07</t>
        </is>
      </c>
      <c r="C120" s="92" t="inlineStr">
        <is>
          <t>При трелевке на каждые последующие 100 м добавлять: к расценке 01-02-100-01</t>
        </is>
      </c>
      <c r="D120" s="88" t="n"/>
      <c r="E120" s="88" t="n"/>
      <c r="F120" s="93" t="inlineStr">
        <is>
          <t>100 шт</t>
        </is>
      </c>
      <c r="G120" s="94" t="n">
        <v>1.79</v>
      </c>
      <c r="H120" s="95" t="n">
        <v>1</v>
      </c>
      <c r="I120" s="116" t="n">
        <v>1.79</v>
      </c>
      <c r="J120" s="94" t="n"/>
      <c r="K120" s="94" t="n"/>
      <c r="L120" s="94" t="n"/>
      <c r="M120" s="94" t="n"/>
      <c r="N120" s="94" t="n"/>
    </row>
    <row r="121" ht="19.35" customHeight="1">
      <c r="A121" s="96" t="n"/>
      <c r="B121" s="97" t="inlineStr">
        <is>
          <t>1</t>
        </is>
      </c>
      <c r="C121" s="98" t="inlineStr">
        <is>
          <t>ОТ</t>
        </is>
      </c>
      <c r="D121" s="88" t="n"/>
      <c r="E121" s="88" t="n"/>
      <c r="F121" s="99" t="n"/>
      <c r="G121" s="99" t="n"/>
      <c r="H121" s="99" t="n"/>
      <c r="I121" s="100" t="n"/>
      <c r="J121" s="101" t="n">
        <v>28.94</v>
      </c>
      <c r="K121" s="102" t="n">
        <v>1.2</v>
      </c>
      <c r="L121" s="101" t="n">
        <v>62.16</v>
      </c>
      <c r="M121" s="101" t="n">
        <v>71.26000000000001</v>
      </c>
      <c r="N121" s="103" t="n">
        <v>4429.52</v>
      </c>
    </row>
    <row r="122" ht="19.35" customHeight="1">
      <c r="A122" s="96" t="n"/>
      <c r="B122" s="97" t="inlineStr">
        <is>
          <t>2</t>
        </is>
      </c>
      <c r="C122" s="98" t="inlineStr">
        <is>
          <t>ЭМ</t>
        </is>
      </c>
      <c r="D122" s="88" t="n"/>
      <c r="E122" s="88" t="n"/>
      <c r="F122" s="99" t="n"/>
      <c r="G122" s="99" t="n"/>
      <c r="H122" s="99" t="n"/>
      <c r="I122" s="100" t="n"/>
      <c r="J122" s="101" t="n">
        <v>163.66</v>
      </c>
      <c r="K122" s="102" t="n">
        <v>1.2</v>
      </c>
      <c r="L122" s="101" t="n">
        <v>351.54</v>
      </c>
      <c r="M122" s="100" t="n"/>
      <c r="N122" s="100" t="n"/>
    </row>
    <row r="123" ht="19.35" customHeight="1">
      <c r="A123" s="96" t="n"/>
      <c r="B123" s="97" t="inlineStr">
        <is>
          <t>3</t>
        </is>
      </c>
      <c r="C123" s="98" t="inlineStr">
        <is>
          <t>в т.ч. ОТм</t>
        </is>
      </c>
      <c r="D123" s="88" t="n"/>
      <c r="E123" s="88" t="n"/>
      <c r="F123" s="99" t="n"/>
      <c r="G123" s="99" t="n"/>
      <c r="H123" s="99" t="n"/>
      <c r="I123" s="100" t="n"/>
      <c r="J123" s="101" t="n">
        <v>28.62</v>
      </c>
      <c r="K123" s="102" t="n">
        <v>1.2</v>
      </c>
      <c r="L123" s="101" t="n">
        <v>61.48</v>
      </c>
      <c r="M123" s="101" t="n">
        <v>71.26000000000001</v>
      </c>
      <c r="N123" s="103" t="n">
        <v>4381.06</v>
      </c>
    </row>
    <row r="124" ht="19.35" customHeight="1">
      <c r="A124" s="96" t="n"/>
      <c r="B124" s="104" t="n"/>
      <c r="C124" s="98" t="inlineStr">
        <is>
          <t>ЗТ</t>
        </is>
      </c>
      <c r="D124" s="88" t="n"/>
      <c r="E124" s="88" t="n"/>
      <c r="F124" s="105" t="inlineStr">
        <is>
          <t>чел.-ч</t>
        </is>
      </c>
      <c r="G124" s="101" t="n">
        <v>3.71</v>
      </c>
      <c r="H124" s="102" t="n">
        <v>1.2</v>
      </c>
      <c r="I124" s="117" t="n">
        <v>7.96908</v>
      </c>
      <c r="J124" s="100" t="n"/>
      <c r="K124" s="100" t="n"/>
      <c r="L124" s="100" t="n"/>
      <c r="M124" s="100" t="n"/>
      <c r="N124" s="100" t="n"/>
    </row>
    <row r="125" ht="19.35" customHeight="1">
      <c r="A125" s="96" t="n"/>
      <c r="B125" s="104" t="n"/>
      <c r="C125" s="98" t="inlineStr">
        <is>
          <t>ЗТм</t>
        </is>
      </c>
      <c r="D125" s="88" t="n"/>
      <c r="E125" s="88" t="n"/>
      <c r="F125" s="105" t="inlineStr">
        <is>
          <t>чел.-ч</t>
        </is>
      </c>
      <c r="G125" s="101" t="n">
        <v>2.12</v>
      </c>
      <c r="H125" s="102" t="n">
        <v>1.2</v>
      </c>
      <c r="I125" s="117" t="n">
        <v>4.55376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Итого по расценке</t>
        </is>
      </c>
      <c r="D126" s="88" t="n"/>
      <c r="E126" s="88" t="n"/>
      <c r="F126" s="99" t="n"/>
      <c r="G126" s="107" t="n"/>
      <c r="H126" s="107" t="n"/>
      <c r="I126" s="100" t="n"/>
      <c r="J126" s="101" t="n">
        <v>192.6</v>
      </c>
      <c r="K126" s="100" t="n"/>
      <c r="L126" s="101" t="n">
        <v>413.7</v>
      </c>
      <c r="M126" s="100" t="n"/>
      <c r="N126" s="108" t="n"/>
    </row>
    <row r="127" ht="19.35" customHeight="1">
      <c r="A127" s="96" t="n"/>
      <c r="B127" s="109" t="n"/>
      <c r="C127" s="98" t="inlineStr">
        <is>
          <t>ФОТ</t>
        </is>
      </c>
      <c r="D127" s="88" t="n"/>
      <c r="E127" s="88" t="n"/>
      <c r="F127" s="99" t="n"/>
      <c r="G127" s="107" t="n"/>
      <c r="H127" s="107" t="n"/>
      <c r="I127" s="100" t="n"/>
      <c r="J127" s="100" t="n"/>
      <c r="K127" s="100" t="n"/>
      <c r="L127" s="101" t="n">
        <v>123.64</v>
      </c>
      <c r="M127" s="100" t="n"/>
      <c r="N127" s="103" t="n">
        <v>8810.58</v>
      </c>
    </row>
    <row r="128" ht="42" customHeight="1">
      <c r="A128" s="96" t="n"/>
      <c r="B128" s="110" t="inlineStr">
        <is>
          <t>Пр/812-001.4-1</t>
        </is>
      </c>
      <c r="C128" s="98" t="inlineStr">
        <is>
          <t>НР Земляные работы по другим видам работ (подготовительным, сопутствующим, укрепительным)</t>
        </is>
      </c>
      <c r="D128" s="88" t="n"/>
      <c r="E128" s="88" t="n"/>
      <c r="F128" s="105" t="inlineStr">
        <is>
          <t>%</t>
        </is>
      </c>
      <c r="G128" s="111" t="n">
        <v>89</v>
      </c>
      <c r="H128" s="112" t="n"/>
      <c r="I128" s="111" t="n">
        <v>89</v>
      </c>
      <c r="J128" s="100" t="n"/>
      <c r="K128" s="100" t="n"/>
      <c r="L128" s="101" t="n">
        <v>110.04</v>
      </c>
      <c r="M128" s="100" t="n"/>
      <c r="N128" s="113" t="n">
        <v>7841.42</v>
      </c>
    </row>
    <row r="129" ht="42" customHeight="1">
      <c r="A129" s="96" t="n"/>
      <c r="B129" s="110" t="inlineStr">
        <is>
          <t>Пр/774-001.4</t>
        </is>
      </c>
      <c r="C129" s="98" t="inlineStr">
        <is>
          <t>СП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1" t="n">
        <v>41</v>
      </c>
      <c r="H129" s="112" t="n"/>
      <c r="I129" s="111" t="n">
        <v>41</v>
      </c>
      <c r="J129" s="100" t="n"/>
      <c r="K129" s="100" t="n"/>
      <c r="L129" s="101" t="n">
        <v>50.69</v>
      </c>
      <c r="M129" s="100" t="n"/>
      <c r="N129" s="103" t="n">
        <v>3612.34</v>
      </c>
    </row>
    <row r="130" ht="19.35" customHeight="1">
      <c r="A130" s="96" t="n"/>
      <c r="B130" s="109" t="n"/>
      <c r="C130" s="87" t="inlineStr">
        <is>
          <t>Всего по позиции</t>
        </is>
      </c>
      <c r="D130" s="88" t="n"/>
      <c r="E130" s="88" t="n"/>
      <c r="F130" s="100" t="n"/>
      <c r="G130" s="107" t="n"/>
      <c r="H130" s="107" t="n"/>
      <c r="I130" s="114" t="n"/>
      <c r="J130" s="114" t="n"/>
      <c r="K130" s="114" t="n"/>
      <c r="L130" s="116" t="n">
        <v>574.4299999999999</v>
      </c>
      <c r="M130" s="114" t="n"/>
      <c r="N130" s="94" t="n"/>
    </row>
    <row r="131" ht="68.65000000000001" customHeight="1">
      <c r="A131" s="87" t="inlineStr">
        <is>
          <t>11</t>
        </is>
      </c>
      <c r="B131" s="91" t="inlineStr">
        <is>
          <t>ФЕР01-02-100-02</t>
        </is>
      </c>
      <c r="C13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88" t="n"/>
      <c r="E131" s="88" t="n"/>
      <c r="F131" s="93" t="inlineStr">
        <is>
          <t>100 шт</t>
        </is>
      </c>
      <c r="G131" s="94" t="n">
        <v>0.85</v>
      </c>
      <c r="H131" s="95" t="n">
        <v>1</v>
      </c>
      <c r="I131" s="116" t="n">
        <v>0.85</v>
      </c>
      <c r="J131" s="94" t="n"/>
      <c r="K131" s="94" t="n"/>
      <c r="L131" s="94" t="n"/>
      <c r="M131" s="94" t="n"/>
      <c r="N131" s="94" t="n"/>
    </row>
    <row r="132" ht="19.35" customHeight="1">
      <c r="A132" s="96" t="n"/>
      <c r="B132" s="97" t="inlineStr">
        <is>
          <t>1</t>
        </is>
      </c>
      <c r="C132" s="98" t="inlineStr">
        <is>
          <t>ОТ</t>
        </is>
      </c>
      <c r="D132" s="88" t="n"/>
      <c r="E132" s="88" t="n"/>
      <c r="F132" s="99" t="n"/>
      <c r="G132" s="99" t="n"/>
      <c r="H132" s="99" t="n"/>
      <c r="I132" s="100" t="n"/>
      <c r="J132" s="101" t="n">
        <v>201.24</v>
      </c>
      <c r="K132" s="102" t="n">
        <v>1.2</v>
      </c>
      <c r="L132" s="101" t="n">
        <v>205.26</v>
      </c>
      <c r="M132" s="101" t="n">
        <v>71.26000000000001</v>
      </c>
      <c r="N132" s="103" t="n">
        <v>14626.83</v>
      </c>
    </row>
    <row r="133" ht="19.35" customHeight="1">
      <c r="A133" s="96" t="n"/>
      <c r="B133" s="97" t="inlineStr">
        <is>
          <t>2</t>
        </is>
      </c>
      <c r="C133" s="98" t="inlineStr">
        <is>
          <t>ЭМ</t>
        </is>
      </c>
      <c r="D133" s="88" t="n"/>
      <c r="E133" s="88" t="n"/>
      <c r="F133" s="99" t="n"/>
      <c r="G133" s="99" t="n"/>
      <c r="H133" s="99" t="n"/>
      <c r="I133" s="100" t="n"/>
      <c r="J133" s="103" t="n">
        <v>1142.56</v>
      </c>
      <c r="K133" s="102" t="n">
        <v>1.2</v>
      </c>
      <c r="L133" s="103" t="n">
        <v>1165.41</v>
      </c>
      <c r="M133" s="100" t="n"/>
      <c r="N133" s="100" t="n"/>
    </row>
    <row r="134" ht="19.35" customHeight="1">
      <c r="A134" s="96" t="n"/>
      <c r="B134" s="97" t="inlineStr">
        <is>
          <t>3</t>
        </is>
      </c>
      <c r="C134" s="98" t="inlineStr">
        <is>
          <t>в т.ч. ОТм</t>
        </is>
      </c>
      <c r="D134" s="88" t="n"/>
      <c r="E134" s="88" t="n"/>
      <c r="F134" s="99" t="n"/>
      <c r="G134" s="99" t="n"/>
      <c r="H134" s="99" t="n"/>
      <c r="I134" s="100" t="n"/>
      <c r="J134" s="101" t="n">
        <v>199.8</v>
      </c>
      <c r="K134" s="102" t="n">
        <v>1.2</v>
      </c>
      <c r="L134" s="101" t="n">
        <v>203.8</v>
      </c>
      <c r="M134" s="101" t="n">
        <v>71.26000000000001</v>
      </c>
      <c r="N134" s="103" t="n">
        <v>14522.79</v>
      </c>
    </row>
    <row r="135" ht="19.35" customHeight="1">
      <c r="A135" s="96" t="n"/>
      <c r="B135" s="104" t="n"/>
      <c r="C135" s="98" t="inlineStr">
        <is>
          <t>ЗТ</t>
        </is>
      </c>
      <c r="D135" s="88" t="n"/>
      <c r="E135" s="88" t="n"/>
      <c r="F135" s="105" t="inlineStr">
        <is>
          <t>чел.-ч</t>
        </is>
      </c>
      <c r="G135" s="118" t="n">
        <v>25.8</v>
      </c>
      <c r="H135" s="102" t="n">
        <v>1.2</v>
      </c>
      <c r="I135" s="106" t="n">
        <v>26.316</v>
      </c>
      <c r="J135" s="100" t="n"/>
      <c r="K135" s="100" t="n"/>
      <c r="L135" s="100" t="n"/>
      <c r="M135" s="100" t="n"/>
      <c r="N135" s="100" t="n"/>
    </row>
    <row r="136" ht="19.35" customHeight="1">
      <c r="A136" s="96" t="n"/>
      <c r="B136" s="104" t="n"/>
      <c r="C136" s="98" t="inlineStr">
        <is>
          <t>ЗТм</t>
        </is>
      </c>
      <c r="D136" s="88" t="n"/>
      <c r="E136" s="88" t="n"/>
      <c r="F136" s="105" t="inlineStr">
        <is>
          <t>чел.-ч</t>
        </is>
      </c>
      <c r="G136" s="118" t="n">
        <v>14.8</v>
      </c>
      <c r="H136" s="102" t="n">
        <v>1.2</v>
      </c>
      <c r="I136" s="106" t="n">
        <v>15.096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Итого по расценке</t>
        </is>
      </c>
      <c r="D137" s="88" t="n"/>
      <c r="E137" s="88" t="n"/>
      <c r="F137" s="99" t="n"/>
      <c r="G137" s="107" t="n"/>
      <c r="H137" s="107" t="n"/>
      <c r="I137" s="100" t="n"/>
      <c r="J137" s="103" t="n">
        <v>1343.8</v>
      </c>
      <c r="K137" s="100" t="n"/>
      <c r="L137" s="103" t="n">
        <v>1370.67</v>
      </c>
      <c r="M137" s="100" t="n"/>
      <c r="N137" s="108" t="n"/>
    </row>
    <row r="138" ht="19.35" customHeight="1">
      <c r="A138" s="96" t="n"/>
      <c r="B138" s="109" t="n"/>
      <c r="C138" s="98" t="inlineStr">
        <is>
          <t>ФОТ</t>
        </is>
      </c>
      <c r="D138" s="88" t="n"/>
      <c r="E138" s="88" t="n"/>
      <c r="F138" s="99" t="n"/>
      <c r="G138" s="107" t="n"/>
      <c r="H138" s="107" t="n"/>
      <c r="I138" s="100" t="n"/>
      <c r="J138" s="100" t="n"/>
      <c r="K138" s="100" t="n"/>
      <c r="L138" s="101" t="n">
        <v>409.06</v>
      </c>
      <c r="M138" s="100" t="n"/>
      <c r="N138" s="103" t="n">
        <v>29149.62</v>
      </c>
    </row>
    <row r="139" ht="42" customHeight="1">
      <c r="A139" s="96" t="n"/>
      <c r="B139" s="110" t="inlineStr">
        <is>
          <t>Пр/812-001.4-1</t>
        </is>
      </c>
      <c r="C139" s="98" t="inlineStr">
        <is>
          <t>НР Земляные работы по другим видам работ (подготовительным, сопутствующим, укрепительным)</t>
        </is>
      </c>
      <c r="D139" s="88" t="n"/>
      <c r="E139" s="88" t="n"/>
      <c r="F139" s="105" t="inlineStr">
        <is>
          <t>%</t>
        </is>
      </c>
      <c r="G139" s="111" t="n">
        <v>89</v>
      </c>
      <c r="H139" s="112" t="n"/>
      <c r="I139" s="111" t="n">
        <v>89</v>
      </c>
      <c r="J139" s="100" t="n"/>
      <c r="K139" s="100" t="n"/>
      <c r="L139" s="101" t="n">
        <v>364.06</v>
      </c>
      <c r="M139" s="100" t="n"/>
      <c r="N139" s="113" t="n">
        <v>25943.16</v>
      </c>
    </row>
    <row r="140" ht="42" customHeight="1">
      <c r="A140" s="96" t="n"/>
      <c r="B140" s="110" t="inlineStr">
        <is>
          <t>Пр/774-001.4</t>
        </is>
      </c>
      <c r="C140" s="98" t="inlineStr">
        <is>
          <t>СП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1" t="n">
        <v>41</v>
      </c>
      <c r="H140" s="112" t="n"/>
      <c r="I140" s="111" t="n">
        <v>41</v>
      </c>
      <c r="J140" s="100" t="n"/>
      <c r="K140" s="100" t="n"/>
      <c r="L140" s="101" t="n">
        <v>167.71</v>
      </c>
      <c r="M140" s="100" t="n"/>
      <c r="N140" s="103" t="n">
        <v>11951.34</v>
      </c>
    </row>
    <row r="141" ht="19.35" customHeight="1">
      <c r="A141" s="96" t="n"/>
      <c r="B141" s="109" t="n"/>
      <c r="C141" s="87" t="inlineStr">
        <is>
          <t>Всего по позиции</t>
        </is>
      </c>
      <c r="D141" s="88" t="n"/>
      <c r="E141" s="88" t="n"/>
      <c r="F141" s="100" t="n"/>
      <c r="G141" s="107" t="n"/>
      <c r="H141" s="107" t="n"/>
      <c r="I141" s="114" t="n"/>
      <c r="J141" s="114" t="n"/>
      <c r="K141" s="114" t="n"/>
      <c r="L141" s="115" t="n">
        <v>1902.44</v>
      </c>
      <c r="M141" s="114" t="n"/>
      <c r="N141" s="94" t="n"/>
    </row>
    <row r="142" ht="55.35" customHeight="1">
      <c r="A142" s="87" t="inlineStr">
        <is>
          <t>12</t>
        </is>
      </c>
      <c r="B142" s="91" t="inlineStr">
        <is>
          <t>ФЕР01-02-100-08</t>
        </is>
      </c>
      <c r="C142" s="92" t="inlineStr">
        <is>
          <t>При трелевке на каждые последующие 100 м добавлять: к расценке 01-02-100-02</t>
        </is>
      </c>
      <c r="D142" s="88" t="n"/>
      <c r="E142" s="88" t="n"/>
      <c r="F142" s="93" t="inlineStr">
        <is>
          <t>100 шт</t>
        </is>
      </c>
      <c r="G142" s="94" t="n">
        <v>0.85</v>
      </c>
      <c r="H142" s="95" t="n">
        <v>1</v>
      </c>
      <c r="I142" s="116" t="n">
        <v>0.85</v>
      </c>
      <c r="J142" s="94" t="n"/>
      <c r="K142" s="94" t="n"/>
      <c r="L142" s="94" t="n"/>
      <c r="M142" s="94" t="n"/>
      <c r="N142" s="94" t="n"/>
    </row>
    <row r="143" ht="19.35" customHeight="1">
      <c r="A143" s="96" t="n"/>
      <c r="B143" s="97" t="inlineStr">
        <is>
          <t>1</t>
        </is>
      </c>
      <c r="C143" s="98" t="inlineStr">
        <is>
          <t>ОТ</t>
        </is>
      </c>
      <c r="D143" s="88" t="n"/>
      <c r="E143" s="88" t="n"/>
      <c r="F143" s="99" t="n"/>
      <c r="G143" s="99" t="n"/>
      <c r="H143" s="99" t="n"/>
      <c r="I143" s="100" t="n"/>
      <c r="J143" s="101" t="n">
        <v>58.34</v>
      </c>
      <c r="K143" s="102" t="n">
        <v>1.2</v>
      </c>
      <c r="L143" s="101" t="n">
        <v>59.51</v>
      </c>
      <c r="M143" s="101" t="n">
        <v>71.26000000000001</v>
      </c>
      <c r="N143" s="103" t="n">
        <v>4240.68</v>
      </c>
    </row>
    <row r="144" ht="19.35" customHeight="1">
      <c r="A144" s="96" t="n"/>
      <c r="B144" s="97" t="inlineStr">
        <is>
          <t>2</t>
        </is>
      </c>
      <c r="C144" s="98" t="inlineStr">
        <is>
          <t>ЭМ</t>
        </is>
      </c>
      <c r="D144" s="88" t="n"/>
      <c r="E144" s="88" t="n"/>
      <c r="F144" s="99" t="n"/>
      <c r="G144" s="99" t="n"/>
      <c r="H144" s="99" t="n"/>
      <c r="I144" s="100" t="n"/>
      <c r="J144" s="101" t="n">
        <v>330.42</v>
      </c>
      <c r="K144" s="102" t="n">
        <v>1.2</v>
      </c>
      <c r="L144" s="101" t="n">
        <v>337.03</v>
      </c>
      <c r="M144" s="100" t="n"/>
      <c r="N144" s="100" t="n"/>
    </row>
    <row r="145" ht="19.35" customHeight="1">
      <c r="A145" s="96" t="n"/>
      <c r="B145" s="97" t="inlineStr">
        <is>
          <t>3</t>
        </is>
      </c>
      <c r="C145" s="98" t="inlineStr">
        <is>
          <t>в т.ч. ОТм</t>
        </is>
      </c>
      <c r="D145" s="88" t="n"/>
      <c r="E145" s="88" t="n"/>
      <c r="F145" s="99" t="n"/>
      <c r="G145" s="99" t="n"/>
      <c r="H145" s="99" t="n"/>
      <c r="I145" s="100" t="n"/>
      <c r="J145" s="101" t="n">
        <v>57.78</v>
      </c>
      <c r="K145" s="102" t="n">
        <v>1.2</v>
      </c>
      <c r="L145" s="101" t="n">
        <v>58.94</v>
      </c>
      <c r="M145" s="101" t="n">
        <v>71.26000000000001</v>
      </c>
      <c r="N145" s="103" t="n">
        <v>4200.06</v>
      </c>
    </row>
    <row r="146" ht="19.35" customHeight="1">
      <c r="A146" s="96" t="n"/>
      <c r="B146" s="104" t="n"/>
      <c r="C146" s="98" t="inlineStr">
        <is>
          <t>ЗТ</t>
        </is>
      </c>
      <c r="D146" s="88" t="n"/>
      <c r="E146" s="88" t="n"/>
      <c r="F146" s="105" t="inlineStr">
        <is>
          <t>чел.-ч</t>
        </is>
      </c>
      <c r="G146" s="101" t="n">
        <v>7.48</v>
      </c>
      <c r="H146" s="102" t="n">
        <v>1.2</v>
      </c>
      <c r="I146" s="119" t="n">
        <v>7.6296</v>
      </c>
      <c r="J146" s="100" t="n"/>
      <c r="K146" s="100" t="n"/>
      <c r="L146" s="100" t="n"/>
      <c r="M146" s="100" t="n"/>
      <c r="N146" s="100" t="n"/>
    </row>
    <row r="147" ht="19.35" customHeight="1">
      <c r="A147" s="96" t="n"/>
      <c r="B147" s="104" t="n"/>
      <c r="C147" s="98" t="inlineStr">
        <is>
          <t>ЗТм</t>
        </is>
      </c>
      <c r="D147" s="88" t="n"/>
      <c r="E147" s="88" t="n"/>
      <c r="F147" s="105" t="inlineStr">
        <is>
          <t>чел.-ч</t>
        </is>
      </c>
      <c r="G147" s="101" t="n">
        <v>4.28</v>
      </c>
      <c r="H147" s="102" t="n">
        <v>1.2</v>
      </c>
      <c r="I147" s="119" t="n">
        <v>4.3656</v>
      </c>
      <c r="J147" s="100" t="n"/>
      <c r="K147" s="100" t="n"/>
      <c r="L147" s="100" t="n"/>
      <c r="M147" s="100" t="n"/>
      <c r="N147" s="100" t="n"/>
    </row>
    <row r="148" ht="19.35" customHeight="1">
      <c r="A148" s="96" t="n"/>
      <c r="B148" s="104" t="n"/>
      <c r="C148" s="98" t="inlineStr">
        <is>
          <t>Итого по расценке</t>
        </is>
      </c>
      <c r="D148" s="88" t="n"/>
      <c r="E148" s="88" t="n"/>
      <c r="F148" s="99" t="n"/>
      <c r="G148" s="107" t="n"/>
      <c r="H148" s="107" t="n"/>
      <c r="I148" s="100" t="n"/>
      <c r="J148" s="101" t="n">
        <v>388.76</v>
      </c>
      <c r="K148" s="100" t="n"/>
      <c r="L148" s="101" t="n">
        <v>396.54</v>
      </c>
      <c r="M148" s="100" t="n"/>
      <c r="N148" s="108" t="n"/>
    </row>
    <row r="149" ht="19.35" customHeight="1">
      <c r="A149" s="96" t="n"/>
      <c r="B149" s="109" t="n"/>
      <c r="C149" s="98" t="inlineStr">
        <is>
          <t>ФОТ</t>
        </is>
      </c>
      <c r="D149" s="88" t="n"/>
      <c r="E149" s="88" t="n"/>
      <c r="F149" s="99" t="n"/>
      <c r="G149" s="107" t="n"/>
      <c r="H149" s="107" t="n"/>
      <c r="I149" s="100" t="n"/>
      <c r="J149" s="100" t="n"/>
      <c r="K149" s="100" t="n"/>
      <c r="L149" s="101" t="n">
        <v>118.45</v>
      </c>
      <c r="M149" s="100" t="n"/>
      <c r="N149" s="103" t="n">
        <v>8440.74</v>
      </c>
    </row>
    <row r="150" ht="42" customHeight="1">
      <c r="A150" s="96" t="n"/>
      <c r="B150" s="110" t="inlineStr">
        <is>
          <t>Пр/812-001.4-1</t>
        </is>
      </c>
      <c r="C150" s="98" t="inlineStr">
        <is>
          <t>НР Земляные работы по другим видам работ (подготовительным, сопутствующим, укрепительным)</t>
        </is>
      </c>
      <c r="D150" s="88" t="n"/>
      <c r="E150" s="88" t="n"/>
      <c r="F150" s="105" t="inlineStr">
        <is>
          <t>%</t>
        </is>
      </c>
      <c r="G150" s="111" t="n">
        <v>89</v>
      </c>
      <c r="H150" s="112" t="n"/>
      <c r="I150" s="111" t="n">
        <v>89</v>
      </c>
      <c r="J150" s="100" t="n"/>
      <c r="K150" s="100" t="n"/>
      <c r="L150" s="101" t="n">
        <v>105.42</v>
      </c>
      <c r="M150" s="100" t="n"/>
      <c r="N150" s="113" t="n">
        <v>7512.26</v>
      </c>
    </row>
    <row r="151" ht="42" customHeight="1">
      <c r="A151" s="96" t="n"/>
      <c r="B151" s="110" t="inlineStr">
        <is>
          <t>Пр/774-001.4</t>
        </is>
      </c>
      <c r="C151" s="98" t="inlineStr">
        <is>
          <t>СП Земляные работы по другим видам работ (подготовительным, сопутствующим, укрепительным)</t>
        </is>
      </c>
      <c r="D151" s="88" t="n"/>
      <c r="E151" s="88" t="n"/>
      <c r="F151" s="105" t="inlineStr">
        <is>
          <t>%</t>
        </is>
      </c>
      <c r="G151" s="111" t="n">
        <v>41</v>
      </c>
      <c r="H151" s="112" t="n"/>
      <c r="I151" s="111" t="n">
        <v>41</v>
      </c>
      <c r="J151" s="100" t="n"/>
      <c r="K151" s="100" t="n"/>
      <c r="L151" s="101" t="n">
        <v>48.56</v>
      </c>
      <c r="M151" s="100" t="n"/>
      <c r="N151" s="103" t="n">
        <v>3460.7</v>
      </c>
    </row>
    <row r="152" ht="19.35" customHeight="1">
      <c r="A152" s="96" t="n"/>
      <c r="B152" s="109" t="n"/>
      <c r="C152" s="87" t="inlineStr">
        <is>
          <t>Всего по позиции</t>
        </is>
      </c>
      <c r="D152" s="88" t="n"/>
      <c r="E152" s="88" t="n"/>
      <c r="F152" s="100" t="n"/>
      <c r="G152" s="107" t="n"/>
      <c r="H152" s="107" t="n"/>
      <c r="I152" s="114" t="n"/>
      <c r="J152" s="114" t="n"/>
      <c r="K152" s="114" t="n"/>
      <c r="L152" s="116" t="n">
        <v>550.52</v>
      </c>
      <c r="M152" s="114" t="n"/>
      <c r="N152" s="94" t="n"/>
    </row>
    <row r="153" ht="68.65000000000001" customHeight="1">
      <c r="A153" s="87" t="inlineStr">
        <is>
          <t>13</t>
        </is>
      </c>
      <c r="B153" s="91" t="inlineStr">
        <is>
          <t>ФЕР01-02-100-03</t>
        </is>
      </c>
      <c r="C153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88" t="n"/>
      <c r="E153" s="88" t="n"/>
      <c r="F153" s="93" t="inlineStr">
        <is>
          <t>100 шт</t>
        </is>
      </c>
      <c r="G153" s="94" t="n">
        <v>0.18</v>
      </c>
      <c r="H153" s="95" t="n">
        <v>1</v>
      </c>
      <c r="I153" s="116" t="n">
        <v>0.18</v>
      </c>
      <c r="J153" s="94" t="n"/>
      <c r="K153" s="94" t="n"/>
      <c r="L153" s="94" t="n"/>
      <c r="M153" s="94" t="n"/>
      <c r="N153" s="94" t="n"/>
    </row>
    <row r="154" ht="19.35" customHeight="1">
      <c r="A154" s="96" t="n"/>
      <c r="B154" s="97" t="inlineStr">
        <is>
          <t>1</t>
        </is>
      </c>
      <c r="C154" s="98" t="inlineStr">
        <is>
          <t>ОТ</t>
        </is>
      </c>
      <c r="D154" s="88" t="n"/>
      <c r="E154" s="88" t="n"/>
      <c r="F154" s="99" t="n"/>
      <c r="G154" s="99" t="n"/>
      <c r="H154" s="99" t="n"/>
      <c r="I154" s="100" t="n"/>
      <c r="J154" s="101" t="n">
        <v>326.82</v>
      </c>
      <c r="K154" s="102" t="n">
        <v>1.2</v>
      </c>
      <c r="L154" s="101" t="n">
        <v>70.59</v>
      </c>
      <c r="M154" s="101" t="n">
        <v>71.26000000000001</v>
      </c>
      <c r="N154" s="103" t="n">
        <v>5030.24</v>
      </c>
    </row>
    <row r="155" ht="19.35" customHeight="1">
      <c r="A155" s="96" t="n"/>
      <c r="B155" s="97" t="inlineStr">
        <is>
          <t>2</t>
        </is>
      </c>
      <c r="C155" s="98" t="inlineStr">
        <is>
          <t>ЭМ</t>
        </is>
      </c>
      <c r="D155" s="88" t="n"/>
      <c r="E155" s="88" t="n"/>
      <c r="F155" s="99" t="n"/>
      <c r="G155" s="99" t="n"/>
      <c r="H155" s="99" t="n"/>
      <c r="I155" s="100" t="n"/>
      <c r="J155" s="103" t="n">
        <v>1852.8</v>
      </c>
      <c r="K155" s="102" t="n">
        <v>1.2</v>
      </c>
      <c r="L155" s="101" t="n">
        <v>400.2</v>
      </c>
      <c r="M155" s="100" t="n"/>
      <c r="N155" s="100" t="n"/>
    </row>
    <row r="156" ht="19.35" customHeight="1">
      <c r="A156" s="96" t="n"/>
      <c r="B156" s="97" t="inlineStr">
        <is>
          <t>3</t>
        </is>
      </c>
      <c r="C156" s="98" t="inlineStr">
        <is>
          <t>в т.ч. ОТм</t>
        </is>
      </c>
      <c r="D156" s="88" t="n"/>
      <c r="E156" s="88" t="n"/>
      <c r="F156" s="99" t="n"/>
      <c r="G156" s="99" t="n"/>
      <c r="H156" s="99" t="n"/>
      <c r="I156" s="100" t="n"/>
      <c r="J156" s="101" t="n">
        <v>324</v>
      </c>
      <c r="K156" s="102" t="n">
        <v>1.2</v>
      </c>
      <c r="L156" s="101" t="n">
        <v>69.98</v>
      </c>
      <c r="M156" s="101" t="n">
        <v>71.26000000000001</v>
      </c>
      <c r="N156" s="103" t="n">
        <v>4986.77</v>
      </c>
    </row>
    <row r="157" ht="19.35" customHeight="1">
      <c r="A157" s="96" t="n"/>
      <c r="B157" s="104" t="n"/>
      <c r="C157" s="98" t="inlineStr">
        <is>
          <t>ЗТ</t>
        </is>
      </c>
      <c r="D157" s="88" t="n"/>
      <c r="E157" s="88" t="n"/>
      <c r="F157" s="105" t="inlineStr">
        <is>
          <t>чел.-ч</t>
        </is>
      </c>
      <c r="G157" s="118" t="n">
        <v>41.9</v>
      </c>
      <c r="H157" s="102" t="n">
        <v>1.2</v>
      </c>
      <c r="I157" s="119" t="n">
        <v>9.0504</v>
      </c>
      <c r="J157" s="100" t="n"/>
      <c r="K157" s="100" t="n"/>
      <c r="L157" s="100" t="n"/>
      <c r="M157" s="100" t="n"/>
      <c r="N157" s="100" t="n"/>
    </row>
    <row r="158" ht="19.35" customHeight="1">
      <c r="A158" s="96" t="n"/>
      <c r="B158" s="104" t="n"/>
      <c r="C158" s="98" t="inlineStr">
        <is>
          <t>ЗТм</t>
        </is>
      </c>
      <c r="D158" s="88" t="n"/>
      <c r="E158" s="88" t="n"/>
      <c r="F158" s="105" t="inlineStr">
        <is>
          <t>чел.-ч</t>
        </is>
      </c>
      <c r="G158" s="122" t="n">
        <v>24</v>
      </c>
      <c r="H158" s="102" t="n">
        <v>1.2</v>
      </c>
      <c r="I158" s="106" t="n">
        <v>5.184</v>
      </c>
      <c r="J158" s="100" t="n"/>
      <c r="K158" s="100" t="n"/>
      <c r="L158" s="100" t="n"/>
      <c r="M158" s="100" t="n"/>
      <c r="N158" s="100" t="n"/>
    </row>
    <row r="159" ht="19.35" customHeight="1">
      <c r="A159" s="96" t="n"/>
      <c r="B159" s="104" t="n"/>
      <c r="C159" s="98" t="inlineStr">
        <is>
          <t>Итого по расценке</t>
        </is>
      </c>
      <c r="D159" s="88" t="n"/>
      <c r="E159" s="88" t="n"/>
      <c r="F159" s="99" t="n"/>
      <c r="G159" s="107" t="n"/>
      <c r="H159" s="107" t="n"/>
      <c r="I159" s="100" t="n"/>
      <c r="J159" s="103" t="n">
        <v>2179.62</v>
      </c>
      <c r="K159" s="100" t="n"/>
      <c r="L159" s="101" t="n">
        <v>470.79</v>
      </c>
      <c r="M159" s="100" t="n"/>
      <c r="N159" s="108" t="n"/>
    </row>
    <row r="160" ht="19.35" customHeight="1">
      <c r="A160" s="96" t="n"/>
      <c r="B160" s="109" t="n"/>
      <c r="C160" s="98" t="inlineStr">
        <is>
          <t>ФОТ</t>
        </is>
      </c>
      <c r="D160" s="88" t="n"/>
      <c r="E160" s="88" t="n"/>
      <c r="F160" s="99" t="n"/>
      <c r="G160" s="107" t="n"/>
      <c r="H160" s="107" t="n"/>
      <c r="I160" s="100" t="n"/>
      <c r="J160" s="100" t="n"/>
      <c r="K160" s="100" t="n"/>
      <c r="L160" s="101" t="n">
        <v>140.57</v>
      </c>
      <c r="M160" s="100" t="n"/>
      <c r="N160" s="103" t="n">
        <v>10017.01</v>
      </c>
    </row>
    <row r="161" ht="42" customHeight="1">
      <c r="A161" s="96" t="n"/>
      <c r="B161" s="110" t="inlineStr">
        <is>
          <t>Пр/812-001.4-1</t>
        </is>
      </c>
      <c r="C161" s="98" t="inlineStr">
        <is>
          <t>НР Земляные работы по другим видам работ (подготовительным, сопутствующим, укрепительным)</t>
        </is>
      </c>
      <c r="D161" s="88" t="n"/>
      <c r="E161" s="88" t="n"/>
      <c r="F161" s="105" t="inlineStr">
        <is>
          <t>%</t>
        </is>
      </c>
      <c r="G161" s="111" t="n">
        <v>89</v>
      </c>
      <c r="H161" s="112" t="n"/>
      <c r="I161" s="111" t="n">
        <v>89</v>
      </c>
      <c r="J161" s="100" t="n"/>
      <c r="K161" s="100" t="n"/>
      <c r="L161" s="101" t="n">
        <v>125.11</v>
      </c>
      <c r="M161" s="100" t="n"/>
      <c r="N161" s="113" t="n">
        <v>8915.139999999999</v>
      </c>
    </row>
    <row r="162" ht="42" customHeight="1">
      <c r="A162" s="96" t="n"/>
      <c r="B162" s="110" t="inlineStr">
        <is>
          <t>Пр/774-001.4</t>
        </is>
      </c>
      <c r="C162" s="98" t="inlineStr">
        <is>
          <t>СП Земляные работы по другим видам работ (подготовительным, сопутствующим, укрепительным)</t>
        </is>
      </c>
      <c r="D162" s="88" t="n"/>
      <c r="E162" s="88" t="n"/>
      <c r="F162" s="105" t="inlineStr">
        <is>
          <t>%</t>
        </is>
      </c>
      <c r="G162" s="111" t="n">
        <v>41</v>
      </c>
      <c r="H162" s="112" t="n"/>
      <c r="I162" s="111" t="n">
        <v>41</v>
      </c>
      <c r="J162" s="100" t="n"/>
      <c r="K162" s="100" t="n"/>
      <c r="L162" s="101" t="n">
        <v>57.63</v>
      </c>
      <c r="M162" s="100" t="n"/>
      <c r="N162" s="103" t="n">
        <v>4106.97</v>
      </c>
    </row>
    <row r="163" ht="19.35" customHeight="1">
      <c r="A163" s="96" t="n"/>
      <c r="B163" s="109" t="n"/>
      <c r="C163" s="87" t="inlineStr">
        <is>
          <t>Всего по позиции</t>
        </is>
      </c>
      <c r="D163" s="88" t="n"/>
      <c r="E163" s="88" t="n"/>
      <c r="F163" s="100" t="n"/>
      <c r="G163" s="107" t="n"/>
      <c r="H163" s="107" t="n"/>
      <c r="I163" s="114" t="n"/>
      <c r="J163" s="114" t="n"/>
      <c r="K163" s="114" t="n"/>
      <c r="L163" s="116" t="n">
        <v>653.53</v>
      </c>
      <c r="M163" s="114" t="n"/>
      <c r="N163" s="94" t="n"/>
    </row>
    <row r="164" ht="55.35" customHeight="1">
      <c r="A164" s="87" t="inlineStr">
        <is>
          <t>14</t>
        </is>
      </c>
      <c r="B164" s="91" t="inlineStr">
        <is>
          <t>ФЕР01-02-100-09</t>
        </is>
      </c>
      <c r="C164" s="92" t="inlineStr">
        <is>
          <t>При трелевке на каждые последующие 100 м добавлять: к расценке 01-02-100-03</t>
        </is>
      </c>
      <c r="D164" s="88" t="n"/>
      <c r="E164" s="88" t="n"/>
      <c r="F164" s="93" t="inlineStr">
        <is>
          <t>100 шт</t>
        </is>
      </c>
      <c r="G164" s="94" t="n">
        <v>0.18</v>
      </c>
      <c r="H164" s="95" t="n">
        <v>1</v>
      </c>
      <c r="I164" s="116" t="n">
        <v>0.18</v>
      </c>
      <c r="J164" s="94" t="n"/>
      <c r="K164" s="94" t="n"/>
      <c r="L164" s="94" t="n"/>
      <c r="M164" s="94" t="n"/>
      <c r="N164" s="94" t="n"/>
    </row>
    <row r="165" ht="19.35" customHeight="1">
      <c r="A165" s="96" t="n"/>
      <c r="B165" s="97" t="inlineStr">
        <is>
          <t>1</t>
        </is>
      </c>
      <c r="C165" s="98" t="inlineStr">
        <is>
          <t>ОТ</t>
        </is>
      </c>
      <c r="D165" s="88" t="n"/>
      <c r="E165" s="88" t="n"/>
      <c r="F165" s="99" t="n"/>
      <c r="G165" s="99" t="n"/>
      <c r="H165" s="99" t="n"/>
      <c r="I165" s="100" t="n"/>
      <c r="J165" s="101" t="n">
        <v>93.59999999999999</v>
      </c>
      <c r="K165" s="102" t="n">
        <v>1.2</v>
      </c>
      <c r="L165" s="101" t="n">
        <v>20.22</v>
      </c>
      <c r="M165" s="101" t="n">
        <v>71.26000000000001</v>
      </c>
      <c r="N165" s="103" t="n">
        <v>1440.88</v>
      </c>
    </row>
    <row r="166" ht="19.35" customHeight="1">
      <c r="A166" s="96" t="n"/>
      <c r="B166" s="97" t="inlineStr">
        <is>
          <t>2</t>
        </is>
      </c>
      <c r="C166" s="98" t="inlineStr">
        <is>
          <t>ЭМ</t>
        </is>
      </c>
      <c r="D166" s="88" t="n"/>
      <c r="E166" s="88" t="n"/>
      <c r="F166" s="99" t="n"/>
      <c r="G166" s="99" t="n"/>
      <c r="H166" s="99" t="n"/>
      <c r="I166" s="100" t="n"/>
      <c r="J166" s="101" t="n">
        <v>531.14</v>
      </c>
      <c r="K166" s="102" t="n">
        <v>1.2</v>
      </c>
      <c r="L166" s="101" t="n">
        <v>114.73</v>
      </c>
      <c r="M166" s="100" t="n"/>
      <c r="N166" s="100" t="n"/>
    </row>
    <row r="167" ht="19.35" customHeight="1">
      <c r="A167" s="96" t="n"/>
      <c r="B167" s="97" t="inlineStr">
        <is>
          <t>3</t>
        </is>
      </c>
      <c r="C167" s="98" t="inlineStr">
        <is>
          <t>в т.ч. ОТм</t>
        </is>
      </c>
      <c r="D167" s="88" t="n"/>
      <c r="E167" s="88" t="n"/>
      <c r="F167" s="99" t="n"/>
      <c r="G167" s="99" t="n"/>
      <c r="H167" s="99" t="n"/>
      <c r="I167" s="100" t="n"/>
      <c r="J167" s="101" t="n">
        <v>92.88</v>
      </c>
      <c r="K167" s="102" t="n">
        <v>1.2</v>
      </c>
      <c r="L167" s="101" t="n">
        <v>20.06</v>
      </c>
      <c r="M167" s="101" t="n">
        <v>71.26000000000001</v>
      </c>
      <c r="N167" s="103" t="n">
        <v>1429.48</v>
      </c>
    </row>
    <row r="168" ht="19.35" customHeight="1">
      <c r="A168" s="96" t="n"/>
      <c r="B168" s="104" t="n"/>
      <c r="C168" s="98" t="inlineStr">
        <is>
          <t>ЗТ</t>
        </is>
      </c>
      <c r="D168" s="88" t="n"/>
      <c r="E168" s="88" t="n"/>
      <c r="F168" s="105" t="inlineStr">
        <is>
          <t>чел.-ч</t>
        </is>
      </c>
      <c r="G168" s="122" t="n">
        <v>12</v>
      </c>
      <c r="H168" s="102" t="n">
        <v>1.2</v>
      </c>
      <c r="I168" s="106" t="n">
        <v>2.592</v>
      </c>
      <c r="J168" s="100" t="n"/>
      <c r="K168" s="100" t="n"/>
      <c r="L168" s="100" t="n"/>
      <c r="M168" s="100" t="n"/>
      <c r="N168" s="100" t="n"/>
    </row>
    <row r="169" ht="19.35" customHeight="1">
      <c r="A169" s="96" t="n"/>
      <c r="B169" s="104" t="n"/>
      <c r="C169" s="98" t="inlineStr">
        <is>
          <t>ЗТм</t>
        </is>
      </c>
      <c r="D169" s="88" t="n"/>
      <c r="E169" s="88" t="n"/>
      <c r="F169" s="105" t="inlineStr">
        <is>
          <t>чел.-ч</t>
        </is>
      </c>
      <c r="G169" s="101" t="n">
        <v>6.88</v>
      </c>
      <c r="H169" s="102" t="n">
        <v>1.2</v>
      </c>
      <c r="I169" s="117" t="n">
        <v>1.48608</v>
      </c>
      <c r="J169" s="100" t="n"/>
      <c r="K169" s="100" t="n"/>
      <c r="L169" s="100" t="n"/>
      <c r="M169" s="100" t="n"/>
      <c r="N169" s="100" t="n"/>
    </row>
    <row r="170" ht="19.35" customHeight="1">
      <c r="A170" s="96" t="n"/>
      <c r="B170" s="104" t="n"/>
      <c r="C170" s="98" t="inlineStr">
        <is>
          <t>Итого по расценке</t>
        </is>
      </c>
      <c r="D170" s="88" t="n"/>
      <c r="E170" s="88" t="n"/>
      <c r="F170" s="99" t="n"/>
      <c r="G170" s="107" t="n"/>
      <c r="H170" s="107" t="n"/>
      <c r="I170" s="100" t="n"/>
      <c r="J170" s="101" t="n">
        <v>624.74</v>
      </c>
      <c r="K170" s="100" t="n"/>
      <c r="L170" s="101" t="n">
        <v>134.95</v>
      </c>
      <c r="M170" s="100" t="n"/>
      <c r="N170" s="108" t="n"/>
    </row>
    <row r="171" ht="19.35" customHeight="1">
      <c r="A171" s="96" t="n"/>
      <c r="B171" s="109" t="n"/>
      <c r="C171" s="98" t="inlineStr">
        <is>
          <t>ФОТ</t>
        </is>
      </c>
      <c r="D171" s="88" t="n"/>
      <c r="E171" s="88" t="n"/>
      <c r="F171" s="99" t="n"/>
      <c r="G171" s="107" t="n"/>
      <c r="H171" s="107" t="n"/>
      <c r="I171" s="100" t="n"/>
      <c r="J171" s="100" t="n"/>
      <c r="K171" s="100" t="n"/>
      <c r="L171" s="101" t="n">
        <v>40.28</v>
      </c>
      <c r="M171" s="100" t="n"/>
      <c r="N171" s="103" t="n">
        <v>2870.36</v>
      </c>
    </row>
    <row r="172" ht="42" customHeight="1">
      <c r="A172" s="96" t="n"/>
      <c r="B172" s="110" t="inlineStr">
        <is>
          <t>Пр/812-001.4-1</t>
        </is>
      </c>
      <c r="C172" s="98" t="inlineStr">
        <is>
          <t>НР Земляные работы по другим видам работ (подготовительным, сопутствующим, укрепительным)</t>
        </is>
      </c>
      <c r="D172" s="88" t="n"/>
      <c r="E172" s="88" t="n"/>
      <c r="F172" s="105" t="inlineStr">
        <is>
          <t>%</t>
        </is>
      </c>
      <c r="G172" s="111" t="n">
        <v>89</v>
      </c>
      <c r="H172" s="112" t="n"/>
      <c r="I172" s="111" t="n">
        <v>89</v>
      </c>
      <c r="J172" s="100" t="n"/>
      <c r="K172" s="100" t="n"/>
      <c r="L172" s="101" t="n">
        <v>35.85</v>
      </c>
      <c r="M172" s="100" t="n"/>
      <c r="N172" s="113" t="n">
        <v>2554.62</v>
      </c>
    </row>
    <row r="173" ht="42" customHeight="1">
      <c r="A173" s="96" t="n"/>
      <c r="B173" s="110" t="inlineStr">
        <is>
          <t>Пр/774-001.4</t>
        </is>
      </c>
      <c r="C173" s="98" t="inlineStr">
        <is>
          <t>СП Земляные работы по другим видам работ (подготовительным, сопутствующим, укрепительным)</t>
        </is>
      </c>
      <c r="D173" s="88" t="n"/>
      <c r="E173" s="88" t="n"/>
      <c r="F173" s="105" t="inlineStr">
        <is>
          <t>%</t>
        </is>
      </c>
      <c r="G173" s="111" t="n">
        <v>41</v>
      </c>
      <c r="H173" s="112" t="n"/>
      <c r="I173" s="111" t="n">
        <v>41</v>
      </c>
      <c r="J173" s="100" t="n"/>
      <c r="K173" s="100" t="n"/>
      <c r="L173" s="101" t="n">
        <v>16.51</v>
      </c>
      <c r="M173" s="100" t="n"/>
      <c r="N173" s="103" t="n">
        <v>1176.85</v>
      </c>
    </row>
    <row r="174" ht="19.35" customHeight="1">
      <c r="A174" s="96" t="n"/>
      <c r="B174" s="109" t="n"/>
      <c r="C174" s="87" t="inlineStr">
        <is>
          <t>Всего по позиции</t>
        </is>
      </c>
      <c r="D174" s="88" t="n"/>
      <c r="E174" s="88" t="n"/>
      <c r="F174" s="100" t="n"/>
      <c r="G174" s="107" t="n"/>
      <c r="H174" s="107" t="n"/>
      <c r="I174" s="114" t="n"/>
      <c r="J174" s="114" t="n"/>
      <c r="K174" s="114" t="n"/>
      <c r="L174" s="116" t="n">
        <v>187.31</v>
      </c>
      <c r="M174" s="114" t="n"/>
      <c r="N174" s="94" t="n"/>
    </row>
    <row r="175" ht="19.35" customHeight="1">
      <c r="A175" s="123" t="n"/>
      <c r="B175" s="123" t="n"/>
      <c r="C175" s="124" t="inlineStr">
        <is>
          <t>Итого по разделу 1. Вырубка просеки</t>
        </is>
      </c>
      <c r="L175" s="125" t="n">
        <v>14134.37</v>
      </c>
      <c r="M175" s="123" t="n"/>
      <c r="N175" s="126" t="n"/>
    </row>
    <row r="176" ht="19.35" customHeight="1">
      <c r="A176" s="127" t="n"/>
      <c r="B176" s="128" t="n"/>
      <c r="C176" s="129" t="inlineStr">
        <is>
          <t>Итого прямые затраты по разделу</t>
        </is>
      </c>
      <c r="L176" s="130" t="n">
        <v>7906.77</v>
      </c>
      <c r="M176" s="131" t="n"/>
      <c r="N176" s="130" t="n">
        <v>373427.12</v>
      </c>
    </row>
    <row r="177" ht="19.35" customHeight="1">
      <c r="A177" s="127" t="n"/>
      <c r="B177" s="128" t="n"/>
      <c r="C177" s="129" t="inlineStr">
        <is>
          <t>в том числе</t>
        </is>
      </c>
      <c r="L177" s="130" t="n"/>
      <c r="M177" s="131" t="n"/>
      <c r="N177" s="130" t="n"/>
    </row>
    <row r="178" ht="19.35" customHeight="1">
      <c r="A178" s="127" t="n"/>
      <c r="B178" s="128" t="n"/>
      <c r="C178" s="129" t="inlineStr">
        <is>
          <t>- оплата труда (ОТ)</t>
        </is>
      </c>
      <c r="L178" s="130" t="n">
        <v>4130</v>
      </c>
      <c r="M178" s="131" t="n"/>
      <c r="N178" s="130" t="n">
        <v>294303.79</v>
      </c>
    </row>
    <row r="179" ht="19.35" customHeight="1">
      <c r="A179" s="127" t="n"/>
      <c r="B179" s="128" t="n"/>
      <c r="C179" s="129" t="inlineStr">
        <is>
          <t>- эксплуатация машин и механизмов</t>
        </is>
      </c>
      <c r="L179" s="130" t="n">
        <v>3776.77</v>
      </c>
      <c r="M179" s="131" t="n"/>
      <c r="N179" s="130" t="n">
        <v>79123.33</v>
      </c>
    </row>
    <row r="180" ht="19.35" customHeight="1">
      <c r="A180" s="127" t="n"/>
      <c r="B180" s="132" t="n"/>
      <c r="C180" s="133" t="inlineStr">
        <is>
          <t>в том числе</t>
        </is>
      </c>
      <c r="L180" s="130" t="n"/>
      <c r="M180" s="131" t="n"/>
      <c r="N180" s="130" t="n"/>
    </row>
    <row r="181" ht="19.35" customHeight="1">
      <c r="A181" s="127" t="n"/>
      <c r="B181" s="132" t="n"/>
      <c r="C181" s="133" t="inlineStr">
        <is>
          <t>эксплуатация машин и механизмов без учета доплат к оплате труда машинистов</t>
        </is>
      </c>
      <c r="L181" s="130" t="n">
        <v>3776.77</v>
      </c>
      <c r="M181" s="131" t="n"/>
      <c r="N181" s="130" t="n">
        <v>79123.33</v>
      </c>
    </row>
    <row r="182" ht="19.35" customHeight="1">
      <c r="A182" s="127" t="n"/>
      <c r="B182" s="132" t="n"/>
      <c r="C182" s="133" t="inlineStr">
        <is>
          <t>в том числе</t>
        </is>
      </c>
      <c r="L182" s="130" t="n"/>
      <c r="M182" s="131" t="n"/>
      <c r="N182" s="130" t="n"/>
    </row>
    <row r="183" ht="19.35" customHeight="1">
      <c r="A183" s="127" t="n"/>
      <c r="B183" s="132" t="n"/>
      <c r="C183" s="133" t="inlineStr">
        <is>
          <t>оплата труда машинистов (ОТм)</t>
        </is>
      </c>
      <c r="L183" s="130" t="n">
        <v>660.46</v>
      </c>
      <c r="M183" s="131" t="n"/>
      <c r="N183" s="130" t="n">
        <v>47064.37</v>
      </c>
    </row>
    <row r="184" ht="19.35" customHeight="1">
      <c r="A184" s="127" t="n"/>
      <c r="B184" s="128" t="n"/>
      <c r="C184" s="129" t="inlineStr">
        <is>
          <t>Итого ФОТ (справочно)</t>
        </is>
      </c>
      <c r="L184" s="130" t="n">
        <v>4790.46</v>
      </c>
      <c r="M184" s="131" t="n"/>
      <c r="N184" s="130" t="n">
        <v>341368.16</v>
      </c>
    </row>
    <row r="185" ht="19.35" customHeight="1">
      <c r="A185" s="127" t="n"/>
      <c r="B185" s="128" t="n"/>
      <c r="C185" s="129" t="inlineStr">
        <is>
          <t>Итого накладные расходы</t>
        </is>
      </c>
      <c r="L185" s="130" t="n">
        <v>4263.52</v>
      </c>
      <c r="M185" s="131" t="n"/>
      <c r="N185" s="130" t="n">
        <v>303817.67</v>
      </c>
    </row>
    <row r="186" ht="19.35" customHeight="1">
      <c r="A186" s="127" t="n"/>
      <c r="B186" s="128" t="n"/>
      <c r="C186" s="129" t="inlineStr">
        <is>
          <t>Итого сметная прибыль</t>
        </is>
      </c>
      <c r="L186" s="130" t="n">
        <v>1964.08</v>
      </c>
      <c r="M186" s="131" t="n"/>
      <c r="N186" s="130" t="n">
        <v>139960.93</v>
      </c>
    </row>
    <row r="187" ht="19.35" customHeight="1">
      <c r="A187" s="127" t="n"/>
      <c r="B187" s="134" t="n"/>
      <c r="C187" s="135" t="inlineStr">
        <is>
          <t>Итого по разделу</t>
        </is>
      </c>
      <c r="L187" s="125" t="n">
        <v>14134.37</v>
      </c>
      <c r="M187" s="136" t="n"/>
      <c r="N187" s="125" t="n">
        <v>817205.72</v>
      </c>
    </row>
    <row r="188" ht="19.35" customHeight="1">
      <c r="A188" s="127" t="n"/>
      <c r="B188" s="132" t="n"/>
      <c r="C188" s="133" t="inlineStr">
        <is>
          <t>Справочно</t>
        </is>
      </c>
      <c r="L188" s="130" t="n"/>
      <c r="M188" s="131" t="n"/>
      <c r="N188" s="130" t="n"/>
    </row>
    <row r="189" ht="19.35" customHeight="1">
      <c r="A189" s="127" t="n"/>
      <c r="B189" s="128" t="n"/>
      <c r="C189" s="133" t="inlineStr">
        <is>
          <t>затраты труда рабочих</t>
        </is>
      </c>
      <c r="I189" s="137" t="n">
        <v>488.80248</v>
      </c>
      <c r="J189" s="138" t="n"/>
      <c r="K189" s="138" t="n"/>
      <c r="L189" s="131" t="n"/>
      <c r="M189" s="131" t="n"/>
      <c r="N189" s="131" t="n"/>
    </row>
    <row r="190" ht="19.35" customHeight="1">
      <c r="A190" s="127" t="n"/>
      <c r="B190" s="128" t="n"/>
      <c r="C190" s="133" t="inlineStr">
        <is>
          <t>затраты труда машинистов</t>
        </is>
      </c>
      <c r="I190" s="137" t="n">
        <v>48.92196</v>
      </c>
      <c r="J190" s="138" t="n"/>
      <c r="K190" s="138" t="n"/>
      <c r="L190" s="131" t="n"/>
      <c r="M190" s="131" t="n"/>
      <c r="N190" s="131" t="n"/>
    </row>
    <row r="191" ht="19.35" customHeight="1">
      <c r="A191" s="139" t="n"/>
      <c r="B191" s="140" t="n"/>
      <c r="C191" s="141" t="inlineStr">
        <is>
          <t>ВСЕГО по смете</t>
        </is>
      </c>
      <c r="D191" s="142" t="n"/>
      <c r="E191" s="142" t="n"/>
      <c r="F191" s="143" t="n"/>
      <c r="G191" s="143" t="n"/>
      <c r="H191" s="143" t="n"/>
      <c r="I191" s="143" t="n"/>
      <c r="J191" s="143" t="n"/>
      <c r="K191" s="143" t="n"/>
      <c r="L191" s="144" t="n"/>
      <c r="M191" s="143" t="n"/>
      <c r="N191" s="145" t="n"/>
    </row>
    <row r="192" ht="19.35" customHeight="1">
      <c r="A192" s="127" t="n"/>
      <c r="B192" s="134" t="n"/>
      <c r="C192" s="135" t="inlineStr">
        <is>
          <t>Итого по всем разделам</t>
        </is>
      </c>
      <c r="L192" s="125" t="n">
        <v>14134.37</v>
      </c>
      <c r="M192" s="126" t="n"/>
      <c r="N192" s="125" t="n"/>
    </row>
    <row r="193" ht="19.35" customHeight="1">
      <c r="A193" s="127" t="n"/>
      <c r="B193" s="128" t="n"/>
      <c r="C193" s="129" t="inlineStr">
        <is>
          <t>ВСЕГО строительные работы</t>
        </is>
      </c>
      <c r="L193" s="130" t="n">
        <v>14134.37</v>
      </c>
      <c r="M193" s="131" t="n"/>
      <c r="N193" s="130" t="n">
        <v>817205.72</v>
      </c>
    </row>
    <row r="194" ht="19.35" customHeight="1">
      <c r="A194" s="127" t="n"/>
      <c r="B194" s="132" t="n"/>
      <c r="C194" s="133" t="inlineStr">
        <is>
          <t>в том числе</t>
        </is>
      </c>
      <c r="L194" s="130" t="n"/>
      <c r="M194" s="131" t="n"/>
      <c r="N194" s="130" t="n"/>
    </row>
    <row r="195" ht="19.35" customHeight="1">
      <c r="A195" s="127" t="n"/>
      <c r="B195" s="132" t="n"/>
      <c r="C195" s="133" t="inlineStr">
        <is>
          <t>всего прямые затраты</t>
        </is>
      </c>
      <c r="L195" s="130" t="n">
        <v>7906.77</v>
      </c>
      <c r="M195" s="131" t="n"/>
      <c r="N195" s="130" t="n">
        <v>373427.12</v>
      </c>
    </row>
    <row r="196" ht="19.35" customHeight="1">
      <c r="A196" s="127" t="n"/>
      <c r="B196" s="132" t="n"/>
      <c r="C196" s="133" t="inlineStr">
        <is>
          <t>в том числе</t>
        </is>
      </c>
      <c r="L196" s="130" t="n"/>
      <c r="M196" s="131" t="n"/>
      <c r="N196" s="130" t="n"/>
    </row>
    <row r="197" ht="19.35" customHeight="1">
      <c r="A197" s="127" t="n"/>
      <c r="B197" s="132" t="n"/>
      <c r="C197" s="133" t="inlineStr">
        <is>
          <t>- оплата труда (ОТ)</t>
        </is>
      </c>
      <c r="L197" s="130" t="n">
        <v>4130</v>
      </c>
      <c r="M197" s="131" t="n"/>
      <c r="N197" s="130" t="n">
        <v>294303.79</v>
      </c>
    </row>
    <row r="198" ht="19.35" customHeight="1">
      <c r="A198" s="127" t="n"/>
      <c r="B198" s="132" t="n"/>
      <c r="C198" s="133" t="inlineStr">
        <is>
          <t>- эксплуатация машин и механизмов</t>
        </is>
      </c>
      <c r="L198" s="130" t="n">
        <v>3776.77</v>
      </c>
      <c r="M198" s="131" t="n"/>
      <c r="N198" s="130" t="n">
        <v>79123.33</v>
      </c>
    </row>
    <row r="199" ht="19.35" customHeight="1">
      <c r="A199" s="127" t="n"/>
      <c r="B199" s="132" t="n"/>
      <c r="C199" s="133" t="inlineStr">
        <is>
          <t>в т.ч. эксплуатация машин и механизмов без учета доплат к оплате труда машинистов</t>
        </is>
      </c>
      <c r="L199" s="130" t="n">
        <v>3776.77</v>
      </c>
      <c r="M199" s="131" t="n"/>
      <c r="N199" s="130" t="n">
        <v>79123.33</v>
      </c>
    </row>
    <row r="200" ht="19.35" customHeight="1">
      <c r="A200" s="127" t="n"/>
      <c r="B200" s="132" t="n"/>
      <c r="C200" s="133" t="inlineStr">
        <is>
          <t>- в т.ч. оплата труда машинистов (ОТм)</t>
        </is>
      </c>
      <c r="L200" s="130" t="n">
        <v>660.46</v>
      </c>
      <c r="M200" s="131" t="n"/>
      <c r="N200" s="130" t="n">
        <v>47064.37</v>
      </c>
    </row>
    <row r="201" ht="19.35" customHeight="1">
      <c r="A201" s="127" t="n"/>
      <c r="B201" s="132" t="n"/>
      <c r="C201" s="133" t="inlineStr">
        <is>
          <t>всего ФОТ (справочно)</t>
        </is>
      </c>
      <c r="L201" s="130" t="n">
        <v>4790.46</v>
      </c>
      <c r="M201" s="131" t="n"/>
      <c r="N201" s="130" t="n">
        <v>341368.16</v>
      </c>
    </row>
    <row r="202" ht="19.35" customHeight="1">
      <c r="A202" s="127" t="n"/>
      <c r="B202" s="132" t="n"/>
      <c r="C202" s="133" t="inlineStr">
        <is>
          <t>всего накладные расходы</t>
        </is>
      </c>
      <c r="L202" s="130" t="n">
        <v>4263.52</v>
      </c>
      <c r="M202" s="131" t="n"/>
      <c r="N202" s="130" t="n">
        <v>303817.67</v>
      </c>
    </row>
    <row r="203" ht="19.35" customHeight="1">
      <c r="A203" s="127" t="n"/>
      <c r="B203" s="132" t="n"/>
      <c r="C203" s="133" t="inlineStr">
        <is>
          <t>всего сметная прибыль</t>
        </is>
      </c>
      <c r="L203" s="130" t="n">
        <v>1964.08</v>
      </c>
      <c r="M203" s="131" t="n"/>
      <c r="N203" s="130" t="n">
        <v>139960.93</v>
      </c>
    </row>
    <row r="204" ht="19.35" customHeight="1">
      <c r="A204" s="127" t="n"/>
      <c r="B204" s="134" t="n"/>
      <c r="C204" s="135" t="inlineStr">
        <is>
          <t>ВСЕГО по смете</t>
        </is>
      </c>
      <c r="L204" s="125" t="n">
        <v>14134.37</v>
      </c>
      <c r="M204" s="126" t="n"/>
      <c r="N204" s="125" t="n">
        <v>817205.72</v>
      </c>
    </row>
    <row r="205" ht="19.35" customHeight="1">
      <c r="A205" s="127" t="n"/>
      <c r="B205" s="132" t="n"/>
      <c r="C205" s="133" t="inlineStr">
        <is>
          <t>Всего прямые затраты</t>
        </is>
      </c>
      <c r="L205" s="130" t="n">
        <v>7906.77</v>
      </c>
      <c r="M205" s="131" t="n"/>
      <c r="N205" s="130" t="n">
        <v>373427.12</v>
      </c>
    </row>
    <row r="206" ht="19.35" customHeight="1">
      <c r="A206" s="127" t="n"/>
      <c r="B206" s="132" t="n"/>
      <c r="C206" s="133" t="inlineStr">
        <is>
          <t>в том числе</t>
        </is>
      </c>
      <c r="L206" s="130" t="n"/>
      <c r="M206" s="131" t="n"/>
      <c r="N206" s="130" t="n"/>
    </row>
    <row r="207" ht="19.35" customHeight="1">
      <c r="A207" s="127" t="n"/>
      <c r="B207" s="132" t="n"/>
      <c r="C207" s="133" t="inlineStr">
        <is>
          <t>- оплата труда рабочих (ОТ)</t>
        </is>
      </c>
      <c r="L207" s="130" t="n">
        <v>4130</v>
      </c>
      <c r="M207" s="131" t="n"/>
      <c r="N207" s="130" t="n">
        <v>294303.79</v>
      </c>
    </row>
    <row r="208" ht="19.35" customHeight="1">
      <c r="A208" s="127" t="n"/>
      <c r="B208" s="132" t="n"/>
      <c r="C208" s="133" t="inlineStr">
        <is>
          <t>- эксплуатация машин и механизмов</t>
        </is>
      </c>
      <c r="L208" s="130" t="n">
        <v>3776.77</v>
      </c>
      <c r="M208" s="131" t="n"/>
      <c r="N208" s="130" t="n">
        <v>79123.33</v>
      </c>
    </row>
    <row r="209" ht="19.35" customHeight="1">
      <c r="A209" s="127" t="n"/>
      <c r="B209" s="132" t="n"/>
      <c r="C209" s="133" t="inlineStr">
        <is>
          <t>в т.ч. эксплуатация машин и механизмов без учета доплат к оплате труда машинистов</t>
        </is>
      </c>
      <c r="L209" s="130" t="n">
        <v>3776.77</v>
      </c>
      <c r="M209" s="131" t="n"/>
      <c r="N209" s="130" t="n">
        <v>79123.33</v>
      </c>
    </row>
    <row r="210" ht="19.35" customHeight="1">
      <c r="A210" s="127" t="n"/>
      <c r="B210" s="132" t="n"/>
      <c r="C210" s="133" t="inlineStr">
        <is>
          <t>- в т.ч. оплата труда машинистов (ОТм)</t>
        </is>
      </c>
      <c r="L210" s="130" t="n">
        <v>660.46</v>
      </c>
      <c r="M210" s="131" t="n"/>
      <c r="N210" s="130" t="n">
        <v>47064.37</v>
      </c>
    </row>
    <row r="211" ht="19.35" customHeight="1">
      <c r="A211" s="127" t="n"/>
      <c r="B211" s="132" t="n"/>
      <c r="C211" s="133" t="inlineStr">
        <is>
          <t>Всего ФОТ (справочно)</t>
        </is>
      </c>
      <c r="L211" s="130" t="n">
        <v>4790.46</v>
      </c>
      <c r="M211" s="131" t="n"/>
      <c r="N211" s="130" t="n">
        <v>341368.16</v>
      </c>
    </row>
    <row r="212" ht="19.35" customHeight="1">
      <c r="A212" s="127" t="n"/>
      <c r="B212" s="132" t="n"/>
      <c r="C212" s="133" t="inlineStr">
        <is>
          <t>Всего накладные расходы</t>
        </is>
      </c>
      <c r="L212" s="130" t="n">
        <v>4263.52</v>
      </c>
      <c r="M212" s="131" t="n"/>
      <c r="N212" s="130" t="n">
        <v>303817.67</v>
      </c>
    </row>
    <row r="213" ht="19.35" customHeight="1">
      <c r="A213" s="127" t="n"/>
      <c r="B213" s="132" t="n"/>
      <c r="C213" s="133" t="inlineStr">
        <is>
          <t>Всего сметная прибыль</t>
        </is>
      </c>
      <c r="L213" s="130" t="n">
        <v>1964.08</v>
      </c>
      <c r="M213" s="131" t="n"/>
      <c r="N213" s="130" t="n">
        <v>139960.93</v>
      </c>
    </row>
    <row r="214" ht="19.35" customHeight="1">
      <c r="A214" s="127" t="n"/>
      <c r="B214" s="132" t="n"/>
      <c r="C214" s="133" t="inlineStr">
        <is>
          <t>Справочно</t>
        </is>
      </c>
      <c r="L214" s="130" t="n"/>
      <c r="M214" s="131" t="n"/>
      <c r="N214" s="130" t="n"/>
    </row>
    <row r="215" ht="19.35" customHeight="1">
      <c r="A215" s="127" t="n"/>
      <c r="B215" s="128" t="n"/>
      <c r="C215" s="133" t="inlineStr">
        <is>
          <t>затраты труда рабочих</t>
        </is>
      </c>
      <c r="I215" s="137" t="n">
        <v>488.80248</v>
      </c>
      <c r="J215" s="138" t="n"/>
      <c r="K215" s="138" t="n"/>
      <c r="L215" s="131" t="n"/>
      <c r="M215" s="131" t="n"/>
      <c r="N215" s="131" t="n"/>
    </row>
    <row r="216" ht="19.35" customHeight="1">
      <c r="A216" s="127" t="n"/>
      <c r="B216" s="128" t="n"/>
      <c r="C216" s="133" t="inlineStr">
        <is>
          <t>затраты труда машинистов</t>
        </is>
      </c>
      <c r="I216" s="137" t="n">
        <v>48.92196</v>
      </c>
      <c r="J216" s="138" t="n"/>
      <c r="K216" s="138" t="n"/>
      <c r="L216" s="131" t="n"/>
      <c r="M216" s="131" t="n"/>
      <c r="N216" s="131" t="n"/>
    </row>
    <row r="217" ht="19.35" customHeight="1">
      <c r="A217" s="127" t="n"/>
      <c r="B217" s="146" t="n"/>
      <c r="C217" s="146" t="n"/>
      <c r="D217" s="124" t="n"/>
      <c r="E217" s="12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</row>
    <row r="218" ht="19.35" customHeight="1">
      <c r="A218" s="147" t="inlineStr">
        <is>
          <t>Составил: ______________________________________/  Григорова И. А. /</t>
        </is>
      </c>
    </row>
    <row r="219" ht="19.35" customHeight="1">
      <c r="A219" s="147" t="n"/>
      <c r="B219" s="147" t="n"/>
      <c r="C219" s="148" t="inlineStr">
        <is>
          <t>должность, подпись (инициалы, фамилия)</t>
        </is>
      </c>
      <c r="G219" s="149" t="n"/>
      <c r="H219" s="149" t="n"/>
      <c r="I219" s="149" t="n"/>
      <c r="J219" s="147" t="n"/>
      <c r="K219" s="147" t="n"/>
      <c r="L219" s="147" t="n"/>
      <c r="M219" s="147" t="n"/>
      <c r="N219" s="147" t="n"/>
    </row>
    <row r="220" ht="19.35" customHeight="1">
      <c r="A220" s="147" t="inlineStr">
        <is>
          <t>Проверил: ______________________________________ /  Черкасов А. В. /</t>
        </is>
      </c>
    </row>
    <row r="221" ht="19.35" customHeight="1">
      <c r="A221" s="4" t="n"/>
      <c r="B221" s="4" t="n"/>
      <c r="C221" s="148" t="inlineStr">
        <is>
          <t>должность, подпись (инициалы, фамилия)</t>
        </is>
      </c>
      <c r="G221" s="149" t="n"/>
      <c r="H221" s="149" t="n"/>
      <c r="I221" s="149" t="n"/>
      <c r="J221" s="4" t="n"/>
      <c r="K221" s="4" t="n"/>
      <c r="L221" s="4" t="n"/>
      <c r="M221" s="4" t="n"/>
      <c r="N221" s="4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H15:N15"/>
    <mergeCell ref="C51:E51"/>
    <mergeCell ref="C95:E9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A220:N220"/>
    <mergeCell ref="C85:E85"/>
    <mergeCell ref="C143:E143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177:K177"/>
    <mergeCell ref="C202:K202"/>
    <mergeCell ref="C211:K211"/>
    <mergeCell ref="C114:E114"/>
    <mergeCell ref="C59:E59"/>
    <mergeCell ref="C192:K192"/>
    <mergeCell ref="C130:E130"/>
    <mergeCell ref="C201:K201"/>
    <mergeCell ref="C46:E46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02-28-12</t>
        </is>
      </c>
    </row>
    <row r="25" ht="19.35" customHeight="1">
      <c r="A25" s="55" t="inlineStr">
        <is>
          <t>28 ВЛ 220 Магдагачи - Ульручьи с отпайкой на ПС Талдан. Сковородинский р-он Талданский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39.92</v>
      </c>
      <c r="M31" s="64" t="n">
        <v>0.5600000000000001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91.81</v>
      </c>
      <c r="E32" s="71" t="inlineStr">
        <is>
          <t>(</t>
        </is>
      </c>
      <c r="F32" s="70" t="n">
        <v>1.29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66.8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91.81</v>
      </c>
      <c r="E34" s="71" t="inlineStr">
        <is>
          <t>(</t>
        </is>
      </c>
      <c r="F34" s="77" t="n">
        <v>1.29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Пролет 286-290, 1-5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1.25</v>
      </c>
      <c r="H44" s="95" t="n">
        <v>1</v>
      </c>
      <c r="I44" s="116" t="n">
        <v>1.25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134.75</v>
      </c>
      <c r="M46" s="101" t="n">
        <v>71.26000000000001</v>
      </c>
      <c r="N46" s="103" t="n">
        <v>9602.290000000001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8" t="n">
        <v>13.4</v>
      </c>
      <c r="H47" s="150" t="n">
        <v>0.96</v>
      </c>
      <c r="I47" s="101" t="n">
        <v>16.08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134.75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8" t="n"/>
      <c r="E49" s="88" t="n"/>
      <c r="F49" s="99" t="n"/>
      <c r="G49" s="107" t="n"/>
      <c r="H49" s="107" t="n"/>
      <c r="I49" s="100" t="n"/>
      <c r="J49" s="100" t="n"/>
      <c r="K49" s="100" t="n"/>
      <c r="L49" s="101" t="n">
        <v>134.75</v>
      </c>
      <c r="M49" s="100" t="n"/>
      <c r="N49" s="103" t="n">
        <v>9602.290000000001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119.93</v>
      </c>
      <c r="M50" s="100" t="n"/>
      <c r="N50" s="113" t="n">
        <v>8546.040000000001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55.25</v>
      </c>
      <c r="M51" s="100" t="n"/>
      <c r="N51" s="103" t="n">
        <v>3936.94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88" t="n"/>
      <c r="E52" s="88" t="n"/>
      <c r="F52" s="100" t="n"/>
      <c r="G52" s="107" t="n"/>
      <c r="H52" s="107" t="n"/>
      <c r="I52" s="114" t="n"/>
      <c r="J52" s="114" t="n"/>
      <c r="K52" s="114" t="n"/>
      <c r="L52" s="116" t="n">
        <v>309.93</v>
      </c>
      <c r="M52" s="114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0.61</v>
      </c>
      <c r="H53" s="95" t="n">
        <v>1</v>
      </c>
      <c r="I53" s="116" t="n">
        <v>0.61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189.42</v>
      </c>
      <c r="M55" s="101" t="n">
        <v>71.26000000000001</v>
      </c>
      <c r="N55" s="103" t="n">
        <v>13498.07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8" t="n">
        <v>38.6</v>
      </c>
      <c r="H56" s="150" t="n">
        <v>0.96</v>
      </c>
      <c r="I56" s="117" t="n">
        <v>22.60416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189.42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8" t="n"/>
      <c r="E58" s="88" t="n"/>
      <c r="F58" s="99" t="n"/>
      <c r="G58" s="107" t="n"/>
      <c r="H58" s="107" t="n"/>
      <c r="I58" s="100" t="n"/>
      <c r="J58" s="100" t="n"/>
      <c r="K58" s="100" t="n"/>
      <c r="L58" s="101" t="n">
        <v>189.42</v>
      </c>
      <c r="M58" s="100" t="n"/>
      <c r="N58" s="103" t="n">
        <v>13498.07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168.58</v>
      </c>
      <c r="M59" s="100" t="n"/>
      <c r="N59" s="113" t="n">
        <v>12013.28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77.66</v>
      </c>
      <c r="M60" s="100" t="n"/>
      <c r="N60" s="103" t="n">
        <v>5534.21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88" t="n"/>
      <c r="E61" s="88" t="n"/>
      <c r="F61" s="100" t="n"/>
      <c r="G61" s="107" t="n"/>
      <c r="H61" s="107" t="n"/>
      <c r="I61" s="114" t="n"/>
      <c r="J61" s="114" t="n"/>
      <c r="K61" s="114" t="n"/>
      <c r="L61" s="116" t="n">
        <v>435.66</v>
      </c>
      <c r="M61" s="114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0.14</v>
      </c>
      <c r="H62" s="95" t="n">
        <v>1</v>
      </c>
      <c r="I62" s="116" t="n">
        <v>0.14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54.62</v>
      </c>
      <c r="M64" s="101" t="n">
        <v>71.26000000000001</v>
      </c>
      <c r="N64" s="103" t="n">
        <v>3892.22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8" t="n">
        <v>48.5</v>
      </c>
      <c r="H65" s="150" t="n">
        <v>0.96</v>
      </c>
      <c r="I65" s="119" t="n">
        <v>6.5184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54.62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88" t="n"/>
      <c r="E67" s="88" t="n"/>
      <c r="F67" s="99" t="n"/>
      <c r="G67" s="107" t="n"/>
      <c r="H67" s="107" t="n"/>
      <c r="I67" s="100" t="n"/>
      <c r="J67" s="100" t="n"/>
      <c r="K67" s="100" t="n"/>
      <c r="L67" s="101" t="n">
        <v>54.62</v>
      </c>
      <c r="M67" s="100" t="n"/>
      <c r="N67" s="103" t="n">
        <v>3892.22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48.61</v>
      </c>
      <c r="M68" s="100" t="n"/>
      <c r="N68" s="113" t="n">
        <v>3464.08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22.39</v>
      </c>
      <c r="M69" s="100" t="n"/>
      <c r="N69" s="103" t="n">
        <v>1595.81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88" t="n"/>
      <c r="E70" s="88" t="n"/>
      <c r="F70" s="100" t="n"/>
      <c r="G70" s="107" t="n"/>
      <c r="H70" s="107" t="n"/>
      <c r="I70" s="114" t="n"/>
      <c r="J70" s="114" t="n"/>
      <c r="K70" s="114" t="n"/>
      <c r="L70" s="116" t="n">
        <v>125.62</v>
      </c>
      <c r="M70" s="114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0.03</v>
      </c>
      <c r="H71" s="95" t="n">
        <v>1</v>
      </c>
      <c r="I71" s="116" t="n">
        <v>0.03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19.78</v>
      </c>
      <c r="M73" s="101" t="n">
        <v>71.26000000000001</v>
      </c>
      <c r="N73" s="103" t="n">
        <v>1409.52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8" t="n">
        <v>80.5</v>
      </c>
      <c r="H74" s="150" t="n">
        <v>0.96</v>
      </c>
      <c r="I74" s="119" t="n">
        <v>2.3184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19.78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8" t="n"/>
      <c r="E76" s="88" t="n"/>
      <c r="F76" s="99" t="n"/>
      <c r="G76" s="107" t="n"/>
      <c r="H76" s="107" t="n"/>
      <c r="I76" s="100" t="n"/>
      <c r="J76" s="100" t="n"/>
      <c r="K76" s="100" t="n"/>
      <c r="L76" s="101" t="n">
        <v>19.78</v>
      </c>
      <c r="M76" s="100" t="n"/>
      <c r="N76" s="103" t="n">
        <v>1409.52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17.6</v>
      </c>
      <c r="M77" s="100" t="n"/>
      <c r="N77" s="113" t="n">
        <v>1254.47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8.109999999999999</v>
      </c>
      <c r="M78" s="100" t="n"/>
      <c r="N78" s="101" t="n">
        <v>577.9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88" t="n"/>
      <c r="E79" s="88" t="n"/>
      <c r="F79" s="100" t="n"/>
      <c r="G79" s="107" t="n"/>
      <c r="H79" s="107" t="n"/>
      <c r="I79" s="114" t="n"/>
      <c r="J79" s="114" t="n"/>
      <c r="K79" s="114" t="n"/>
      <c r="L79" s="116" t="n">
        <v>45.49</v>
      </c>
      <c r="M79" s="114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0.54</v>
      </c>
      <c r="H80" s="95" t="n">
        <v>1</v>
      </c>
      <c r="I80" s="116" t="n">
        <v>0.54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1" t="n">
        <v>68.20999999999999</v>
      </c>
      <c r="M82" s="101" t="n">
        <v>71.26000000000001</v>
      </c>
      <c r="N82" s="103" t="n">
        <v>4860.64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8" t="n">
        <v>15.7</v>
      </c>
      <c r="H83" s="150" t="n">
        <v>0.96</v>
      </c>
      <c r="I83" s="117" t="n">
        <v>8.13888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7" t="n"/>
      <c r="H84" s="107" t="n"/>
      <c r="I84" s="100" t="n"/>
      <c r="J84" s="101" t="n">
        <v>131.57</v>
      </c>
      <c r="K84" s="100" t="n"/>
      <c r="L84" s="101" t="n">
        <v>68.20999999999999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88" t="n"/>
      <c r="E85" s="88" t="n"/>
      <c r="F85" s="99" t="n"/>
      <c r="G85" s="107" t="n"/>
      <c r="H85" s="107" t="n"/>
      <c r="I85" s="100" t="n"/>
      <c r="J85" s="100" t="n"/>
      <c r="K85" s="100" t="n"/>
      <c r="L85" s="101" t="n">
        <v>68.20999999999999</v>
      </c>
      <c r="M85" s="100" t="n"/>
      <c r="N85" s="103" t="n">
        <v>4860.64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60.71</v>
      </c>
      <c r="M86" s="100" t="n"/>
      <c r="N86" s="113" t="n">
        <v>4325.97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27.97</v>
      </c>
      <c r="M87" s="100" t="n"/>
      <c r="N87" s="103" t="n">
        <v>1992.86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88" t="n"/>
      <c r="E88" s="88" t="n"/>
      <c r="F88" s="100" t="n"/>
      <c r="G88" s="107" t="n"/>
      <c r="H88" s="107" t="n"/>
      <c r="I88" s="114" t="n"/>
      <c r="J88" s="114" t="n"/>
      <c r="K88" s="114" t="n"/>
      <c r="L88" s="116" t="n">
        <v>156.89</v>
      </c>
      <c r="M88" s="114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0.24</v>
      </c>
      <c r="H89" s="95" t="n">
        <v>1</v>
      </c>
      <c r="I89" s="116" t="n">
        <v>0.24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1" t="n">
        <v>88.62</v>
      </c>
      <c r="M91" s="101" t="n">
        <v>71.26000000000001</v>
      </c>
      <c r="N91" s="103" t="n">
        <v>6315.06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8" t="n">
        <v>45.9</v>
      </c>
      <c r="H92" s="150" t="n">
        <v>0.96</v>
      </c>
      <c r="I92" s="117" t="n">
        <v>10.57536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7" t="n"/>
      <c r="H93" s="107" t="n"/>
      <c r="I93" s="100" t="n"/>
      <c r="J93" s="101" t="n">
        <v>384.64</v>
      </c>
      <c r="K93" s="100" t="n"/>
      <c r="L93" s="101" t="n">
        <v>88.62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88" t="n"/>
      <c r="E94" s="88" t="n"/>
      <c r="F94" s="99" t="n"/>
      <c r="G94" s="107" t="n"/>
      <c r="H94" s="107" t="n"/>
      <c r="I94" s="100" t="n"/>
      <c r="J94" s="100" t="n"/>
      <c r="K94" s="100" t="n"/>
      <c r="L94" s="101" t="n">
        <v>88.62</v>
      </c>
      <c r="M94" s="100" t="n"/>
      <c r="N94" s="103" t="n">
        <v>6315.06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78.87</v>
      </c>
      <c r="M95" s="100" t="n"/>
      <c r="N95" s="113" t="n">
        <v>5620.4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36.33</v>
      </c>
      <c r="M96" s="100" t="n"/>
      <c r="N96" s="103" t="n">
        <v>2589.17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88" t="n"/>
      <c r="E97" s="88" t="n"/>
      <c r="F97" s="100" t="n"/>
      <c r="G97" s="107" t="n"/>
      <c r="H97" s="107" t="n"/>
      <c r="I97" s="114" t="n"/>
      <c r="J97" s="114" t="n"/>
      <c r="K97" s="114" t="n"/>
      <c r="L97" s="116" t="n">
        <v>203.82</v>
      </c>
      <c r="M97" s="114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0.01</v>
      </c>
      <c r="H98" s="95" t="n">
        <v>1</v>
      </c>
      <c r="I98" s="116" t="n">
        <v>0.01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50" t="n">
        <v>0.96</v>
      </c>
      <c r="L100" s="101" t="n">
        <v>4.75</v>
      </c>
      <c r="M100" s="101" t="n">
        <v>71.26000000000001</v>
      </c>
      <c r="N100" s="101" t="n">
        <v>338.49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2" t="n">
        <v>59</v>
      </c>
      <c r="H101" s="150" t="n">
        <v>0.96</v>
      </c>
      <c r="I101" s="119" t="n">
        <v>0.5664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7" t="n"/>
      <c r="H102" s="107" t="n"/>
      <c r="I102" s="100" t="n"/>
      <c r="J102" s="101" t="n">
        <v>494.42</v>
      </c>
      <c r="K102" s="100" t="n"/>
      <c r="L102" s="101" t="n">
        <v>4.75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88" t="n"/>
      <c r="E103" s="88" t="n"/>
      <c r="F103" s="99" t="n"/>
      <c r="G103" s="107" t="n"/>
      <c r="H103" s="107" t="n"/>
      <c r="I103" s="100" t="n"/>
      <c r="J103" s="100" t="n"/>
      <c r="K103" s="100" t="n"/>
      <c r="L103" s="101" t="n">
        <v>4.75</v>
      </c>
      <c r="M103" s="100" t="n"/>
      <c r="N103" s="101" t="n">
        <v>338.49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4.23</v>
      </c>
      <c r="M104" s="100" t="n"/>
      <c r="N104" s="120" t="n">
        <v>301.26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1.95</v>
      </c>
      <c r="M105" s="100" t="n"/>
      <c r="N105" s="101" t="n">
        <v>138.78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88" t="n"/>
      <c r="E106" s="88" t="n"/>
      <c r="F106" s="100" t="n"/>
      <c r="G106" s="107" t="n"/>
      <c r="H106" s="107" t="n"/>
      <c r="I106" s="114" t="n"/>
      <c r="J106" s="114" t="n"/>
      <c r="K106" s="114" t="n"/>
      <c r="L106" s="116" t="n">
        <v>10.93</v>
      </c>
      <c r="M106" s="114" t="n"/>
      <c r="N106" s="94" t="n"/>
    </row>
    <row r="107" ht="19.35" customHeight="1">
      <c r="A107" s="123" t="n"/>
      <c r="B107" s="123" t="n"/>
      <c r="C107" s="124" t="inlineStr">
        <is>
          <t>Итого по разделу 1. Вырубка просеки</t>
        </is>
      </c>
      <c r="L107" s="125" t="n">
        <v>1288.34</v>
      </c>
      <c r="M107" s="123" t="n"/>
      <c r="N107" s="126" t="n"/>
    </row>
    <row r="108" ht="19.35" customHeight="1">
      <c r="A108" s="127" t="n"/>
      <c r="B108" s="128" t="n"/>
      <c r="C108" s="129" t="inlineStr">
        <is>
          <t>Итого прямые затраты по разделу</t>
        </is>
      </c>
      <c r="L108" s="130" t="n">
        <v>560.15</v>
      </c>
      <c r="M108" s="131" t="n"/>
      <c r="N108" s="130" t="n">
        <v>39916.29</v>
      </c>
    </row>
    <row r="109" ht="19.35" customHeight="1">
      <c r="A109" s="127" t="n"/>
      <c r="B109" s="128" t="n"/>
      <c r="C109" s="129" t="inlineStr">
        <is>
          <t>в том числе</t>
        </is>
      </c>
      <c r="L109" s="130" t="n"/>
      <c r="M109" s="131" t="n"/>
      <c r="N109" s="130" t="n"/>
    </row>
    <row r="110" ht="19.35" customHeight="1">
      <c r="A110" s="127" t="n"/>
      <c r="B110" s="128" t="n"/>
      <c r="C110" s="129" t="inlineStr">
        <is>
          <t>- оплата труда (ОТ)</t>
        </is>
      </c>
      <c r="L110" s="130" t="n">
        <v>560.15</v>
      </c>
      <c r="M110" s="131" t="n"/>
      <c r="N110" s="130" t="n">
        <v>39916.29</v>
      </c>
    </row>
    <row r="111" ht="19.35" customHeight="1">
      <c r="A111" s="127" t="n"/>
      <c r="B111" s="128" t="n"/>
      <c r="C111" s="129" t="inlineStr">
        <is>
          <t>- эксплуатация машин и механизмов</t>
        </is>
      </c>
      <c r="L111" s="130" t="n">
        <v>0</v>
      </c>
      <c r="M111" s="131" t="n"/>
      <c r="N111" s="130" t="n">
        <v>0</v>
      </c>
    </row>
    <row r="112" ht="19.35" customHeight="1">
      <c r="A112" s="127" t="n"/>
      <c r="B112" s="132" t="n"/>
      <c r="C112" s="133" t="inlineStr">
        <is>
          <t>в том числе</t>
        </is>
      </c>
      <c r="L112" s="130" t="n"/>
      <c r="M112" s="131" t="n"/>
      <c r="N112" s="130" t="n"/>
    </row>
    <row r="113" ht="19.35" customHeight="1">
      <c r="A113" s="127" t="n"/>
      <c r="B113" s="132" t="n"/>
      <c r="C113" s="133" t="inlineStr">
        <is>
          <t>эксплуатация машин и механизмов без учета доплат к оплате труда машинистов</t>
        </is>
      </c>
      <c r="L113" s="130" t="n">
        <v>0</v>
      </c>
      <c r="M113" s="131" t="n"/>
      <c r="N113" s="130" t="n">
        <v>0</v>
      </c>
    </row>
    <row r="114" ht="19.35" customHeight="1">
      <c r="A114" s="127" t="n"/>
      <c r="B114" s="132" t="n"/>
      <c r="C114" s="133" t="inlineStr">
        <is>
          <t>в том числе</t>
        </is>
      </c>
      <c r="L114" s="130" t="n"/>
      <c r="M114" s="131" t="n"/>
      <c r="N114" s="130" t="n"/>
    </row>
    <row r="115" ht="19.35" customHeight="1">
      <c r="A115" s="127" t="n"/>
      <c r="B115" s="132" t="n"/>
      <c r="C115" s="133" t="inlineStr">
        <is>
          <t>оплата труда машинистов (ОТм)</t>
        </is>
      </c>
      <c r="L115" s="130" t="n">
        <v>0</v>
      </c>
      <c r="M115" s="131" t="n"/>
      <c r="N115" s="130" t="n">
        <v>0</v>
      </c>
    </row>
    <row r="116" ht="19.35" customHeight="1">
      <c r="A116" s="127" t="n"/>
      <c r="B116" s="128" t="n"/>
      <c r="C116" s="129" t="inlineStr">
        <is>
          <t>Итого ФОТ (справочно)</t>
        </is>
      </c>
      <c r="L116" s="130" t="n">
        <v>560.15</v>
      </c>
      <c r="M116" s="131" t="n"/>
      <c r="N116" s="130" t="n">
        <v>39916.29</v>
      </c>
    </row>
    <row r="117" ht="19.35" customHeight="1">
      <c r="A117" s="127" t="n"/>
      <c r="B117" s="128" t="n"/>
      <c r="C117" s="129" t="inlineStr">
        <is>
          <t>Итого накладные расходы</t>
        </is>
      </c>
      <c r="L117" s="130" t="n">
        <v>498.53</v>
      </c>
      <c r="M117" s="131" t="n"/>
      <c r="N117" s="130" t="n">
        <v>35525.5</v>
      </c>
    </row>
    <row r="118" ht="19.35" customHeight="1">
      <c r="A118" s="127" t="n"/>
      <c r="B118" s="128" t="n"/>
      <c r="C118" s="129" t="inlineStr">
        <is>
          <t>Итого сметная прибыль</t>
        </is>
      </c>
      <c r="L118" s="130" t="n">
        <v>229.66</v>
      </c>
      <c r="M118" s="131" t="n"/>
      <c r="N118" s="130" t="n">
        <v>16365.67</v>
      </c>
    </row>
    <row r="119" ht="19.35" customHeight="1">
      <c r="A119" s="127" t="n"/>
      <c r="B119" s="134" t="n"/>
      <c r="C119" s="135" t="inlineStr">
        <is>
          <t>Итого по разделу</t>
        </is>
      </c>
      <c r="L119" s="125" t="n">
        <v>1288.34</v>
      </c>
      <c r="M119" s="136" t="n"/>
      <c r="N119" s="125" t="n">
        <v>91807.46000000001</v>
      </c>
    </row>
    <row r="120" ht="19.35" customHeight="1">
      <c r="A120" s="127" t="n"/>
      <c r="B120" s="132" t="n"/>
      <c r="C120" s="133" t="inlineStr">
        <is>
          <t>Справочно</t>
        </is>
      </c>
      <c r="L120" s="130" t="n"/>
      <c r="M120" s="131" t="n"/>
      <c r="N120" s="130" t="n"/>
    </row>
    <row r="121" ht="19.35" customHeight="1">
      <c r="A121" s="127" t="n"/>
      <c r="B121" s="128" t="n"/>
      <c r="C121" s="133" t="inlineStr">
        <is>
          <t>затраты труда рабочих</t>
        </is>
      </c>
      <c r="I121" s="137" t="n">
        <v>66.80159999999999</v>
      </c>
      <c r="J121" s="138" t="n"/>
      <c r="K121" s="138" t="n"/>
      <c r="L121" s="131" t="n"/>
      <c r="M121" s="131" t="n"/>
      <c r="N121" s="131" t="n"/>
    </row>
    <row r="122" ht="19.35" customHeight="1">
      <c r="A122" s="127" t="n"/>
      <c r="B122" s="128" t="n"/>
      <c r="C122" s="133" t="inlineStr">
        <is>
          <t>затраты труда машинистов</t>
        </is>
      </c>
      <c r="I122" s="137" t="n">
        <v>0</v>
      </c>
      <c r="J122" s="138" t="n"/>
      <c r="K122" s="138" t="n"/>
      <c r="L122" s="131" t="n"/>
      <c r="M122" s="131" t="n"/>
      <c r="N122" s="131" t="n"/>
    </row>
    <row r="123" ht="19.35" customHeight="1">
      <c r="A123" s="139" t="n"/>
      <c r="B123" s="140" t="n"/>
      <c r="C123" s="141" t="inlineStr">
        <is>
          <t>ВСЕГО по смете</t>
        </is>
      </c>
      <c r="D123" s="142" t="n"/>
      <c r="E123" s="142" t="n"/>
      <c r="F123" s="143" t="n"/>
      <c r="G123" s="143" t="n"/>
      <c r="H123" s="143" t="n"/>
      <c r="I123" s="143" t="n"/>
      <c r="J123" s="143" t="n"/>
      <c r="K123" s="143" t="n"/>
      <c r="L123" s="144" t="n"/>
      <c r="M123" s="143" t="n"/>
      <c r="N123" s="145" t="n"/>
    </row>
    <row r="124" ht="19.35" customHeight="1">
      <c r="A124" s="127" t="n"/>
      <c r="B124" s="134" t="n"/>
      <c r="C124" s="135" t="inlineStr">
        <is>
          <t>Итого по всем разделам</t>
        </is>
      </c>
      <c r="L124" s="125" t="n">
        <v>1288.34</v>
      </c>
      <c r="M124" s="126" t="n"/>
      <c r="N124" s="125" t="n"/>
    </row>
    <row r="125" ht="19.35" customHeight="1">
      <c r="A125" s="127" t="n"/>
      <c r="B125" s="128" t="n"/>
      <c r="C125" s="129" t="inlineStr">
        <is>
          <t>ВСЕГО строительные работы</t>
        </is>
      </c>
      <c r="L125" s="130" t="n">
        <v>1288.34</v>
      </c>
      <c r="M125" s="131" t="n"/>
      <c r="N125" s="130" t="n">
        <v>91807.46000000001</v>
      </c>
    </row>
    <row r="126" ht="19.35" customHeight="1">
      <c r="A126" s="127" t="n"/>
      <c r="B126" s="132" t="n"/>
      <c r="C126" s="133" t="inlineStr">
        <is>
          <t>в том числе</t>
        </is>
      </c>
      <c r="L126" s="130" t="n"/>
      <c r="M126" s="131" t="n"/>
      <c r="N126" s="130" t="n"/>
    </row>
    <row r="127" ht="19.35" customHeight="1">
      <c r="A127" s="127" t="n"/>
      <c r="B127" s="132" t="n"/>
      <c r="C127" s="133" t="inlineStr">
        <is>
          <t>всего прямые затраты</t>
        </is>
      </c>
      <c r="L127" s="130" t="n">
        <v>560.15</v>
      </c>
      <c r="M127" s="131" t="n"/>
      <c r="N127" s="130" t="n">
        <v>39916.29</v>
      </c>
    </row>
    <row r="128" ht="19.35" customHeight="1">
      <c r="A128" s="127" t="n"/>
      <c r="B128" s="132" t="n"/>
      <c r="C128" s="133" t="inlineStr">
        <is>
          <t>в том числе</t>
        </is>
      </c>
      <c r="L128" s="130" t="n"/>
      <c r="M128" s="131" t="n"/>
      <c r="N128" s="130" t="n"/>
    </row>
    <row r="129" ht="19.35" customHeight="1">
      <c r="A129" s="127" t="n"/>
      <c r="B129" s="132" t="n"/>
      <c r="C129" s="133" t="inlineStr">
        <is>
          <t>- оплата труда (ОТ)</t>
        </is>
      </c>
      <c r="L129" s="130" t="n">
        <v>560.15</v>
      </c>
      <c r="M129" s="131" t="n"/>
      <c r="N129" s="130" t="n">
        <v>39916.29</v>
      </c>
    </row>
    <row r="130" ht="19.35" customHeight="1">
      <c r="A130" s="127" t="n"/>
      <c r="B130" s="132" t="n"/>
      <c r="C130" s="133" t="inlineStr">
        <is>
          <t>- эксплуатация машин и механизмов</t>
        </is>
      </c>
      <c r="L130" s="130" t="n">
        <v>0</v>
      </c>
      <c r="M130" s="131" t="n"/>
      <c r="N130" s="130" t="n">
        <v>0</v>
      </c>
    </row>
    <row r="131" ht="19.35" customHeight="1">
      <c r="A131" s="127" t="n"/>
      <c r="B131" s="132" t="n"/>
      <c r="C131" s="133" t="inlineStr">
        <is>
          <t>в т.ч. эксплуатация машин и механизмов без учета доплат к оплате труда машинистов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- в т.ч. оплата труда машинистов (ОТм)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всего ФОТ (справочно)</t>
        </is>
      </c>
      <c r="L133" s="130" t="n">
        <v>560.15</v>
      </c>
      <c r="M133" s="131" t="n"/>
      <c r="N133" s="130" t="n">
        <v>39916.29</v>
      </c>
    </row>
    <row r="134" ht="19.35" customHeight="1">
      <c r="A134" s="127" t="n"/>
      <c r="B134" s="132" t="n"/>
      <c r="C134" s="133" t="inlineStr">
        <is>
          <t>всего накладные расходы</t>
        </is>
      </c>
      <c r="L134" s="130" t="n">
        <v>498.53</v>
      </c>
      <c r="M134" s="131" t="n"/>
      <c r="N134" s="130" t="n">
        <v>35525.5</v>
      </c>
    </row>
    <row r="135" ht="19.35" customHeight="1">
      <c r="A135" s="127" t="n"/>
      <c r="B135" s="132" t="n"/>
      <c r="C135" s="133" t="inlineStr">
        <is>
          <t>всего сметная прибыль</t>
        </is>
      </c>
      <c r="L135" s="130" t="n">
        <v>229.66</v>
      </c>
      <c r="M135" s="131" t="n"/>
      <c r="N135" s="130" t="n">
        <v>16365.67</v>
      </c>
    </row>
    <row r="136" ht="19.35" customHeight="1">
      <c r="A136" s="127" t="n"/>
      <c r="B136" s="134" t="n"/>
      <c r="C136" s="135" t="inlineStr">
        <is>
          <t>ВСЕГО по смете</t>
        </is>
      </c>
      <c r="L136" s="125" t="n">
        <v>1288.34</v>
      </c>
      <c r="M136" s="126" t="n"/>
      <c r="N136" s="125" t="n">
        <v>91807.46000000001</v>
      </c>
    </row>
    <row r="137" ht="19.35" customHeight="1">
      <c r="A137" s="127" t="n"/>
      <c r="B137" s="132" t="n"/>
      <c r="C137" s="133" t="inlineStr">
        <is>
          <t>Всего прямые затраты</t>
        </is>
      </c>
      <c r="L137" s="130" t="n">
        <v>560.15</v>
      </c>
      <c r="M137" s="131" t="n"/>
      <c r="N137" s="130" t="n">
        <v>39916.29</v>
      </c>
    </row>
    <row r="138" ht="19.35" customHeight="1">
      <c r="A138" s="127" t="n"/>
      <c r="B138" s="132" t="n"/>
      <c r="C138" s="133" t="inlineStr">
        <is>
          <t>в том числе</t>
        </is>
      </c>
      <c r="L138" s="130" t="n"/>
      <c r="M138" s="131" t="n"/>
      <c r="N138" s="130" t="n"/>
    </row>
    <row r="139" ht="19.35" customHeight="1">
      <c r="A139" s="127" t="n"/>
      <c r="B139" s="132" t="n"/>
      <c r="C139" s="133" t="inlineStr">
        <is>
          <t>- оплата труда рабочих (ОТ)</t>
        </is>
      </c>
      <c r="L139" s="130" t="n">
        <v>560.15</v>
      </c>
      <c r="M139" s="131" t="n"/>
      <c r="N139" s="130" t="n">
        <v>39916.29</v>
      </c>
    </row>
    <row r="140" ht="19.35" customHeight="1">
      <c r="A140" s="127" t="n"/>
      <c r="B140" s="132" t="n"/>
      <c r="C140" s="133" t="inlineStr">
        <is>
          <t>- эксплуатация машин и механизмов</t>
        </is>
      </c>
      <c r="L140" s="130" t="n">
        <v>0</v>
      </c>
      <c r="M140" s="131" t="n"/>
      <c r="N140" s="130" t="n">
        <v>0</v>
      </c>
    </row>
    <row r="141" ht="19.35" customHeight="1">
      <c r="A141" s="127" t="n"/>
      <c r="B141" s="132" t="n"/>
      <c r="C141" s="133" t="inlineStr">
        <is>
          <t>в т.ч. эксплуатация машин и механизмов без учета доплат к оплате труда машинистов</t>
        </is>
      </c>
      <c r="L141" s="130" t="n">
        <v>0</v>
      </c>
      <c r="M141" s="131" t="n"/>
      <c r="N141" s="130" t="n">
        <v>0</v>
      </c>
    </row>
    <row r="142" ht="19.35" customHeight="1">
      <c r="A142" s="127" t="n"/>
      <c r="B142" s="132" t="n"/>
      <c r="C142" s="133" t="inlineStr">
        <is>
          <t>- в т.ч. оплата труда машинистов (ОТм)</t>
        </is>
      </c>
      <c r="L142" s="130" t="n">
        <v>0</v>
      </c>
      <c r="M142" s="131" t="n"/>
      <c r="N142" s="130" t="n">
        <v>0</v>
      </c>
    </row>
    <row r="143" ht="19.35" customHeight="1">
      <c r="A143" s="127" t="n"/>
      <c r="B143" s="132" t="n"/>
      <c r="C143" s="133" t="inlineStr">
        <is>
          <t>Всего ФОТ (справочно)</t>
        </is>
      </c>
      <c r="L143" s="130" t="n">
        <v>560.15</v>
      </c>
      <c r="M143" s="131" t="n"/>
      <c r="N143" s="130" t="n">
        <v>39916.29</v>
      </c>
    </row>
    <row r="144" ht="19.35" customHeight="1">
      <c r="A144" s="127" t="n"/>
      <c r="B144" s="132" t="n"/>
      <c r="C144" s="133" t="inlineStr">
        <is>
          <t>Всего накладные расходы</t>
        </is>
      </c>
      <c r="L144" s="130" t="n">
        <v>498.53</v>
      </c>
      <c r="M144" s="131" t="n"/>
      <c r="N144" s="130" t="n">
        <v>35525.5</v>
      </c>
    </row>
    <row r="145" ht="19.35" customHeight="1">
      <c r="A145" s="127" t="n"/>
      <c r="B145" s="132" t="n"/>
      <c r="C145" s="133" t="inlineStr">
        <is>
          <t>Всего сметная прибыль</t>
        </is>
      </c>
      <c r="L145" s="130" t="n">
        <v>229.66</v>
      </c>
      <c r="M145" s="131" t="n"/>
      <c r="N145" s="130" t="n">
        <v>16365.67</v>
      </c>
    </row>
    <row r="146" ht="19.35" customHeight="1">
      <c r="A146" s="127" t="n"/>
      <c r="B146" s="132" t="n"/>
      <c r="C146" s="133" t="inlineStr">
        <is>
          <t>Справочно</t>
        </is>
      </c>
      <c r="L146" s="130" t="n"/>
      <c r="M146" s="131" t="n"/>
      <c r="N146" s="130" t="n"/>
    </row>
    <row r="147" ht="19.35" customHeight="1">
      <c r="A147" s="127" t="n"/>
      <c r="B147" s="128" t="n"/>
      <c r="C147" s="133" t="inlineStr">
        <is>
          <t>затраты труда рабочих</t>
        </is>
      </c>
      <c r="I147" s="137" t="n">
        <v>66.80159999999999</v>
      </c>
      <c r="J147" s="138" t="n"/>
      <c r="K147" s="138" t="n"/>
      <c r="L147" s="131" t="n"/>
      <c r="M147" s="131" t="n"/>
      <c r="N147" s="131" t="n"/>
    </row>
    <row r="148" ht="19.35" customHeight="1">
      <c r="A148" s="127" t="n"/>
      <c r="B148" s="128" t="n"/>
      <c r="C148" s="133" t="inlineStr">
        <is>
          <t>затраты труда машинистов</t>
        </is>
      </c>
      <c r="I148" s="137" t="n">
        <v>0</v>
      </c>
      <c r="J148" s="138" t="n"/>
      <c r="K148" s="138" t="n"/>
      <c r="L148" s="131" t="n"/>
      <c r="M148" s="131" t="n"/>
      <c r="N148" s="131" t="n"/>
    </row>
    <row r="149" ht="19.35" customHeight="1">
      <c r="A149" s="127" t="n"/>
      <c r="B149" s="146" t="n"/>
      <c r="C149" s="146" t="n"/>
      <c r="D149" s="124" t="n"/>
      <c r="E149" s="12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 ht="19.35" customHeight="1">
      <c r="A150" s="147" t="inlineStr">
        <is>
          <t>Составил: ______________________________________/  Григорова И. А. /</t>
        </is>
      </c>
    </row>
    <row r="151" ht="19.35" customHeight="1">
      <c r="A151" s="147" t="n"/>
      <c r="B151" s="147" t="n"/>
      <c r="C151" s="148" t="inlineStr">
        <is>
          <t>должность, подпись (инициалы, фамилия)</t>
        </is>
      </c>
      <c r="G151" s="149" t="n"/>
      <c r="H151" s="149" t="n"/>
      <c r="I151" s="149" t="n"/>
      <c r="J151" s="147" t="n"/>
      <c r="K151" s="147" t="n"/>
      <c r="L151" s="147" t="n"/>
      <c r="M151" s="147" t="n"/>
      <c r="N151" s="147" t="n"/>
    </row>
    <row r="152" ht="19.35" customHeight="1">
      <c r="A152" s="147" t="inlineStr">
        <is>
          <t>Проверил: ______________________________________ /  Черкасов А. В. /</t>
        </is>
      </c>
    </row>
    <row r="153" ht="19.35" customHeight="1">
      <c r="A153" s="4" t="n"/>
      <c r="B153" s="4" t="n"/>
      <c r="C153" s="148" t="inlineStr">
        <is>
          <t>должность, подпись (инициалы, фамилия)</t>
        </is>
      </c>
      <c r="G153" s="149" t="n"/>
      <c r="H153" s="149" t="n"/>
      <c r="I153" s="149" t="n"/>
      <c r="J153" s="4" t="n"/>
      <c r="K153" s="4" t="n"/>
      <c r="L153" s="4" t="n"/>
      <c r="M153" s="4" t="n"/>
      <c r="N153" s="4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H15:N15"/>
    <mergeCell ref="C51:E51"/>
    <mergeCell ref="C95:E9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xl/worksheets/sheet15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02-28-13</t>
        </is>
      </c>
    </row>
    <row r="25" ht="19.35" customHeight="1">
      <c r="A25" s="55" t="inlineStr">
        <is>
          <t>28 ВЛ 220 Магдагачи - Ульручьи с отпайкой на ПС Талдан. Сковородинское уч. л-во  Урушинского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1635.62</v>
      </c>
      <c r="M31" s="64" t="n">
        <v>22.95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4475.31</v>
      </c>
      <c r="E32" s="71" t="inlineStr">
        <is>
          <t>(</t>
        </is>
      </c>
      <c r="F32" s="70" t="n">
        <v>76.36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2714.31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248.74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4475.31</v>
      </c>
      <c r="E34" s="71" t="inlineStr">
        <is>
          <t>(</t>
        </is>
      </c>
      <c r="F34" s="77" t="n">
        <v>76.36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404</v>
      </c>
      <c r="H44" s="95" t="n">
        <v>1</v>
      </c>
      <c r="I44" s="95" t="n">
        <v>404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18320.59</v>
      </c>
      <c r="M45" s="101" t="n">
        <v>71.26000000000001</v>
      </c>
      <c r="N45" s="103" t="n">
        <v>1305525.24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3" t="n">
        <v>2147.664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18320.59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8" t="n"/>
      <c r="E48" s="88" t="n"/>
      <c r="F48" s="99" t="n"/>
      <c r="G48" s="107" t="n"/>
      <c r="H48" s="107" t="n"/>
      <c r="I48" s="100" t="n"/>
      <c r="J48" s="100" t="n"/>
      <c r="K48" s="100" t="n"/>
      <c r="L48" s="103" t="n">
        <v>18320.59</v>
      </c>
      <c r="M48" s="100" t="n"/>
      <c r="N48" s="103" t="n">
        <v>1305525.24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16305.33</v>
      </c>
      <c r="M49" s="100" t="n"/>
      <c r="N49" s="113" t="n">
        <v>1161917.46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7511.44</v>
      </c>
      <c r="M50" s="100" t="n"/>
      <c r="N50" s="103" t="n">
        <v>535265.35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88" t="n"/>
      <c r="E51" s="88" t="n"/>
      <c r="F51" s="100" t="n"/>
      <c r="G51" s="107" t="n"/>
      <c r="H51" s="107" t="n"/>
      <c r="I51" s="114" t="n"/>
      <c r="J51" s="114" t="n"/>
      <c r="K51" s="114" t="n"/>
      <c r="L51" s="115" t="n">
        <v>42137.36</v>
      </c>
      <c r="M51" s="114" t="n"/>
      <c r="N51" s="94" t="n"/>
    </row>
    <row r="52" ht="19.35" customHeight="1">
      <c r="A52" s="151" t="inlineStr">
        <is>
          <t>Пролет 434-453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6.49</v>
      </c>
      <c r="H53" s="95" t="n">
        <v>1</v>
      </c>
      <c r="I53" s="116" t="n">
        <v>6.49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381.38</v>
      </c>
      <c r="M54" s="101" t="n">
        <v>71.26000000000001</v>
      </c>
      <c r="N54" s="103" t="n">
        <v>27177.14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7" t="n">
        <v>40.57548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381.38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8" t="n"/>
      <c r="E57" s="88" t="n"/>
      <c r="F57" s="99" t="n"/>
      <c r="G57" s="107" t="n"/>
      <c r="H57" s="107" t="n"/>
      <c r="I57" s="100" t="n"/>
      <c r="J57" s="100" t="n"/>
      <c r="K57" s="100" t="n"/>
      <c r="L57" s="101" t="n">
        <v>381.38</v>
      </c>
      <c r="M57" s="100" t="n"/>
      <c r="N57" s="103" t="n">
        <v>27177.14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339.43</v>
      </c>
      <c r="M58" s="100" t="n"/>
      <c r="N58" s="113" t="n">
        <v>24187.65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156.37</v>
      </c>
      <c r="M59" s="100" t="n"/>
      <c r="N59" s="103" t="n">
        <v>11142.63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88" t="n"/>
      <c r="E60" s="88" t="n"/>
      <c r="F60" s="100" t="n"/>
      <c r="G60" s="107" t="n"/>
      <c r="H60" s="107" t="n"/>
      <c r="I60" s="114" t="n"/>
      <c r="J60" s="114" t="n"/>
      <c r="K60" s="114" t="n"/>
      <c r="L60" s="116" t="n">
        <v>877.1799999999999</v>
      </c>
      <c r="M60" s="114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3.12</v>
      </c>
      <c r="H61" s="95" t="n">
        <v>1</v>
      </c>
      <c r="I61" s="116" t="n">
        <v>3.12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355.46</v>
      </c>
      <c r="M62" s="101" t="n">
        <v>71.26000000000001</v>
      </c>
      <c r="N62" s="103" t="n">
        <v>25330.08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8" t="n">
        <v>10.1</v>
      </c>
      <c r="H63" s="102" t="n">
        <v>1.2</v>
      </c>
      <c r="I63" s="119" t="n">
        <v>37.8144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355.46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8" t="n"/>
      <c r="E65" s="88" t="n"/>
      <c r="F65" s="99" t="n"/>
      <c r="G65" s="107" t="n"/>
      <c r="H65" s="107" t="n"/>
      <c r="I65" s="100" t="n"/>
      <c r="J65" s="100" t="n"/>
      <c r="K65" s="100" t="n"/>
      <c r="L65" s="101" t="n">
        <v>355.46</v>
      </c>
      <c r="M65" s="100" t="n"/>
      <c r="N65" s="103" t="n">
        <v>25330.08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316.36</v>
      </c>
      <c r="M66" s="100" t="n"/>
      <c r="N66" s="113" t="n">
        <v>22543.77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145.74</v>
      </c>
      <c r="M67" s="100" t="n"/>
      <c r="N67" s="103" t="n">
        <v>10385.33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88" t="n"/>
      <c r="E68" s="88" t="n"/>
      <c r="F68" s="100" t="n"/>
      <c r="G68" s="107" t="n"/>
      <c r="H68" s="107" t="n"/>
      <c r="I68" s="114" t="n"/>
      <c r="J68" s="114" t="n"/>
      <c r="K68" s="114" t="n"/>
      <c r="L68" s="116" t="n">
        <v>817.5599999999999</v>
      </c>
      <c r="M68" s="114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0.61</v>
      </c>
      <c r="H69" s="95" t="n">
        <v>1</v>
      </c>
      <c r="I69" s="116" t="n">
        <v>0.61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92.2</v>
      </c>
      <c r="M70" s="101" t="n">
        <v>71.26000000000001</v>
      </c>
      <c r="N70" s="103" t="n">
        <v>6570.17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8" t="n">
        <v>13.4</v>
      </c>
      <c r="H71" s="102" t="n">
        <v>1.2</v>
      </c>
      <c r="I71" s="119" t="n">
        <v>9.8088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92.2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88" t="n"/>
      <c r="E73" s="88" t="n"/>
      <c r="F73" s="99" t="n"/>
      <c r="G73" s="107" t="n"/>
      <c r="H73" s="107" t="n"/>
      <c r="I73" s="100" t="n"/>
      <c r="J73" s="100" t="n"/>
      <c r="K73" s="100" t="n"/>
      <c r="L73" s="101" t="n">
        <v>92.2</v>
      </c>
      <c r="M73" s="100" t="n"/>
      <c r="N73" s="103" t="n">
        <v>6570.17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82.06</v>
      </c>
      <c r="M74" s="100" t="n"/>
      <c r="N74" s="113" t="n">
        <v>5847.45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37.8</v>
      </c>
      <c r="M75" s="100" t="n"/>
      <c r="N75" s="103" t="n">
        <v>2693.77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88" t="n"/>
      <c r="E76" s="88" t="n"/>
      <c r="F76" s="100" t="n"/>
      <c r="G76" s="107" t="n"/>
      <c r="H76" s="107" t="n"/>
      <c r="I76" s="114" t="n"/>
      <c r="J76" s="114" t="n"/>
      <c r="K76" s="114" t="n"/>
      <c r="L76" s="116" t="n">
        <v>212.06</v>
      </c>
      <c r="M76" s="114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0.13</v>
      </c>
      <c r="H77" s="95" t="n">
        <v>1</v>
      </c>
      <c r="I77" s="116" t="n">
        <v>0.13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30.06</v>
      </c>
      <c r="M78" s="101" t="n">
        <v>71.26000000000001</v>
      </c>
      <c r="N78" s="103" t="n">
        <v>2142.08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8" t="n">
        <v>20.5</v>
      </c>
      <c r="H79" s="102" t="n">
        <v>1.2</v>
      </c>
      <c r="I79" s="106" t="n">
        <v>3.198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30.06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88" t="n"/>
      <c r="E81" s="88" t="n"/>
      <c r="F81" s="99" t="n"/>
      <c r="G81" s="107" t="n"/>
      <c r="H81" s="107" t="n"/>
      <c r="I81" s="100" t="n"/>
      <c r="J81" s="100" t="n"/>
      <c r="K81" s="100" t="n"/>
      <c r="L81" s="101" t="n">
        <v>30.06</v>
      </c>
      <c r="M81" s="100" t="n"/>
      <c r="N81" s="103" t="n">
        <v>2142.08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26.75</v>
      </c>
      <c r="M82" s="100" t="n"/>
      <c r="N82" s="113" t="n">
        <v>1906.45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12.32</v>
      </c>
      <c r="M83" s="100" t="n"/>
      <c r="N83" s="101" t="n">
        <v>878.25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88" t="n"/>
      <c r="E84" s="88" t="n"/>
      <c r="F84" s="100" t="n"/>
      <c r="G84" s="107" t="n"/>
      <c r="H84" s="107" t="n"/>
      <c r="I84" s="114" t="n"/>
      <c r="J84" s="114" t="n"/>
      <c r="K84" s="114" t="n"/>
      <c r="L84" s="116" t="n">
        <v>69.13</v>
      </c>
      <c r="M84" s="114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2.77</v>
      </c>
      <c r="H85" s="95" t="n">
        <v>1</v>
      </c>
      <c r="I85" s="116" t="n">
        <v>2.77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196.85</v>
      </c>
      <c r="M86" s="101" t="n">
        <v>71.26000000000001</v>
      </c>
      <c r="N86" s="103" t="n">
        <v>14027.53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8" t="n">
        <v>6.3</v>
      </c>
      <c r="H87" s="102" t="n">
        <v>1.2</v>
      </c>
      <c r="I87" s="119" t="n">
        <v>20.9412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7" t="n"/>
      <c r="H88" s="107" t="n"/>
      <c r="I88" s="100" t="n"/>
      <c r="J88" s="101" t="n">
        <v>59.22</v>
      </c>
      <c r="K88" s="100" t="n"/>
      <c r="L88" s="101" t="n">
        <v>196.85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88" t="n"/>
      <c r="E89" s="88" t="n"/>
      <c r="F89" s="99" t="n"/>
      <c r="G89" s="107" t="n"/>
      <c r="H89" s="107" t="n"/>
      <c r="I89" s="100" t="n"/>
      <c r="J89" s="100" t="n"/>
      <c r="K89" s="100" t="n"/>
      <c r="L89" s="101" t="n">
        <v>196.85</v>
      </c>
      <c r="M89" s="100" t="n"/>
      <c r="N89" s="103" t="n">
        <v>14027.53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175.2</v>
      </c>
      <c r="M90" s="100" t="n"/>
      <c r="N90" s="113" t="n">
        <v>12484.5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80.70999999999999</v>
      </c>
      <c r="M91" s="100" t="n"/>
      <c r="N91" s="103" t="n">
        <v>5751.29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88" t="n"/>
      <c r="E92" s="88" t="n"/>
      <c r="F92" s="100" t="n"/>
      <c r="G92" s="107" t="n"/>
      <c r="H92" s="107" t="n"/>
      <c r="I92" s="114" t="n"/>
      <c r="J92" s="114" t="n"/>
      <c r="K92" s="114" t="n"/>
      <c r="L92" s="116" t="n">
        <v>452.76</v>
      </c>
      <c r="M92" s="114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1.3</v>
      </c>
      <c r="H93" s="95" t="n">
        <v>1</v>
      </c>
      <c r="I93" s="121" t="n">
        <v>1.3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180.37</v>
      </c>
      <c r="M94" s="101" t="n">
        <v>71.26000000000001</v>
      </c>
      <c r="N94" s="103" t="n">
        <v>12853.17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8" t="n">
        <v>12.3</v>
      </c>
      <c r="H95" s="102" t="n">
        <v>1.2</v>
      </c>
      <c r="I95" s="106" t="n">
        <v>19.188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7" t="n"/>
      <c r="H96" s="107" t="n"/>
      <c r="I96" s="100" t="n"/>
      <c r="J96" s="101" t="n">
        <v>115.62</v>
      </c>
      <c r="K96" s="100" t="n"/>
      <c r="L96" s="101" t="n">
        <v>180.37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88" t="n"/>
      <c r="E97" s="88" t="n"/>
      <c r="F97" s="99" t="n"/>
      <c r="G97" s="107" t="n"/>
      <c r="H97" s="107" t="n"/>
      <c r="I97" s="100" t="n"/>
      <c r="J97" s="100" t="n"/>
      <c r="K97" s="100" t="n"/>
      <c r="L97" s="101" t="n">
        <v>180.37</v>
      </c>
      <c r="M97" s="100" t="n"/>
      <c r="N97" s="103" t="n">
        <v>12853.17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160.53</v>
      </c>
      <c r="M98" s="100" t="n"/>
      <c r="N98" s="113" t="n">
        <v>11439.32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73.95</v>
      </c>
      <c r="M99" s="100" t="n"/>
      <c r="N99" s="103" t="n">
        <v>5269.8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88" t="n"/>
      <c r="E100" s="88" t="n"/>
      <c r="F100" s="100" t="n"/>
      <c r="G100" s="107" t="n"/>
      <c r="H100" s="107" t="n"/>
      <c r="I100" s="114" t="n"/>
      <c r="J100" s="114" t="n"/>
      <c r="K100" s="114" t="n"/>
      <c r="L100" s="116" t="n">
        <v>414.85</v>
      </c>
      <c r="M100" s="114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0.06</v>
      </c>
      <c r="H101" s="95" t="n">
        <v>1</v>
      </c>
      <c r="I101" s="116" t="n">
        <v>0.06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11.1</v>
      </c>
      <c r="M102" s="101" t="n">
        <v>71.26000000000001</v>
      </c>
      <c r="N102" s="101" t="n">
        <v>790.99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8" t="n">
        <v>16.4</v>
      </c>
      <c r="H103" s="102" t="n">
        <v>1.2</v>
      </c>
      <c r="I103" s="119" t="n">
        <v>1.1808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7" t="n"/>
      <c r="H104" s="107" t="n"/>
      <c r="I104" s="100" t="n"/>
      <c r="J104" s="101" t="n">
        <v>154.16</v>
      </c>
      <c r="K104" s="100" t="n"/>
      <c r="L104" s="101" t="n">
        <v>11.1</v>
      </c>
      <c r="M104" s="100" t="n"/>
      <c r="N104" s="108" t="n"/>
    </row>
    <row r="105" ht="19.35" customHeight="1">
      <c r="A105" s="96" t="n"/>
      <c r="B105" s="109" t="n"/>
      <c r="C105" s="98" t="inlineStr">
        <is>
          <t>ФОТ</t>
        </is>
      </c>
      <c r="D105" s="88" t="n"/>
      <c r="E105" s="88" t="n"/>
      <c r="F105" s="99" t="n"/>
      <c r="G105" s="107" t="n"/>
      <c r="H105" s="107" t="n"/>
      <c r="I105" s="100" t="n"/>
      <c r="J105" s="100" t="n"/>
      <c r="K105" s="100" t="n"/>
      <c r="L105" s="101" t="n">
        <v>11.1</v>
      </c>
      <c r="M105" s="100" t="n"/>
      <c r="N105" s="101" t="n">
        <v>790.99</v>
      </c>
    </row>
    <row r="106" ht="42" customHeight="1">
      <c r="A106" s="96" t="n"/>
      <c r="B106" s="110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1" t="n">
        <v>89</v>
      </c>
      <c r="H106" s="112" t="n"/>
      <c r="I106" s="111" t="n">
        <v>89</v>
      </c>
      <c r="J106" s="100" t="n"/>
      <c r="K106" s="100" t="n"/>
      <c r="L106" s="101" t="n">
        <v>9.880000000000001</v>
      </c>
      <c r="M106" s="100" t="n"/>
      <c r="N106" s="120" t="n">
        <v>703.98</v>
      </c>
    </row>
    <row r="107" ht="42" customHeight="1">
      <c r="A107" s="96" t="n"/>
      <c r="B107" s="110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1" t="n">
        <v>41</v>
      </c>
      <c r="H107" s="112" t="n"/>
      <c r="I107" s="111" t="n">
        <v>41</v>
      </c>
      <c r="J107" s="100" t="n"/>
      <c r="K107" s="100" t="n"/>
      <c r="L107" s="101" t="n">
        <v>4.55</v>
      </c>
      <c r="M107" s="100" t="n"/>
      <c r="N107" s="101" t="n">
        <v>324.31</v>
      </c>
    </row>
    <row r="108" ht="19.35" customHeight="1">
      <c r="A108" s="96" t="n"/>
      <c r="B108" s="109" t="n"/>
      <c r="C108" s="87" t="inlineStr">
        <is>
          <t>Всего по позиции</t>
        </is>
      </c>
      <c r="D108" s="88" t="n"/>
      <c r="E108" s="88" t="n"/>
      <c r="F108" s="100" t="n"/>
      <c r="G108" s="107" t="n"/>
      <c r="H108" s="107" t="n"/>
      <c r="I108" s="114" t="n"/>
      <c r="J108" s="114" t="n"/>
      <c r="K108" s="114" t="n"/>
      <c r="L108" s="116" t="n">
        <v>25.53</v>
      </c>
      <c r="M108" s="114" t="n"/>
      <c r="N108" s="94" t="n"/>
    </row>
    <row r="109" ht="68.65000000000001" customHeight="1">
      <c r="A109" s="87" t="inlineStr">
        <is>
          <t>9</t>
        </is>
      </c>
      <c r="B109" s="91" t="inlineStr">
        <is>
          <t>ФЕР01-02-100-01</t>
        </is>
      </c>
      <c r="C10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88" t="n"/>
      <c r="E109" s="88" t="n"/>
      <c r="F109" s="93" t="inlineStr">
        <is>
          <t>100 шт</t>
        </is>
      </c>
      <c r="G109" s="94" t="n">
        <v>9.26</v>
      </c>
      <c r="H109" s="95" t="n">
        <v>1</v>
      </c>
      <c r="I109" s="116" t="n">
        <v>9.26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115.44</v>
      </c>
      <c r="K110" s="102" t="n">
        <v>1.2</v>
      </c>
      <c r="L110" s="103" t="n">
        <v>1282.77</v>
      </c>
      <c r="M110" s="101" t="n">
        <v>71.26000000000001</v>
      </c>
      <c r="N110" s="103" t="n">
        <v>91410.19</v>
      </c>
    </row>
    <row r="111" ht="19.35" customHeight="1">
      <c r="A111" s="96" t="n"/>
      <c r="B111" s="97" t="inlineStr">
        <is>
          <t>2</t>
        </is>
      </c>
      <c r="C111" s="98" t="inlineStr">
        <is>
          <t>ЭМ</t>
        </is>
      </c>
      <c r="D111" s="88" t="n"/>
      <c r="E111" s="88" t="n"/>
      <c r="F111" s="99" t="n"/>
      <c r="G111" s="99" t="n"/>
      <c r="H111" s="99" t="n"/>
      <c r="I111" s="100" t="n"/>
      <c r="J111" s="101" t="n">
        <v>655.4299999999999</v>
      </c>
      <c r="K111" s="102" t="n">
        <v>1.2</v>
      </c>
      <c r="L111" s="103" t="n">
        <v>7283.14</v>
      </c>
      <c r="M111" s="100" t="n"/>
      <c r="N111" s="100" t="n"/>
    </row>
    <row r="112" ht="19.35" customHeight="1">
      <c r="A112" s="96" t="n"/>
      <c r="B112" s="97" t="inlineStr">
        <is>
          <t>3</t>
        </is>
      </c>
      <c r="C112" s="98" t="inlineStr">
        <is>
          <t>в т.ч. ОТм</t>
        </is>
      </c>
      <c r="D112" s="88" t="n"/>
      <c r="E112" s="88" t="n"/>
      <c r="F112" s="99" t="n"/>
      <c r="G112" s="99" t="n"/>
      <c r="H112" s="99" t="n"/>
      <c r="I112" s="100" t="n"/>
      <c r="J112" s="101" t="n">
        <v>114.62</v>
      </c>
      <c r="K112" s="102" t="n">
        <v>1.2</v>
      </c>
      <c r="L112" s="103" t="n">
        <v>1273.66</v>
      </c>
      <c r="M112" s="101" t="n">
        <v>71.26000000000001</v>
      </c>
      <c r="N112" s="103" t="n">
        <v>90761.00999999999</v>
      </c>
    </row>
    <row r="113" ht="19.35" customHeight="1">
      <c r="A113" s="96" t="n"/>
      <c r="B113" s="104" t="n"/>
      <c r="C113" s="98" t="inlineStr">
        <is>
          <t>ЗТ</t>
        </is>
      </c>
      <c r="D113" s="88" t="n"/>
      <c r="E113" s="88" t="n"/>
      <c r="F113" s="105" t="inlineStr">
        <is>
          <t>чел.-ч</t>
        </is>
      </c>
      <c r="G113" s="118" t="n">
        <v>14.8</v>
      </c>
      <c r="H113" s="102" t="n">
        <v>1.2</v>
      </c>
      <c r="I113" s="119" t="n">
        <v>164.4576</v>
      </c>
      <c r="J113" s="100" t="n"/>
      <c r="K113" s="100" t="n"/>
      <c r="L113" s="100" t="n"/>
      <c r="M113" s="100" t="n"/>
      <c r="N113" s="100" t="n"/>
    </row>
    <row r="114" ht="19.35" customHeight="1">
      <c r="A114" s="96" t="n"/>
      <c r="B114" s="104" t="n"/>
      <c r="C114" s="98" t="inlineStr">
        <is>
          <t>ЗТм</t>
        </is>
      </c>
      <c r="D114" s="88" t="n"/>
      <c r="E114" s="88" t="n"/>
      <c r="F114" s="105" t="inlineStr">
        <is>
          <t>чел.-ч</t>
        </is>
      </c>
      <c r="G114" s="101" t="n">
        <v>8.49</v>
      </c>
      <c r="H114" s="102" t="n">
        <v>1.2</v>
      </c>
      <c r="I114" s="117" t="n">
        <v>94.34088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Итого по расценке</t>
        </is>
      </c>
      <c r="D115" s="88" t="n"/>
      <c r="E115" s="88" t="n"/>
      <c r="F115" s="99" t="n"/>
      <c r="G115" s="107" t="n"/>
      <c r="H115" s="107" t="n"/>
      <c r="I115" s="100" t="n"/>
      <c r="J115" s="101" t="n">
        <v>770.87</v>
      </c>
      <c r="K115" s="100" t="n"/>
      <c r="L115" s="103" t="n">
        <v>8565.91</v>
      </c>
      <c r="M115" s="100" t="n"/>
      <c r="N115" s="108" t="n"/>
    </row>
    <row r="116" ht="19.35" customHeight="1">
      <c r="A116" s="96" t="n"/>
      <c r="B116" s="109" t="n"/>
      <c r="C116" s="98" t="inlineStr">
        <is>
          <t>ФОТ</t>
        </is>
      </c>
      <c r="D116" s="88" t="n"/>
      <c r="E116" s="88" t="n"/>
      <c r="F116" s="99" t="n"/>
      <c r="G116" s="107" t="n"/>
      <c r="H116" s="107" t="n"/>
      <c r="I116" s="100" t="n"/>
      <c r="J116" s="100" t="n"/>
      <c r="K116" s="100" t="n"/>
      <c r="L116" s="103" t="n">
        <v>2556.43</v>
      </c>
      <c r="M116" s="100" t="n"/>
      <c r="N116" s="103" t="n">
        <v>182171.2</v>
      </c>
    </row>
    <row r="117" ht="42" customHeight="1">
      <c r="A117" s="96" t="n"/>
      <c r="B117" s="110" t="inlineStr">
        <is>
          <t>Пр/812-001.4-1</t>
        </is>
      </c>
      <c r="C117" s="98" t="inlineStr">
        <is>
          <t>НР Земляные работы по другим видам работ (подготовительным, сопутствующим, укрепительным)</t>
        </is>
      </c>
      <c r="D117" s="88" t="n"/>
      <c r="E117" s="88" t="n"/>
      <c r="F117" s="105" t="inlineStr">
        <is>
          <t>%</t>
        </is>
      </c>
      <c r="G117" s="111" t="n">
        <v>89</v>
      </c>
      <c r="H117" s="112" t="n"/>
      <c r="I117" s="111" t="n">
        <v>89</v>
      </c>
      <c r="J117" s="100" t="n"/>
      <c r="K117" s="100" t="n"/>
      <c r="L117" s="103" t="n">
        <v>2275.22</v>
      </c>
      <c r="M117" s="100" t="n"/>
      <c r="N117" s="113" t="n">
        <v>162132.37</v>
      </c>
    </row>
    <row r="118" ht="42" customHeight="1">
      <c r="A118" s="96" t="n"/>
      <c r="B118" s="110" t="inlineStr">
        <is>
          <t>Пр/774-001.4</t>
        </is>
      </c>
      <c r="C118" s="98" t="inlineStr">
        <is>
          <t>СП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1" t="n">
        <v>41</v>
      </c>
      <c r="H118" s="112" t="n"/>
      <c r="I118" s="111" t="n">
        <v>41</v>
      </c>
      <c r="J118" s="100" t="n"/>
      <c r="K118" s="100" t="n"/>
      <c r="L118" s="103" t="n">
        <v>1048.14</v>
      </c>
      <c r="M118" s="100" t="n"/>
      <c r="N118" s="103" t="n">
        <v>74690.19</v>
      </c>
    </row>
    <row r="119" ht="19.35" customHeight="1">
      <c r="A119" s="96" t="n"/>
      <c r="B119" s="109" t="n"/>
      <c r="C119" s="87" t="inlineStr">
        <is>
          <t>Всего по позиции</t>
        </is>
      </c>
      <c r="D119" s="88" t="n"/>
      <c r="E119" s="88" t="n"/>
      <c r="F119" s="100" t="n"/>
      <c r="G119" s="107" t="n"/>
      <c r="H119" s="107" t="n"/>
      <c r="I119" s="114" t="n"/>
      <c r="J119" s="114" t="n"/>
      <c r="K119" s="114" t="n"/>
      <c r="L119" s="115" t="n">
        <v>11889.27</v>
      </c>
      <c r="M119" s="114" t="n"/>
      <c r="N119" s="94" t="n"/>
    </row>
    <row r="120" ht="55.35" customHeight="1">
      <c r="A120" s="87" t="inlineStr">
        <is>
          <t>10</t>
        </is>
      </c>
      <c r="B120" s="91" t="inlineStr">
        <is>
          <t>ФЕР01-02-100-07</t>
        </is>
      </c>
      <c r="C120" s="92" t="inlineStr">
        <is>
          <t>При трелевке на каждые последующие 100 м добавлять: к расценке 01-02-100-01</t>
        </is>
      </c>
      <c r="D120" s="88" t="n"/>
      <c r="E120" s="88" t="n"/>
      <c r="F120" s="93" t="inlineStr">
        <is>
          <t>100 шт</t>
        </is>
      </c>
      <c r="G120" s="94" t="n">
        <v>9.26</v>
      </c>
      <c r="H120" s="95" t="n">
        <v>1</v>
      </c>
      <c r="I120" s="116" t="n">
        <v>9.26</v>
      </c>
      <c r="J120" s="94" t="n"/>
      <c r="K120" s="94" t="n"/>
      <c r="L120" s="94" t="n"/>
      <c r="M120" s="94" t="n"/>
      <c r="N120" s="94" t="n"/>
    </row>
    <row r="121" ht="19.35" customHeight="1">
      <c r="A121" s="96" t="n"/>
      <c r="B121" s="97" t="inlineStr">
        <is>
          <t>1</t>
        </is>
      </c>
      <c r="C121" s="98" t="inlineStr">
        <is>
          <t>ОТ</t>
        </is>
      </c>
      <c r="D121" s="88" t="n"/>
      <c r="E121" s="88" t="n"/>
      <c r="F121" s="99" t="n"/>
      <c r="G121" s="99" t="n"/>
      <c r="H121" s="99" t="n"/>
      <c r="I121" s="100" t="n"/>
      <c r="J121" s="101" t="n">
        <v>28.94</v>
      </c>
      <c r="K121" s="102" t="n">
        <v>1.2</v>
      </c>
      <c r="L121" s="101" t="n">
        <v>321.58</v>
      </c>
      <c r="M121" s="101" t="n">
        <v>71.26000000000001</v>
      </c>
      <c r="N121" s="103" t="n">
        <v>22915.79</v>
      </c>
    </row>
    <row r="122" ht="19.35" customHeight="1">
      <c r="A122" s="96" t="n"/>
      <c r="B122" s="97" t="inlineStr">
        <is>
          <t>2</t>
        </is>
      </c>
      <c r="C122" s="98" t="inlineStr">
        <is>
          <t>ЭМ</t>
        </is>
      </c>
      <c r="D122" s="88" t="n"/>
      <c r="E122" s="88" t="n"/>
      <c r="F122" s="99" t="n"/>
      <c r="G122" s="99" t="n"/>
      <c r="H122" s="99" t="n"/>
      <c r="I122" s="100" t="n"/>
      <c r="J122" s="101" t="n">
        <v>163.66</v>
      </c>
      <c r="K122" s="102" t="n">
        <v>1.2</v>
      </c>
      <c r="L122" s="103" t="n">
        <v>1818.59</v>
      </c>
      <c r="M122" s="100" t="n"/>
      <c r="N122" s="100" t="n"/>
    </row>
    <row r="123" ht="19.35" customHeight="1">
      <c r="A123" s="96" t="n"/>
      <c r="B123" s="97" t="inlineStr">
        <is>
          <t>3</t>
        </is>
      </c>
      <c r="C123" s="98" t="inlineStr">
        <is>
          <t>в т.ч. ОТм</t>
        </is>
      </c>
      <c r="D123" s="88" t="n"/>
      <c r="E123" s="88" t="n"/>
      <c r="F123" s="99" t="n"/>
      <c r="G123" s="99" t="n"/>
      <c r="H123" s="99" t="n"/>
      <c r="I123" s="100" t="n"/>
      <c r="J123" s="101" t="n">
        <v>28.62</v>
      </c>
      <c r="K123" s="102" t="n">
        <v>1.2</v>
      </c>
      <c r="L123" s="101" t="n">
        <v>318.03</v>
      </c>
      <c r="M123" s="101" t="n">
        <v>71.26000000000001</v>
      </c>
      <c r="N123" s="103" t="n">
        <v>22662.82</v>
      </c>
    </row>
    <row r="124" ht="19.35" customHeight="1">
      <c r="A124" s="96" t="n"/>
      <c r="B124" s="104" t="n"/>
      <c r="C124" s="98" t="inlineStr">
        <is>
          <t>ЗТ</t>
        </is>
      </c>
      <c r="D124" s="88" t="n"/>
      <c r="E124" s="88" t="n"/>
      <c r="F124" s="105" t="inlineStr">
        <is>
          <t>чел.-ч</t>
        </is>
      </c>
      <c r="G124" s="101" t="n">
        <v>3.71</v>
      </c>
      <c r="H124" s="102" t="n">
        <v>1.2</v>
      </c>
      <c r="I124" s="117" t="n">
        <v>41.22552</v>
      </c>
      <c r="J124" s="100" t="n"/>
      <c r="K124" s="100" t="n"/>
      <c r="L124" s="100" t="n"/>
      <c r="M124" s="100" t="n"/>
      <c r="N124" s="100" t="n"/>
    </row>
    <row r="125" ht="19.35" customHeight="1">
      <c r="A125" s="96" t="n"/>
      <c r="B125" s="104" t="n"/>
      <c r="C125" s="98" t="inlineStr">
        <is>
          <t>ЗТм</t>
        </is>
      </c>
      <c r="D125" s="88" t="n"/>
      <c r="E125" s="88" t="n"/>
      <c r="F125" s="105" t="inlineStr">
        <is>
          <t>чел.-ч</t>
        </is>
      </c>
      <c r="G125" s="101" t="n">
        <v>2.12</v>
      </c>
      <c r="H125" s="102" t="n">
        <v>1.2</v>
      </c>
      <c r="I125" s="117" t="n">
        <v>23.55744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Итого по расценке</t>
        </is>
      </c>
      <c r="D126" s="88" t="n"/>
      <c r="E126" s="88" t="n"/>
      <c r="F126" s="99" t="n"/>
      <c r="G126" s="107" t="n"/>
      <c r="H126" s="107" t="n"/>
      <c r="I126" s="100" t="n"/>
      <c r="J126" s="101" t="n">
        <v>192.6</v>
      </c>
      <c r="K126" s="100" t="n"/>
      <c r="L126" s="103" t="n">
        <v>2140.17</v>
      </c>
      <c r="M126" s="100" t="n"/>
      <c r="N126" s="108" t="n"/>
    </row>
    <row r="127" ht="19.35" customHeight="1">
      <c r="A127" s="96" t="n"/>
      <c r="B127" s="109" t="n"/>
      <c r="C127" s="98" t="inlineStr">
        <is>
          <t>ФОТ</t>
        </is>
      </c>
      <c r="D127" s="88" t="n"/>
      <c r="E127" s="88" t="n"/>
      <c r="F127" s="99" t="n"/>
      <c r="G127" s="107" t="n"/>
      <c r="H127" s="107" t="n"/>
      <c r="I127" s="100" t="n"/>
      <c r="J127" s="100" t="n"/>
      <c r="K127" s="100" t="n"/>
      <c r="L127" s="101" t="n">
        <v>639.61</v>
      </c>
      <c r="M127" s="100" t="n"/>
      <c r="N127" s="103" t="n">
        <v>45578.61</v>
      </c>
    </row>
    <row r="128" ht="42" customHeight="1">
      <c r="A128" s="96" t="n"/>
      <c r="B128" s="110" t="inlineStr">
        <is>
          <t>Пр/812-001.4-1</t>
        </is>
      </c>
      <c r="C128" s="98" t="inlineStr">
        <is>
          <t>НР Земляные работы по другим видам работ (подготовительным, сопутствующим, укрепительным)</t>
        </is>
      </c>
      <c r="D128" s="88" t="n"/>
      <c r="E128" s="88" t="n"/>
      <c r="F128" s="105" t="inlineStr">
        <is>
          <t>%</t>
        </is>
      </c>
      <c r="G128" s="111" t="n">
        <v>89</v>
      </c>
      <c r="H128" s="112" t="n"/>
      <c r="I128" s="111" t="n">
        <v>89</v>
      </c>
      <c r="J128" s="100" t="n"/>
      <c r="K128" s="100" t="n"/>
      <c r="L128" s="101" t="n">
        <v>569.25</v>
      </c>
      <c r="M128" s="100" t="n"/>
      <c r="N128" s="113" t="n">
        <v>40564.96</v>
      </c>
    </row>
    <row r="129" ht="42" customHeight="1">
      <c r="A129" s="96" t="n"/>
      <c r="B129" s="110" t="inlineStr">
        <is>
          <t>Пр/774-001.4</t>
        </is>
      </c>
      <c r="C129" s="98" t="inlineStr">
        <is>
          <t>СП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1" t="n">
        <v>41</v>
      </c>
      <c r="H129" s="112" t="n"/>
      <c r="I129" s="111" t="n">
        <v>41</v>
      </c>
      <c r="J129" s="100" t="n"/>
      <c r="K129" s="100" t="n"/>
      <c r="L129" s="101" t="n">
        <v>262.24</v>
      </c>
      <c r="M129" s="100" t="n"/>
      <c r="N129" s="103" t="n">
        <v>18687.23</v>
      </c>
    </row>
    <row r="130" ht="19.35" customHeight="1">
      <c r="A130" s="96" t="n"/>
      <c r="B130" s="109" t="n"/>
      <c r="C130" s="87" t="inlineStr">
        <is>
          <t>Всего по позиции</t>
        </is>
      </c>
      <c r="D130" s="88" t="n"/>
      <c r="E130" s="88" t="n"/>
      <c r="F130" s="100" t="n"/>
      <c r="G130" s="107" t="n"/>
      <c r="H130" s="107" t="n"/>
      <c r="I130" s="114" t="n"/>
      <c r="J130" s="114" t="n"/>
      <c r="K130" s="114" t="n"/>
      <c r="L130" s="115" t="n">
        <v>2971.66</v>
      </c>
      <c r="M130" s="114" t="n"/>
      <c r="N130" s="94" t="n"/>
    </row>
    <row r="131" ht="68.65000000000001" customHeight="1">
      <c r="A131" s="87" t="inlineStr">
        <is>
          <t>11</t>
        </is>
      </c>
      <c r="B131" s="91" t="inlineStr">
        <is>
          <t>ФЕР01-02-100-02</t>
        </is>
      </c>
      <c r="C13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88" t="n"/>
      <c r="E131" s="88" t="n"/>
      <c r="F131" s="93" t="inlineStr">
        <is>
          <t>100 шт</t>
        </is>
      </c>
      <c r="G131" s="94" t="n">
        <v>4.42</v>
      </c>
      <c r="H131" s="95" t="n">
        <v>1</v>
      </c>
      <c r="I131" s="116" t="n">
        <v>4.42</v>
      </c>
      <c r="J131" s="94" t="n"/>
      <c r="K131" s="94" t="n"/>
      <c r="L131" s="94" t="n"/>
      <c r="M131" s="94" t="n"/>
      <c r="N131" s="94" t="n"/>
    </row>
    <row r="132" ht="19.35" customHeight="1">
      <c r="A132" s="96" t="n"/>
      <c r="B132" s="97" t="inlineStr">
        <is>
          <t>1</t>
        </is>
      </c>
      <c r="C132" s="98" t="inlineStr">
        <is>
          <t>ОТ</t>
        </is>
      </c>
      <c r="D132" s="88" t="n"/>
      <c r="E132" s="88" t="n"/>
      <c r="F132" s="99" t="n"/>
      <c r="G132" s="99" t="n"/>
      <c r="H132" s="99" t="n"/>
      <c r="I132" s="100" t="n"/>
      <c r="J132" s="101" t="n">
        <v>201.24</v>
      </c>
      <c r="K132" s="102" t="n">
        <v>1.2</v>
      </c>
      <c r="L132" s="103" t="n">
        <v>1067.38</v>
      </c>
      <c r="M132" s="101" t="n">
        <v>71.26000000000001</v>
      </c>
      <c r="N132" s="103" t="n">
        <v>76061.5</v>
      </c>
    </row>
    <row r="133" ht="19.35" customHeight="1">
      <c r="A133" s="96" t="n"/>
      <c r="B133" s="97" t="inlineStr">
        <is>
          <t>2</t>
        </is>
      </c>
      <c r="C133" s="98" t="inlineStr">
        <is>
          <t>ЭМ</t>
        </is>
      </c>
      <c r="D133" s="88" t="n"/>
      <c r="E133" s="88" t="n"/>
      <c r="F133" s="99" t="n"/>
      <c r="G133" s="99" t="n"/>
      <c r="H133" s="99" t="n"/>
      <c r="I133" s="100" t="n"/>
      <c r="J133" s="103" t="n">
        <v>1142.56</v>
      </c>
      <c r="K133" s="102" t="n">
        <v>1.2</v>
      </c>
      <c r="L133" s="103" t="n">
        <v>6060.14</v>
      </c>
      <c r="M133" s="100" t="n"/>
      <c r="N133" s="100" t="n"/>
    </row>
    <row r="134" ht="19.35" customHeight="1">
      <c r="A134" s="96" t="n"/>
      <c r="B134" s="97" t="inlineStr">
        <is>
          <t>3</t>
        </is>
      </c>
      <c r="C134" s="98" t="inlineStr">
        <is>
          <t>в т.ч. ОТм</t>
        </is>
      </c>
      <c r="D134" s="88" t="n"/>
      <c r="E134" s="88" t="n"/>
      <c r="F134" s="99" t="n"/>
      <c r="G134" s="99" t="n"/>
      <c r="H134" s="99" t="n"/>
      <c r="I134" s="100" t="n"/>
      <c r="J134" s="101" t="n">
        <v>199.8</v>
      </c>
      <c r="K134" s="102" t="n">
        <v>1.2</v>
      </c>
      <c r="L134" s="103" t="n">
        <v>1059.74</v>
      </c>
      <c r="M134" s="101" t="n">
        <v>71.26000000000001</v>
      </c>
      <c r="N134" s="103" t="n">
        <v>75517.07000000001</v>
      </c>
    </row>
    <row r="135" ht="19.35" customHeight="1">
      <c r="A135" s="96" t="n"/>
      <c r="B135" s="104" t="n"/>
      <c r="C135" s="98" t="inlineStr">
        <is>
          <t>ЗТ</t>
        </is>
      </c>
      <c r="D135" s="88" t="n"/>
      <c r="E135" s="88" t="n"/>
      <c r="F135" s="105" t="inlineStr">
        <is>
          <t>чел.-ч</t>
        </is>
      </c>
      <c r="G135" s="118" t="n">
        <v>25.8</v>
      </c>
      <c r="H135" s="102" t="n">
        <v>1.2</v>
      </c>
      <c r="I135" s="119" t="n">
        <v>136.8432</v>
      </c>
      <c r="J135" s="100" t="n"/>
      <c r="K135" s="100" t="n"/>
      <c r="L135" s="100" t="n"/>
      <c r="M135" s="100" t="n"/>
      <c r="N135" s="100" t="n"/>
    </row>
    <row r="136" ht="19.35" customHeight="1">
      <c r="A136" s="96" t="n"/>
      <c r="B136" s="104" t="n"/>
      <c r="C136" s="98" t="inlineStr">
        <is>
          <t>ЗТм</t>
        </is>
      </c>
      <c r="D136" s="88" t="n"/>
      <c r="E136" s="88" t="n"/>
      <c r="F136" s="105" t="inlineStr">
        <is>
          <t>чел.-ч</t>
        </is>
      </c>
      <c r="G136" s="118" t="n">
        <v>14.8</v>
      </c>
      <c r="H136" s="102" t="n">
        <v>1.2</v>
      </c>
      <c r="I136" s="119" t="n">
        <v>78.4992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Итого по расценке</t>
        </is>
      </c>
      <c r="D137" s="88" t="n"/>
      <c r="E137" s="88" t="n"/>
      <c r="F137" s="99" t="n"/>
      <c r="G137" s="107" t="n"/>
      <c r="H137" s="107" t="n"/>
      <c r="I137" s="100" t="n"/>
      <c r="J137" s="103" t="n">
        <v>1343.8</v>
      </c>
      <c r="K137" s="100" t="n"/>
      <c r="L137" s="103" t="n">
        <v>7127.52</v>
      </c>
      <c r="M137" s="100" t="n"/>
      <c r="N137" s="108" t="n"/>
    </row>
    <row r="138" ht="19.35" customHeight="1">
      <c r="A138" s="96" t="n"/>
      <c r="B138" s="109" t="n"/>
      <c r="C138" s="98" t="inlineStr">
        <is>
          <t>ФОТ</t>
        </is>
      </c>
      <c r="D138" s="88" t="n"/>
      <c r="E138" s="88" t="n"/>
      <c r="F138" s="99" t="n"/>
      <c r="G138" s="107" t="n"/>
      <c r="H138" s="107" t="n"/>
      <c r="I138" s="100" t="n"/>
      <c r="J138" s="100" t="n"/>
      <c r="K138" s="100" t="n"/>
      <c r="L138" s="103" t="n">
        <v>2127.12</v>
      </c>
      <c r="M138" s="100" t="n"/>
      <c r="N138" s="103" t="n">
        <v>151578.57</v>
      </c>
    </row>
    <row r="139" ht="42" customHeight="1">
      <c r="A139" s="96" t="n"/>
      <c r="B139" s="110" t="inlineStr">
        <is>
          <t>Пр/812-001.4-1</t>
        </is>
      </c>
      <c r="C139" s="98" t="inlineStr">
        <is>
          <t>НР Земляные работы по другим видам работ (подготовительным, сопутствующим, укрепительным)</t>
        </is>
      </c>
      <c r="D139" s="88" t="n"/>
      <c r="E139" s="88" t="n"/>
      <c r="F139" s="105" t="inlineStr">
        <is>
          <t>%</t>
        </is>
      </c>
      <c r="G139" s="111" t="n">
        <v>89</v>
      </c>
      <c r="H139" s="112" t="n"/>
      <c r="I139" s="111" t="n">
        <v>89</v>
      </c>
      <c r="J139" s="100" t="n"/>
      <c r="K139" s="100" t="n"/>
      <c r="L139" s="103" t="n">
        <v>1893.14</v>
      </c>
      <c r="M139" s="100" t="n"/>
      <c r="N139" s="113" t="n">
        <v>134904.93</v>
      </c>
    </row>
    <row r="140" ht="42" customHeight="1">
      <c r="A140" s="96" t="n"/>
      <c r="B140" s="110" t="inlineStr">
        <is>
          <t>Пр/774-001.4</t>
        </is>
      </c>
      <c r="C140" s="98" t="inlineStr">
        <is>
          <t>СП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1" t="n">
        <v>41</v>
      </c>
      <c r="H140" s="112" t="n"/>
      <c r="I140" s="111" t="n">
        <v>41</v>
      </c>
      <c r="J140" s="100" t="n"/>
      <c r="K140" s="100" t="n"/>
      <c r="L140" s="101" t="n">
        <v>872.12</v>
      </c>
      <c r="M140" s="100" t="n"/>
      <c r="N140" s="103" t="n">
        <v>62147.21</v>
      </c>
    </row>
    <row r="141" ht="19.35" customHeight="1">
      <c r="A141" s="96" t="n"/>
      <c r="B141" s="109" t="n"/>
      <c r="C141" s="87" t="inlineStr">
        <is>
          <t>Всего по позиции</t>
        </is>
      </c>
      <c r="D141" s="88" t="n"/>
      <c r="E141" s="88" t="n"/>
      <c r="F141" s="100" t="n"/>
      <c r="G141" s="107" t="n"/>
      <c r="H141" s="107" t="n"/>
      <c r="I141" s="114" t="n"/>
      <c r="J141" s="114" t="n"/>
      <c r="K141" s="114" t="n"/>
      <c r="L141" s="115" t="n">
        <v>9892.780000000001</v>
      </c>
      <c r="M141" s="114" t="n"/>
      <c r="N141" s="94" t="n"/>
    </row>
    <row r="142" ht="55.35" customHeight="1">
      <c r="A142" s="87" t="inlineStr">
        <is>
          <t>12</t>
        </is>
      </c>
      <c r="B142" s="91" t="inlineStr">
        <is>
          <t>ФЕР01-02-100-08</t>
        </is>
      </c>
      <c r="C142" s="92" t="inlineStr">
        <is>
          <t>При трелевке на каждые последующие 100 м добавлять: к расценке 01-02-100-02</t>
        </is>
      </c>
      <c r="D142" s="88" t="n"/>
      <c r="E142" s="88" t="n"/>
      <c r="F142" s="93" t="inlineStr">
        <is>
          <t>100 шт</t>
        </is>
      </c>
      <c r="G142" s="94" t="n">
        <v>4.42</v>
      </c>
      <c r="H142" s="95" t="n">
        <v>1</v>
      </c>
      <c r="I142" s="116" t="n">
        <v>4.42</v>
      </c>
      <c r="J142" s="94" t="n"/>
      <c r="K142" s="94" t="n"/>
      <c r="L142" s="94" t="n"/>
      <c r="M142" s="94" t="n"/>
      <c r="N142" s="94" t="n"/>
    </row>
    <row r="143" ht="19.35" customHeight="1">
      <c r="A143" s="96" t="n"/>
      <c r="B143" s="97" t="inlineStr">
        <is>
          <t>1</t>
        </is>
      </c>
      <c r="C143" s="98" t="inlineStr">
        <is>
          <t>ОТ</t>
        </is>
      </c>
      <c r="D143" s="88" t="n"/>
      <c r="E143" s="88" t="n"/>
      <c r="F143" s="99" t="n"/>
      <c r="G143" s="99" t="n"/>
      <c r="H143" s="99" t="n"/>
      <c r="I143" s="100" t="n"/>
      <c r="J143" s="101" t="n">
        <v>58.34</v>
      </c>
      <c r="K143" s="102" t="n">
        <v>1.2</v>
      </c>
      <c r="L143" s="101" t="n">
        <v>309.44</v>
      </c>
      <c r="M143" s="101" t="n">
        <v>71.26000000000001</v>
      </c>
      <c r="N143" s="103" t="n">
        <v>22050.69</v>
      </c>
    </row>
    <row r="144" ht="19.35" customHeight="1">
      <c r="A144" s="96" t="n"/>
      <c r="B144" s="97" t="inlineStr">
        <is>
          <t>2</t>
        </is>
      </c>
      <c r="C144" s="98" t="inlineStr">
        <is>
          <t>ЭМ</t>
        </is>
      </c>
      <c r="D144" s="88" t="n"/>
      <c r="E144" s="88" t="n"/>
      <c r="F144" s="99" t="n"/>
      <c r="G144" s="99" t="n"/>
      <c r="H144" s="99" t="n"/>
      <c r="I144" s="100" t="n"/>
      <c r="J144" s="101" t="n">
        <v>330.42</v>
      </c>
      <c r="K144" s="102" t="n">
        <v>1.2</v>
      </c>
      <c r="L144" s="103" t="n">
        <v>1752.55</v>
      </c>
      <c r="M144" s="100" t="n"/>
      <c r="N144" s="100" t="n"/>
    </row>
    <row r="145" ht="19.35" customHeight="1">
      <c r="A145" s="96" t="n"/>
      <c r="B145" s="97" t="inlineStr">
        <is>
          <t>3</t>
        </is>
      </c>
      <c r="C145" s="98" t="inlineStr">
        <is>
          <t>в т.ч. ОТм</t>
        </is>
      </c>
      <c r="D145" s="88" t="n"/>
      <c r="E145" s="88" t="n"/>
      <c r="F145" s="99" t="n"/>
      <c r="G145" s="99" t="n"/>
      <c r="H145" s="99" t="n"/>
      <c r="I145" s="100" t="n"/>
      <c r="J145" s="101" t="n">
        <v>57.78</v>
      </c>
      <c r="K145" s="102" t="n">
        <v>1.2</v>
      </c>
      <c r="L145" s="101" t="n">
        <v>306.47</v>
      </c>
      <c r="M145" s="101" t="n">
        <v>71.26000000000001</v>
      </c>
      <c r="N145" s="103" t="n">
        <v>21839.05</v>
      </c>
    </row>
    <row r="146" ht="19.35" customHeight="1">
      <c r="A146" s="96" t="n"/>
      <c r="B146" s="104" t="n"/>
      <c r="C146" s="98" t="inlineStr">
        <is>
          <t>ЗТ</t>
        </is>
      </c>
      <c r="D146" s="88" t="n"/>
      <c r="E146" s="88" t="n"/>
      <c r="F146" s="105" t="inlineStr">
        <is>
          <t>чел.-ч</t>
        </is>
      </c>
      <c r="G146" s="101" t="n">
        <v>7.48</v>
      </c>
      <c r="H146" s="102" t="n">
        <v>1.2</v>
      </c>
      <c r="I146" s="117" t="n">
        <v>39.67392</v>
      </c>
      <c r="J146" s="100" t="n"/>
      <c r="K146" s="100" t="n"/>
      <c r="L146" s="100" t="n"/>
      <c r="M146" s="100" t="n"/>
      <c r="N146" s="100" t="n"/>
    </row>
    <row r="147" ht="19.35" customHeight="1">
      <c r="A147" s="96" t="n"/>
      <c r="B147" s="104" t="n"/>
      <c r="C147" s="98" t="inlineStr">
        <is>
          <t>ЗТм</t>
        </is>
      </c>
      <c r="D147" s="88" t="n"/>
      <c r="E147" s="88" t="n"/>
      <c r="F147" s="105" t="inlineStr">
        <is>
          <t>чел.-ч</t>
        </is>
      </c>
      <c r="G147" s="101" t="n">
        <v>4.28</v>
      </c>
      <c r="H147" s="102" t="n">
        <v>1.2</v>
      </c>
      <c r="I147" s="117" t="n">
        <v>22.70112</v>
      </c>
      <c r="J147" s="100" t="n"/>
      <c r="K147" s="100" t="n"/>
      <c r="L147" s="100" t="n"/>
      <c r="M147" s="100" t="n"/>
      <c r="N147" s="100" t="n"/>
    </row>
    <row r="148" ht="19.35" customHeight="1">
      <c r="A148" s="96" t="n"/>
      <c r="B148" s="104" t="n"/>
      <c r="C148" s="98" t="inlineStr">
        <is>
          <t>Итого по расценке</t>
        </is>
      </c>
      <c r="D148" s="88" t="n"/>
      <c r="E148" s="88" t="n"/>
      <c r="F148" s="99" t="n"/>
      <c r="G148" s="107" t="n"/>
      <c r="H148" s="107" t="n"/>
      <c r="I148" s="100" t="n"/>
      <c r="J148" s="101" t="n">
        <v>388.76</v>
      </c>
      <c r="K148" s="100" t="n"/>
      <c r="L148" s="103" t="n">
        <v>2061.99</v>
      </c>
      <c r="M148" s="100" t="n"/>
      <c r="N148" s="108" t="n"/>
    </row>
    <row r="149" ht="19.35" customHeight="1">
      <c r="A149" s="96" t="n"/>
      <c r="B149" s="109" t="n"/>
      <c r="C149" s="98" t="inlineStr">
        <is>
          <t>ФОТ</t>
        </is>
      </c>
      <c r="D149" s="88" t="n"/>
      <c r="E149" s="88" t="n"/>
      <c r="F149" s="99" t="n"/>
      <c r="G149" s="107" t="n"/>
      <c r="H149" s="107" t="n"/>
      <c r="I149" s="100" t="n"/>
      <c r="J149" s="100" t="n"/>
      <c r="K149" s="100" t="n"/>
      <c r="L149" s="101" t="n">
        <v>615.91</v>
      </c>
      <c r="M149" s="100" t="n"/>
      <c r="N149" s="103" t="n">
        <v>43889.74</v>
      </c>
    </row>
    <row r="150" ht="42" customHeight="1">
      <c r="A150" s="96" t="n"/>
      <c r="B150" s="110" t="inlineStr">
        <is>
          <t>Пр/812-001.4-1</t>
        </is>
      </c>
      <c r="C150" s="98" t="inlineStr">
        <is>
          <t>НР Земляные работы по другим видам работ (подготовительным, сопутствующим, укрепительным)</t>
        </is>
      </c>
      <c r="D150" s="88" t="n"/>
      <c r="E150" s="88" t="n"/>
      <c r="F150" s="105" t="inlineStr">
        <is>
          <t>%</t>
        </is>
      </c>
      <c r="G150" s="111" t="n">
        <v>89</v>
      </c>
      <c r="H150" s="112" t="n"/>
      <c r="I150" s="111" t="n">
        <v>89</v>
      </c>
      <c r="J150" s="100" t="n"/>
      <c r="K150" s="100" t="n"/>
      <c r="L150" s="101" t="n">
        <v>548.16</v>
      </c>
      <c r="M150" s="100" t="n"/>
      <c r="N150" s="113" t="n">
        <v>39061.87</v>
      </c>
    </row>
    <row r="151" ht="42" customHeight="1">
      <c r="A151" s="96" t="n"/>
      <c r="B151" s="110" t="inlineStr">
        <is>
          <t>Пр/774-001.4</t>
        </is>
      </c>
      <c r="C151" s="98" t="inlineStr">
        <is>
          <t>СП Земляные работы по другим видам работ (подготовительным, сопутствующим, укрепительным)</t>
        </is>
      </c>
      <c r="D151" s="88" t="n"/>
      <c r="E151" s="88" t="n"/>
      <c r="F151" s="105" t="inlineStr">
        <is>
          <t>%</t>
        </is>
      </c>
      <c r="G151" s="111" t="n">
        <v>41</v>
      </c>
      <c r="H151" s="112" t="n"/>
      <c r="I151" s="111" t="n">
        <v>41</v>
      </c>
      <c r="J151" s="100" t="n"/>
      <c r="K151" s="100" t="n"/>
      <c r="L151" s="101" t="n">
        <v>252.52</v>
      </c>
      <c r="M151" s="100" t="n"/>
      <c r="N151" s="103" t="n">
        <v>17994.79</v>
      </c>
    </row>
    <row r="152" ht="19.35" customHeight="1">
      <c r="A152" s="96" t="n"/>
      <c r="B152" s="109" t="n"/>
      <c r="C152" s="87" t="inlineStr">
        <is>
          <t>Всего по позиции</t>
        </is>
      </c>
      <c r="D152" s="88" t="n"/>
      <c r="E152" s="88" t="n"/>
      <c r="F152" s="100" t="n"/>
      <c r="G152" s="107" t="n"/>
      <c r="H152" s="107" t="n"/>
      <c r="I152" s="114" t="n"/>
      <c r="J152" s="114" t="n"/>
      <c r="K152" s="114" t="n"/>
      <c r="L152" s="115" t="n">
        <v>2862.67</v>
      </c>
      <c r="M152" s="114" t="n"/>
      <c r="N152" s="94" t="n"/>
    </row>
    <row r="153" ht="68.65000000000001" customHeight="1">
      <c r="A153" s="87" t="inlineStr">
        <is>
          <t>13</t>
        </is>
      </c>
      <c r="B153" s="91" t="inlineStr">
        <is>
          <t>ФЕР01-02-100-03</t>
        </is>
      </c>
      <c r="C153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88" t="n"/>
      <c r="E153" s="88" t="n"/>
      <c r="F153" s="93" t="inlineStr">
        <is>
          <t>100 шт</t>
        </is>
      </c>
      <c r="G153" s="94" t="n">
        <v>0.8</v>
      </c>
      <c r="H153" s="95" t="n">
        <v>1</v>
      </c>
      <c r="I153" s="121" t="n">
        <v>0.8</v>
      </c>
      <c r="J153" s="94" t="n"/>
      <c r="K153" s="94" t="n"/>
      <c r="L153" s="94" t="n"/>
      <c r="M153" s="94" t="n"/>
      <c r="N153" s="94" t="n"/>
    </row>
    <row r="154" ht="19.35" customHeight="1">
      <c r="A154" s="96" t="n"/>
      <c r="B154" s="97" t="inlineStr">
        <is>
          <t>1</t>
        </is>
      </c>
      <c r="C154" s="98" t="inlineStr">
        <is>
          <t>ОТ</t>
        </is>
      </c>
      <c r="D154" s="88" t="n"/>
      <c r="E154" s="88" t="n"/>
      <c r="F154" s="99" t="n"/>
      <c r="G154" s="99" t="n"/>
      <c r="H154" s="99" t="n"/>
      <c r="I154" s="100" t="n"/>
      <c r="J154" s="101" t="n">
        <v>326.82</v>
      </c>
      <c r="K154" s="102" t="n">
        <v>1.2</v>
      </c>
      <c r="L154" s="101" t="n">
        <v>313.75</v>
      </c>
      <c r="M154" s="101" t="n">
        <v>71.26000000000001</v>
      </c>
      <c r="N154" s="103" t="n">
        <v>22357.83</v>
      </c>
    </row>
    <row r="155" ht="19.35" customHeight="1">
      <c r="A155" s="96" t="n"/>
      <c r="B155" s="97" t="inlineStr">
        <is>
          <t>2</t>
        </is>
      </c>
      <c r="C155" s="98" t="inlineStr">
        <is>
          <t>ЭМ</t>
        </is>
      </c>
      <c r="D155" s="88" t="n"/>
      <c r="E155" s="88" t="n"/>
      <c r="F155" s="99" t="n"/>
      <c r="G155" s="99" t="n"/>
      <c r="H155" s="99" t="n"/>
      <c r="I155" s="100" t="n"/>
      <c r="J155" s="103" t="n">
        <v>1852.8</v>
      </c>
      <c r="K155" s="102" t="n">
        <v>1.2</v>
      </c>
      <c r="L155" s="103" t="n">
        <v>1778.69</v>
      </c>
      <c r="M155" s="100" t="n"/>
      <c r="N155" s="100" t="n"/>
    </row>
    <row r="156" ht="19.35" customHeight="1">
      <c r="A156" s="96" t="n"/>
      <c r="B156" s="97" t="inlineStr">
        <is>
          <t>3</t>
        </is>
      </c>
      <c r="C156" s="98" t="inlineStr">
        <is>
          <t>в т.ч. ОТм</t>
        </is>
      </c>
      <c r="D156" s="88" t="n"/>
      <c r="E156" s="88" t="n"/>
      <c r="F156" s="99" t="n"/>
      <c r="G156" s="99" t="n"/>
      <c r="H156" s="99" t="n"/>
      <c r="I156" s="100" t="n"/>
      <c r="J156" s="101" t="n">
        <v>324</v>
      </c>
      <c r="K156" s="102" t="n">
        <v>1.2</v>
      </c>
      <c r="L156" s="101" t="n">
        <v>311.04</v>
      </c>
      <c r="M156" s="101" t="n">
        <v>71.26000000000001</v>
      </c>
      <c r="N156" s="103" t="n">
        <v>22164.71</v>
      </c>
    </row>
    <row r="157" ht="19.35" customHeight="1">
      <c r="A157" s="96" t="n"/>
      <c r="B157" s="104" t="n"/>
      <c r="C157" s="98" t="inlineStr">
        <is>
          <t>ЗТ</t>
        </is>
      </c>
      <c r="D157" s="88" t="n"/>
      <c r="E157" s="88" t="n"/>
      <c r="F157" s="105" t="inlineStr">
        <is>
          <t>чел.-ч</t>
        </is>
      </c>
      <c r="G157" s="118" t="n">
        <v>41.9</v>
      </c>
      <c r="H157" s="102" t="n">
        <v>1.2</v>
      </c>
      <c r="I157" s="106" t="n">
        <v>40.224</v>
      </c>
      <c r="J157" s="100" t="n"/>
      <c r="K157" s="100" t="n"/>
      <c r="L157" s="100" t="n"/>
      <c r="M157" s="100" t="n"/>
      <c r="N157" s="100" t="n"/>
    </row>
    <row r="158" ht="19.35" customHeight="1">
      <c r="A158" s="96" t="n"/>
      <c r="B158" s="104" t="n"/>
      <c r="C158" s="98" t="inlineStr">
        <is>
          <t>ЗТм</t>
        </is>
      </c>
      <c r="D158" s="88" t="n"/>
      <c r="E158" s="88" t="n"/>
      <c r="F158" s="105" t="inlineStr">
        <is>
          <t>чел.-ч</t>
        </is>
      </c>
      <c r="G158" s="122" t="n">
        <v>24</v>
      </c>
      <c r="H158" s="102" t="n">
        <v>1.2</v>
      </c>
      <c r="I158" s="101" t="n">
        <v>23.04</v>
      </c>
      <c r="J158" s="100" t="n"/>
      <c r="K158" s="100" t="n"/>
      <c r="L158" s="100" t="n"/>
      <c r="M158" s="100" t="n"/>
      <c r="N158" s="100" t="n"/>
    </row>
    <row r="159" ht="19.35" customHeight="1">
      <c r="A159" s="96" t="n"/>
      <c r="B159" s="104" t="n"/>
      <c r="C159" s="98" t="inlineStr">
        <is>
          <t>Итого по расценке</t>
        </is>
      </c>
      <c r="D159" s="88" t="n"/>
      <c r="E159" s="88" t="n"/>
      <c r="F159" s="99" t="n"/>
      <c r="G159" s="107" t="n"/>
      <c r="H159" s="107" t="n"/>
      <c r="I159" s="100" t="n"/>
      <c r="J159" s="103" t="n">
        <v>2179.62</v>
      </c>
      <c r="K159" s="100" t="n"/>
      <c r="L159" s="103" t="n">
        <v>2092.44</v>
      </c>
      <c r="M159" s="100" t="n"/>
      <c r="N159" s="108" t="n"/>
    </row>
    <row r="160" ht="19.35" customHeight="1">
      <c r="A160" s="96" t="n"/>
      <c r="B160" s="109" t="n"/>
      <c r="C160" s="98" t="inlineStr">
        <is>
          <t>ФОТ</t>
        </is>
      </c>
      <c r="D160" s="88" t="n"/>
      <c r="E160" s="88" t="n"/>
      <c r="F160" s="99" t="n"/>
      <c r="G160" s="107" t="n"/>
      <c r="H160" s="107" t="n"/>
      <c r="I160" s="100" t="n"/>
      <c r="J160" s="100" t="n"/>
      <c r="K160" s="100" t="n"/>
      <c r="L160" s="101" t="n">
        <v>624.79</v>
      </c>
      <c r="M160" s="100" t="n"/>
      <c r="N160" s="103" t="n">
        <v>44522.54</v>
      </c>
    </row>
    <row r="161" ht="42" customHeight="1">
      <c r="A161" s="96" t="n"/>
      <c r="B161" s="110" t="inlineStr">
        <is>
          <t>Пр/812-001.4-1</t>
        </is>
      </c>
      <c r="C161" s="98" t="inlineStr">
        <is>
          <t>НР Земляные работы по другим видам работ (подготовительным, сопутствующим, укрепительным)</t>
        </is>
      </c>
      <c r="D161" s="88" t="n"/>
      <c r="E161" s="88" t="n"/>
      <c r="F161" s="105" t="inlineStr">
        <is>
          <t>%</t>
        </is>
      </c>
      <c r="G161" s="111" t="n">
        <v>89</v>
      </c>
      <c r="H161" s="112" t="n"/>
      <c r="I161" s="111" t="n">
        <v>89</v>
      </c>
      <c r="J161" s="100" t="n"/>
      <c r="K161" s="100" t="n"/>
      <c r="L161" s="101" t="n">
        <v>556.0599999999999</v>
      </c>
      <c r="M161" s="100" t="n"/>
      <c r="N161" s="113" t="n">
        <v>39625.06</v>
      </c>
    </row>
    <row r="162" ht="42" customHeight="1">
      <c r="A162" s="96" t="n"/>
      <c r="B162" s="110" t="inlineStr">
        <is>
          <t>Пр/774-001.4</t>
        </is>
      </c>
      <c r="C162" s="98" t="inlineStr">
        <is>
          <t>СП Земляные работы по другим видам работ (подготовительным, сопутствующим, укрепительным)</t>
        </is>
      </c>
      <c r="D162" s="88" t="n"/>
      <c r="E162" s="88" t="n"/>
      <c r="F162" s="105" t="inlineStr">
        <is>
          <t>%</t>
        </is>
      </c>
      <c r="G162" s="111" t="n">
        <v>41</v>
      </c>
      <c r="H162" s="112" t="n"/>
      <c r="I162" s="111" t="n">
        <v>41</v>
      </c>
      <c r="J162" s="100" t="n"/>
      <c r="K162" s="100" t="n"/>
      <c r="L162" s="101" t="n">
        <v>256.16</v>
      </c>
      <c r="M162" s="100" t="n"/>
      <c r="N162" s="103" t="n">
        <v>18254.24</v>
      </c>
    </row>
    <row r="163" ht="19.35" customHeight="1">
      <c r="A163" s="96" t="n"/>
      <c r="B163" s="109" t="n"/>
      <c r="C163" s="87" t="inlineStr">
        <is>
          <t>Всего по позиции</t>
        </is>
      </c>
      <c r="D163" s="88" t="n"/>
      <c r="E163" s="88" t="n"/>
      <c r="F163" s="100" t="n"/>
      <c r="G163" s="107" t="n"/>
      <c r="H163" s="107" t="n"/>
      <c r="I163" s="114" t="n"/>
      <c r="J163" s="114" t="n"/>
      <c r="K163" s="114" t="n"/>
      <c r="L163" s="115" t="n">
        <v>2904.66</v>
      </c>
      <c r="M163" s="114" t="n"/>
      <c r="N163" s="94" t="n"/>
    </row>
    <row r="164" ht="55.35" customHeight="1">
      <c r="A164" s="87" t="inlineStr">
        <is>
          <t>14</t>
        </is>
      </c>
      <c r="B164" s="91" t="inlineStr">
        <is>
          <t>ФЕР01-02-100-09</t>
        </is>
      </c>
      <c r="C164" s="92" t="inlineStr">
        <is>
          <t>При трелевке на каждые последующие 100 м добавлять: к расценке 01-02-100-03</t>
        </is>
      </c>
      <c r="D164" s="88" t="n"/>
      <c r="E164" s="88" t="n"/>
      <c r="F164" s="93" t="inlineStr">
        <is>
          <t>100 шт</t>
        </is>
      </c>
      <c r="G164" s="94" t="n">
        <v>0.8</v>
      </c>
      <c r="H164" s="95" t="n">
        <v>1</v>
      </c>
      <c r="I164" s="121" t="n">
        <v>0.8</v>
      </c>
      <c r="J164" s="94" t="n"/>
      <c r="K164" s="94" t="n"/>
      <c r="L164" s="94" t="n"/>
      <c r="M164" s="94" t="n"/>
      <c r="N164" s="94" t="n"/>
    </row>
    <row r="165" ht="19.35" customHeight="1">
      <c r="A165" s="96" t="n"/>
      <c r="B165" s="97" t="inlineStr">
        <is>
          <t>1</t>
        </is>
      </c>
      <c r="C165" s="98" t="inlineStr">
        <is>
          <t>ОТ</t>
        </is>
      </c>
      <c r="D165" s="88" t="n"/>
      <c r="E165" s="88" t="n"/>
      <c r="F165" s="99" t="n"/>
      <c r="G165" s="99" t="n"/>
      <c r="H165" s="99" t="n"/>
      <c r="I165" s="100" t="n"/>
      <c r="J165" s="101" t="n">
        <v>93.59999999999999</v>
      </c>
      <c r="K165" s="102" t="n">
        <v>1.2</v>
      </c>
      <c r="L165" s="101" t="n">
        <v>89.86</v>
      </c>
      <c r="M165" s="101" t="n">
        <v>71.26000000000001</v>
      </c>
      <c r="N165" s="103" t="n">
        <v>6403.42</v>
      </c>
    </row>
    <row r="166" ht="19.35" customHeight="1">
      <c r="A166" s="96" t="n"/>
      <c r="B166" s="97" t="inlineStr">
        <is>
          <t>2</t>
        </is>
      </c>
      <c r="C166" s="98" t="inlineStr">
        <is>
          <t>ЭМ</t>
        </is>
      </c>
      <c r="D166" s="88" t="n"/>
      <c r="E166" s="88" t="n"/>
      <c r="F166" s="99" t="n"/>
      <c r="G166" s="99" t="n"/>
      <c r="H166" s="99" t="n"/>
      <c r="I166" s="100" t="n"/>
      <c r="J166" s="101" t="n">
        <v>531.14</v>
      </c>
      <c r="K166" s="102" t="n">
        <v>1.2</v>
      </c>
      <c r="L166" s="101" t="n">
        <v>509.89</v>
      </c>
      <c r="M166" s="100" t="n"/>
      <c r="N166" s="100" t="n"/>
    </row>
    <row r="167" ht="19.35" customHeight="1">
      <c r="A167" s="96" t="n"/>
      <c r="B167" s="97" t="inlineStr">
        <is>
          <t>3</t>
        </is>
      </c>
      <c r="C167" s="98" t="inlineStr">
        <is>
          <t>в т.ч. ОТм</t>
        </is>
      </c>
      <c r="D167" s="88" t="n"/>
      <c r="E167" s="88" t="n"/>
      <c r="F167" s="99" t="n"/>
      <c r="G167" s="99" t="n"/>
      <c r="H167" s="99" t="n"/>
      <c r="I167" s="100" t="n"/>
      <c r="J167" s="101" t="n">
        <v>92.88</v>
      </c>
      <c r="K167" s="102" t="n">
        <v>1.2</v>
      </c>
      <c r="L167" s="101" t="n">
        <v>89.16</v>
      </c>
      <c r="M167" s="101" t="n">
        <v>71.26000000000001</v>
      </c>
      <c r="N167" s="103" t="n">
        <v>6353.54</v>
      </c>
    </row>
    <row r="168" ht="19.35" customHeight="1">
      <c r="A168" s="96" t="n"/>
      <c r="B168" s="104" t="n"/>
      <c r="C168" s="98" t="inlineStr">
        <is>
          <t>ЗТ</t>
        </is>
      </c>
      <c r="D168" s="88" t="n"/>
      <c r="E168" s="88" t="n"/>
      <c r="F168" s="105" t="inlineStr">
        <is>
          <t>чел.-ч</t>
        </is>
      </c>
      <c r="G168" s="122" t="n">
        <v>12</v>
      </c>
      <c r="H168" s="102" t="n">
        <v>1.2</v>
      </c>
      <c r="I168" s="101" t="n">
        <v>11.52</v>
      </c>
      <c r="J168" s="100" t="n"/>
      <c r="K168" s="100" t="n"/>
      <c r="L168" s="100" t="n"/>
      <c r="M168" s="100" t="n"/>
      <c r="N168" s="100" t="n"/>
    </row>
    <row r="169" ht="19.35" customHeight="1">
      <c r="A169" s="96" t="n"/>
      <c r="B169" s="104" t="n"/>
      <c r="C169" s="98" t="inlineStr">
        <is>
          <t>ЗТм</t>
        </is>
      </c>
      <c r="D169" s="88" t="n"/>
      <c r="E169" s="88" t="n"/>
      <c r="F169" s="105" t="inlineStr">
        <is>
          <t>чел.-ч</t>
        </is>
      </c>
      <c r="G169" s="101" t="n">
        <v>6.88</v>
      </c>
      <c r="H169" s="102" t="n">
        <v>1.2</v>
      </c>
      <c r="I169" s="119" t="n">
        <v>6.6048</v>
      </c>
      <c r="J169" s="100" t="n"/>
      <c r="K169" s="100" t="n"/>
      <c r="L169" s="100" t="n"/>
      <c r="M169" s="100" t="n"/>
      <c r="N169" s="100" t="n"/>
    </row>
    <row r="170" ht="19.35" customHeight="1">
      <c r="A170" s="96" t="n"/>
      <c r="B170" s="104" t="n"/>
      <c r="C170" s="98" t="inlineStr">
        <is>
          <t>Итого по расценке</t>
        </is>
      </c>
      <c r="D170" s="88" t="n"/>
      <c r="E170" s="88" t="n"/>
      <c r="F170" s="99" t="n"/>
      <c r="G170" s="107" t="n"/>
      <c r="H170" s="107" t="n"/>
      <c r="I170" s="100" t="n"/>
      <c r="J170" s="101" t="n">
        <v>624.74</v>
      </c>
      <c r="K170" s="100" t="n"/>
      <c r="L170" s="101" t="n">
        <v>599.75</v>
      </c>
      <c r="M170" s="100" t="n"/>
      <c r="N170" s="108" t="n"/>
    </row>
    <row r="171" ht="19.35" customHeight="1">
      <c r="A171" s="96" t="n"/>
      <c r="B171" s="109" t="n"/>
      <c r="C171" s="98" t="inlineStr">
        <is>
          <t>ФОТ</t>
        </is>
      </c>
      <c r="D171" s="88" t="n"/>
      <c r="E171" s="88" t="n"/>
      <c r="F171" s="99" t="n"/>
      <c r="G171" s="107" t="n"/>
      <c r="H171" s="107" t="n"/>
      <c r="I171" s="100" t="n"/>
      <c r="J171" s="100" t="n"/>
      <c r="K171" s="100" t="n"/>
      <c r="L171" s="101" t="n">
        <v>179.02</v>
      </c>
      <c r="M171" s="100" t="n"/>
      <c r="N171" s="103" t="n">
        <v>12756.96</v>
      </c>
    </row>
    <row r="172" ht="42" customHeight="1">
      <c r="A172" s="96" t="n"/>
      <c r="B172" s="110" t="inlineStr">
        <is>
          <t>Пр/812-001.4-1</t>
        </is>
      </c>
      <c r="C172" s="98" t="inlineStr">
        <is>
          <t>НР Земляные работы по другим видам работ (подготовительным, сопутствующим, укрепительным)</t>
        </is>
      </c>
      <c r="D172" s="88" t="n"/>
      <c r="E172" s="88" t="n"/>
      <c r="F172" s="105" t="inlineStr">
        <is>
          <t>%</t>
        </is>
      </c>
      <c r="G172" s="111" t="n">
        <v>89</v>
      </c>
      <c r="H172" s="112" t="n"/>
      <c r="I172" s="111" t="n">
        <v>89</v>
      </c>
      <c r="J172" s="100" t="n"/>
      <c r="K172" s="100" t="n"/>
      <c r="L172" s="101" t="n">
        <v>159.33</v>
      </c>
      <c r="M172" s="100" t="n"/>
      <c r="N172" s="113" t="n">
        <v>11353.69</v>
      </c>
    </row>
    <row r="173" ht="42" customHeight="1">
      <c r="A173" s="96" t="n"/>
      <c r="B173" s="110" t="inlineStr">
        <is>
          <t>Пр/774-001.4</t>
        </is>
      </c>
      <c r="C173" s="98" t="inlineStr">
        <is>
          <t>СП Земляные работы по другим видам работ (подготовительным, сопутствующим, укрепительным)</t>
        </is>
      </c>
      <c r="D173" s="88" t="n"/>
      <c r="E173" s="88" t="n"/>
      <c r="F173" s="105" t="inlineStr">
        <is>
          <t>%</t>
        </is>
      </c>
      <c r="G173" s="111" t="n">
        <v>41</v>
      </c>
      <c r="H173" s="112" t="n"/>
      <c r="I173" s="111" t="n">
        <v>41</v>
      </c>
      <c r="J173" s="100" t="n"/>
      <c r="K173" s="100" t="n"/>
      <c r="L173" s="101" t="n">
        <v>73.40000000000001</v>
      </c>
      <c r="M173" s="100" t="n"/>
      <c r="N173" s="103" t="n">
        <v>5230.35</v>
      </c>
    </row>
    <row r="174" ht="19.35" customHeight="1">
      <c r="A174" s="96" t="n"/>
      <c r="B174" s="109" t="n"/>
      <c r="C174" s="87" t="inlineStr">
        <is>
          <t>Всего по позиции</t>
        </is>
      </c>
      <c r="D174" s="88" t="n"/>
      <c r="E174" s="88" t="n"/>
      <c r="F174" s="100" t="n"/>
      <c r="G174" s="107" t="n"/>
      <c r="H174" s="107" t="n"/>
      <c r="I174" s="114" t="n"/>
      <c r="J174" s="114" t="n"/>
      <c r="K174" s="114" t="n"/>
      <c r="L174" s="116" t="n">
        <v>832.48</v>
      </c>
      <c r="M174" s="114" t="n"/>
      <c r="N174" s="94" t="n"/>
    </row>
    <row r="175" ht="19.35" customHeight="1">
      <c r="A175" s="123" t="n"/>
      <c r="B175" s="123" t="n"/>
      <c r="C175" s="124" t="inlineStr">
        <is>
          <t>Итого по разделу 1. Вырубка просеки</t>
        </is>
      </c>
      <c r="L175" s="125" t="n">
        <v>76359.95</v>
      </c>
      <c r="M175" s="123" t="n"/>
      <c r="N175" s="126" t="n"/>
    </row>
    <row r="176" ht="19.35" customHeight="1">
      <c r="A176" s="127" t="n"/>
      <c r="B176" s="128" t="n"/>
      <c r="C176" s="129" t="inlineStr">
        <is>
          <t>Итого прямые затраты по разделу</t>
        </is>
      </c>
      <c r="L176" s="130" t="n">
        <v>42155.79</v>
      </c>
      <c r="M176" s="131" t="n"/>
      <c r="N176" s="130" t="n">
        <v>2037918.67</v>
      </c>
    </row>
    <row r="177" ht="19.35" customHeight="1">
      <c r="A177" s="127" t="n"/>
      <c r="B177" s="128" t="n"/>
      <c r="C177" s="129" t="inlineStr">
        <is>
          <t>в том числе</t>
        </is>
      </c>
      <c r="L177" s="130" t="n"/>
      <c r="M177" s="131" t="n"/>
      <c r="N177" s="130" t="n"/>
    </row>
    <row r="178" ht="19.35" customHeight="1">
      <c r="A178" s="127" t="n"/>
      <c r="B178" s="128" t="n"/>
      <c r="C178" s="129" t="inlineStr">
        <is>
          <t>- оплата труда (ОТ)</t>
        </is>
      </c>
      <c r="L178" s="130" t="n">
        <v>22952.79</v>
      </c>
      <c r="M178" s="131" t="n"/>
      <c r="N178" s="130" t="n">
        <v>1635615.82</v>
      </c>
    </row>
    <row r="179" ht="19.35" customHeight="1">
      <c r="A179" s="127" t="n"/>
      <c r="B179" s="128" t="n"/>
      <c r="C179" s="129" t="inlineStr">
        <is>
          <t>- эксплуатация машин и механизмов</t>
        </is>
      </c>
      <c r="L179" s="130" t="n">
        <v>19203</v>
      </c>
      <c r="M179" s="131" t="n"/>
      <c r="N179" s="130" t="n">
        <v>402302.85</v>
      </c>
    </row>
    <row r="180" ht="19.35" customHeight="1">
      <c r="A180" s="127" t="n"/>
      <c r="B180" s="132" t="n"/>
      <c r="C180" s="133" t="inlineStr">
        <is>
          <t>в том числе</t>
        </is>
      </c>
      <c r="L180" s="130" t="n"/>
      <c r="M180" s="131" t="n"/>
      <c r="N180" s="130" t="n"/>
    </row>
    <row r="181" ht="19.35" customHeight="1">
      <c r="A181" s="127" t="n"/>
      <c r="B181" s="132" t="n"/>
      <c r="C181" s="133" t="inlineStr">
        <is>
          <t>эксплуатация машин и механизмов без учета доплат к оплате труда машинистов</t>
        </is>
      </c>
      <c r="L181" s="130" t="n">
        <v>19203</v>
      </c>
      <c r="M181" s="131" t="n"/>
      <c r="N181" s="130" t="n">
        <v>402302.85</v>
      </c>
    </row>
    <row r="182" ht="19.35" customHeight="1">
      <c r="A182" s="127" t="n"/>
      <c r="B182" s="132" t="n"/>
      <c r="C182" s="133" t="inlineStr">
        <is>
          <t>в том числе</t>
        </is>
      </c>
      <c r="L182" s="130" t="n"/>
      <c r="M182" s="131" t="n"/>
      <c r="N182" s="130" t="n"/>
    </row>
    <row r="183" ht="19.35" customHeight="1">
      <c r="A183" s="127" t="n"/>
      <c r="B183" s="132" t="n"/>
      <c r="C183" s="133" t="inlineStr">
        <is>
          <t>оплата труда машинистов (ОТм)</t>
        </is>
      </c>
      <c r="L183" s="130" t="n">
        <v>3358.1</v>
      </c>
      <c r="M183" s="131" t="n"/>
      <c r="N183" s="130" t="n">
        <v>239298.2</v>
      </c>
    </row>
    <row r="184" ht="19.35" customHeight="1">
      <c r="A184" s="127" t="n"/>
      <c r="B184" s="128" t="n"/>
      <c r="C184" s="129" t="inlineStr">
        <is>
          <t>Итого ФОТ (справочно)</t>
        </is>
      </c>
      <c r="L184" s="130" t="n">
        <v>26310.89</v>
      </c>
      <c r="M184" s="131" t="n"/>
      <c r="N184" s="130" t="n">
        <v>1874914.02</v>
      </c>
    </row>
    <row r="185" ht="19.35" customHeight="1">
      <c r="A185" s="127" t="n"/>
      <c r="B185" s="128" t="n"/>
      <c r="C185" s="129" t="inlineStr">
        <is>
          <t>Итого накладные расходы</t>
        </is>
      </c>
      <c r="L185" s="130" t="n">
        <v>23416.7</v>
      </c>
      <c r="M185" s="131" t="n"/>
      <c r="N185" s="130" t="n">
        <v>1668673.46</v>
      </c>
    </row>
    <row r="186" ht="19.35" customHeight="1">
      <c r="A186" s="127" t="n"/>
      <c r="B186" s="128" t="n"/>
      <c r="C186" s="129" t="inlineStr">
        <is>
          <t>Итого сметная прибыль</t>
        </is>
      </c>
      <c r="L186" s="130" t="n">
        <v>10787.46</v>
      </c>
      <c r="M186" s="131" t="n"/>
      <c r="N186" s="130" t="n">
        <v>768714.74</v>
      </c>
    </row>
    <row r="187" ht="19.35" customHeight="1">
      <c r="A187" s="127" t="n"/>
      <c r="B187" s="134" t="n"/>
      <c r="C187" s="135" t="inlineStr">
        <is>
          <t>Итого по разделу</t>
        </is>
      </c>
      <c r="L187" s="125" t="n">
        <v>76359.95</v>
      </c>
      <c r="M187" s="136" t="n"/>
      <c r="N187" s="125" t="n">
        <v>4475306.87</v>
      </c>
    </row>
    <row r="188" ht="19.35" customHeight="1">
      <c r="A188" s="127" t="n"/>
      <c r="B188" s="132" t="n"/>
      <c r="C188" s="133" t="inlineStr">
        <is>
          <t>Справочно</t>
        </is>
      </c>
      <c r="L188" s="130" t="n"/>
      <c r="M188" s="131" t="n"/>
      <c r="N188" s="130" t="n"/>
    </row>
    <row r="189" ht="19.35" customHeight="1">
      <c r="A189" s="127" t="n"/>
      <c r="B189" s="128" t="n"/>
      <c r="C189" s="133" t="inlineStr">
        <is>
          <t>затраты труда рабочих</t>
        </is>
      </c>
      <c r="I189" s="137" t="n">
        <v>2714.31492</v>
      </c>
      <c r="J189" s="138" t="n"/>
      <c r="K189" s="138" t="n"/>
      <c r="L189" s="131" t="n"/>
      <c r="M189" s="131" t="n"/>
      <c r="N189" s="131" t="n"/>
    </row>
    <row r="190" ht="19.35" customHeight="1">
      <c r="A190" s="127" t="n"/>
      <c r="B190" s="128" t="n"/>
      <c r="C190" s="133" t="inlineStr">
        <is>
          <t>затраты труда машинистов</t>
        </is>
      </c>
      <c r="I190" s="137" t="n">
        <v>248.74344</v>
      </c>
      <c r="J190" s="138" t="n"/>
      <c r="K190" s="138" t="n"/>
      <c r="L190" s="131" t="n"/>
      <c r="M190" s="131" t="n"/>
      <c r="N190" s="131" t="n"/>
    </row>
    <row r="191" ht="19.35" customHeight="1">
      <c r="A191" s="139" t="n"/>
      <c r="B191" s="140" t="n"/>
      <c r="C191" s="141" t="inlineStr">
        <is>
          <t>ВСЕГО по смете</t>
        </is>
      </c>
      <c r="D191" s="142" t="n"/>
      <c r="E191" s="142" t="n"/>
      <c r="F191" s="143" t="n"/>
      <c r="G191" s="143" t="n"/>
      <c r="H191" s="143" t="n"/>
      <c r="I191" s="143" t="n"/>
      <c r="J191" s="143" t="n"/>
      <c r="K191" s="143" t="n"/>
      <c r="L191" s="144" t="n"/>
      <c r="M191" s="143" t="n"/>
      <c r="N191" s="145" t="n"/>
    </row>
    <row r="192" ht="19.35" customHeight="1">
      <c r="A192" s="127" t="n"/>
      <c r="B192" s="134" t="n"/>
      <c r="C192" s="135" t="inlineStr">
        <is>
          <t>Итого по всем разделам</t>
        </is>
      </c>
      <c r="L192" s="125" t="n">
        <v>76359.95</v>
      </c>
      <c r="M192" s="126" t="n"/>
      <c r="N192" s="125" t="n"/>
    </row>
    <row r="193" ht="19.35" customHeight="1">
      <c r="A193" s="127" t="n"/>
      <c r="B193" s="128" t="n"/>
      <c r="C193" s="129" t="inlineStr">
        <is>
          <t>ВСЕГО строительные работы</t>
        </is>
      </c>
      <c r="L193" s="130" t="n">
        <v>76359.95</v>
      </c>
      <c r="M193" s="131" t="n"/>
      <c r="N193" s="130" t="n">
        <v>4475306.87</v>
      </c>
    </row>
    <row r="194" ht="19.35" customHeight="1">
      <c r="A194" s="127" t="n"/>
      <c r="B194" s="132" t="n"/>
      <c r="C194" s="133" t="inlineStr">
        <is>
          <t>в том числе</t>
        </is>
      </c>
      <c r="L194" s="130" t="n"/>
      <c r="M194" s="131" t="n"/>
      <c r="N194" s="130" t="n"/>
    </row>
    <row r="195" ht="19.35" customHeight="1">
      <c r="A195" s="127" t="n"/>
      <c r="B195" s="132" t="n"/>
      <c r="C195" s="133" t="inlineStr">
        <is>
          <t>всего прямые затраты</t>
        </is>
      </c>
      <c r="L195" s="130" t="n">
        <v>42155.79</v>
      </c>
      <c r="M195" s="131" t="n"/>
      <c r="N195" s="130" t="n">
        <v>2037918.67</v>
      </c>
    </row>
    <row r="196" ht="19.35" customHeight="1">
      <c r="A196" s="127" t="n"/>
      <c r="B196" s="132" t="n"/>
      <c r="C196" s="133" t="inlineStr">
        <is>
          <t>в том числе</t>
        </is>
      </c>
      <c r="L196" s="130" t="n"/>
      <c r="M196" s="131" t="n"/>
      <c r="N196" s="130" t="n"/>
    </row>
    <row r="197" ht="19.35" customHeight="1">
      <c r="A197" s="127" t="n"/>
      <c r="B197" s="132" t="n"/>
      <c r="C197" s="133" t="inlineStr">
        <is>
          <t>- оплата труда (ОТ)</t>
        </is>
      </c>
      <c r="L197" s="130" t="n">
        <v>22952.79</v>
      </c>
      <c r="M197" s="131" t="n"/>
      <c r="N197" s="130" t="n">
        <v>1635615.82</v>
      </c>
    </row>
    <row r="198" ht="19.35" customHeight="1">
      <c r="A198" s="127" t="n"/>
      <c r="B198" s="132" t="n"/>
      <c r="C198" s="133" t="inlineStr">
        <is>
          <t>- эксплуатация машин и механизмов</t>
        </is>
      </c>
      <c r="L198" s="130" t="n">
        <v>19203</v>
      </c>
      <c r="M198" s="131" t="n"/>
      <c r="N198" s="130" t="n">
        <v>402302.85</v>
      </c>
    </row>
    <row r="199" ht="19.35" customHeight="1">
      <c r="A199" s="127" t="n"/>
      <c r="B199" s="132" t="n"/>
      <c r="C199" s="133" t="inlineStr">
        <is>
          <t>в т.ч. эксплуатация машин и механизмов без учета доплат к оплате труда машинистов</t>
        </is>
      </c>
      <c r="L199" s="130" t="n">
        <v>19203</v>
      </c>
      <c r="M199" s="131" t="n"/>
      <c r="N199" s="130" t="n">
        <v>402302.85</v>
      </c>
    </row>
    <row r="200" ht="19.35" customHeight="1">
      <c r="A200" s="127" t="n"/>
      <c r="B200" s="132" t="n"/>
      <c r="C200" s="133" t="inlineStr">
        <is>
          <t>- в т.ч. оплата труда машинистов (ОТм)</t>
        </is>
      </c>
      <c r="L200" s="130" t="n">
        <v>3358.1</v>
      </c>
      <c r="M200" s="131" t="n"/>
      <c r="N200" s="130" t="n">
        <v>239298.2</v>
      </c>
    </row>
    <row r="201" ht="19.35" customHeight="1">
      <c r="A201" s="127" t="n"/>
      <c r="B201" s="132" t="n"/>
      <c r="C201" s="133" t="inlineStr">
        <is>
          <t>всего ФОТ (справочно)</t>
        </is>
      </c>
      <c r="L201" s="130" t="n">
        <v>26310.89</v>
      </c>
      <c r="M201" s="131" t="n"/>
      <c r="N201" s="130" t="n">
        <v>1874914.02</v>
      </c>
    </row>
    <row r="202" ht="19.35" customHeight="1">
      <c r="A202" s="127" t="n"/>
      <c r="B202" s="132" t="n"/>
      <c r="C202" s="133" t="inlineStr">
        <is>
          <t>всего накладные расходы</t>
        </is>
      </c>
      <c r="L202" s="130" t="n">
        <v>23416.7</v>
      </c>
      <c r="M202" s="131" t="n"/>
      <c r="N202" s="130" t="n">
        <v>1668673.46</v>
      </c>
    </row>
    <row r="203" ht="19.35" customHeight="1">
      <c r="A203" s="127" t="n"/>
      <c r="B203" s="132" t="n"/>
      <c r="C203" s="133" t="inlineStr">
        <is>
          <t>всего сметная прибыль</t>
        </is>
      </c>
      <c r="L203" s="130" t="n">
        <v>10787.46</v>
      </c>
      <c r="M203" s="131" t="n"/>
      <c r="N203" s="130" t="n">
        <v>768714.74</v>
      </c>
    </row>
    <row r="204" ht="19.35" customHeight="1">
      <c r="A204" s="127" t="n"/>
      <c r="B204" s="134" t="n"/>
      <c r="C204" s="135" t="inlineStr">
        <is>
          <t>ВСЕГО по смете</t>
        </is>
      </c>
      <c r="L204" s="125" t="n">
        <v>76359.95</v>
      </c>
      <c r="M204" s="126" t="n"/>
      <c r="N204" s="125" t="n">
        <v>4475306.87</v>
      </c>
    </row>
    <row r="205" ht="19.35" customHeight="1">
      <c r="A205" s="127" t="n"/>
      <c r="B205" s="132" t="n"/>
      <c r="C205" s="133" t="inlineStr">
        <is>
          <t>Всего прямые затраты</t>
        </is>
      </c>
      <c r="L205" s="130" t="n">
        <v>42155.79</v>
      </c>
      <c r="M205" s="131" t="n"/>
      <c r="N205" s="130" t="n">
        <v>2037918.67</v>
      </c>
    </row>
    <row r="206" ht="19.35" customHeight="1">
      <c r="A206" s="127" t="n"/>
      <c r="B206" s="132" t="n"/>
      <c r="C206" s="133" t="inlineStr">
        <is>
          <t>в том числе</t>
        </is>
      </c>
      <c r="L206" s="130" t="n"/>
      <c r="M206" s="131" t="n"/>
      <c r="N206" s="130" t="n"/>
    </row>
    <row r="207" ht="19.35" customHeight="1">
      <c r="A207" s="127" t="n"/>
      <c r="B207" s="132" t="n"/>
      <c r="C207" s="133" t="inlineStr">
        <is>
          <t>- оплата труда рабочих (ОТ)</t>
        </is>
      </c>
      <c r="L207" s="130" t="n">
        <v>22952.79</v>
      </c>
      <c r="M207" s="131" t="n"/>
      <c r="N207" s="130" t="n">
        <v>1635615.82</v>
      </c>
    </row>
    <row r="208" ht="19.35" customHeight="1">
      <c r="A208" s="127" t="n"/>
      <c r="B208" s="132" t="n"/>
      <c r="C208" s="133" t="inlineStr">
        <is>
          <t>- эксплуатация машин и механизмов</t>
        </is>
      </c>
      <c r="L208" s="130" t="n">
        <v>19203</v>
      </c>
      <c r="M208" s="131" t="n"/>
      <c r="N208" s="130" t="n">
        <v>402302.85</v>
      </c>
    </row>
    <row r="209" ht="19.35" customHeight="1">
      <c r="A209" s="127" t="n"/>
      <c r="B209" s="132" t="n"/>
      <c r="C209" s="133" t="inlineStr">
        <is>
          <t>в т.ч. эксплуатация машин и механизмов без учета доплат к оплате труда машинистов</t>
        </is>
      </c>
      <c r="L209" s="130" t="n">
        <v>19203</v>
      </c>
      <c r="M209" s="131" t="n"/>
      <c r="N209" s="130" t="n">
        <v>402302.85</v>
      </c>
    </row>
    <row r="210" ht="19.35" customHeight="1">
      <c r="A210" s="127" t="n"/>
      <c r="B210" s="132" t="n"/>
      <c r="C210" s="133" t="inlineStr">
        <is>
          <t>- в т.ч. оплата труда машинистов (ОТм)</t>
        </is>
      </c>
      <c r="L210" s="130" t="n">
        <v>3358.1</v>
      </c>
      <c r="M210" s="131" t="n"/>
      <c r="N210" s="130" t="n">
        <v>239298.2</v>
      </c>
    </row>
    <row r="211" ht="19.35" customHeight="1">
      <c r="A211" s="127" t="n"/>
      <c r="B211" s="132" t="n"/>
      <c r="C211" s="133" t="inlineStr">
        <is>
          <t>Всего ФОТ (справочно)</t>
        </is>
      </c>
      <c r="L211" s="130" t="n">
        <v>26310.89</v>
      </c>
      <c r="M211" s="131" t="n"/>
      <c r="N211" s="130" t="n">
        <v>1874914.02</v>
      </c>
    </row>
    <row r="212" ht="19.35" customHeight="1">
      <c r="A212" s="127" t="n"/>
      <c r="B212" s="132" t="n"/>
      <c r="C212" s="133" t="inlineStr">
        <is>
          <t>Всего накладные расходы</t>
        </is>
      </c>
      <c r="L212" s="130" t="n">
        <v>23416.7</v>
      </c>
      <c r="M212" s="131" t="n"/>
      <c r="N212" s="130" t="n">
        <v>1668673.46</v>
      </c>
    </row>
    <row r="213" ht="19.35" customHeight="1">
      <c r="A213" s="127" t="n"/>
      <c r="B213" s="132" t="n"/>
      <c r="C213" s="133" t="inlineStr">
        <is>
          <t>Всего сметная прибыль</t>
        </is>
      </c>
      <c r="L213" s="130" t="n">
        <v>10787.46</v>
      </c>
      <c r="M213" s="131" t="n"/>
      <c r="N213" s="130" t="n">
        <v>768714.74</v>
      </c>
    </row>
    <row r="214" ht="19.35" customHeight="1">
      <c r="A214" s="127" t="n"/>
      <c r="B214" s="132" t="n"/>
      <c r="C214" s="133" t="inlineStr">
        <is>
          <t>Справочно</t>
        </is>
      </c>
      <c r="L214" s="130" t="n"/>
      <c r="M214" s="131" t="n"/>
      <c r="N214" s="130" t="n"/>
    </row>
    <row r="215" ht="19.35" customHeight="1">
      <c r="A215" s="127" t="n"/>
      <c r="B215" s="128" t="n"/>
      <c r="C215" s="133" t="inlineStr">
        <is>
          <t>затраты труда рабочих</t>
        </is>
      </c>
      <c r="I215" s="137" t="n">
        <v>2714.31492</v>
      </c>
      <c r="J215" s="138" t="n"/>
      <c r="K215" s="138" t="n"/>
      <c r="L215" s="131" t="n"/>
      <c r="M215" s="131" t="n"/>
      <c r="N215" s="131" t="n"/>
    </row>
    <row r="216" ht="19.35" customHeight="1">
      <c r="A216" s="127" t="n"/>
      <c r="B216" s="128" t="n"/>
      <c r="C216" s="133" t="inlineStr">
        <is>
          <t>затраты труда машинистов</t>
        </is>
      </c>
      <c r="I216" s="137" t="n">
        <v>248.74344</v>
      </c>
      <c r="J216" s="138" t="n"/>
      <c r="K216" s="138" t="n"/>
      <c r="L216" s="131" t="n"/>
      <c r="M216" s="131" t="n"/>
      <c r="N216" s="131" t="n"/>
    </row>
    <row r="217" ht="19.35" customHeight="1">
      <c r="A217" s="127" t="n"/>
      <c r="B217" s="146" t="n"/>
      <c r="C217" s="146" t="n"/>
      <c r="D217" s="124" t="n"/>
      <c r="E217" s="12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</row>
    <row r="218" ht="19.35" customHeight="1">
      <c r="A218" s="147" t="inlineStr">
        <is>
          <t>Составил: ______________________________________/  Григорова И. А. /</t>
        </is>
      </c>
    </row>
    <row r="219" ht="19.35" customHeight="1">
      <c r="A219" s="147" t="n"/>
      <c r="B219" s="147" t="n"/>
      <c r="C219" s="148" t="inlineStr">
        <is>
          <t>должность, подпись (инициалы, фамилия)</t>
        </is>
      </c>
      <c r="G219" s="149" t="n"/>
      <c r="H219" s="149" t="n"/>
      <c r="I219" s="149" t="n"/>
      <c r="J219" s="147" t="n"/>
      <c r="K219" s="147" t="n"/>
      <c r="L219" s="147" t="n"/>
      <c r="M219" s="147" t="n"/>
      <c r="N219" s="147" t="n"/>
    </row>
    <row r="220" ht="19.35" customHeight="1">
      <c r="A220" s="147" t="inlineStr">
        <is>
          <t>Проверил: ______________________________________ /  Черкасов А. В. /</t>
        </is>
      </c>
    </row>
    <row r="221" ht="19.35" customHeight="1">
      <c r="A221" s="4" t="n"/>
      <c r="B221" s="4" t="n"/>
      <c r="C221" s="148" t="inlineStr">
        <is>
          <t>должность, подпись (инициалы, фамилия)</t>
        </is>
      </c>
      <c r="G221" s="149" t="n"/>
      <c r="H221" s="149" t="n"/>
      <c r="I221" s="149" t="n"/>
      <c r="J221" s="4" t="n"/>
      <c r="K221" s="4" t="n"/>
      <c r="L221" s="4" t="n"/>
      <c r="M221" s="4" t="n"/>
      <c r="N221" s="4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H15:N15"/>
    <mergeCell ref="C51:E51"/>
    <mergeCell ref="C95:E9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A220:N220"/>
    <mergeCell ref="C85:E85"/>
    <mergeCell ref="C143:E143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177:K177"/>
    <mergeCell ref="C202:K202"/>
    <mergeCell ref="C211:K211"/>
    <mergeCell ref="C114:E114"/>
    <mergeCell ref="C59:E59"/>
    <mergeCell ref="C192:K192"/>
    <mergeCell ref="C130:E130"/>
    <mergeCell ref="C201:K201"/>
    <mergeCell ref="C46:E46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6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28 ВЛ 220 Магдагачи - Ульручьи с отпайкой на ПС Талдан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02-28-14</t>
        </is>
      </c>
    </row>
    <row r="25" ht="19.35" customHeight="1">
      <c r="A25" s="55" t="inlineStr">
        <is>
          <t>28 ВЛ 220 Магдагачи - Ульручьи с отпайкой на ПС Талдан. Сковородинское уч. л-во  Урушинского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Ф.579959-19.28-РД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203.13</v>
      </c>
      <c r="M31" s="64" t="n">
        <v>2.85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467.2</v>
      </c>
      <c r="E32" s="71" t="inlineStr">
        <is>
          <t>(</t>
        </is>
      </c>
      <c r="F32" s="70" t="n">
        <v>6.56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339.98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467.2</v>
      </c>
      <c r="E34" s="71" t="inlineStr">
        <is>
          <t>(</t>
        </is>
      </c>
      <c r="F34" s="77" t="n">
        <v>6.56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51" t="inlineStr">
        <is>
          <t>Пролет 434-453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6.49</v>
      </c>
      <c r="H44" s="95" t="n">
        <v>1</v>
      </c>
      <c r="I44" s="116" t="n">
        <v>6.49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699.61</v>
      </c>
      <c r="M46" s="101" t="n">
        <v>71.26000000000001</v>
      </c>
      <c r="N46" s="103" t="n">
        <v>49854.21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8" t="n">
        <v>13.4</v>
      </c>
      <c r="H47" s="150" t="n">
        <v>0.96</v>
      </c>
      <c r="I47" s="117" t="n">
        <v>83.48736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699.61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8" t="n"/>
      <c r="E49" s="88" t="n"/>
      <c r="F49" s="99" t="n"/>
      <c r="G49" s="107" t="n"/>
      <c r="H49" s="107" t="n"/>
      <c r="I49" s="100" t="n"/>
      <c r="J49" s="100" t="n"/>
      <c r="K49" s="100" t="n"/>
      <c r="L49" s="101" t="n">
        <v>699.61</v>
      </c>
      <c r="M49" s="100" t="n"/>
      <c r="N49" s="103" t="n">
        <v>49854.21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622.65</v>
      </c>
      <c r="M50" s="100" t="n"/>
      <c r="N50" s="113" t="n">
        <v>44370.25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286.84</v>
      </c>
      <c r="M51" s="100" t="n"/>
      <c r="N51" s="103" t="n">
        <v>20440.23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88" t="n"/>
      <c r="E52" s="88" t="n"/>
      <c r="F52" s="100" t="n"/>
      <c r="G52" s="107" t="n"/>
      <c r="H52" s="107" t="n"/>
      <c r="I52" s="114" t="n"/>
      <c r="J52" s="114" t="n"/>
      <c r="K52" s="114" t="n"/>
      <c r="L52" s="115" t="n">
        <v>1609.1</v>
      </c>
      <c r="M52" s="114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3.12</v>
      </c>
      <c r="H53" s="95" t="n">
        <v>1</v>
      </c>
      <c r="I53" s="116" t="n">
        <v>3.12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968.86</v>
      </c>
      <c r="M55" s="101" t="n">
        <v>71.26000000000001</v>
      </c>
      <c r="N55" s="103" t="n">
        <v>69040.96000000001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8" t="n">
        <v>38.6</v>
      </c>
      <c r="H56" s="150" t="n">
        <v>0.96</v>
      </c>
      <c r="I56" s="117" t="n">
        <v>115.61472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968.86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8" t="n"/>
      <c r="E58" s="88" t="n"/>
      <c r="F58" s="99" t="n"/>
      <c r="G58" s="107" t="n"/>
      <c r="H58" s="107" t="n"/>
      <c r="I58" s="100" t="n"/>
      <c r="J58" s="100" t="n"/>
      <c r="K58" s="100" t="n"/>
      <c r="L58" s="101" t="n">
        <v>968.86</v>
      </c>
      <c r="M58" s="100" t="n"/>
      <c r="N58" s="103" t="n">
        <v>69040.96000000001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862.29</v>
      </c>
      <c r="M59" s="100" t="n"/>
      <c r="N59" s="113" t="n">
        <v>61446.45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397.23</v>
      </c>
      <c r="M60" s="100" t="n"/>
      <c r="N60" s="103" t="n">
        <v>28306.79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88" t="n"/>
      <c r="E61" s="88" t="n"/>
      <c r="F61" s="100" t="n"/>
      <c r="G61" s="107" t="n"/>
      <c r="H61" s="107" t="n"/>
      <c r="I61" s="114" t="n"/>
      <c r="J61" s="114" t="n"/>
      <c r="K61" s="114" t="n"/>
      <c r="L61" s="115" t="n">
        <v>2228.38</v>
      </c>
      <c r="M61" s="114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0.61</v>
      </c>
      <c r="H62" s="95" t="n">
        <v>1</v>
      </c>
      <c r="I62" s="116" t="n">
        <v>0.61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238.01</v>
      </c>
      <c r="M64" s="101" t="n">
        <v>71.26000000000001</v>
      </c>
      <c r="N64" s="103" t="n">
        <v>16960.59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8" t="n">
        <v>48.5</v>
      </c>
      <c r="H65" s="150" t="n">
        <v>0.96</v>
      </c>
      <c r="I65" s="119" t="n">
        <v>28.4016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238.01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88" t="n"/>
      <c r="E67" s="88" t="n"/>
      <c r="F67" s="99" t="n"/>
      <c r="G67" s="107" t="n"/>
      <c r="H67" s="107" t="n"/>
      <c r="I67" s="100" t="n"/>
      <c r="J67" s="100" t="n"/>
      <c r="K67" s="100" t="n"/>
      <c r="L67" s="101" t="n">
        <v>238.01</v>
      </c>
      <c r="M67" s="100" t="n"/>
      <c r="N67" s="103" t="n">
        <v>16960.59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211.83</v>
      </c>
      <c r="M68" s="100" t="n"/>
      <c r="N68" s="113" t="n">
        <v>15094.93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97.58</v>
      </c>
      <c r="M69" s="100" t="n"/>
      <c r="N69" s="103" t="n">
        <v>6953.84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88" t="n"/>
      <c r="E70" s="88" t="n"/>
      <c r="F70" s="100" t="n"/>
      <c r="G70" s="107" t="n"/>
      <c r="H70" s="107" t="n"/>
      <c r="I70" s="114" t="n"/>
      <c r="J70" s="114" t="n"/>
      <c r="K70" s="114" t="n"/>
      <c r="L70" s="116" t="n">
        <v>547.42</v>
      </c>
      <c r="M70" s="114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0.13</v>
      </c>
      <c r="H71" s="95" t="n">
        <v>1</v>
      </c>
      <c r="I71" s="116" t="n">
        <v>0.13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85.7</v>
      </c>
      <c r="M73" s="101" t="n">
        <v>71.26000000000001</v>
      </c>
      <c r="N73" s="103" t="n">
        <v>6106.98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8" t="n">
        <v>80.5</v>
      </c>
      <c r="H74" s="150" t="n">
        <v>0.96</v>
      </c>
      <c r="I74" s="119" t="n">
        <v>10.0464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85.7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8" t="n"/>
      <c r="E76" s="88" t="n"/>
      <c r="F76" s="99" t="n"/>
      <c r="G76" s="107" t="n"/>
      <c r="H76" s="107" t="n"/>
      <c r="I76" s="100" t="n"/>
      <c r="J76" s="100" t="n"/>
      <c r="K76" s="100" t="n"/>
      <c r="L76" s="101" t="n">
        <v>85.7</v>
      </c>
      <c r="M76" s="100" t="n"/>
      <c r="N76" s="103" t="n">
        <v>6106.98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76.27</v>
      </c>
      <c r="M77" s="100" t="n"/>
      <c r="N77" s="113" t="n">
        <v>5435.21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35.14</v>
      </c>
      <c r="M78" s="100" t="n"/>
      <c r="N78" s="103" t="n">
        <v>2503.86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88" t="n"/>
      <c r="E79" s="88" t="n"/>
      <c r="F79" s="100" t="n"/>
      <c r="G79" s="107" t="n"/>
      <c r="H79" s="107" t="n"/>
      <c r="I79" s="114" t="n"/>
      <c r="J79" s="114" t="n"/>
      <c r="K79" s="114" t="n"/>
      <c r="L79" s="116" t="n">
        <v>197.11</v>
      </c>
      <c r="M79" s="114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2.77</v>
      </c>
      <c r="H80" s="95" t="n">
        <v>1</v>
      </c>
      <c r="I80" s="116" t="n">
        <v>2.77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1" t="n">
        <v>349.87</v>
      </c>
      <c r="M82" s="101" t="n">
        <v>71.26000000000001</v>
      </c>
      <c r="N82" s="103" t="n">
        <v>24931.74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8" t="n">
        <v>15.7</v>
      </c>
      <c r="H83" s="150" t="n">
        <v>0.96</v>
      </c>
      <c r="I83" s="117" t="n">
        <v>41.74944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7" t="n"/>
      <c r="H84" s="107" t="n"/>
      <c r="I84" s="100" t="n"/>
      <c r="J84" s="101" t="n">
        <v>131.57</v>
      </c>
      <c r="K84" s="100" t="n"/>
      <c r="L84" s="101" t="n">
        <v>349.87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88" t="n"/>
      <c r="E85" s="88" t="n"/>
      <c r="F85" s="99" t="n"/>
      <c r="G85" s="107" t="n"/>
      <c r="H85" s="107" t="n"/>
      <c r="I85" s="100" t="n"/>
      <c r="J85" s="100" t="n"/>
      <c r="K85" s="100" t="n"/>
      <c r="L85" s="101" t="n">
        <v>349.87</v>
      </c>
      <c r="M85" s="100" t="n"/>
      <c r="N85" s="103" t="n">
        <v>24931.74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311.38</v>
      </c>
      <c r="M86" s="100" t="n"/>
      <c r="N86" s="113" t="n">
        <v>22189.25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143.45</v>
      </c>
      <c r="M87" s="100" t="n"/>
      <c r="N87" s="103" t="n">
        <v>10222.01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88" t="n"/>
      <c r="E88" s="88" t="n"/>
      <c r="F88" s="100" t="n"/>
      <c r="G88" s="107" t="n"/>
      <c r="H88" s="107" t="n"/>
      <c r="I88" s="114" t="n"/>
      <c r="J88" s="114" t="n"/>
      <c r="K88" s="114" t="n"/>
      <c r="L88" s="116" t="n">
        <v>804.7</v>
      </c>
      <c r="M88" s="114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1.3</v>
      </c>
      <c r="H89" s="95" t="n">
        <v>1</v>
      </c>
      <c r="I89" s="121" t="n">
        <v>1.3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1" t="n">
        <v>480.03</v>
      </c>
      <c r="M91" s="101" t="n">
        <v>71.26000000000001</v>
      </c>
      <c r="N91" s="103" t="n">
        <v>34206.94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8" t="n">
        <v>45.9</v>
      </c>
      <c r="H92" s="150" t="n">
        <v>0.96</v>
      </c>
      <c r="I92" s="119" t="n">
        <v>57.2832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7" t="n"/>
      <c r="H93" s="107" t="n"/>
      <c r="I93" s="100" t="n"/>
      <c r="J93" s="101" t="n">
        <v>384.64</v>
      </c>
      <c r="K93" s="100" t="n"/>
      <c r="L93" s="101" t="n">
        <v>480.03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88" t="n"/>
      <c r="E94" s="88" t="n"/>
      <c r="F94" s="99" t="n"/>
      <c r="G94" s="107" t="n"/>
      <c r="H94" s="107" t="n"/>
      <c r="I94" s="100" t="n"/>
      <c r="J94" s="100" t="n"/>
      <c r="K94" s="100" t="n"/>
      <c r="L94" s="101" t="n">
        <v>480.03</v>
      </c>
      <c r="M94" s="100" t="n"/>
      <c r="N94" s="103" t="n">
        <v>34206.94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427.23</v>
      </c>
      <c r="M95" s="100" t="n"/>
      <c r="N95" s="113" t="n">
        <v>30444.18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196.81</v>
      </c>
      <c r="M96" s="100" t="n"/>
      <c r="N96" s="103" t="n">
        <v>14024.85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88" t="n"/>
      <c r="E97" s="88" t="n"/>
      <c r="F97" s="100" t="n"/>
      <c r="G97" s="107" t="n"/>
      <c r="H97" s="107" t="n"/>
      <c r="I97" s="114" t="n"/>
      <c r="J97" s="114" t="n"/>
      <c r="K97" s="114" t="n"/>
      <c r="L97" s="115" t="n">
        <v>1104.07</v>
      </c>
      <c r="M97" s="114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0.06</v>
      </c>
      <c r="H98" s="95" t="n">
        <v>1</v>
      </c>
      <c r="I98" s="116" t="n">
        <v>0.06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50" t="n">
        <v>0.96</v>
      </c>
      <c r="L100" s="101" t="n">
        <v>28.48</v>
      </c>
      <c r="M100" s="101" t="n">
        <v>71.26000000000001</v>
      </c>
      <c r="N100" s="103" t="n">
        <v>2029.48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2" t="n">
        <v>59</v>
      </c>
      <c r="H101" s="150" t="n">
        <v>0.96</v>
      </c>
      <c r="I101" s="119" t="n">
        <v>3.3984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7" t="n"/>
      <c r="H102" s="107" t="n"/>
      <c r="I102" s="100" t="n"/>
      <c r="J102" s="101" t="n">
        <v>494.42</v>
      </c>
      <c r="K102" s="100" t="n"/>
      <c r="L102" s="101" t="n">
        <v>28.48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88" t="n"/>
      <c r="E103" s="88" t="n"/>
      <c r="F103" s="99" t="n"/>
      <c r="G103" s="107" t="n"/>
      <c r="H103" s="107" t="n"/>
      <c r="I103" s="100" t="n"/>
      <c r="J103" s="100" t="n"/>
      <c r="K103" s="100" t="n"/>
      <c r="L103" s="101" t="n">
        <v>28.48</v>
      </c>
      <c r="M103" s="100" t="n"/>
      <c r="N103" s="103" t="n">
        <v>2029.48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25.35</v>
      </c>
      <c r="M104" s="100" t="n"/>
      <c r="N104" s="113" t="n">
        <v>1806.24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11.68</v>
      </c>
      <c r="M105" s="100" t="n"/>
      <c r="N105" s="101" t="n">
        <v>832.09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88" t="n"/>
      <c r="E106" s="88" t="n"/>
      <c r="F106" s="100" t="n"/>
      <c r="G106" s="107" t="n"/>
      <c r="H106" s="107" t="n"/>
      <c r="I106" s="114" t="n"/>
      <c r="J106" s="114" t="n"/>
      <c r="K106" s="114" t="n"/>
      <c r="L106" s="116" t="n">
        <v>65.51000000000001</v>
      </c>
      <c r="M106" s="114" t="n"/>
      <c r="N106" s="94" t="n"/>
    </row>
    <row r="107" ht="19.35" customHeight="1">
      <c r="A107" s="123" t="n"/>
      <c r="B107" s="123" t="n"/>
      <c r="C107" s="124" t="inlineStr">
        <is>
          <t>Итого по разделу 1. Вырубка просеки</t>
        </is>
      </c>
      <c r="L107" s="125" t="n">
        <v>6556.29</v>
      </c>
      <c r="M107" s="123" t="n"/>
      <c r="N107" s="126" t="n"/>
    </row>
    <row r="108" ht="19.35" customHeight="1">
      <c r="A108" s="127" t="n"/>
      <c r="B108" s="128" t="n"/>
      <c r="C108" s="129" t="inlineStr">
        <is>
          <t>Итого прямые затраты по разделу</t>
        </is>
      </c>
      <c r="L108" s="130" t="n">
        <v>2850.56</v>
      </c>
      <c r="M108" s="131" t="n"/>
      <c r="N108" s="130" t="n">
        <v>203130.9</v>
      </c>
    </row>
    <row r="109" ht="19.35" customHeight="1">
      <c r="A109" s="127" t="n"/>
      <c r="B109" s="128" t="n"/>
      <c r="C109" s="129" t="inlineStr">
        <is>
          <t>в том числе</t>
        </is>
      </c>
      <c r="L109" s="130" t="n"/>
      <c r="M109" s="131" t="n"/>
      <c r="N109" s="130" t="n"/>
    </row>
    <row r="110" ht="19.35" customHeight="1">
      <c r="A110" s="127" t="n"/>
      <c r="B110" s="128" t="n"/>
      <c r="C110" s="129" t="inlineStr">
        <is>
          <t>- оплата труда (ОТ)</t>
        </is>
      </c>
      <c r="L110" s="130" t="n">
        <v>2850.56</v>
      </c>
      <c r="M110" s="131" t="n"/>
      <c r="N110" s="130" t="n">
        <v>203130.9</v>
      </c>
    </row>
    <row r="111" ht="19.35" customHeight="1">
      <c r="A111" s="127" t="n"/>
      <c r="B111" s="128" t="n"/>
      <c r="C111" s="129" t="inlineStr">
        <is>
          <t>- эксплуатация машин и механизмов</t>
        </is>
      </c>
      <c r="L111" s="130" t="n">
        <v>0</v>
      </c>
      <c r="M111" s="131" t="n"/>
      <c r="N111" s="130" t="n">
        <v>0</v>
      </c>
    </row>
    <row r="112" ht="19.35" customHeight="1">
      <c r="A112" s="127" t="n"/>
      <c r="B112" s="132" t="n"/>
      <c r="C112" s="133" t="inlineStr">
        <is>
          <t>в том числе</t>
        </is>
      </c>
      <c r="L112" s="130" t="n"/>
      <c r="M112" s="131" t="n"/>
      <c r="N112" s="130" t="n"/>
    </row>
    <row r="113" ht="19.35" customHeight="1">
      <c r="A113" s="127" t="n"/>
      <c r="B113" s="132" t="n"/>
      <c r="C113" s="133" t="inlineStr">
        <is>
          <t>эксплуатация машин и механизмов без учета доплат к оплате труда машинистов</t>
        </is>
      </c>
      <c r="L113" s="130" t="n">
        <v>0</v>
      </c>
      <c r="M113" s="131" t="n"/>
      <c r="N113" s="130" t="n">
        <v>0</v>
      </c>
    </row>
    <row r="114" ht="19.35" customHeight="1">
      <c r="A114" s="127" t="n"/>
      <c r="B114" s="132" t="n"/>
      <c r="C114" s="133" t="inlineStr">
        <is>
          <t>в том числе</t>
        </is>
      </c>
      <c r="L114" s="130" t="n"/>
      <c r="M114" s="131" t="n"/>
      <c r="N114" s="130" t="n"/>
    </row>
    <row r="115" ht="19.35" customHeight="1">
      <c r="A115" s="127" t="n"/>
      <c r="B115" s="132" t="n"/>
      <c r="C115" s="133" t="inlineStr">
        <is>
          <t>оплата труда машинистов (ОТм)</t>
        </is>
      </c>
      <c r="L115" s="130" t="n">
        <v>0</v>
      </c>
      <c r="M115" s="131" t="n"/>
      <c r="N115" s="130" t="n">
        <v>0</v>
      </c>
    </row>
    <row r="116" ht="19.35" customHeight="1">
      <c r="A116" s="127" t="n"/>
      <c r="B116" s="128" t="n"/>
      <c r="C116" s="129" t="inlineStr">
        <is>
          <t>Итого ФОТ (справочно)</t>
        </is>
      </c>
      <c r="L116" s="130" t="n">
        <v>2850.56</v>
      </c>
      <c r="M116" s="131" t="n"/>
      <c r="N116" s="130" t="n">
        <v>203130.9</v>
      </c>
    </row>
    <row r="117" ht="19.35" customHeight="1">
      <c r="A117" s="127" t="n"/>
      <c r="B117" s="128" t="n"/>
      <c r="C117" s="129" t="inlineStr">
        <is>
          <t>Итого накладные расходы</t>
        </is>
      </c>
      <c r="L117" s="130" t="n">
        <v>2537</v>
      </c>
      <c r="M117" s="131" t="n"/>
      <c r="N117" s="130" t="n">
        <v>180786.51</v>
      </c>
    </row>
    <row r="118" ht="19.35" customHeight="1">
      <c r="A118" s="127" t="n"/>
      <c r="B118" s="128" t="n"/>
      <c r="C118" s="129" t="inlineStr">
        <is>
          <t>Итого сметная прибыль</t>
        </is>
      </c>
      <c r="L118" s="130" t="n">
        <v>1168.73</v>
      </c>
      <c r="M118" s="131" t="n"/>
      <c r="N118" s="130" t="n">
        <v>83283.67</v>
      </c>
    </row>
    <row r="119" ht="19.35" customHeight="1">
      <c r="A119" s="127" t="n"/>
      <c r="B119" s="134" t="n"/>
      <c r="C119" s="135" t="inlineStr">
        <is>
          <t>Итого по разделу</t>
        </is>
      </c>
      <c r="L119" s="125" t="n">
        <v>6556.29</v>
      </c>
      <c r="M119" s="136" t="n"/>
      <c r="N119" s="125" t="n">
        <v>467201.08</v>
      </c>
    </row>
    <row r="120" ht="19.35" customHeight="1">
      <c r="A120" s="127" t="n"/>
      <c r="B120" s="132" t="n"/>
      <c r="C120" s="133" t="inlineStr">
        <is>
          <t>Справочно</t>
        </is>
      </c>
      <c r="L120" s="130" t="n"/>
      <c r="M120" s="131" t="n"/>
      <c r="N120" s="130" t="n"/>
    </row>
    <row r="121" ht="19.35" customHeight="1">
      <c r="A121" s="127" t="n"/>
      <c r="B121" s="128" t="n"/>
      <c r="C121" s="133" t="inlineStr">
        <is>
          <t>затраты труда рабочих</t>
        </is>
      </c>
      <c r="I121" s="137" t="n">
        <v>339.98112</v>
      </c>
      <c r="J121" s="138" t="n"/>
      <c r="K121" s="138" t="n"/>
      <c r="L121" s="131" t="n"/>
      <c r="M121" s="131" t="n"/>
      <c r="N121" s="131" t="n"/>
    </row>
    <row r="122" ht="19.35" customHeight="1">
      <c r="A122" s="127" t="n"/>
      <c r="B122" s="128" t="n"/>
      <c r="C122" s="133" t="inlineStr">
        <is>
          <t>затраты труда машинистов</t>
        </is>
      </c>
      <c r="I122" s="137" t="n">
        <v>0</v>
      </c>
      <c r="J122" s="138" t="n"/>
      <c r="K122" s="138" t="n"/>
      <c r="L122" s="131" t="n"/>
      <c r="M122" s="131" t="n"/>
      <c r="N122" s="131" t="n"/>
    </row>
    <row r="123" ht="19.35" customHeight="1">
      <c r="A123" s="139" t="n"/>
      <c r="B123" s="140" t="n"/>
      <c r="C123" s="141" t="inlineStr">
        <is>
          <t>ВСЕГО по смете</t>
        </is>
      </c>
      <c r="D123" s="142" t="n"/>
      <c r="E123" s="142" t="n"/>
      <c r="F123" s="143" t="n"/>
      <c r="G123" s="143" t="n"/>
      <c r="H123" s="143" t="n"/>
      <c r="I123" s="143" t="n"/>
      <c r="J123" s="143" t="n"/>
      <c r="K123" s="143" t="n"/>
      <c r="L123" s="144" t="n"/>
      <c r="M123" s="143" t="n"/>
      <c r="N123" s="145" t="n"/>
    </row>
    <row r="124" ht="19.35" customHeight="1">
      <c r="A124" s="127" t="n"/>
      <c r="B124" s="134" t="n"/>
      <c r="C124" s="135" t="inlineStr">
        <is>
          <t>Итого по всем разделам</t>
        </is>
      </c>
      <c r="L124" s="125" t="n">
        <v>6556.29</v>
      </c>
      <c r="M124" s="126" t="n"/>
      <c r="N124" s="125" t="n"/>
    </row>
    <row r="125" ht="19.35" customHeight="1">
      <c r="A125" s="127" t="n"/>
      <c r="B125" s="128" t="n"/>
      <c r="C125" s="129" t="inlineStr">
        <is>
          <t>ВСЕГО строительные работы</t>
        </is>
      </c>
      <c r="L125" s="130" t="n">
        <v>6556.29</v>
      </c>
      <c r="M125" s="131" t="n"/>
      <c r="N125" s="130" t="n">
        <v>467201.08</v>
      </c>
    </row>
    <row r="126" ht="19.35" customHeight="1">
      <c r="A126" s="127" t="n"/>
      <c r="B126" s="132" t="n"/>
      <c r="C126" s="133" t="inlineStr">
        <is>
          <t>в том числе</t>
        </is>
      </c>
      <c r="L126" s="130" t="n"/>
      <c r="M126" s="131" t="n"/>
      <c r="N126" s="130" t="n"/>
    </row>
    <row r="127" ht="19.35" customHeight="1">
      <c r="A127" s="127" t="n"/>
      <c r="B127" s="132" t="n"/>
      <c r="C127" s="133" t="inlineStr">
        <is>
          <t>всего прямые затраты</t>
        </is>
      </c>
      <c r="L127" s="130" t="n">
        <v>2850.56</v>
      </c>
      <c r="M127" s="131" t="n"/>
      <c r="N127" s="130" t="n">
        <v>203130.9</v>
      </c>
    </row>
    <row r="128" ht="19.35" customHeight="1">
      <c r="A128" s="127" t="n"/>
      <c r="B128" s="132" t="n"/>
      <c r="C128" s="133" t="inlineStr">
        <is>
          <t>в том числе</t>
        </is>
      </c>
      <c r="L128" s="130" t="n"/>
      <c r="M128" s="131" t="n"/>
      <c r="N128" s="130" t="n"/>
    </row>
    <row r="129" ht="19.35" customHeight="1">
      <c r="A129" s="127" t="n"/>
      <c r="B129" s="132" t="n"/>
      <c r="C129" s="133" t="inlineStr">
        <is>
          <t>- оплата труда (ОТ)</t>
        </is>
      </c>
      <c r="L129" s="130" t="n">
        <v>2850.56</v>
      </c>
      <c r="M129" s="131" t="n"/>
      <c r="N129" s="130" t="n">
        <v>203130.9</v>
      </c>
    </row>
    <row r="130" ht="19.35" customHeight="1">
      <c r="A130" s="127" t="n"/>
      <c r="B130" s="132" t="n"/>
      <c r="C130" s="133" t="inlineStr">
        <is>
          <t>- эксплуатация машин и механизмов</t>
        </is>
      </c>
      <c r="L130" s="130" t="n">
        <v>0</v>
      </c>
      <c r="M130" s="131" t="n"/>
      <c r="N130" s="130" t="n">
        <v>0</v>
      </c>
    </row>
    <row r="131" ht="19.35" customHeight="1">
      <c r="A131" s="127" t="n"/>
      <c r="B131" s="132" t="n"/>
      <c r="C131" s="133" t="inlineStr">
        <is>
          <t>в т.ч. эксплуатация машин и механизмов без учета доплат к оплате труда машинистов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- в т.ч. оплата труда машинистов (ОТм)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всего ФОТ (справочно)</t>
        </is>
      </c>
      <c r="L133" s="130" t="n">
        <v>2850.56</v>
      </c>
      <c r="M133" s="131" t="n"/>
      <c r="N133" s="130" t="n">
        <v>203130.9</v>
      </c>
    </row>
    <row r="134" ht="19.35" customHeight="1">
      <c r="A134" s="127" t="n"/>
      <c r="B134" s="132" t="n"/>
      <c r="C134" s="133" t="inlineStr">
        <is>
          <t>всего накладные расходы</t>
        </is>
      </c>
      <c r="L134" s="130" t="n">
        <v>2537</v>
      </c>
      <c r="M134" s="131" t="n"/>
      <c r="N134" s="130" t="n">
        <v>180786.51</v>
      </c>
    </row>
    <row r="135" ht="19.35" customHeight="1">
      <c r="A135" s="127" t="n"/>
      <c r="B135" s="132" t="n"/>
      <c r="C135" s="133" t="inlineStr">
        <is>
          <t>всего сметная прибыль</t>
        </is>
      </c>
      <c r="L135" s="130" t="n">
        <v>1168.73</v>
      </c>
      <c r="M135" s="131" t="n"/>
      <c r="N135" s="130" t="n">
        <v>83283.67</v>
      </c>
    </row>
    <row r="136" ht="19.35" customHeight="1">
      <c r="A136" s="127" t="n"/>
      <c r="B136" s="134" t="n"/>
      <c r="C136" s="135" t="inlineStr">
        <is>
          <t>ВСЕГО по смете</t>
        </is>
      </c>
      <c r="L136" s="125" t="n">
        <v>6556.29</v>
      </c>
      <c r="M136" s="126" t="n"/>
      <c r="N136" s="125" t="n">
        <v>467201.08</v>
      </c>
    </row>
    <row r="137" ht="19.35" customHeight="1">
      <c r="A137" s="127" t="n"/>
      <c r="B137" s="132" t="n"/>
      <c r="C137" s="133" t="inlineStr">
        <is>
          <t>Всего прямые затраты</t>
        </is>
      </c>
      <c r="L137" s="130" t="n">
        <v>2850.56</v>
      </c>
      <c r="M137" s="131" t="n"/>
      <c r="N137" s="130" t="n">
        <v>203130.9</v>
      </c>
    </row>
    <row r="138" ht="19.35" customHeight="1">
      <c r="A138" s="127" t="n"/>
      <c r="B138" s="132" t="n"/>
      <c r="C138" s="133" t="inlineStr">
        <is>
          <t>в том числе</t>
        </is>
      </c>
      <c r="L138" s="130" t="n"/>
      <c r="M138" s="131" t="n"/>
      <c r="N138" s="130" t="n"/>
    </row>
    <row r="139" ht="19.35" customHeight="1">
      <c r="A139" s="127" t="n"/>
      <c r="B139" s="132" t="n"/>
      <c r="C139" s="133" t="inlineStr">
        <is>
          <t>- оплата труда рабочих (ОТ)</t>
        </is>
      </c>
      <c r="L139" s="130" t="n">
        <v>2850.56</v>
      </c>
      <c r="M139" s="131" t="n"/>
      <c r="N139" s="130" t="n">
        <v>203130.9</v>
      </c>
    </row>
    <row r="140" ht="19.35" customHeight="1">
      <c r="A140" s="127" t="n"/>
      <c r="B140" s="132" t="n"/>
      <c r="C140" s="133" t="inlineStr">
        <is>
          <t>- эксплуатация машин и механизмов</t>
        </is>
      </c>
      <c r="L140" s="130" t="n">
        <v>0</v>
      </c>
      <c r="M140" s="131" t="n"/>
      <c r="N140" s="130" t="n">
        <v>0</v>
      </c>
    </row>
    <row r="141" ht="19.35" customHeight="1">
      <c r="A141" s="127" t="n"/>
      <c r="B141" s="132" t="n"/>
      <c r="C141" s="133" t="inlineStr">
        <is>
          <t>в т.ч. эксплуатация машин и механизмов без учета доплат к оплате труда машинистов</t>
        </is>
      </c>
      <c r="L141" s="130" t="n">
        <v>0</v>
      </c>
      <c r="M141" s="131" t="n"/>
      <c r="N141" s="130" t="n">
        <v>0</v>
      </c>
    </row>
    <row r="142" ht="19.35" customHeight="1">
      <c r="A142" s="127" t="n"/>
      <c r="B142" s="132" t="n"/>
      <c r="C142" s="133" t="inlineStr">
        <is>
          <t>- в т.ч. оплата труда машинистов (ОТм)</t>
        </is>
      </c>
      <c r="L142" s="130" t="n">
        <v>0</v>
      </c>
      <c r="M142" s="131" t="n"/>
      <c r="N142" s="130" t="n">
        <v>0</v>
      </c>
    </row>
    <row r="143" ht="19.35" customHeight="1">
      <c r="A143" s="127" t="n"/>
      <c r="B143" s="132" t="n"/>
      <c r="C143" s="133" t="inlineStr">
        <is>
          <t>Всего ФОТ (справочно)</t>
        </is>
      </c>
      <c r="L143" s="130" t="n">
        <v>2850.56</v>
      </c>
      <c r="M143" s="131" t="n"/>
      <c r="N143" s="130" t="n">
        <v>203130.9</v>
      </c>
    </row>
    <row r="144" ht="19.35" customHeight="1">
      <c r="A144" s="127" t="n"/>
      <c r="B144" s="132" t="n"/>
      <c r="C144" s="133" t="inlineStr">
        <is>
          <t>Всего накладные расходы</t>
        </is>
      </c>
      <c r="L144" s="130" t="n">
        <v>2537</v>
      </c>
      <c r="M144" s="131" t="n"/>
      <c r="N144" s="130" t="n">
        <v>180786.51</v>
      </c>
    </row>
    <row r="145" ht="19.35" customHeight="1">
      <c r="A145" s="127" t="n"/>
      <c r="B145" s="132" t="n"/>
      <c r="C145" s="133" t="inlineStr">
        <is>
          <t>Всего сметная прибыль</t>
        </is>
      </c>
      <c r="L145" s="130" t="n">
        <v>1168.73</v>
      </c>
      <c r="M145" s="131" t="n"/>
      <c r="N145" s="130" t="n">
        <v>83283.67</v>
      </c>
    </row>
    <row r="146" ht="19.35" customHeight="1">
      <c r="A146" s="127" t="n"/>
      <c r="B146" s="132" t="n"/>
      <c r="C146" s="133" t="inlineStr">
        <is>
          <t>Справочно</t>
        </is>
      </c>
      <c r="L146" s="130" t="n"/>
      <c r="M146" s="131" t="n"/>
      <c r="N146" s="130" t="n"/>
    </row>
    <row r="147" ht="19.35" customHeight="1">
      <c r="A147" s="127" t="n"/>
      <c r="B147" s="128" t="n"/>
      <c r="C147" s="133" t="inlineStr">
        <is>
          <t>затраты труда рабочих</t>
        </is>
      </c>
      <c r="I147" s="137" t="n">
        <v>339.98112</v>
      </c>
      <c r="J147" s="138" t="n"/>
      <c r="K147" s="138" t="n"/>
      <c r="L147" s="131" t="n"/>
      <c r="M147" s="131" t="n"/>
      <c r="N147" s="131" t="n"/>
    </row>
    <row r="148" ht="19.35" customHeight="1">
      <c r="A148" s="127" t="n"/>
      <c r="B148" s="128" t="n"/>
      <c r="C148" s="133" t="inlineStr">
        <is>
          <t>затраты труда машинистов</t>
        </is>
      </c>
      <c r="I148" s="137" t="n">
        <v>0</v>
      </c>
      <c r="J148" s="138" t="n"/>
      <c r="K148" s="138" t="n"/>
      <c r="L148" s="131" t="n"/>
      <c r="M148" s="131" t="n"/>
      <c r="N148" s="131" t="n"/>
    </row>
    <row r="149" ht="19.35" customHeight="1">
      <c r="A149" s="127" t="n"/>
      <c r="B149" s="146" t="n"/>
      <c r="C149" s="146" t="n"/>
      <c r="D149" s="124" t="n"/>
      <c r="E149" s="12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 ht="19.35" customHeight="1">
      <c r="A150" s="147" t="inlineStr">
        <is>
          <t>Составил: ______________________________________/  Григорова И. А. /</t>
        </is>
      </c>
    </row>
    <row r="151" ht="19.35" customHeight="1">
      <c r="A151" s="147" t="n"/>
      <c r="B151" s="147" t="n"/>
      <c r="C151" s="148" t="inlineStr">
        <is>
          <t>должность, подпись (инициалы, фамилия)</t>
        </is>
      </c>
      <c r="G151" s="149" t="n"/>
      <c r="H151" s="149" t="n"/>
      <c r="I151" s="149" t="n"/>
      <c r="J151" s="147" t="n"/>
      <c r="K151" s="147" t="n"/>
      <c r="L151" s="147" t="n"/>
      <c r="M151" s="147" t="n"/>
      <c r="N151" s="147" t="n"/>
    </row>
    <row r="152" ht="19.35" customHeight="1">
      <c r="A152" s="147" t="inlineStr">
        <is>
          <t>Проверил: ______________________________________ /  Черкасов А. В. /</t>
        </is>
      </c>
    </row>
    <row r="153" ht="19.35" customHeight="1">
      <c r="A153" s="4" t="n"/>
      <c r="B153" s="4" t="n"/>
      <c r="C153" s="148" t="inlineStr">
        <is>
          <t>должность, подпись (инициалы, фамилия)</t>
        </is>
      </c>
      <c r="G153" s="149" t="n"/>
      <c r="H153" s="149" t="n"/>
      <c r="I153" s="149" t="n"/>
      <c r="J153" s="4" t="n"/>
      <c r="K153" s="4" t="n"/>
      <c r="L153" s="4" t="n"/>
      <c r="M153" s="4" t="n"/>
      <c r="N153" s="4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H15:N15"/>
    <mergeCell ref="C51:E51"/>
    <mergeCell ref="C95:E9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xl/worksheets/sheet17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9.1445312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2" customWidth="1" min="7" max="7"/>
    <col width="11.57" customWidth="1" min="8" max="8"/>
    <col width="22.71" customWidth="1" min="9" max="9"/>
    <col width="9.140000000000001" customWidth="1" min="10" max="16384"/>
  </cols>
  <sheetData>
    <row r="1" ht="12" customHeight="1" customFormat="1" s="0">
      <c r="B1" s="156" t="inlineStr">
        <is>
          <t>Сметный расчет № СР-1-28</t>
        </is>
      </c>
      <c r="C1" s="156" t="n"/>
      <c r="D1" s="156" t="n"/>
      <c r="E1" s="156" t="n"/>
      <c r="F1" s="156" t="n"/>
    </row>
    <row r="2" ht="12" customHeight="1" customFormat="1" s="0">
      <c r="B2" s="46" t="n"/>
      <c r="C2" s="46" t="n"/>
      <c r="D2" s="46" t="n"/>
      <c r="E2" s="46" t="n"/>
      <c r="F2" s="46" t="n"/>
    </row>
    <row r="3" ht="12" customHeight="1" customFormat="1" s="0">
      <c r="B3" s="46" t="n"/>
      <c r="C3" s="46" t="n"/>
      <c r="D3" s="46" t="n"/>
      <c r="E3" s="46" t="n"/>
      <c r="F3" s="46" t="n"/>
    </row>
    <row r="4" ht="22.5" customHeight="1" customFormat="1" s="0">
      <c r="A4" s="157" t="inlineStr">
        <is>
          <t>по объекту:</t>
        </is>
      </c>
      <c r="B4" s="157" t="n"/>
      <c r="C4" s="157" t="n"/>
      <c r="D4" s="158" t="inlineStr">
        <is>
          <t>Расширение просеки ВЛ 220 кВ Магдагачи - Ульручьи с отпайкой на ПС Талдан/т</t>
        </is>
      </c>
      <c r="E4" s="158" t="n"/>
      <c r="F4" s="158" t="n"/>
      <c r="G4" s="158" t="n"/>
    </row>
    <row r="5" ht="12" customHeight="1" customFormat="1" s="0">
      <c r="C5" s="159" t="n"/>
      <c r="D5" s="159" t="n"/>
      <c r="E5" s="159" t="n"/>
    </row>
    <row r="6" ht="12.75" customHeight="1" customFormat="1" s="0">
      <c r="A6" s="157" t="inlineStr">
        <is>
          <t>Наименование объекта изысканий:</t>
        </is>
      </c>
      <c r="B6" s="157" t="n"/>
      <c r="C6" s="157" t="n"/>
      <c r="D6" s="124" t="inlineStr">
        <is>
          <t>Вынос в натуру границ вырубки</t>
        </is>
      </c>
      <c r="E6" s="124" t="n"/>
      <c r="F6" s="124" t="n"/>
      <c r="G6" s="124" t="n"/>
    </row>
    <row r="7" ht="12" customHeight="1" customFormat="1" s="0">
      <c r="A7" s="160" t="n"/>
      <c r="B7" s="160" t="n"/>
      <c r="C7" s="161" t="n"/>
      <c r="D7" s="162" t="n"/>
      <c r="E7" s="162" t="n"/>
      <c r="F7" s="162" t="n"/>
      <c r="G7" s="162" t="n"/>
    </row>
    <row r="8" customFormat="1" s="0">
      <c r="A8" s="157" t="inlineStr">
        <is>
          <t>Заказчик:</t>
        </is>
      </c>
      <c r="B8" s="157" t="n"/>
      <c r="C8" s="157" t="n"/>
      <c r="D8" s="158" t="inlineStr">
        <is>
          <t xml:space="preserve"> ПАО «Россети»-«МЭС Востока»</t>
        </is>
      </c>
      <c r="E8" s="158" t="n"/>
      <c r="F8" s="158" t="n"/>
      <c r="G8" s="158" t="n"/>
    </row>
    <row r="9" ht="12" customHeight="1" customFormat="1" s="0">
      <c r="D9" s="158" t="n"/>
      <c r="E9" s="158" t="n"/>
      <c r="F9" s="158" t="n"/>
      <c r="G9" s="158" t="n"/>
    </row>
    <row r="10" ht="13.5" customHeight="1" customFormat="1" s="0">
      <c r="A10" s="157" t="inlineStr">
        <is>
          <t xml:space="preserve">Подрядчик: </t>
        </is>
      </c>
      <c r="B10" s="157" t="n"/>
      <c r="C10" s="157" t="n"/>
      <c r="D10" s="158" t="inlineStr">
        <is>
          <t>ООО «Петровский Парк»</t>
        </is>
      </c>
      <c r="E10" s="158" t="n"/>
      <c r="F10" s="158" t="n"/>
      <c r="G10" s="158" t="n"/>
    </row>
    <row r="11" ht="12" customHeight="1" customFormat="1" s="0">
      <c r="A11" s="161" t="n"/>
      <c r="B11" s="161" t="n"/>
      <c r="D11" s="158" t="n"/>
      <c r="E11" s="158" t="n"/>
      <c r="F11" s="158" t="n"/>
      <c r="G11" s="158" t="n"/>
    </row>
    <row r="12" ht="25.5" customHeight="1" customFormat="1" s="0">
      <c r="A12" s="157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  <c r="B12" s="157" t="n"/>
      <c r="C12" s="157" t="n"/>
      <c r="D12" s="157" t="n"/>
      <c r="E12" s="157" t="n"/>
      <c r="F12" s="157" t="n"/>
      <c r="G12" s="157" t="n"/>
    </row>
    <row r="13" ht="18" customHeight="1" customFormat="1" s="0">
      <c r="A13" s="163" t="inlineStr">
        <is>
          <t>Основание: Ф.579959-19.28-РД</t>
        </is>
      </c>
      <c r="B13" s="164" t="n"/>
      <c r="C13" s="164" t="n"/>
      <c r="D13" s="164" t="n"/>
      <c r="E13" s="164" t="n"/>
      <c r="F13" s="164" t="n"/>
      <c r="G13" s="164" t="n"/>
    </row>
    <row r="14" ht="32.25" customHeight="1" customFormat="1" s="0">
      <c r="A14" s="165" t="inlineStr">
        <is>
          <t>№ пп</t>
        </is>
      </c>
      <c r="B14" s="165" t="inlineStr">
        <is>
          <t>Наименование работ и затрат</t>
        </is>
      </c>
      <c r="C14" s="165" t="inlineStr">
        <is>
          <t>Ед.
Изм</t>
        </is>
      </c>
      <c r="D14" s="165" t="inlineStr">
        <is>
          <t>Кол-
во.</t>
        </is>
      </c>
      <c r="E14" s="165" t="inlineStr">
        <is>
          <t>Обоснование стоимости</t>
        </is>
      </c>
      <c r="F14" s="165" t="inlineStr">
        <is>
          <t>Расчет стоимости</t>
        </is>
      </c>
      <c r="G14" s="165" t="inlineStr">
        <is>
          <t>Стоимость, руб.</t>
        </is>
      </c>
    </row>
    <row r="15" ht="12" customHeight="1" customFormat="1" s="0">
      <c r="A15" s="166" t="n">
        <v>1</v>
      </c>
      <c r="B15" s="167" t="n">
        <v>2</v>
      </c>
      <c r="C15" s="167" t="n">
        <v>3</v>
      </c>
      <c r="D15" s="167" t="n">
        <v>4</v>
      </c>
      <c r="E15" s="167" t="n">
        <v>5</v>
      </c>
      <c r="F15" s="167" t="n">
        <v>6</v>
      </c>
      <c r="G15" s="167" t="n">
        <v>7</v>
      </c>
    </row>
    <row r="16" ht="12.75" customHeight="1" customFormat="1" s="0">
      <c r="A16" s="168" t="inlineStr">
        <is>
          <t>1</t>
        </is>
      </c>
      <c r="B16" s="169" t="inlineStr">
        <is>
          <t>Раздел</t>
        </is>
      </c>
      <c r="C16" s="169" t="n"/>
      <c r="D16" s="169" t="n"/>
      <c r="E16" s="169" t="inlineStr">
        <is>
          <t>Полевые работы</t>
        </is>
      </c>
      <c r="F16" s="169" t="n"/>
      <c r="G16" s="170" t="n"/>
    </row>
    <row r="17" ht="188.25" customHeight="1" customFormat="1" s="0">
      <c r="A17" s="171" t="inlineStr">
        <is>
          <t>1.1</t>
        </is>
      </c>
      <c r="B17" s="172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12)</t>
        </is>
      </c>
      <c r="C17" s="173" t="inlineStr">
        <is>
          <t>знак (кол-во опор ВЛ, подлежащих вырубке)</t>
        </is>
      </c>
      <c r="D17" s="173" t="n">
        <v>373</v>
      </c>
      <c r="E17" s="173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73" t="inlineStr">
        <is>
          <t>921 руб. × 373 знаков × 1</t>
        </is>
      </c>
      <c r="G17" s="174" t="n">
        <f>ROUND(921*D17*1,2)</f>
        <v>343533</v>
      </c>
      <c r="I17" s="175" t="n"/>
    </row>
    <row r="18" ht="15.75" customHeight="1" customFormat="1" s="0">
      <c r="A18" s="176" t="n"/>
      <c r="B18" s="177" t="inlineStr">
        <is>
          <t>Коэффициенты</t>
        </is>
      </c>
      <c r="C18" s="177" t="n"/>
      <c r="D18" s="177" t="n"/>
      <c r="E18" s="177" t="n"/>
      <c r="F18" s="177" t="n"/>
      <c r="G18" s="178" t="n"/>
    </row>
    <row r="19" ht="12.75" customHeight="1" customFormat="1" s="0">
      <c r="A19" s="179" t="n"/>
      <c r="B19" s="180" t="inlineStr">
        <is>
          <t>Стадия: Изыскания</t>
        </is>
      </c>
      <c r="C19" s="181" t="n"/>
      <c r="D19" s="181" t="n"/>
      <c r="E19" s="181" t="n"/>
      <c r="F19" s="181" t="n"/>
      <c r="G19" s="182" t="n"/>
    </row>
    <row r="20" ht="15.75" customHeight="1" customFormat="1" s="0">
      <c r="A20" s="179" t="n"/>
      <c r="B20" s="183" t="inlineStr">
        <is>
          <t>Разделы документации</t>
        </is>
      </c>
      <c r="C20" s="183" t="n"/>
      <c r="D20" s="183" t="n"/>
      <c r="E20" s="183" t="n"/>
      <c r="F20" s="183" t="n"/>
      <c r="G20" s="184" t="n"/>
    </row>
    <row r="21" ht="12.75" customHeight="1" customFormat="1" s="0">
      <c r="A21" s="185" t="n"/>
      <c r="B21" s="186" t="inlineStr">
        <is>
          <t>1. Полный комплекс работ</t>
        </is>
      </c>
      <c r="C21" s="186" t="n"/>
      <c r="D21" s="186" t="n"/>
      <c r="E21" s="187" t="n">
        <v>1</v>
      </c>
      <c r="F21" s="186" t="n"/>
      <c r="G21" s="188" t="n"/>
    </row>
    <row r="22" ht="12.75" customHeight="1" customFormat="1" s="0">
      <c r="A22" s="185" t="inlineStr">
        <is>
          <t>1.2</t>
        </is>
      </c>
      <c r="B22" s="189" t="inlineStr">
        <is>
          <t>Итого Полевые работы:</t>
        </is>
      </c>
      <c r="C22" s="189" t="n"/>
      <c r="D22" s="189" t="n"/>
      <c r="E22" s="189" t="n"/>
      <c r="F22" s="189" t="n"/>
      <c r="G22" s="190" t="n">
        <f>ROUND(($G$17),2)</f>
        <v>343533</v>
      </c>
    </row>
    <row r="23" ht="25.5" customHeight="1" customFormat="1" s="0">
      <c r="A23" s="168" t="inlineStr">
        <is>
          <t>1.3</t>
        </is>
      </c>
      <c r="B23" s="169" t="inlineStr">
        <is>
          <t>Всего Полевые работы:</t>
        </is>
      </c>
      <c r="C23" s="169" t="n"/>
      <c r="D23" s="169" t="n"/>
      <c r="E23" s="169" t="n"/>
      <c r="F23" s="169" t="inlineStr">
        <is>
          <t>Сумма от п.1.2</t>
        </is>
      </c>
      <c r="G23" s="191" t="n">
        <f>ROUND((SUM($G$22:$G$22)),2)</f>
        <v>343533</v>
      </c>
      <c r="I23" s="175" t="n"/>
    </row>
    <row r="24" ht="12.75" customHeight="1" customFormat="1" s="0">
      <c r="A24" s="168" t="inlineStr">
        <is>
          <t>2</t>
        </is>
      </c>
      <c r="B24" s="169" t="inlineStr">
        <is>
          <t>Раздел</t>
        </is>
      </c>
      <c r="C24" s="169" t="n"/>
      <c r="D24" s="169" t="n"/>
      <c r="E24" s="169" t="inlineStr">
        <is>
          <t>Прочие расходы</t>
        </is>
      </c>
      <c r="F24" s="169" t="n"/>
      <c r="G24" s="170" t="n"/>
      <c r="I24" s="175" t="n"/>
    </row>
    <row r="25" ht="123.75" customHeight="1" customFormat="1" s="0">
      <c r="A25" s="168" t="inlineStr">
        <is>
          <t>2.1</t>
        </is>
      </c>
      <c r="B25" s="192" t="inlineStr">
        <is>
          <t>Внутренний транспорт. Исходное расстояние от базы до участка свыше 50 до 100 км; полевые работы свыше 300 до 750 тыс. руб. Коэффициент к трассе 1.</t>
        </is>
      </c>
      <c r="C25" s="192" t="n"/>
      <c r="D25" s="192" t="n"/>
      <c r="E25" s="192" t="inlineStr">
        <is>
          <t>О.у. п.9 табл 4 п.8</t>
        </is>
      </c>
      <c r="F25" s="192" t="inlineStr">
        <is>
          <t>22.500% от п.1.3</t>
        </is>
      </c>
      <c r="G25" s="193" t="n">
        <f>ROUND(G23*0.225,2)</f>
        <v>77294.93</v>
      </c>
      <c r="I25" s="175" t="n"/>
    </row>
    <row r="26" ht="38.25" customHeight="1" customFormat="1" s="0">
      <c r="A26" s="168" t="inlineStr">
        <is>
          <t>2.2</t>
        </is>
      </c>
      <c r="B26" s="192" t="inlineStr">
        <is>
          <t xml:space="preserve">Расходы по организации и ликвидации работ </t>
        </is>
      </c>
      <c r="C26" s="192" t="n"/>
      <c r="D26" s="192" t="n"/>
      <c r="E26" s="192" t="inlineStr">
        <is>
          <t xml:space="preserve">О.у. п.13 6%
</t>
        </is>
      </c>
      <c r="F26" s="192" t="inlineStr">
        <is>
          <t>6% × 1.00 от п.1.3 и 2.1</t>
        </is>
      </c>
      <c r="G26" s="193" t="n">
        <f>ROUND((G23+G25)*0.06*1,2)</f>
        <v>25249.68</v>
      </c>
      <c r="I26" s="175" t="n"/>
    </row>
    <row r="27" ht="25.5" customHeight="1" customFormat="1" s="0">
      <c r="A27" s="168" t="inlineStr">
        <is>
          <t>2.3</t>
        </is>
      </c>
      <c r="B27" s="169" t="inlineStr">
        <is>
          <t>Всего Прочие расходы:</t>
        </is>
      </c>
      <c r="C27" s="169" t="n"/>
      <c r="D27" s="169" t="n"/>
      <c r="E27" s="169" t="n"/>
      <c r="F27" s="169" t="inlineStr">
        <is>
          <t>Сумма от п.2.1-2.2</t>
        </is>
      </c>
      <c r="G27" s="191" t="n">
        <f>ROUND((SUM($G$25:$G$26)),2)</f>
        <v>102544.61</v>
      </c>
      <c r="I27" s="175" t="n"/>
    </row>
    <row r="28" ht="12.75" customHeight="1" customFormat="1" s="0">
      <c r="A28" s="168" t="inlineStr">
        <is>
          <t>3</t>
        </is>
      </c>
      <c r="B28" s="169" t="inlineStr">
        <is>
          <t>Итого по смете:</t>
        </is>
      </c>
      <c r="C28" s="169" t="n"/>
      <c r="D28" s="169" t="n"/>
      <c r="E28" s="169" t="n"/>
      <c r="F28" s="169" t="n"/>
      <c r="G28" s="191" t="n">
        <f>ROUND(($G$23 + $G$27),2)</f>
        <v>446077.61</v>
      </c>
      <c r="I28" s="175" t="n"/>
    </row>
    <row r="29" ht="80.25" customHeight="1" customFormat="1" s="0">
      <c r="A29" s="168" t="inlineStr">
        <is>
          <t>4</t>
        </is>
      </c>
      <c r="B29" s="192" t="inlineStr">
        <is>
          <t>Районная надбавка от полевых работ. Районный коэффициент к зар. плате 1.4. (Магдагачинский район) и Надбавка при базировании работников в Амурской обл.</t>
        </is>
      </c>
      <c r="C29" s="192" t="n"/>
      <c r="D29" s="192" t="n"/>
      <c r="E29" s="192" t="inlineStr">
        <is>
          <t xml:space="preserve">п.8д О.у. Табл.3, п. 8е
</t>
        </is>
      </c>
      <c r="F29" s="192" t="inlineStr">
        <is>
          <t>Коэф - т 1+(0,2+0,15) от п.3</t>
        </is>
      </c>
      <c r="G29" s="193" t="n">
        <f>ROUND(G28*1.35,2)</f>
        <v>602204.77</v>
      </c>
      <c r="I29" s="194" t="n"/>
      <c r="K29" s="195" t="n"/>
    </row>
    <row r="30" ht="41.25" customHeight="1" customFormat="1" s="0">
      <c r="A30" s="168" t="inlineStr">
        <is>
          <t>5</t>
        </is>
      </c>
      <c r="B30" s="192" t="inlineStr">
        <is>
          <t>Индекс на I квартал 2026 года на изыскательские работы к уровню цен 01.01.2001</t>
        </is>
      </c>
      <c r="C30" s="192" t="n"/>
      <c r="D30" s="192" t="n"/>
      <c r="E30" s="192" t="inlineStr">
        <is>
          <t>Минстрой России от 26.01.2026 № 3017-ИФ/09, приложение 5.</t>
        </is>
      </c>
      <c r="F30" s="192" t="inlineStr">
        <is>
          <t>Коэффициент 6,97 к итогу п.4</t>
        </is>
      </c>
      <c r="G30" s="193" t="n">
        <f>ROUND(G29*6.97,2)</f>
        <v>4197367.25</v>
      </c>
      <c r="I30" s="175" t="n"/>
    </row>
    <row r="31" ht="12.75" customHeight="1" customFormat="1" s="0">
      <c r="A31" s="168" t="inlineStr">
        <is>
          <t>6</t>
        </is>
      </c>
      <c r="B31" s="169" t="inlineStr">
        <is>
          <t>Всего по смете:</t>
        </is>
      </c>
      <c r="C31" s="169" t="n"/>
      <c r="D31" s="169" t="n"/>
      <c r="E31" s="169" t="n"/>
      <c r="F31" s="169" t="inlineStr">
        <is>
          <t>Сумма от п.5</t>
        </is>
      </c>
      <c r="G31" s="191" t="n">
        <f>ROUND((G30),2)</f>
        <v>4197367.25</v>
      </c>
    </row>
    <row r="32" ht="43.5" customHeight="1" customFormat="1" s="0">
      <c r="A32" s="168" t="inlineStr">
        <is>
          <t>7</t>
        </is>
      </c>
      <c r="B32" s="169" t="inlineStr">
        <is>
          <t>Всего по смете в 2000 г.:</t>
        </is>
      </c>
      <c r="C32" s="169" t="n"/>
      <c r="D32" s="169" t="n"/>
      <c r="E32" s="169" t="inlineStr">
        <is>
          <t>Письма Госстроя России от 04.01.2001 № АШ- 9/10, и от 07.10.1999 № АШ-3412/10</t>
        </is>
      </c>
      <c r="F32" s="169" t="n">
        <v>1.266</v>
      </c>
      <c r="G32" s="191" t="n">
        <f>ROUND(G29/F32,2)</f>
        <v>475675.17</v>
      </c>
      <c r="H32" s="194" t="n"/>
    </row>
    <row r="33" ht="43.5" customHeight="1" customFormat="1" s="0">
      <c r="A33" s="196" t="n"/>
      <c r="B33" s="124" t="n"/>
      <c r="C33" s="124" t="n"/>
      <c r="D33" s="124" t="n"/>
      <c r="E33" s="124" t="n"/>
      <c r="F33" s="124" t="n"/>
      <c r="G33" s="197" t="n"/>
      <c r="H33" s="194" t="n"/>
    </row>
    <row r="34" ht="12" customHeight="1" customFormat="1" s="0">
      <c r="A34" s="198" t="inlineStr">
        <is>
          <t>Составил:                                                                                                        Григорова И. А.</t>
        </is>
      </c>
      <c r="B34" s="198" t="n"/>
      <c r="C34" s="198" t="n"/>
      <c r="D34" s="198" t="n"/>
      <c r="E34" s="198" t="n"/>
      <c r="F34" s="198" t="n"/>
      <c r="G34" s="198" t="n"/>
    </row>
    <row r="35" ht="12" customHeight="1" customFormat="1" s="0">
      <c r="A35" s="198" t="n"/>
      <c r="B35" s="198" t="n"/>
      <c r="C35" s="198" t="n"/>
      <c r="D35" s="198" t="n"/>
      <c r="E35" s="198" t="n"/>
      <c r="F35" s="198" t="n"/>
      <c r="G35" s="198" t="n"/>
      <c r="I35" s="199" t="n"/>
    </row>
    <row r="36" ht="12" customHeight="1" customFormat="1" s="0">
      <c r="A36" s="198" t="n"/>
      <c r="B36" s="198" t="n"/>
      <c r="C36" s="198" t="n"/>
      <c r="D36" s="198" t="n"/>
      <c r="E36" s="198" t="n"/>
      <c r="F36" s="198" t="n"/>
      <c r="G36" s="198" t="n"/>
    </row>
    <row r="37" ht="12" customHeight="1" customFormat="1" s="0">
      <c r="A37" s="198" t="inlineStr">
        <is>
          <t>Проверил:                                                                                                      Черкасов А. В.</t>
        </is>
      </c>
      <c r="B37" s="198" t="n"/>
      <c r="C37" s="198" t="n"/>
      <c r="D37" s="198" t="n"/>
      <c r="E37" s="198" t="n"/>
      <c r="F37" s="198" t="n"/>
      <c r="G37" s="198" t="n"/>
    </row>
    <row r="38" ht="12.75" customHeight="1" customFormat="1" s="0">
      <c r="A38" s="200" t="n"/>
      <c r="B38" s="200" t="n"/>
      <c r="C38" s="200" t="n"/>
      <c r="D38" s="200" t="n"/>
      <c r="E38" s="200" t="n"/>
      <c r="F38" s="200" t="n"/>
      <c r="G38" s="200" t="n"/>
      <c r="I38" s="201" t="n"/>
    </row>
    <row r="39"/>
    <row r="40" ht="75" customHeight="1" customFormat="1" s="0">
      <c r="A40" s="202" t="n"/>
      <c r="B40" s="202" t="n"/>
      <c r="C40" s="202" t="n"/>
      <c r="D40" s="202" t="n"/>
      <c r="E40" s="202" t="n"/>
      <c r="F40" s="202" t="n"/>
      <c r="G40" s="202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8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4"/>
    <col width="8.289999999999999" customWidth="1" min="5" max="5"/>
    <col width="10.43" customWidth="1" min="6" max="6"/>
    <col width="9.140000000000001" customWidth="1" min="7" max="7"/>
    <col width="3.72" customWidth="1" min="8" max="8"/>
    <col width="8.289999999999999" customWidth="1" min="9" max="9"/>
    <col width="9.140000000000001" customWidth="1" min="10" max="10"/>
    <col width="11.28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7.35" customHeight="1" customFormat="1" s="0">
      <c r="A1" s="203" t="inlineStr">
        <is>
          <t>Сметный расчет № СР-2-28</t>
        </is>
      </c>
      <c r="B1" s="203" t="n"/>
      <c r="C1" s="203" t="n"/>
      <c r="D1" s="203" t="n"/>
      <c r="E1" s="203" t="n"/>
      <c r="F1" s="203" t="n"/>
      <c r="G1" s="203" t="n"/>
      <c r="H1" s="203" t="n"/>
      <c r="I1" s="203" t="n"/>
      <c r="J1" s="203" t="n"/>
      <c r="K1" s="203" t="n"/>
    </row>
    <row r="2" ht="17.35" customHeight="1" customFormat="1" s="0">
      <c r="A2" s="203" t="inlineStr">
        <is>
          <t xml:space="preserve">Затраты на  перевозку рабочих к месту работы и обратно                                                                             </t>
        </is>
      </c>
      <c r="B2" s="203" t="n"/>
      <c r="C2" s="203" t="n"/>
      <c r="D2" s="203" t="n"/>
      <c r="E2" s="203" t="n"/>
      <c r="F2" s="203" t="n"/>
      <c r="G2" s="203" t="n"/>
      <c r="H2" s="203" t="n"/>
      <c r="I2" s="203" t="n"/>
      <c r="J2" s="203" t="n"/>
      <c r="K2" s="203" t="n"/>
    </row>
    <row r="3" customFormat="1" s="0">
      <c r="A3" s="203" t="inlineStr">
        <is>
          <t>Объект: 28-ВЛ 220 Магдагачи - Ульручьи с отпайкой на ПС Талдан</t>
        </is>
      </c>
      <c r="B3" s="202" t="n"/>
      <c r="C3" s="202" t="n"/>
      <c r="D3" s="202" t="n"/>
      <c r="E3" s="202" t="n"/>
      <c r="F3" s="202" t="n"/>
      <c r="G3" s="202" t="n"/>
      <c r="H3" s="202" t="n"/>
      <c r="I3" s="202" t="n"/>
      <c r="J3" s="202" t="n"/>
      <c r="K3" s="202" t="n"/>
    </row>
    <row r="4" customFormat="1" s="0">
      <c r="A4" s="204" t="inlineStr">
        <is>
          <t>Основание: Ф.579959-19.28-РД</t>
        </is>
      </c>
      <c r="B4" s="205" t="n"/>
      <c r="C4" s="205" t="n"/>
      <c r="D4" s="205" t="n"/>
      <c r="E4" s="205" t="n"/>
      <c r="F4" s="205" t="n"/>
      <c r="G4" s="205" t="n"/>
      <c r="H4" s="205" t="n"/>
      <c r="I4" s="205" t="n"/>
      <c r="J4" s="205" t="n"/>
      <c r="K4" s="205" t="n"/>
    </row>
    <row r="5" ht="25.5" customHeight="1" customFormat="1" s="0">
      <c r="A5" s="206" t="inlineStr">
        <is>
          <t>№ п/п</t>
        </is>
      </c>
      <c r="B5" s="206" t="inlineStr">
        <is>
          <t>Наименование затрат</t>
        </is>
      </c>
      <c r="C5" s="206" t="n"/>
      <c r="D5" s="206" t="n"/>
      <c r="E5" s="206" t="n"/>
      <c r="F5" s="206" t="n"/>
      <c r="G5" s="206" t="n"/>
      <c r="H5" s="206" t="n"/>
      <c r="I5" s="206" t="n"/>
      <c r="J5" s="206" t="inlineStr">
        <is>
          <t>Ед. изм</t>
        </is>
      </c>
      <c r="K5" s="206" t="inlineStr">
        <is>
          <t>Затраты, руб.</t>
        </is>
      </c>
    </row>
    <row r="6" ht="15" customHeight="1" customFormat="1" s="0">
      <c r="A6" s="207" t="inlineStr">
        <is>
          <t>Перевозка рабочих из пгт. Магдачи к месту проведения работ</t>
        </is>
      </c>
      <c r="B6" s="207" t="n"/>
      <c r="C6" s="207" t="n"/>
      <c r="D6" s="207" t="n"/>
      <c r="E6" s="207" t="n"/>
      <c r="F6" s="207" t="n"/>
      <c r="G6" s="207" t="n"/>
      <c r="H6" s="207" t="n"/>
      <c r="I6" s="207" t="n"/>
      <c r="J6" s="208" t="n"/>
      <c r="K6" s="209" t="n"/>
    </row>
    <row r="7" ht="26.25" customHeight="1" customFormat="1" s="0">
      <c r="A7" s="206" t="n">
        <v>1</v>
      </c>
      <c r="B7" s="210" t="inlineStr">
        <is>
          <t>Расстояние перевозки 
- по вдольтрассовым проездам</t>
        </is>
      </c>
      <c r="C7" s="210" t="n"/>
      <c r="D7" s="210" t="n"/>
      <c r="E7" s="210" t="n"/>
      <c r="F7" s="210" t="n"/>
      <c r="G7" s="210" t="n"/>
      <c r="H7" s="210" t="n"/>
      <c r="I7" s="210" t="n"/>
      <c r="J7" s="211" t="inlineStr">
        <is>
          <t>км</t>
        </is>
      </c>
      <c r="K7" s="212" t="n">
        <v>64</v>
      </c>
    </row>
    <row r="8" ht="17.25" customHeight="1" customFormat="1" s="0">
      <c r="A8" s="206" t="n">
        <v>2</v>
      </c>
      <c r="B8" s="210" t="inlineStr">
        <is>
          <t>Количество перевозимых людей</t>
        </is>
      </c>
      <c r="C8" s="210" t="n"/>
      <c r="D8" s="210" t="n"/>
      <c r="E8" s="210" t="n"/>
      <c r="F8" s="210" t="n"/>
      <c r="G8" s="210" t="n"/>
      <c r="H8" s="210" t="n"/>
      <c r="I8" s="210" t="n"/>
      <c r="J8" s="211" t="inlineStr">
        <is>
          <t>чел.</t>
        </is>
      </c>
      <c r="K8" s="213" t="n">
        <f>9*6</f>
        <v>54</v>
      </c>
    </row>
    <row r="9" ht="17.25" customHeight="1" customFormat="1" s="0">
      <c r="A9" s="206" t="n">
        <v>3</v>
      </c>
      <c r="B9" s="214" t="inlineStr">
        <is>
          <t xml:space="preserve">Продолжительность строительства </t>
        </is>
      </c>
      <c r="C9" s="214" t="n"/>
      <c r="D9" s="214" t="n"/>
      <c r="E9" s="214" t="n"/>
      <c r="F9" s="214" t="n"/>
      <c r="G9" s="214" t="n"/>
      <c r="H9" s="214" t="n"/>
      <c r="I9" s="214" t="n"/>
      <c r="J9" s="211" t="inlineStr">
        <is>
          <t>дней</t>
        </is>
      </c>
      <c r="K9" s="213" t="n">
        <f>30*5.5</f>
        <v>165</v>
      </c>
    </row>
    <row r="10" ht="17.25" customHeight="1" customFormat="1" s="0">
      <c r="A10" s="206" t="n">
        <v>4</v>
      </c>
      <c r="B10" s="210" t="inlineStr">
        <is>
          <t>Частота перевозки</t>
        </is>
      </c>
      <c r="C10" s="210" t="n"/>
      <c r="D10" s="210" t="n"/>
      <c r="E10" s="210" t="n"/>
      <c r="F10" s="210" t="n"/>
      <c r="G10" s="210" t="n"/>
      <c r="H10" s="210" t="n"/>
      <c r="I10" s="210" t="n"/>
      <c r="J10" s="211" t="inlineStr">
        <is>
          <t>раз/день</t>
        </is>
      </c>
      <c r="K10" s="213" t="n">
        <v>2</v>
      </c>
    </row>
    <row r="11" ht="17.25" customHeight="1" customFormat="1" s="0">
      <c r="A11" s="206" t="n">
        <v>5</v>
      </c>
      <c r="B11" s="214" t="inlineStr">
        <is>
          <t xml:space="preserve">Пассажировместимость машины  </t>
        </is>
      </c>
      <c r="C11" s="214" t="n"/>
      <c r="D11" s="214" t="n"/>
      <c r="E11" s="214" t="n"/>
      <c r="F11" s="214" t="n"/>
      <c r="G11" s="214" t="n"/>
      <c r="H11" s="214" t="n"/>
      <c r="I11" s="214" t="n"/>
      <c r="J11" s="211" t="inlineStr">
        <is>
          <t>чел.</t>
        </is>
      </c>
      <c r="K11" s="215" t="n">
        <v>20</v>
      </c>
    </row>
    <row r="12" ht="17.25" customHeight="1" customFormat="1" s="0">
      <c r="A12" s="206" t="n">
        <v>6</v>
      </c>
      <c r="B12" s="210" t="inlineStr">
        <is>
          <t>Скорость движения автомобиля (Раздел 4)</t>
        </is>
      </c>
      <c r="C12" s="210" t="n"/>
      <c r="D12" s="210" t="n"/>
      <c r="E12" s="210" t="n"/>
      <c r="F12" s="210" t="n"/>
      <c r="G12" s="210" t="n"/>
      <c r="H12" s="210" t="n"/>
      <c r="I12" s="210" t="n"/>
      <c r="J12" s="211" t="inlineStr">
        <is>
          <t>км/час</t>
        </is>
      </c>
      <c r="K12" s="213" t="n">
        <v>30</v>
      </c>
    </row>
    <row r="13" ht="17.25" customHeight="1" customFormat="1" s="0">
      <c r="A13" s="206" t="n">
        <v>7</v>
      </c>
      <c r="B13" s="210" t="inlineStr">
        <is>
          <t xml:space="preserve">Количество необходимых машин </t>
        </is>
      </c>
      <c r="C13" s="210" t="n"/>
      <c r="D13" s="210" t="n"/>
      <c r="E13" s="210" t="n"/>
      <c r="F13" s="210" t="n"/>
      <c r="G13" s="210" t="n"/>
      <c r="H13" s="210" t="n"/>
      <c r="I13" s="210" t="n"/>
      <c r="J13" s="211" t="inlineStr">
        <is>
          <t>шт.</t>
        </is>
      </c>
      <c r="K13" s="213" t="n">
        <f>ROUNDUP(K8/K11,0)</f>
        <v>3</v>
      </c>
    </row>
    <row r="14" ht="46.5" customHeight="1" customFormat="1" s="0">
      <c r="A14" s="206" t="n">
        <v>8</v>
      </c>
      <c r="B14" s="210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10" t="n"/>
      <c r="D14" s="210" t="n"/>
      <c r="E14" s="210" t="n"/>
      <c r="F14" s="210" t="n"/>
      <c r="G14" s="210" t="n"/>
      <c r="H14" s="210" t="n"/>
      <c r="I14" s="210" t="n"/>
      <c r="J14" s="211" t="inlineStr">
        <is>
          <t>руб.</t>
        </is>
      </c>
      <c r="K14" s="216" t="n">
        <v>71.59999999999999</v>
      </c>
      <c r="Q14" s="217" t="inlineStr">
        <is>
          <t xml:space="preserve">  </t>
        </is>
      </c>
    </row>
    <row r="15" ht="32.25" customHeight="1" customFormat="1" s="0">
      <c r="A15" s="206" t="n">
        <v>9</v>
      </c>
      <c r="B15" s="218" t="inlineStr">
        <is>
          <t>ИТОГО, Затраты на доставку рабочих на объект и обратно. В ценах 01.01.2000 г.</t>
        </is>
      </c>
      <c r="C15" s="218" t="n"/>
      <c r="D15" s="218" t="n"/>
      <c r="E15" s="218" t="n"/>
      <c r="F15" s="218" t="n"/>
      <c r="G15" s="218" t="n"/>
      <c r="H15" s="218" t="n"/>
      <c r="I15" s="218" t="n"/>
      <c r="J15" s="211" t="inlineStr">
        <is>
          <t>руб.</t>
        </is>
      </c>
      <c r="K15" s="219" t="n">
        <f>K18</f>
        <v>151219.2</v>
      </c>
    </row>
    <row r="16" ht="18.75" customHeight="1" customFormat="1" s="0">
      <c r="A16" s="208" t="n">
        <v>10</v>
      </c>
      <c r="B16" s="220" t="inlineStr">
        <is>
          <t>ИТОГО, Затраты на доставку рабочих на объект и обратно. В ценах I кв. 2026 г.</t>
        </is>
      </c>
      <c r="C16" s="220" t="n"/>
      <c r="D16" s="220" t="n"/>
      <c r="E16" s="220" t="n"/>
      <c r="F16" s="220" t="n"/>
      <c r="G16" s="220" t="n"/>
      <c r="H16" s="220" t="n"/>
      <c r="I16" s="220" t="n"/>
      <c r="J16" s="211" t="inlineStr">
        <is>
          <t>руб.</t>
        </is>
      </c>
      <c r="K16" s="219" t="n">
        <f>F20</f>
        <v>2124629.76</v>
      </c>
    </row>
    <row r="17" ht="22.5" customHeight="1" customFormat="1" s="0">
      <c r="A17" s="221" t="inlineStr">
        <is>
          <t xml:space="preserve">1. Перевозка рабочих </t>
        </is>
      </c>
      <c r="B17" s="221" t="n"/>
      <c r="C17" s="221" t="n"/>
      <c r="D17" s="221" t="n"/>
      <c r="E17" s="221" t="n"/>
      <c r="F17" s="221" t="n"/>
      <c r="G17" s="221" t="n"/>
      <c r="H17" s="221" t="n"/>
      <c r="I17" s="221" t="n"/>
      <c r="J17" s="221" t="n"/>
      <c r="K17" s="221" t="n"/>
    </row>
    <row r="18" ht="17.35" customHeight="1" customFormat="1" s="0">
      <c r="A18" s="222" t="n">
        <f>K7</f>
        <v>64</v>
      </c>
      <c r="B18" s="223" t="inlineStr">
        <is>
          <t>х</t>
        </is>
      </c>
      <c r="C18" s="224" t="n">
        <f>K9</f>
        <v>165</v>
      </c>
      <c r="D18" s="223" t="inlineStr">
        <is>
          <t>х</t>
        </is>
      </c>
      <c r="E18" s="224" t="n">
        <f>K10</f>
        <v>2</v>
      </c>
      <c r="F18" s="224" t="inlineStr">
        <is>
          <t>х</t>
        </is>
      </c>
      <c r="G18" s="224" t="n">
        <f>K13</f>
        <v>3</v>
      </c>
      <c r="H18" s="223" t="inlineStr">
        <is>
          <t>х</t>
        </is>
      </c>
      <c r="I18" s="222" t="n">
        <f>K14</f>
        <v>71.6</v>
      </c>
      <c r="J18" s="225" t="inlineStr">
        <is>
          <t>=</t>
        </is>
      </c>
      <c r="K18" s="226" t="n">
        <f>ROUND(A18*C18*E18*I18*G18/D19,2)</f>
        <v>151219.2</v>
      </c>
    </row>
    <row r="19" ht="17.35" customHeight="1" customFormat="1" s="0">
      <c r="A19" s="227" t="n"/>
      <c r="B19" s="227" t="n"/>
      <c r="C19" s="227" t="n"/>
      <c r="D19" s="228" t="n">
        <f>K12</f>
        <v>30</v>
      </c>
      <c r="E19" s="227" t="n"/>
      <c r="F19" s="227" t="n"/>
      <c r="G19" s="227" t="n"/>
      <c r="H19" s="227" t="n"/>
      <c r="I19" s="227" t="n"/>
      <c r="J19" s="225" t="n"/>
      <c r="K19" s="225" t="n"/>
    </row>
    <row r="20" ht="16.5" customHeight="1" customFormat="1" s="0">
      <c r="A20" s="229" t="n">
        <f>K18</f>
        <v>151219.2</v>
      </c>
      <c r="B20" s="229" t="n"/>
      <c r="C20" s="225" t="inlineStr">
        <is>
          <t>х</t>
        </is>
      </c>
      <c r="D20" s="225" t="n">
        <f>K21</f>
        <v>14.05</v>
      </c>
      <c r="E20" s="225" t="inlineStr">
        <is>
          <t>=</t>
        </is>
      </c>
      <c r="F20" s="226" t="n">
        <f>ROUND(A20*D20,2)</f>
        <v>2124629.76</v>
      </c>
      <c r="G20" s="230" t="inlineStr">
        <is>
          <t>руб. в текущих ценах</t>
        </is>
      </c>
      <c r="H20" s="230" t="n"/>
      <c r="I20" s="230" t="n"/>
      <c r="J20" s="231" t="n"/>
      <c r="K20" s="227" t="n"/>
    </row>
    <row r="21" ht="18.75" customHeight="1" customFormat="1" s="0">
      <c r="A21" s="232" t="inlineStr">
        <is>
          <t>Минстрой России от 24.02.2026 № 9491-ИФ/09, приложение 4. Индекс 14,05.</t>
        </is>
      </c>
      <c r="B21" s="232" t="n"/>
      <c r="C21" s="232" t="n"/>
      <c r="D21" s="232" t="n"/>
      <c r="E21" s="232" t="n"/>
      <c r="F21" s="232" t="n"/>
      <c r="G21" s="232" t="n"/>
      <c r="H21" s="232" t="n"/>
      <c r="I21" s="232" t="n"/>
      <c r="J21" s="233" t="inlineStr">
        <is>
          <t>К=</t>
        </is>
      </c>
      <c r="K21" s="233" t="n">
        <v>14.05</v>
      </c>
    </row>
    <row r="22" ht="26.25" customHeight="1" customFormat="1" s="0">
      <c r="A22" s="234" t="inlineStr">
        <is>
          <t>Составил:</t>
        </is>
      </c>
      <c r="B22" s="235" t="n"/>
      <c r="C22" s="235" t="n"/>
      <c r="D22" s="235" t="n"/>
      <c r="E22" s="234" t="inlineStr">
        <is>
          <t>Григорова И. А.</t>
        </is>
      </c>
      <c r="F22" s="234" t="n"/>
      <c r="G22" s="236" t="n"/>
      <c r="H22" s="237" t="n"/>
      <c r="I22" s="237" t="n"/>
      <c r="J22" s="237" t="n"/>
      <c r="K22" s="237" t="n"/>
    </row>
    <row r="23" ht="17.35" customHeight="1" customFormat="1" s="0">
      <c r="A23" s="234" t="n"/>
      <c r="E23" s="234" t="n"/>
      <c r="F23" s="234" t="n"/>
    </row>
    <row r="24" ht="9.75" customHeight="1" customFormat="1" s="0">
      <c r="A24" s="234" t="n"/>
      <c r="E24" s="234" t="n"/>
      <c r="F24" s="234" t="n"/>
    </row>
    <row r="25" ht="18" customHeight="1" customFormat="1" s="0">
      <c r="A25" s="234" t="inlineStr">
        <is>
          <t>Проверил:</t>
        </is>
      </c>
      <c r="B25" s="235" t="n"/>
      <c r="C25" s="235" t="n"/>
      <c r="D25" s="235" t="n"/>
      <c r="E25" s="234" t="inlineStr">
        <is>
          <t>Черкасов А. В.</t>
        </is>
      </c>
      <c r="F25" s="234" t="n"/>
    </row>
    <row r="26" ht="17.35" customHeight="1" customFormat="1" s="0"/>
    <row r="27" ht="75" customHeight="1" customFormat="1" s="0">
      <c r="A27" s="202" t="n"/>
      <c r="B27" s="202" t="n"/>
      <c r="C27" s="202" t="n"/>
      <c r="D27" s="202" t="n"/>
      <c r="E27" s="202" t="n"/>
      <c r="F27" s="202" t="n"/>
      <c r="G27" s="202" t="n"/>
      <c r="H27" s="202" t="n"/>
      <c r="I27" s="202" t="n"/>
      <c r="J27" s="202" t="n"/>
      <c r="K27" s="202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9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6.7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 customFormat="1" s="0">
      <c r="B1" s="238" t="inlineStr">
        <is>
          <t>Сметный расчет № СР-3-28</t>
        </is>
      </c>
      <c r="C1" s="238" t="n"/>
      <c r="D1" s="238" t="n"/>
      <c r="E1" s="239" t="n"/>
    </row>
    <row r="2" ht="15.75" customHeight="1" customFormat="1" s="0">
      <c r="B2" s="238" t="inlineStr">
        <is>
          <t xml:space="preserve">Затраты, связанные с командированием рабочих </t>
        </is>
      </c>
      <c r="C2" s="238" t="n"/>
      <c r="D2" s="238" t="n"/>
      <c r="E2" s="239" t="n"/>
    </row>
    <row r="3" ht="15.75" customHeight="1" customFormat="1" s="0">
      <c r="A3" s="238" t="n"/>
      <c r="C3" s="240" t="n"/>
    </row>
    <row r="4" ht="15.75" customHeight="1" customFormat="1" s="0">
      <c r="A4" s="238" t="inlineStr">
        <is>
          <t>Объект: 28-ВЛ 220 Магдагачи - Ульручьи с отпайкой на ПС Талдан</t>
        </is>
      </c>
      <c r="B4" s="202" t="n"/>
      <c r="C4" s="202" t="n"/>
      <c r="D4" s="202" t="n"/>
    </row>
    <row r="5" ht="15.75" customHeight="1" customFormat="1" s="0">
      <c r="A5" s="241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  <c r="B5" s="202" t="n"/>
      <c r="C5" s="202" t="n"/>
      <c r="D5" s="202" t="n"/>
    </row>
    <row r="6" ht="18.75" customHeight="1" customFormat="1" s="0">
      <c r="A6" s="242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B6" s="202" t="n"/>
      <c r="C6" s="202" t="n"/>
      <c r="D6" s="202" t="n"/>
      <c r="F6" s="243" t="n"/>
      <c r="G6" s="243" t="n"/>
    </row>
    <row r="7" ht="17.35" customHeight="1" customFormat="1" s="0">
      <c r="A7" s="244" t="n"/>
      <c r="B7" s="245" t="n"/>
      <c r="C7" s="246" t="n"/>
      <c r="D7" s="246" t="n"/>
    </row>
    <row r="8" customFormat="1" s="0">
      <c r="A8" s="247" t="inlineStr">
        <is>
          <t>Основание: Ф.579959-19.28-РД</t>
        </is>
      </c>
      <c r="B8" s="202" t="n"/>
      <c r="C8" s="202" t="n"/>
      <c r="D8" s="202" t="n"/>
    </row>
    <row r="9" ht="28.5" customHeight="1" customFormat="1" s="0">
      <c r="A9" s="248" t="inlineStr">
        <is>
          <t>№ п/п</t>
        </is>
      </c>
      <c r="B9" s="249" t="inlineStr">
        <is>
          <t>Наименование затрат</t>
        </is>
      </c>
      <c r="C9" s="249" t="inlineStr">
        <is>
          <t>ед.изм.</t>
        </is>
      </c>
      <c r="D9" s="248" t="inlineStr">
        <is>
          <t>Кол-во / Стоимость</t>
        </is>
      </c>
    </row>
    <row r="10" ht="17.35" customHeight="1" customFormat="1" s="0">
      <c r="A10" s="249" t="n">
        <v>1</v>
      </c>
      <c r="B10" s="250" t="inlineStr">
        <is>
          <t>Исходные данные:</t>
        </is>
      </c>
      <c r="C10" s="250" t="n"/>
      <c r="D10" s="250" t="n"/>
    </row>
    <row r="11" ht="30" customHeight="1" customFormat="1" s="0">
      <c r="A11" s="251" t="inlineStr">
        <is>
          <t>1.1</t>
        </is>
      </c>
      <c r="B11" s="252" t="inlineStr">
        <is>
          <t>Продолжительность строительства</t>
        </is>
      </c>
      <c r="C11" s="253" t="inlineStr">
        <is>
          <t>сут.</t>
        </is>
      </c>
      <c r="D11" s="254" t="n">
        <f>30*5.5</f>
        <v>165</v>
      </c>
    </row>
    <row r="12" ht="30" customHeight="1" customFormat="1" s="0">
      <c r="A12" s="251" t="inlineStr">
        <is>
          <t>1.2</t>
        </is>
      </c>
      <c r="B12" s="252" t="inlineStr">
        <is>
          <t>Численность рабочих</t>
        </is>
      </c>
      <c r="C12" s="253" t="inlineStr">
        <is>
          <t>чел.</t>
        </is>
      </c>
      <c r="D12" s="253" t="n">
        <f>9*6</f>
        <v>54</v>
      </c>
    </row>
    <row r="13" ht="30" customHeight="1" customFormat="1" s="0">
      <c r="A13" s="251" t="inlineStr">
        <is>
          <t>1.3</t>
        </is>
      </c>
      <c r="B13" s="252" t="inlineStr">
        <is>
          <t>Пункт базировки пгт. Магдачи</t>
        </is>
      </c>
      <c r="C13" s="255" t="n"/>
      <c r="D13" s="255" t="n"/>
    </row>
    <row r="14" ht="17.35" customHeight="1" customFormat="1" s="0">
      <c r="A14" s="251" t="inlineStr">
        <is>
          <t>1.4</t>
        </is>
      </c>
      <c r="B14" s="252" t="inlineStr">
        <is>
          <t>Автомобильная перевозки</t>
        </is>
      </c>
      <c r="C14" s="256" t="inlineStr">
        <is>
          <t>км.</t>
        </is>
      </c>
      <c r="D14" s="253" t="n">
        <v>1040</v>
      </c>
    </row>
    <row r="15" ht="17.35" customHeight="1" customFormat="1" s="0">
      <c r="A15" s="249" t="n">
        <v>2</v>
      </c>
      <c r="B15" s="250" t="inlineStr">
        <is>
          <t>Расчет суточных и проживания:</t>
        </is>
      </c>
      <c r="C15" s="250" t="n"/>
      <c r="D15" s="250" t="n"/>
    </row>
    <row r="16" ht="45" customHeight="1" customFormat="1" s="0">
      <c r="A16" s="251" t="inlineStr">
        <is>
          <t>2.1</t>
        </is>
      </c>
      <c r="B16" s="257" t="inlineStr">
        <is>
          <t>Суточные по исходной ставке: 100 руб. × 165 суток × 54 чел.</t>
        </is>
      </c>
      <c r="C16" s="253" t="inlineStr">
        <is>
          <t>руб.</t>
        </is>
      </c>
      <c r="D16" s="258" t="n">
        <f>ROUND(D11*D12*100,2)</f>
        <v>891000</v>
      </c>
    </row>
    <row r="17" ht="60" customHeight="1" customFormat="1" s="0">
      <c r="A17" s="251" t="inlineStr">
        <is>
          <t>2.2</t>
        </is>
      </c>
      <c r="B17" s="257" t="inlineStr">
        <is>
          <t>Проживание по исходной ставке: 550 руб. × 165 суток × 54 чел.</t>
        </is>
      </c>
      <c r="C17" s="253" t="inlineStr">
        <is>
          <t>руб.</t>
        </is>
      </c>
      <c r="D17" s="258" t="n">
        <f>ROUND(D11*D12*550,2)</f>
        <v>4900500</v>
      </c>
    </row>
    <row r="18" ht="17.35" customHeight="1" customFormat="1" s="0">
      <c r="A18" s="259" t="inlineStr">
        <is>
          <t>3</t>
        </is>
      </c>
      <c r="B18" s="260" t="inlineStr">
        <is>
          <t>Расчет затрат на проезд работников до места расположения  пгт. Магдачи:</t>
        </is>
      </c>
      <c r="C18" s="260" t="n"/>
      <c r="D18" s="260" t="n"/>
    </row>
    <row r="19" ht="17.35" customHeight="1" customFormat="1" s="0">
      <c r="A19" s="261" t="inlineStr">
        <is>
          <t xml:space="preserve">            Автомобильные перевозки от г. Хабаровск - пгт. Магдачи</t>
        </is>
      </c>
      <c r="B19" s="261" t="n"/>
      <c r="C19" s="261" t="n"/>
      <c r="D19" s="261" t="n"/>
    </row>
    <row r="20" ht="60.75" customHeight="1" customFormat="1" s="0">
      <c r="A20" s="251" t="inlineStr">
        <is>
          <t>3.1</t>
        </is>
      </c>
      <c r="B20" s="252" t="inlineStr">
        <is>
          <t>Время в пути в одном направлении 1040км/51 км/час (скорость  движения вахтового автобуса доставки, взята применительно по прил. № 6,  Методика 318/пр от 15.06.2020 г.)</t>
        </is>
      </c>
      <c r="C20" s="253" t="inlineStr">
        <is>
          <t>час</t>
        </is>
      </c>
      <c r="D20" s="258" t="n">
        <f>D14/51</f>
        <v>20.3921568627451</v>
      </c>
    </row>
    <row r="21" ht="17.35" customHeight="1" customFormat="1" s="0">
      <c r="A21" s="251" t="inlineStr">
        <is>
          <t>3.2</t>
        </is>
      </c>
      <c r="B21" s="252" t="inlineStr">
        <is>
          <t>Стоимость 1 маш.- часа автобуса (ФСЭМ-91.13.03-508)</t>
        </is>
      </c>
      <c r="C21" s="253" t="inlineStr">
        <is>
          <t>руб/час</t>
        </is>
      </c>
      <c r="D21" s="258" t="n">
        <v>71.59999999999999</v>
      </c>
    </row>
    <row r="22" ht="17.35" customHeight="1" customFormat="1" s="0">
      <c r="A22" s="251" t="inlineStr">
        <is>
          <t>3.3</t>
        </is>
      </c>
      <c r="B22" s="252" t="inlineStr">
        <is>
          <t>Количество автобусов</t>
        </is>
      </c>
      <c r="C22" s="253" t="inlineStr">
        <is>
          <t>шт</t>
        </is>
      </c>
      <c r="D22" s="262" t="n">
        <f>ROUNDUP(D12/20,0)</f>
        <v>3</v>
      </c>
    </row>
    <row r="23" ht="90" customHeight="1" customFormat="1" s="0">
      <c r="A23" s="251" t="inlineStr">
        <is>
          <t>3.4</t>
        </is>
      </c>
      <c r="B23" s="252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3" t="inlineStr">
        <is>
          <t>К</t>
        </is>
      </c>
      <c r="D23" s="263" t="n">
        <v>1.035</v>
      </c>
    </row>
    <row r="24" ht="45" customHeight="1" customFormat="1" s="0">
      <c r="A24" s="251" t="n"/>
      <c r="B24" s="257" t="inlineStr">
        <is>
          <t>Проезд в базисных ценах 01.01.2000: (1040 / 51) ч × 71.6 руб./ч × 3 авт. × 2 × 1.035.</t>
        </is>
      </c>
      <c r="C24" s="253" t="inlineStr">
        <is>
          <t>руб.</t>
        </is>
      </c>
      <c r="D24" s="258" t="n">
        <f>ROUND(D20*D21*D22*2*D23,2)</f>
        <v>9067.09</v>
      </c>
    </row>
    <row r="25" ht="42.75" customHeight="1" customFormat="1" s="0">
      <c r="A25" s="251" t="n"/>
      <c r="B25" s="264" t="inlineStr">
        <is>
          <t>Проезд в текущих ценах I кв. 2026: индекс 14,05. Минстрой России от 24.02.2026 № 9491-ИФ/09.</t>
        </is>
      </c>
      <c r="C25" s="249" t="inlineStr">
        <is>
          <t>руб.</t>
        </is>
      </c>
      <c r="D25" s="265" t="n">
        <f>ROUND(D20*D21*D22*2*D23*E25,2)</f>
        <v>127392.57</v>
      </c>
      <c r="E25" s="217" t="n">
        <v>14.05</v>
      </c>
    </row>
    <row r="26" ht="17.35" customHeight="1" customFormat="1" s="0">
      <c r="A26" s="253" t="n"/>
      <c r="B26" s="266" t="inlineStr">
        <is>
          <t>Итого в текущих ценах без НДС</t>
        </is>
      </c>
      <c r="C26" s="249" t="inlineStr">
        <is>
          <t>руб.</t>
        </is>
      </c>
      <c r="D26" s="265" t="n">
        <f>ROUND(D16+D17+D25,2)</f>
        <v>5918892.57</v>
      </c>
    </row>
    <row r="27" ht="45" customHeight="1" customFormat="1" s="0">
      <c r="A27" s="253" t="n"/>
      <c r="B27" s="267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8" t="inlineStr">
        <is>
          <t>руб.</t>
        </is>
      </c>
      <c r="D27" s="269" t="n">
        <f>ROUND(D26/E25,2)</f>
        <v>421273.49</v>
      </c>
    </row>
    <row r="28" ht="17.35" customHeight="1" customFormat="1" s="0"/>
    <row r="29" ht="15.75" customHeight="1" customFormat="1" s="0">
      <c r="B29" s="270" t="inlineStr">
        <is>
          <t xml:space="preserve">Составил:                    </t>
        </is>
      </c>
      <c r="C29" s="270" t="inlineStr">
        <is>
          <t>Григорова И. А.</t>
        </is>
      </c>
      <c r="D29" s="270" t="n"/>
    </row>
    <row r="30" ht="15.75" customHeight="1" customFormat="1" s="0">
      <c r="B30" s="271" t="n"/>
      <c r="C30" s="270" t="n"/>
      <c r="D30" s="270" t="n"/>
    </row>
    <row r="31" ht="15.75" customHeight="1" customFormat="1" s="0">
      <c r="B31" s="270" t="inlineStr">
        <is>
          <t>Проверил:</t>
        </is>
      </c>
      <c r="C31" s="270" t="inlineStr">
        <is>
          <t>Черкасов А. В.</t>
        </is>
      </c>
      <c r="D31" s="270" t="n"/>
    </row>
    <row r="32" ht="17.35" customHeight="1" customFormat="1" s="0"/>
    <row r="33" ht="75" customHeight="1" customFormat="1" s="0">
      <c r="A33" s="202" t="n"/>
      <c r="B33" s="202" t="n"/>
      <c r="C33" s="202" t="n"/>
      <c r="D33" s="202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2026-09-21T09:09:14Z</dcterms:created>
  <dcterms:modified xmlns:dcterms="http://purl.org/dc/terms/" xmlns:xsi="http://www.w3.org/2001/XMLSchema-instance" xsi:type="dcterms:W3CDTF">2026-09-21T09:09:40Z</dcterms:modified>
</cp:coreProperties>
</file>