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29-01" sheetId="3" state="visible" r:id="rId3"/>
    <sheet xmlns:r="http://schemas.openxmlformats.org/officeDocument/2006/relationships" name="02-29-02" sheetId="4" state="visible" r:id="rId4"/>
    <sheet xmlns:r="http://schemas.openxmlformats.org/officeDocument/2006/relationships" name="02-29-03" sheetId="5" state="visible" r:id="rId5"/>
    <sheet xmlns:r="http://schemas.openxmlformats.org/officeDocument/2006/relationships" name="02-29-04" sheetId="6" state="visible" r:id="rId6"/>
    <sheet xmlns:r="http://schemas.openxmlformats.org/officeDocument/2006/relationships" name="02-29-05" sheetId="7" state="visible" r:id="rId7"/>
    <sheet xmlns:r="http://schemas.openxmlformats.org/officeDocument/2006/relationships" name="02-29-06" sheetId="8" state="visible" r:id="rId8"/>
    <sheet xmlns:r="http://schemas.openxmlformats.org/officeDocument/2006/relationships" name="02-29-07" sheetId="9" state="visible" r:id="rId9"/>
    <sheet xmlns:r="http://schemas.openxmlformats.org/officeDocument/2006/relationships" name="02-29-08" sheetId="10" state="visible" r:id="rId10"/>
    <sheet xmlns:r="http://schemas.openxmlformats.org/officeDocument/2006/relationships" name="02-29-09" sheetId="11" state="visible" r:id="rId11"/>
    <sheet xmlns:r="http://schemas.openxmlformats.org/officeDocument/2006/relationships" name="02-29-10" sheetId="12" state="visible" r:id="rId12"/>
    <sheet xmlns:r="http://schemas.openxmlformats.org/officeDocument/2006/relationships" name="02-29-11" sheetId="13" state="visible" r:id="rId13"/>
    <sheet xmlns:r="http://schemas.openxmlformats.org/officeDocument/2006/relationships" name="02-29-12" sheetId="14" state="visible" r:id="rId14"/>
    <sheet xmlns:r="http://schemas.openxmlformats.org/officeDocument/2006/relationships" name="02-29-13" sheetId="15" state="visible" r:id="rId15"/>
    <sheet xmlns:r="http://schemas.openxmlformats.org/officeDocument/2006/relationships" name="02-29-14" sheetId="16" state="visible" r:id="rId16"/>
    <sheet xmlns:r="http://schemas.openxmlformats.org/officeDocument/2006/relationships" name="02-29-15" sheetId="17" state="visible" r:id="rId17"/>
    <sheet xmlns:r="http://schemas.openxmlformats.org/officeDocument/2006/relationships" name="02-29-16" sheetId="18" state="visible" r:id="rId18"/>
    <sheet xmlns:r="http://schemas.openxmlformats.org/officeDocument/2006/relationships" name="02-29-17" sheetId="19" state="visible" r:id="rId19"/>
    <sheet xmlns:r="http://schemas.openxmlformats.org/officeDocument/2006/relationships" name="02-29-18" sheetId="20" state="visible" r:id="rId20"/>
    <sheet xmlns:r="http://schemas.openxmlformats.org/officeDocument/2006/relationships" name="02-29-19" sheetId="21" state="visible" r:id="rId21"/>
    <sheet xmlns:r="http://schemas.openxmlformats.org/officeDocument/2006/relationships" name="02-29-20" sheetId="22" state="visible" r:id="rId22"/>
    <sheet xmlns:r="http://schemas.openxmlformats.org/officeDocument/2006/relationships" name="СР-1" sheetId="23" state="visible" r:id="rId23"/>
    <sheet xmlns:r="http://schemas.openxmlformats.org/officeDocument/2006/relationships" name="СР-2" sheetId="24" state="visible" r:id="rId24"/>
    <sheet xmlns:r="http://schemas.openxmlformats.org/officeDocument/2006/relationships" name="СР-3" sheetId="25" state="visible" r:id="rId25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'02-29-01'!$A$1:$N$189</definedName>
    <definedName name="_xlnm.Print_Area" localSheetId="3">'02-29-02'!$A$1:$N$117</definedName>
    <definedName name="_xlnm.Print_Area" localSheetId="4">'02-29-03'!$A$1:$N$205</definedName>
    <definedName name="_xlnm.Print_Area" localSheetId="5">'02-29-04'!$A$1:$N$135</definedName>
    <definedName name="_xlnm.Print_Area" localSheetId="6">'02-29-05'!$A$1:$N$189</definedName>
    <definedName name="_xlnm.Print_Area" localSheetId="7">'02-29-06'!$A$1:$N$117</definedName>
    <definedName name="_xlnm.Print_Area" localSheetId="8">'02-29-07'!$A$1:$N$205</definedName>
    <definedName name="_xlnm.Print_Area" localSheetId="9">'02-29-08'!$A$1:$N$135</definedName>
    <definedName name="_xlnm.Print_Area" localSheetId="10">'02-29-09'!$A$1:$N$213</definedName>
    <definedName name="_xlnm.Print_Area" localSheetId="11">'02-29-10'!$A$1:$N$144</definedName>
    <definedName name="_xlnm.Print_Area" localSheetId="12">'02-29-11'!$A$1:$N$205</definedName>
    <definedName name="_xlnm.Print_Area" localSheetId="13">'02-29-12'!$A$1:$N$135</definedName>
    <definedName name="_xlnm.Print_Area" localSheetId="14">'02-29-13'!$A$1:$N$189</definedName>
    <definedName name="_xlnm.Print_Area" localSheetId="15">'02-29-14'!$A$1:$N$117</definedName>
    <definedName name="_xlnm.Print_Area" localSheetId="16">'02-29-15'!$A$1:$N$213</definedName>
    <definedName name="_xlnm.Print_Area" localSheetId="17">'02-29-16'!$A$1:$N$144</definedName>
    <definedName name="_xlnm.Print_Area" localSheetId="18">'02-29-17'!$A$1:$N$205</definedName>
    <definedName name="_xlnm.Print_Area" localSheetId="19">'02-29-18'!$A$1:$N$135</definedName>
    <definedName name="_xlnm.Print_Area" localSheetId="20">'02-29-19'!$A$1:$N$213</definedName>
    <definedName name="_xlnm.Print_Area" localSheetId="21">'02-29-20'!$A$1:$N$144</definedName>
    <definedName name="_xlnm.Print_Area" localSheetId="22">'СР-1'!$A$1:$G$38</definedName>
    <definedName name="_xlnm.Print_Area" localSheetId="23">'СР-2'!$A$1:$K$26</definedName>
    <definedName name="_xlnm.Print_Area" localSheetId="24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0.0000"/>
    <numFmt numFmtId="171" formatCode="0.000"/>
    <numFmt numFmtId="172" formatCode="0.00000"/>
    <numFmt numFmtId="173" formatCode="#,##0.000"/>
  </numFmts>
  <fonts count="27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Arial"/>
      <charset val="1"/>
      <family val="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</font>
  </fonts>
  <fills count="2">
    <fill>
      <patternFill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>
        <color rgb="FFC0C0C0"/>
      </top>
      <bottom style="thin">
        <color rgb="FFC0C0C0"/>
      </bottom>
      <diagonal/>
    </border>
    <border>
      <left style="thin"/>
      <right style="thin"/>
      <top/>
      <bottom style="thin">
        <color rgb="FFC0C0C0"/>
      </bottom>
      <diagonal/>
    </border>
    <border>
      <left style="thin"/>
      <right style="thin"/>
      <top/>
      <bottom style="thin"/>
      <diagonal/>
    </border>
    <border>
      <left/>
      <right/>
      <top/>
      <bottom style="thin">
        <color indexed="8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81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5" pivotButton="0" quotePrefix="0" xfId="0"/>
    <xf numFmtId="0" fontId="1" fillId="0" borderId="6" pivotButton="0" quotePrefix="0" xfId="0"/>
    <xf numFmtId="0" fontId="1" fillId="0" borderId="7" pivotButton="0" quotePrefix="0" xfId="0"/>
    <xf numFmtId="0" fontId="1" fillId="0" borderId="8" pivotButton="0" quotePrefix="0" xfId="0"/>
    <xf numFmtId="0" fontId="1" fillId="0" borderId="9" pivotButton="0" quotePrefix="0" xfId="0"/>
    <xf numFmtId="0" fontId="1" fillId="0" borderId="11" pivotButton="0" quotePrefix="0" xfId="0"/>
    <xf numFmtId="0" fontId="1" fillId="0" borderId="12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4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165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7" applyAlignment="1" pivotButton="0" quotePrefix="0" xfId="0">
      <alignment horizontal="left" wrapText="1"/>
    </xf>
    <xf numFmtId="0" fontId="0" fillId="0" borderId="7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5" applyAlignment="1" pivotButton="0" quotePrefix="0" xfId="0">
      <alignment horizontal="center" vertical="top" wrapText="1"/>
    </xf>
    <xf numFmtId="0" fontId="0" fillId="0" borderId="5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7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6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11" pivotButton="0" quotePrefix="0" xfId="0"/>
    <xf numFmtId="0" fontId="0" fillId="0" borderId="12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8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0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173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24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19" applyAlignment="1" pivotButton="0" quotePrefix="0" xfId="0">
      <alignment horizontal="right" vertical="top" wrapText="1"/>
    </xf>
    <xf numFmtId="0" fontId="4" fillId="0" borderId="19" applyAlignment="1" pivotButton="0" quotePrefix="0" xfId="0">
      <alignment horizontal="left" vertical="top" wrapText="1"/>
    </xf>
    <xf numFmtId="0" fontId="4" fillId="0" borderId="19" applyAlignment="1" pivotButton="0" quotePrefix="0" xfId="0">
      <alignment horizontal="right" vertical="top" wrapText="1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6" fillId="0" borderId="20" applyAlignment="1" pivotButton="0" quotePrefix="0" xfId="0">
      <alignment horizontal="left" vertical="top" wrapText="1"/>
    </xf>
    <xf numFmtId="4" fontId="6" fillId="0" borderId="20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22" applyAlignment="1" pivotButton="0" quotePrefix="0" xfId="0">
      <alignment horizontal="right" vertical="top" wrapText="1"/>
    </xf>
    <xf numFmtId="0" fontId="2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right" vertical="top" wrapText="1"/>
    </xf>
    <xf numFmtId="0" fontId="4" fillId="0" borderId="22" applyAlignment="1" pivotButton="0" quotePrefix="0" xfId="0">
      <alignment horizontal="left" vertical="top" wrapText="1"/>
    </xf>
    <xf numFmtId="0" fontId="4" fillId="0" borderId="22" applyAlignment="1" pivotButton="0" quotePrefix="0" xfId="0">
      <alignment horizontal="right" vertical="top" wrapText="1"/>
    </xf>
    <xf numFmtId="49" fontId="4" fillId="0" borderId="23" applyAlignment="1" pivotButton="0" quotePrefix="0" xfId="0">
      <alignment horizontal="right" vertical="top" wrapText="1"/>
    </xf>
    <xf numFmtId="0" fontId="6" fillId="0" borderId="23" applyAlignment="1" pivotButton="0" quotePrefix="0" xfId="0">
      <alignment horizontal="left" vertical="top" wrapText="1"/>
    </xf>
    <xf numFmtId="9" fontId="6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right" vertical="top" wrapText="1"/>
    </xf>
    <xf numFmtId="0" fontId="4" fillId="0" borderId="23" applyAlignment="1" pivotButton="0" quotePrefix="0" xfId="0">
      <alignment horizontal="left" vertical="top" wrapText="1"/>
    </xf>
    <xf numFmtId="4" fontId="4" fillId="0" borderId="23" applyAlignment="1" pivotButton="0" quotePrefix="0" xfId="0">
      <alignment horizontal="right" vertical="top" wrapText="1"/>
    </xf>
    <xf numFmtId="4" fontId="4" fillId="0" borderId="19" applyAlignment="1" pivotButton="0" quotePrefix="0" xfId="0">
      <alignment horizontal="right" vertical="top" wrapText="1"/>
    </xf>
    <xf numFmtId="0" fontId="6" fillId="0" borderId="19" applyAlignment="1" pivotButton="0" quotePrefix="0" xfId="0">
      <alignment horizontal="left" vertical="top" wrapText="1"/>
    </xf>
    <xf numFmtId="4" fontId="6" fillId="0" borderId="19" applyAlignment="1" pivotButton="0" quotePrefix="0" xfId="0">
      <alignment horizontal="right" vertical="top" wrapText="1"/>
    </xf>
    <xf numFmtId="4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left" vertical="top"/>
    </xf>
    <xf numFmtId="49" fontId="13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/>
    </xf>
    <xf numFmtId="0" fontId="12" fillId="0" borderId="19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8" pivotButton="0" quotePrefix="0" xfId="0"/>
    <xf numFmtId="0" fontId="13" fillId="0" borderId="19" applyAlignment="1" pivotButton="0" quotePrefix="0" xfId="0">
      <alignment horizontal="left" vertical="top" wrapText="1"/>
    </xf>
    <xf numFmtId="0" fontId="12" fillId="0" borderId="19" applyAlignment="1" pivotButton="0" quotePrefix="0" xfId="0">
      <alignment horizontal="center" vertical="top" wrapText="1"/>
    </xf>
    <xf numFmtId="4" fontId="12" fillId="0" borderId="19" applyAlignment="1" pivotButton="0" quotePrefix="0" xfId="0">
      <alignment horizontal="right" vertical="top" wrapText="1"/>
    </xf>
    <xf numFmtId="0" fontId="15" fillId="0" borderId="19" applyAlignment="1" pivotButton="0" quotePrefix="0" xfId="0">
      <alignment horizontal="general" vertical="center" wrapText="1"/>
    </xf>
    <xf numFmtId="0" fontId="15" fillId="0" borderId="19" applyAlignment="1" pivotButton="0" quotePrefix="0" xfId="0">
      <alignment horizontal="center" vertical="center" wrapText="1"/>
    </xf>
    <xf numFmtId="2" fontId="12" fillId="0" borderId="19" applyAlignment="1" pivotButton="0" quotePrefix="0" xfId="0">
      <alignment horizontal="center" vertical="center" wrapText="1"/>
    </xf>
    <xf numFmtId="1" fontId="12" fillId="0" borderId="19" applyAlignment="1" pivotButton="0" quotePrefix="0" xfId="0">
      <alignment horizontal="center" vertical="center" wrapText="1"/>
    </xf>
    <xf numFmtId="0" fontId="15" fillId="0" borderId="19" applyAlignment="1" pivotButton="0" quotePrefix="0" xfId="0">
      <alignment horizontal="left" vertical="center" wrapText="1"/>
    </xf>
    <xf numFmtId="1" fontId="15" fillId="0" borderId="19" applyAlignment="1" pivotButton="0" quotePrefix="0" xfId="0">
      <alignment horizontal="center" vertical="center" wrapText="1"/>
    </xf>
    <xf numFmtId="4" fontId="12" fillId="0" borderId="19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general" vertical="bottom"/>
    </xf>
    <xf numFmtId="0" fontId="17" fillId="0" borderId="19" applyAlignment="1" pivotButton="0" quotePrefix="0" xfId="0">
      <alignment horizontal="general" vertical="center" wrapText="1"/>
    </xf>
    <xf numFmtId="4" fontId="17" fillId="0" borderId="19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general" vertical="center" wrapText="1"/>
    </xf>
    <xf numFmtId="0" fontId="18" fillId="0" borderId="25" applyAlignment="1" pivotButton="0" quotePrefix="0" xfId="0">
      <alignment horizontal="left" vertical="center" wrapText="1"/>
    </xf>
    <xf numFmtId="0" fontId="0" fillId="0" borderId="25" pivotButton="0" quotePrefix="0" xfId="0"/>
    <xf numFmtId="4" fontId="12" fillId="0" borderId="18" applyAlignment="1" pivotButton="0" quotePrefix="0" xfId="0">
      <alignment horizontal="center" vertical="center" wrapText="1"/>
    </xf>
    <xf numFmtId="0" fontId="12" fillId="0" borderId="18" applyAlignment="1" pivotButton="0" quotePrefix="0" xfId="0">
      <alignment horizontal="center" vertical="center" wrapText="1"/>
    </xf>
    <xf numFmtId="3" fontId="12" fillId="0" borderId="18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4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general" vertical="center" wrapText="1"/>
    </xf>
    <xf numFmtId="3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2" fillId="0" borderId="18" applyAlignment="1" pivotButton="0" quotePrefix="0" xfId="0">
      <alignment horizontal="center" vertical="bottom" wrapText="1"/>
    </xf>
    <xf numFmtId="0" fontId="12" fillId="0" borderId="0" applyAlignment="1" pivotButton="0" quotePrefix="0" xfId="0">
      <alignment horizontal="general" vertical="bottom" wrapText="1"/>
    </xf>
    <xf numFmtId="0" fontId="12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general" vertical="center"/>
    </xf>
    <xf numFmtId="0" fontId="16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bottom"/>
    </xf>
    <xf numFmtId="0" fontId="21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3" fillId="0" borderId="0" pivotButton="0" quotePrefix="0" xfId="0"/>
    <xf numFmtId="0" fontId="22" fillId="0" borderId="19" applyAlignment="1" pivotButton="0" quotePrefix="0" xfId="0">
      <alignment horizontal="center" vertical="center" wrapText="1"/>
    </xf>
    <xf numFmtId="0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left" vertical="center"/>
    </xf>
    <xf numFmtId="49" fontId="23" fillId="0" borderId="19" applyAlignment="1" pivotButton="0" quotePrefix="0" xfId="0">
      <alignment horizontal="center" vertical="center"/>
    </xf>
    <xf numFmtId="0" fontId="23" fillId="0" borderId="19" applyAlignment="1" pivotButton="0" quotePrefix="0" xfId="0">
      <alignment horizontal="left" vertical="center" wrapText="1"/>
    </xf>
    <xf numFmtId="0" fontId="23" fillId="0" borderId="19" applyAlignment="1" pivotButton="0" quotePrefix="0" xfId="0">
      <alignment horizontal="center" vertical="center"/>
    </xf>
    <xf numFmtId="1" fontId="23" fillId="0" borderId="19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23" fillId="0" borderId="27" applyAlignment="1" pivotButton="0" quotePrefix="0" xfId="0">
      <alignment horizontal="center" vertical="center"/>
    </xf>
    <xf numFmtId="0" fontId="21" fillId="0" borderId="19" applyAlignment="1" pivotButton="0" quotePrefix="0" xfId="0">
      <alignment horizontal="left" vertical="center" wrapText="1"/>
    </xf>
    <xf numFmtId="4" fontId="23" fillId="0" borderId="19" applyAlignment="1" pivotButton="0" quotePrefix="0" xfId="0">
      <alignment horizontal="center" vertical="center"/>
    </xf>
    <xf numFmtId="49" fontId="22" fillId="0" borderId="19" applyAlignment="1" pivotButton="0" quotePrefix="0" xfId="0">
      <alignment horizontal="center" vertical="center"/>
    </xf>
    <xf numFmtId="49" fontId="22" fillId="0" borderId="28" applyAlignment="1" pivotButton="0" quotePrefix="0" xfId="0">
      <alignment horizontal="left" vertical="center"/>
    </xf>
    <xf numFmtId="49" fontId="22" fillId="0" borderId="19" applyAlignment="1" pivotButton="0" quotePrefix="0" xfId="0">
      <alignment horizontal="left" vertical="center"/>
    </xf>
    <xf numFmtId="3" fontId="23" fillId="0" borderId="19" applyAlignment="1" pivotButton="0" quotePrefix="0" xfId="0">
      <alignment horizontal="center" vertical="center"/>
    </xf>
    <xf numFmtId="173" fontId="23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left" vertical="center" wrapText="1"/>
    </xf>
    <xf numFmtId="4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general" vertical="center" wrapText="1"/>
    </xf>
    <xf numFmtId="0" fontId="24" fillId="0" borderId="19" applyAlignment="1" pivotButton="0" quotePrefix="0" xfId="0">
      <alignment horizontal="general" vertical="bottom" wrapText="1"/>
    </xf>
    <xf numFmtId="0" fontId="24" fillId="0" borderId="19" applyAlignment="1" pivotButton="0" quotePrefix="0" xfId="0">
      <alignment horizontal="center" vertical="center"/>
    </xf>
    <xf numFmtId="4" fontId="24" fillId="0" borderId="19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general" vertical="bottom"/>
    </xf>
    <xf numFmtId="0" fontId="0" fillId="0" borderId="31" pivotButton="0" quotePrefix="0" xfId="0"/>
    <xf numFmtId="0" fontId="0" fillId="0" borderId="32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0" fontId="0" fillId="0" borderId="24" pivotButton="0" quotePrefix="0" xfId="0"/>
    <xf numFmtId="173" fontId="23" fillId="0" borderId="1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styles" Target="styles.xml" Id="rId26"/><Relationship Type="http://schemas.openxmlformats.org/officeDocument/2006/relationships/theme" Target="theme/theme1.xml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46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0.28515625" customWidth="1" min="2" max="2"/>
    <col width="10" customWidth="1" min="3" max="3"/>
    <col width="12.85546875" customWidth="1" min="4" max="4"/>
    <col width="3.28515625" customWidth="1" min="5" max="5"/>
    <col width="11.42578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9.7109375" customWidth="1" min="11" max="11"/>
    <col width="10.42578125" customWidth="1" min="12" max="12"/>
    <col width="9.140625" customWidth="1" min="13" max="16384"/>
  </cols>
  <sheetData>
    <row r="1" ht="19.7" customHeight="1">
      <c r="A1" s="1" t="n"/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02-29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29 ВЛ 220 Амурская-Благовещенская №1.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J42</f>
        <v>339.24236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K42</f>
        <v>118.56848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42" customHeight="1">
      <c r="A20" s="24" t="inlineStr">
        <is>
          <t>1</t>
        </is>
      </c>
      <c r="B20" s="25" t="inlineStr">
        <is>
          <t>02-29-01</t>
        </is>
      </c>
      <c r="C20" s="25" t="inlineStr">
        <is>
          <t>29 ВЛ 220 Амурская-Благовещенская №1. г.о. Свободный</t>
        </is>
      </c>
      <c r="F20" s="26" t="n">
        <v>7.53207</v>
      </c>
      <c r="G20" s="26" t="n">
        <v>0</v>
      </c>
      <c r="H20" s="26" t="n">
        <v>0</v>
      </c>
      <c r="I20" s="26" t="n">
        <v>0</v>
      </c>
      <c r="J20" s="26" t="n">
        <f>SUM(F20:I20)</f>
        <v>7.53207</v>
      </c>
      <c r="K20" s="26" t="n">
        <v>2.59494</v>
      </c>
      <c r="L20" s="27" t="n"/>
    </row>
    <row r="21" ht="42" customHeight="1">
      <c r="A21" s="24" t="inlineStr">
        <is>
          <t>2</t>
        </is>
      </c>
      <c r="B21" s="25" t="inlineStr">
        <is>
          <t>02-29-02</t>
        </is>
      </c>
      <c r="C21" s="25" t="inlineStr">
        <is>
          <t>29 ВЛ 220 Амурская-Благовещенская №1. г.о. Свободный</t>
        </is>
      </c>
      <c r="F21" s="26" t="n">
        <v>0.6182299999999999</v>
      </c>
      <c r="G21" s="26" t="n">
        <v>0</v>
      </c>
      <c r="H21" s="26" t="n">
        <v>0</v>
      </c>
      <c r="I21" s="26" t="n">
        <v>0</v>
      </c>
      <c r="J21" s="26" t="n">
        <f>SUM(F21:I21)</f>
        <v>0.61823</v>
      </c>
      <c r="K21" s="26" t="n">
        <v>0.26879</v>
      </c>
      <c r="L21" s="27" t="n"/>
    </row>
    <row r="22" ht="55.35" customHeight="1">
      <c r="A22" s="24" t="inlineStr">
        <is>
          <t>3</t>
        </is>
      </c>
      <c r="B22" s="25" t="inlineStr">
        <is>
          <t>02-29-03</t>
        </is>
      </c>
      <c r="C22" s="25" t="inlineStr">
        <is>
          <t>29 ВЛ 220 Амурская-Благовещенская №1. Свободненское уч. л-во Свободненского л-ва</t>
        </is>
      </c>
      <c r="F22" s="26" t="n">
        <v>112.95281</v>
      </c>
      <c r="G22" s="26" t="n">
        <v>0</v>
      </c>
      <c r="H22" s="26" t="n">
        <v>0</v>
      </c>
      <c r="I22" s="26" t="n">
        <v>0</v>
      </c>
      <c r="J22" s="26" t="n">
        <f>SUM(F22:I22)</f>
        <v>112.95281</v>
      </c>
      <c r="K22" s="26" t="n">
        <v>38.73572</v>
      </c>
      <c r="L22" s="27" t="n"/>
    </row>
    <row r="23" ht="55.35" customHeight="1">
      <c r="A23" s="24" t="inlineStr">
        <is>
          <t>4</t>
        </is>
      </c>
      <c r="B23" s="25" t="inlineStr">
        <is>
          <t>02-29-04</t>
        </is>
      </c>
      <c r="C23" s="25" t="inlineStr">
        <is>
          <t>29 ВЛ 220 Амурская-Благовещенская №1. Свободненское уч. л-во Свободненского л-ва</t>
        </is>
      </c>
      <c r="F23" s="26" t="n">
        <v>9.511189999999999</v>
      </c>
      <c r="G23" s="26" t="n">
        <v>0</v>
      </c>
      <c r="H23" s="26" t="n">
        <v>0</v>
      </c>
      <c r="I23" s="26" t="n">
        <v>0</v>
      </c>
      <c r="J23" s="26" t="n">
        <f>SUM(F23:I23)</f>
        <v>9.51119</v>
      </c>
      <c r="K23" s="26" t="n">
        <v>4.1353</v>
      </c>
      <c r="L23" s="27" t="n"/>
    </row>
    <row r="24" ht="55.35" customHeight="1">
      <c r="A24" s="24" t="inlineStr">
        <is>
          <t>5</t>
        </is>
      </c>
      <c r="B24" s="25" t="inlineStr">
        <is>
          <t>02-29-05</t>
        </is>
      </c>
      <c r="C24" s="25" t="inlineStr">
        <is>
          <t>29 ВЛ 220 Амурская-Благовещенская №1. Свободненский р-он Новгородский сельсовет</t>
        </is>
      </c>
      <c r="F24" s="26" t="n">
        <v>6.54337</v>
      </c>
      <c r="G24" s="26" t="n">
        <v>0</v>
      </c>
      <c r="H24" s="26" t="n">
        <v>0</v>
      </c>
      <c r="I24" s="26" t="n">
        <v>0</v>
      </c>
      <c r="J24" s="26" t="n">
        <f>SUM(F24:I24)</f>
        <v>6.54337</v>
      </c>
      <c r="K24" s="26" t="n">
        <v>2.23839</v>
      </c>
      <c r="L24" s="27" t="n"/>
    </row>
    <row r="25" ht="55.35" customHeight="1">
      <c r="A25" s="24" t="inlineStr">
        <is>
          <t>6</t>
        </is>
      </c>
      <c r="B25" s="25" t="inlineStr">
        <is>
          <t>02-29-06</t>
        </is>
      </c>
      <c r="C25" s="25" t="inlineStr">
        <is>
          <t>29 ВЛ 220 Амурская-Благовещенская №1. Свободненский р-он Новгородский сельсовет</t>
        </is>
      </c>
      <c r="F25" s="26" t="n">
        <v>0.55058</v>
      </c>
      <c r="G25" s="26" t="n">
        <v>0</v>
      </c>
      <c r="H25" s="26" t="n">
        <v>0</v>
      </c>
      <c r="I25" s="26" t="n">
        <v>0</v>
      </c>
      <c r="J25" s="26" t="n">
        <f>SUM(F25:I25)</f>
        <v>0.55058</v>
      </c>
      <c r="K25" s="26" t="n">
        <v>0.23938</v>
      </c>
      <c r="L25" s="27" t="n"/>
    </row>
    <row r="26" ht="55.35" customHeight="1">
      <c r="A26" s="24" t="inlineStr">
        <is>
          <t>7</t>
        </is>
      </c>
      <c r="B26" s="25" t="inlineStr">
        <is>
          <t>02-29-07</t>
        </is>
      </c>
      <c r="C26" s="25" t="inlineStr">
        <is>
          <t>29 ВЛ 220 Амурская-Благовещенская №1.  Свободненский р-он Новоивановский сельсовет</t>
        </is>
      </c>
      <c r="F26" s="26" t="n">
        <v>9.786020000000001</v>
      </c>
      <c r="G26" s="26" t="n">
        <v>0</v>
      </c>
      <c r="H26" s="26" t="n">
        <v>0</v>
      </c>
      <c r="I26" s="26" t="n">
        <v>0</v>
      </c>
      <c r="J26" s="26" t="n">
        <f>SUM(F26:I26)</f>
        <v>9.78602</v>
      </c>
      <c r="K26" s="26" t="n">
        <v>3.30971</v>
      </c>
      <c r="L26" s="27" t="n"/>
    </row>
    <row r="27" ht="55.35" customHeight="1">
      <c r="A27" s="24" t="inlineStr">
        <is>
          <t>8</t>
        </is>
      </c>
      <c r="B27" s="25" t="inlineStr">
        <is>
          <t>02-29-08</t>
        </is>
      </c>
      <c r="C27" s="25" t="inlineStr">
        <is>
          <t>29 ВЛ 220 Амурская-Благовещенская №1.  Свободненский р-он Новоивановский сельсовет</t>
        </is>
      </c>
      <c r="F27" s="26" t="n">
        <v>0.8670099999999999</v>
      </c>
      <c r="G27" s="26" t="n">
        <v>0</v>
      </c>
      <c r="H27" s="26" t="n">
        <v>0</v>
      </c>
      <c r="I27" s="26" t="n">
        <v>0</v>
      </c>
      <c r="J27" s="26" t="n">
        <f>SUM(F27:I27)</f>
        <v>0.86701</v>
      </c>
      <c r="K27" s="26" t="n">
        <v>0.37696</v>
      </c>
      <c r="L27" s="27" t="n"/>
    </row>
    <row r="28" ht="55.35" customHeight="1">
      <c r="A28" s="24" t="inlineStr">
        <is>
          <t>9</t>
        </is>
      </c>
      <c r="B28" s="25" t="inlineStr">
        <is>
          <t>02-29-09</t>
        </is>
      </c>
      <c r="C28" s="25" t="inlineStr">
        <is>
          <t>29 ВЛ 220 Амурская-Благовещенская №1. Натальинское уч. л-во Благовещенского л-ва</t>
        </is>
      </c>
      <c r="F28" s="26" t="n">
        <v>85.23016</v>
      </c>
      <c r="G28" s="26" t="n">
        <v>0</v>
      </c>
      <c r="H28" s="26" t="n">
        <v>0</v>
      </c>
      <c r="I28" s="26" t="n">
        <v>0</v>
      </c>
      <c r="J28" s="26" t="n">
        <f>SUM(F28:I28)</f>
        <v>85.23016</v>
      </c>
      <c r="K28" s="26" t="n">
        <v>29.23371</v>
      </c>
      <c r="L28" s="27" t="n"/>
    </row>
    <row r="29" ht="55.35" customHeight="1">
      <c r="A29" s="24" t="inlineStr">
        <is>
          <t>10</t>
        </is>
      </c>
      <c r="B29" s="25" t="inlineStr">
        <is>
          <t>02-29-10</t>
        </is>
      </c>
      <c r="C29" s="25" t="inlineStr">
        <is>
          <t>29 ВЛ 220 Амурская-Благовещенская №1. Натальинское уч. л-во Благовещенского л-ва</t>
        </is>
      </c>
      <c r="F29" s="26" t="n">
        <v>7.41604</v>
      </c>
      <c r="G29" s="26" t="n">
        <v>0</v>
      </c>
      <c r="H29" s="26" t="n">
        <v>0</v>
      </c>
      <c r="I29" s="26" t="n">
        <v>0</v>
      </c>
      <c r="J29" s="26" t="n">
        <f>SUM(F29:I29)</f>
        <v>7.41604</v>
      </c>
      <c r="K29" s="26" t="n">
        <v>3.22436</v>
      </c>
      <c r="L29" s="27" t="n"/>
    </row>
    <row r="30" ht="55.35" customHeight="1">
      <c r="A30" s="24" t="inlineStr">
        <is>
          <t>11</t>
        </is>
      </c>
      <c r="B30" s="25" t="inlineStr">
        <is>
          <t>02-29-11</t>
        </is>
      </c>
      <c r="C30" s="25" t="inlineStr">
        <is>
          <t>29 ВЛ 220 Амурская-Благовещенская №1. Благовещенский р-он Натальинский сельсовет</t>
        </is>
      </c>
      <c r="F30" s="26" t="n">
        <v>47.09683</v>
      </c>
      <c r="G30" s="26" t="n">
        <v>0</v>
      </c>
      <c r="H30" s="26" t="n">
        <v>0</v>
      </c>
      <c r="I30" s="26" t="n">
        <v>0</v>
      </c>
      <c r="J30" s="26" t="n">
        <f>SUM(F30:I30)</f>
        <v>47.09683</v>
      </c>
      <c r="K30" s="26" t="n">
        <v>15.97143</v>
      </c>
      <c r="L30" s="27" t="n"/>
    </row>
    <row r="31" ht="55.35" customHeight="1">
      <c r="A31" s="24" t="inlineStr">
        <is>
          <t>12</t>
        </is>
      </c>
      <c r="B31" s="25" t="inlineStr">
        <is>
          <t>02-29-12</t>
        </is>
      </c>
      <c r="C31" s="25" t="inlineStr">
        <is>
          <t>29 ВЛ 220 Амурская-Благовещенская №1. Благовещенский р-он Натальинский сельсовет</t>
        </is>
      </c>
      <c r="F31" s="26" t="n">
        <v>4.10315</v>
      </c>
      <c r="G31" s="26" t="n">
        <v>0</v>
      </c>
      <c r="H31" s="26" t="n">
        <v>0</v>
      </c>
      <c r="I31" s="26" t="n">
        <v>0</v>
      </c>
      <c r="J31" s="26" t="n">
        <f>SUM(F31:I31)</f>
        <v>4.10315</v>
      </c>
      <c r="K31" s="26" t="n">
        <v>1.78398</v>
      </c>
      <c r="L31" s="27" t="n"/>
    </row>
    <row r="32" ht="55.35" customHeight="1">
      <c r="A32" s="24" t="inlineStr">
        <is>
          <t>13</t>
        </is>
      </c>
      <c r="B32" s="25" t="inlineStr">
        <is>
          <t>02-29-13</t>
        </is>
      </c>
      <c r="C32" s="25" t="inlineStr">
        <is>
          <t>29 ВЛ 220 Амурская-Благовещенская №1.Благовещенский р-он Новопетровский сельсовет</t>
        </is>
      </c>
      <c r="F32" s="26" t="n">
        <v>11.4436</v>
      </c>
      <c r="G32" s="26" t="n">
        <v>0</v>
      </c>
      <c r="H32" s="26" t="n">
        <v>0</v>
      </c>
      <c r="I32" s="26" t="n">
        <v>0</v>
      </c>
      <c r="J32" s="26" t="n">
        <f>SUM(F32:I32)</f>
        <v>11.4436</v>
      </c>
      <c r="K32" s="26" t="n">
        <v>3.92598</v>
      </c>
      <c r="L32" s="27" t="n"/>
    </row>
    <row r="33" ht="55.35" customHeight="1">
      <c r="A33" s="24" t="inlineStr">
        <is>
          <t>14</t>
        </is>
      </c>
      <c r="B33" s="25" t="inlineStr">
        <is>
          <t>02-29-14</t>
        </is>
      </c>
      <c r="C33" s="25" t="inlineStr">
        <is>
          <t>29 ВЛ 220 Амурская-Благовещенская №1.Благовещенский р-он Новопетровский сельсовет</t>
        </is>
      </c>
      <c r="F33" s="26" t="n">
        <v>0.95038</v>
      </c>
      <c r="G33" s="26" t="n">
        <v>0</v>
      </c>
      <c r="H33" s="26" t="n">
        <v>0</v>
      </c>
      <c r="I33" s="26" t="n">
        <v>0</v>
      </c>
      <c r="J33" s="26" t="n">
        <f>SUM(F33:I33)</f>
        <v>0.95038</v>
      </c>
      <c r="K33" s="26" t="n">
        <v>0.41321</v>
      </c>
      <c r="L33" s="27" t="n"/>
    </row>
    <row r="34" ht="55.35" customHeight="1">
      <c r="A34" s="24" t="inlineStr">
        <is>
          <t>15</t>
        </is>
      </c>
      <c r="B34" s="25" t="inlineStr">
        <is>
          <t>02-29-15</t>
        </is>
      </c>
      <c r="C34" s="25" t="inlineStr">
        <is>
          <t>29 ВЛ 220 Амурская-Благовещенская №1. Городское уч. л-во Благовещенского л-ва</t>
        </is>
      </c>
      <c r="F34" s="26" t="n">
        <v>28.01367</v>
      </c>
      <c r="G34" s="26" t="n">
        <v>0</v>
      </c>
      <c r="H34" s="26" t="n">
        <v>0</v>
      </c>
      <c r="I34" s="26" t="n">
        <v>0</v>
      </c>
      <c r="J34" s="26" t="n">
        <f>SUM(F34:I34)</f>
        <v>28.01367</v>
      </c>
      <c r="K34" s="26" t="n">
        <v>9.61055</v>
      </c>
      <c r="L34" s="27" t="n"/>
    </row>
    <row r="35" ht="55.35" customHeight="1">
      <c r="A35" s="24" t="inlineStr">
        <is>
          <t>16</t>
        </is>
      </c>
      <c r="B35" s="25" t="inlineStr">
        <is>
          <t>02-29-16</t>
        </is>
      </c>
      <c r="C35" s="25" t="inlineStr">
        <is>
          <t>29 ВЛ 220 Амурская-Благовещенская №1. Городское уч. л-во Благовещенского л-ва</t>
        </is>
      </c>
      <c r="F35" s="26" t="n">
        <v>2.50914</v>
      </c>
      <c r="G35" s="26" t="n">
        <v>0</v>
      </c>
      <c r="H35" s="26" t="n">
        <v>0</v>
      </c>
      <c r="I35" s="26" t="n">
        <v>0</v>
      </c>
      <c r="J35" s="26" t="n">
        <f>SUM(F35:I35)</f>
        <v>2.50914</v>
      </c>
      <c r="K35" s="26" t="n">
        <v>1.09093</v>
      </c>
      <c r="L35" s="27" t="n"/>
    </row>
    <row r="36" ht="55.35" customHeight="1">
      <c r="A36" s="24" t="inlineStr">
        <is>
          <t>17</t>
        </is>
      </c>
      <c r="B36" s="25" t="inlineStr">
        <is>
          <t>02-29-17</t>
        </is>
      </c>
      <c r="C36" s="25" t="inlineStr">
        <is>
          <t>29 ВЛ 220 Амурская-Благовещенская №1. Благовещенский р-он Новотроицкий сельсовет</t>
        </is>
      </c>
      <c r="F36" s="26" t="n">
        <v>1.44665</v>
      </c>
      <c r="G36" s="26" t="n">
        <v>0</v>
      </c>
      <c r="H36" s="26" t="n">
        <v>0</v>
      </c>
      <c r="I36" s="26" t="n">
        <v>0</v>
      </c>
      <c r="J36" s="26" t="n">
        <f>SUM(F36:I36)</f>
        <v>1.44665</v>
      </c>
      <c r="K36" s="26" t="n">
        <v>0.4847</v>
      </c>
      <c r="L36" s="27" t="n"/>
    </row>
    <row r="37" ht="55.35" customHeight="1">
      <c r="A37" s="24" t="inlineStr">
        <is>
          <t>18</t>
        </is>
      </c>
      <c r="B37" s="25" t="inlineStr">
        <is>
          <t>02-29-18</t>
        </is>
      </c>
      <c r="C37" s="25" t="inlineStr">
        <is>
          <t>29 ВЛ 220 Амурская-Благовещенская №1. Благовещенский р-он Новотроицкий сельсовет</t>
        </is>
      </c>
      <c r="F37" s="26" t="n">
        <v>0.13927</v>
      </c>
      <c r="G37" s="26" t="n">
        <v>0</v>
      </c>
      <c r="H37" s="26" t="n">
        <v>0</v>
      </c>
      <c r="I37" s="26" t="n">
        <v>0</v>
      </c>
      <c r="J37" s="26" t="n">
        <f>SUM(F37:I37)</f>
        <v>0.13927</v>
      </c>
      <c r="K37" s="26" t="n">
        <v>0.06055</v>
      </c>
      <c r="L37" s="27" t="n"/>
    </row>
    <row r="38" ht="42" customHeight="1">
      <c r="A38" s="24" t="inlineStr">
        <is>
          <t>19</t>
        </is>
      </c>
      <c r="B38" s="25" t="inlineStr">
        <is>
          <t>02-29-19</t>
        </is>
      </c>
      <c r="C38" s="25" t="inlineStr">
        <is>
          <t>29 ВЛ 220 Амурская-Благовещенская №1.  г.о. Благовещенск</t>
        </is>
      </c>
      <c r="F38" s="26" t="n">
        <v>2.2987</v>
      </c>
      <c r="G38" s="26" t="n">
        <v>0</v>
      </c>
      <c r="H38" s="26" t="n">
        <v>0</v>
      </c>
      <c r="I38" s="26" t="n">
        <v>0</v>
      </c>
      <c r="J38" s="26" t="n">
        <f>SUM(F38:I38)</f>
        <v>2.2987</v>
      </c>
      <c r="K38" s="26" t="n">
        <v>0.76837</v>
      </c>
      <c r="L38" s="27" t="n"/>
    </row>
    <row r="39" ht="42" customHeight="1">
      <c r="A39" s="24" t="inlineStr">
        <is>
          <t>20</t>
        </is>
      </c>
      <c r="B39" s="25" t="inlineStr">
        <is>
          <t>02-29-20</t>
        </is>
      </c>
      <c r="C39" s="25" t="inlineStr">
        <is>
          <t>29 ВЛ 220 Амурская-Благовещенская №1.  г.о. Благовещенск</t>
        </is>
      </c>
      <c r="F39" s="26" t="n">
        <v>0.23349</v>
      </c>
      <c r="G39" s="26" t="n">
        <v>0</v>
      </c>
      <c r="H39" s="26" t="n">
        <v>0</v>
      </c>
      <c r="I39" s="26" t="n">
        <v>0</v>
      </c>
      <c r="J39" s="26" t="n">
        <f>SUM(F39:I39)</f>
        <v>0.23349</v>
      </c>
      <c r="K39" s="26" t="n">
        <v>0.10152</v>
      </c>
      <c r="L39" s="27" t="n"/>
    </row>
    <row r="40" ht="19.7" customHeight="1">
      <c r="A40" s="23" t="inlineStr">
        <is>
          <t>21</t>
        </is>
      </c>
      <c r="B40" s="28" t="inlineStr">
        <is>
          <t>Итого по разделу: Локальные сметы</t>
        </is>
      </c>
      <c r="C40" s="55" t="n"/>
      <c r="D40" s="55" t="n"/>
      <c r="E40" s="87" t="n"/>
      <c r="F40" s="29" t="n">
        <f>SUM(F20:F39)</f>
        <v>339.24236</v>
      </c>
      <c r="G40" s="29" t="n">
        <f>SUM(G20:G39)</f>
        <v>0</v>
      </c>
      <c r="H40" s="29" t="n">
        <f>SUM(H20:H39)</f>
        <v>0</v>
      </c>
      <c r="I40" s="29" t="n">
        <f>SUM(I20:I39)</f>
        <v>0</v>
      </c>
      <c r="J40" s="29" t="n">
        <f>SUM(J20:J39)</f>
        <v>339.24236</v>
      </c>
      <c r="K40" s="29" t="n">
        <f>SUM(K20:K39)</f>
        <v>118.56848</v>
      </c>
      <c r="L40" s="30" t="n"/>
    </row>
    <row r="41" ht="19.7" customHeight="1">
      <c r="A41" s="23" t="inlineStr">
        <is>
          <t>Всего по смете</t>
        </is>
      </c>
      <c r="B41" s="55" t="n"/>
      <c r="C41" s="55" t="n"/>
      <c r="D41" s="55" t="n"/>
      <c r="E41" s="55" t="n"/>
      <c r="F41" s="55" t="n"/>
      <c r="G41" s="55" t="n"/>
      <c r="H41" s="55" t="n"/>
      <c r="I41" s="55" t="n"/>
      <c r="J41" s="55" t="n"/>
      <c r="K41" s="55" t="n"/>
      <c r="L41" s="87" t="n"/>
    </row>
    <row r="42" ht="22.5" customHeight="1">
      <c r="A42" s="23" t="n"/>
      <c r="B42" s="28" t="inlineStr">
        <is>
          <t>Всего по смете</t>
        </is>
      </c>
      <c r="C42" s="55" t="n"/>
      <c r="D42" s="55" t="n"/>
      <c r="E42" s="87" t="n"/>
      <c r="F42" s="29" t="n">
        <f>SUM(F20:F39)</f>
        <v>339.24236</v>
      </c>
      <c r="G42" s="29" t="n">
        <f>SUM(G20:G39)</f>
        <v>0</v>
      </c>
      <c r="H42" s="29" t="n">
        <f>SUM(H20:H39)</f>
        <v>0</v>
      </c>
      <c r="I42" s="29" t="n">
        <f>SUM(I20:I39)</f>
        <v>0</v>
      </c>
      <c r="J42" s="29" t="n">
        <f>SUM(J20:J39)</f>
        <v>339.24236</v>
      </c>
      <c r="K42" s="29" t="n">
        <f>SUM(K20:K39)</f>
        <v>118.56848</v>
      </c>
      <c r="L42" s="30" t="n"/>
    </row>
    <row r="43" ht="19.7" customHeight="1">
      <c r="A43" s="31" t="inlineStr">
        <is>
          <t>Составил</t>
        </is>
      </c>
      <c r="C43" s="32" t="inlineStr">
        <is>
          <t>Григорова И. А.</t>
        </is>
      </c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</row>
    <row r="44" ht="19.7" customHeight="1">
      <c r="A44" s="33" t="n"/>
      <c r="B44" s="34" t="n"/>
      <c r="C44" s="35" t="n"/>
    </row>
    <row r="45" ht="19.7" customHeight="1">
      <c r="A45" s="31" t="inlineStr">
        <is>
          <t>Проверил</t>
        </is>
      </c>
      <c r="C45" s="32" t="inlineStr">
        <is>
          <t>Черкасов А. В.</t>
        </is>
      </c>
      <c r="D45" s="52" t="n"/>
      <c r="E45" s="52" t="n"/>
      <c r="F45" s="52" t="n"/>
      <c r="G45" s="52" t="n"/>
      <c r="H45" s="52" t="n"/>
      <c r="I45" s="52" t="n"/>
      <c r="J45" s="52" t="n"/>
      <c r="K45" s="52" t="n"/>
      <c r="L45" s="52" t="n"/>
    </row>
    <row r="46" ht="19.7" customHeight="1">
      <c r="A46" s="36" t="n"/>
      <c r="B46" s="37" t="n"/>
      <c r="C46" s="35" t="n"/>
    </row>
    <row r="47" ht="19.7" customHeight="1"/>
  </sheetData>
  <mergeCells count="59">
    <mergeCell ref="B40:E40"/>
    <mergeCell ref="L13:L14"/>
    <mergeCell ref="A41:L41"/>
    <mergeCell ref="C13:E14"/>
    <mergeCell ref="C31:E31"/>
    <mergeCell ref="F16:J16"/>
    <mergeCell ref="C22:E22"/>
    <mergeCell ref="A45:B45"/>
    <mergeCell ref="C7:L7"/>
    <mergeCell ref="A1:E1"/>
    <mergeCell ref="A16:A17"/>
    <mergeCell ref="C21:E21"/>
    <mergeCell ref="A10:D10"/>
    <mergeCell ref="A3:L3"/>
    <mergeCell ref="C36:E36"/>
    <mergeCell ref="C27:E27"/>
    <mergeCell ref="B13:B14"/>
    <mergeCell ref="A8:C8"/>
    <mergeCell ref="C23:E23"/>
    <mergeCell ref="C39:E39"/>
    <mergeCell ref="E10:L10"/>
    <mergeCell ref="A11:D11"/>
    <mergeCell ref="A4:L4"/>
    <mergeCell ref="C32:E32"/>
    <mergeCell ref="C38:E38"/>
    <mergeCell ref="C16:E17"/>
    <mergeCell ref="C28:E28"/>
    <mergeCell ref="C45:L45"/>
    <mergeCell ref="A2:E2"/>
    <mergeCell ref="A19:L19"/>
    <mergeCell ref="A13:A14"/>
    <mergeCell ref="C37:E37"/>
    <mergeCell ref="E11:L11"/>
    <mergeCell ref="C18:E18"/>
    <mergeCell ref="A9:C9"/>
    <mergeCell ref="K13:K14"/>
    <mergeCell ref="D6:L6"/>
    <mergeCell ref="C30:E30"/>
    <mergeCell ref="C34:E34"/>
    <mergeCell ref="C15:E15"/>
    <mergeCell ref="F13:J13"/>
    <mergeCell ref="B42:E42"/>
    <mergeCell ref="C24:E24"/>
    <mergeCell ref="C44:L44"/>
    <mergeCell ref="D9:K9"/>
    <mergeCell ref="C33:E33"/>
    <mergeCell ref="D8:K8"/>
    <mergeCell ref="A43:B43"/>
    <mergeCell ref="A6:C6"/>
    <mergeCell ref="K16:K17"/>
    <mergeCell ref="C26:E26"/>
    <mergeCell ref="L16:L17"/>
    <mergeCell ref="B16:B17"/>
    <mergeCell ref="C43:L43"/>
    <mergeCell ref="C29:E29"/>
    <mergeCell ref="C46:L46"/>
    <mergeCell ref="C20:E20"/>
    <mergeCell ref="C35:E35"/>
    <mergeCell ref="C25:E25"/>
  </mergeCells>
  <pageMargins left="0.5905511811023623" right="0.1968503937007874" top="0.7874015748031497" bottom="0.5905511811023623" header="0.1968503937007874" footer="0.1968503937007874"/>
  <pageSetup orientation="portrait" paperSize="9" scale="90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37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46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0.28515625" customWidth="1" min="2" max="2"/>
    <col width="10" customWidth="1" min="3" max="3"/>
    <col width="12.85546875" customWidth="1" min="4" max="4"/>
    <col width="3.28515625" customWidth="1" min="5" max="5"/>
    <col width="11.42578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9.7109375" customWidth="1" min="11" max="11"/>
    <col width="10.42578125" customWidth="1" min="12" max="12"/>
    <col width="9.140625" customWidth="1" min="13" max="16384"/>
  </cols>
  <sheetData>
    <row r="1" ht="19.7" customHeight="1">
      <c r="A1" s="1" t="n"/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02-29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29 ВЛ 220 Амурская-Благовещенская №1.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J42</f>
        <v>20117.61732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K42</f>
        <v>8449.18988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42" customHeight="1">
      <c r="A20" s="24" t="inlineStr">
        <is>
          <t>1</t>
        </is>
      </c>
      <c r="B20" s="25" t="inlineStr">
        <is>
          <t>02-29-01</t>
        </is>
      </c>
      <c r="C20" s="25" t="inlineStr">
        <is>
          <t>29 ВЛ 220 Амурская-Благовещенская №1. г.о. Свободный</t>
        </is>
      </c>
      <c r="F20" s="26" t="n">
        <v>441.39208</v>
      </c>
      <c r="G20" s="26" t="n">
        <v>0</v>
      </c>
      <c r="H20" s="26" t="n">
        <v>0</v>
      </c>
      <c r="I20" s="26" t="n">
        <v>0</v>
      </c>
      <c r="J20" s="26" t="n">
        <f>SUM(F20:I20)</f>
        <v>441.39208</v>
      </c>
      <c r="K20" s="26" t="n">
        <v>184.91544</v>
      </c>
      <c r="L20" s="27" t="n"/>
    </row>
    <row r="21" ht="42" customHeight="1">
      <c r="A21" s="24" t="inlineStr">
        <is>
          <t>2</t>
        </is>
      </c>
      <c r="B21" s="25" t="inlineStr">
        <is>
          <t>02-29-02</t>
        </is>
      </c>
      <c r="C21" s="25" t="inlineStr">
        <is>
          <t>29 ВЛ 220 Амурская-Благовещенская №1. г.о. Свободный</t>
        </is>
      </c>
      <c r="F21" s="26" t="n">
        <v>44.05414</v>
      </c>
      <c r="G21" s="26" t="n">
        <v>0</v>
      </c>
      <c r="H21" s="26" t="n">
        <v>0</v>
      </c>
      <c r="I21" s="26" t="n">
        <v>0</v>
      </c>
      <c r="J21" s="26" t="n">
        <f>SUM(F21:I21)</f>
        <v>44.05414</v>
      </c>
      <c r="K21" s="26" t="n">
        <v>19.15397</v>
      </c>
      <c r="L21" s="27" t="n"/>
    </row>
    <row r="22" ht="55.35" customHeight="1">
      <c r="A22" s="24" t="inlineStr">
        <is>
          <t>3</t>
        </is>
      </c>
      <c r="B22" s="25" t="inlineStr">
        <is>
          <t>02-29-03</t>
        </is>
      </c>
      <c r="C22" s="25" t="inlineStr">
        <is>
          <t>29 ВЛ 220 Амурская-Благовещенская №1. Свободненское уч. л-во Свободненского л-ва</t>
        </is>
      </c>
      <c r="F22" s="38" t="n">
        <v>6594.1755</v>
      </c>
      <c r="G22" s="26" t="n">
        <v>0</v>
      </c>
      <c r="H22" s="26" t="n">
        <v>0</v>
      </c>
      <c r="I22" s="26" t="n">
        <v>0</v>
      </c>
      <c r="J22" s="38" t="n">
        <f>SUM(F22:I22)</f>
        <v>6594.1755</v>
      </c>
      <c r="K22" s="38" t="n">
        <v>2760.3074</v>
      </c>
      <c r="L22" s="39" t="n"/>
    </row>
    <row r="23" ht="55.35" customHeight="1">
      <c r="A23" s="24" t="inlineStr">
        <is>
          <t>4</t>
        </is>
      </c>
      <c r="B23" s="25" t="inlineStr">
        <is>
          <t>02-29-04</t>
        </is>
      </c>
      <c r="C23" s="25" t="inlineStr">
        <is>
          <t>29 ВЛ 220 Амурская-Благовещенская №1. Свободненское уч. л-во Свободненского л-ва</t>
        </is>
      </c>
      <c r="F23" s="38" t="n">
        <v>677.76741</v>
      </c>
      <c r="G23" s="26" t="n">
        <v>0</v>
      </c>
      <c r="H23" s="26" t="n">
        <v>0</v>
      </c>
      <c r="I23" s="26" t="n">
        <v>0</v>
      </c>
      <c r="J23" s="38" t="n">
        <f>SUM(F23:I23)</f>
        <v>677.76741</v>
      </c>
      <c r="K23" s="26" t="n">
        <v>294.68148</v>
      </c>
      <c r="L23" s="39" t="n"/>
    </row>
    <row r="24" ht="55.35" customHeight="1">
      <c r="A24" s="24" t="inlineStr">
        <is>
          <t>5</t>
        </is>
      </c>
      <c r="B24" s="25" t="inlineStr">
        <is>
          <t>02-29-05</t>
        </is>
      </c>
      <c r="C24" s="25" t="inlineStr">
        <is>
          <t>29 ВЛ 220 Амурская-Благовещенская №1. Свободненский р-он Новгородский сельсовет</t>
        </is>
      </c>
      <c r="F24" s="26" t="n">
        <v>381.2194</v>
      </c>
      <c r="G24" s="26" t="n">
        <v>0</v>
      </c>
      <c r="H24" s="26" t="n">
        <v>0</v>
      </c>
      <c r="I24" s="26" t="n">
        <v>0</v>
      </c>
      <c r="J24" s="26" t="n">
        <f>SUM(F24:I24)</f>
        <v>381.2194</v>
      </c>
      <c r="K24" s="26" t="n">
        <v>159.50767</v>
      </c>
      <c r="L24" s="27" t="n"/>
    </row>
    <row r="25" ht="55.35" customHeight="1">
      <c r="A25" s="24" t="inlineStr">
        <is>
          <t>6</t>
        </is>
      </c>
      <c r="B25" s="25" t="inlineStr">
        <is>
          <t>02-29-06</t>
        </is>
      </c>
      <c r="C25" s="25" t="inlineStr">
        <is>
          <t>29 ВЛ 220 Амурская-Благовещенская №1. Свободненский р-он Новгородский сельсовет</t>
        </is>
      </c>
      <c r="F25" s="26" t="n">
        <v>39.23389</v>
      </c>
      <c r="G25" s="26" t="n">
        <v>0</v>
      </c>
      <c r="H25" s="26" t="n">
        <v>0</v>
      </c>
      <c r="I25" s="26" t="n">
        <v>0</v>
      </c>
      <c r="J25" s="26" t="n">
        <f>SUM(F25:I25)</f>
        <v>39.23389</v>
      </c>
      <c r="K25" s="26" t="n">
        <v>17.05821</v>
      </c>
      <c r="L25" s="27" t="n"/>
    </row>
    <row r="26" ht="55.35" customHeight="1">
      <c r="A26" s="24" t="inlineStr">
        <is>
          <t>7</t>
        </is>
      </c>
      <c r="B26" s="25" t="inlineStr">
        <is>
          <t>02-29-07</t>
        </is>
      </c>
      <c r="C26" s="25" t="inlineStr">
        <is>
          <t>29 ВЛ 220 Амурская-Благовещенская №1.  Свободненский р-он Новоивановский сельсовет</t>
        </is>
      </c>
      <c r="F26" s="26" t="n">
        <v>564.81591</v>
      </c>
      <c r="G26" s="26" t="n">
        <v>0</v>
      </c>
      <c r="H26" s="26" t="n">
        <v>0</v>
      </c>
      <c r="I26" s="26" t="n">
        <v>0</v>
      </c>
      <c r="J26" s="26" t="n">
        <f>SUM(F26:I26)</f>
        <v>564.81591</v>
      </c>
      <c r="K26" s="26" t="n">
        <v>235.84993</v>
      </c>
      <c r="L26" s="27" t="n"/>
    </row>
    <row r="27" ht="55.35" customHeight="1">
      <c r="A27" s="24" t="inlineStr">
        <is>
          <t>8</t>
        </is>
      </c>
      <c r="B27" s="25" t="inlineStr">
        <is>
          <t>02-29-08</t>
        </is>
      </c>
      <c r="C27" s="25" t="inlineStr">
        <is>
          <t>29 ВЛ 220 Амурская-Благовещенская №1.  Свободненский р-он Новоивановский сельсовет</t>
        </is>
      </c>
      <c r="F27" s="26" t="n">
        <v>61.78297</v>
      </c>
      <c r="G27" s="26" t="n">
        <v>0</v>
      </c>
      <c r="H27" s="26" t="n">
        <v>0</v>
      </c>
      <c r="I27" s="26" t="n">
        <v>0</v>
      </c>
      <c r="J27" s="26" t="n">
        <f>SUM(F27:I27)</f>
        <v>61.78297</v>
      </c>
      <c r="K27" s="26" t="n">
        <v>26.86216</v>
      </c>
      <c r="L27" s="27" t="n"/>
    </row>
    <row r="28" ht="55.35" customHeight="1">
      <c r="A28" s="24" t="inlineStr">
        <is>
          <t>9</t>
        </is>
      </c>
      <c r="B28" s="25" t="inlineStr">
        <is>
          <t>02-29-09</t>
        </is>
      </c>
      <c r="C28" s="25" t="inlineStr">
        <is>
          <t>29 ВЛ 220 Амурская-Благовещенская №1. Натальинское уч. л-во Благовещенского л-ва</t>
        </is>
      </c>
      <c r="F28" s="38" t="n">
        <v>4976.44626</v>
      </c>
      <c r="G28" s="26" t="n">
        <v>0</v>
      </c>
      <c r="H28" s="26" t="n">
        <v>0</v>
      </c>
      <c r="I28" s="26" t="n">
        <v>0</v>
      </c>
      <c r="J28" s="38" t="n">
        <f>SUM(F28:I28)</f>
        <v>4976.44626</v>
      </c>
      <c r="K28" s="38" t="n">
        <v>2083.19419</v>
      </c>
      <c r="L28" s="39" t="n"/>
    </row>
    <row r="29" ht="55.35" customHeight="1">
      <c r="A29" s="24" t="inlineStr">
        <is>
          <t>10</t>
        </is>
      </c>
      <c r="B29" s="25" t="inlineStr">
        <is>
          <t>02-29-10</t>
        </is>
      </c>
      <c r="C29" s="25" t="inlineStr">
        <is>
          <t>29 ВЛ 220 Амурская-Благовещенская №1. Натальинское уч. л-во Благовещенского л-ва</t>
        </is>
      </c>
      <c r="F29" s="26" t="n">
        <v>528.46617</v>
      </c>
      <c r="G29" s="26" t="n">
        <v>0</v>
      </c>
      <c r="H29" s="26" t="n">
        <v>0</v>
      </c>
      <c r="I29" s="26" t="n">
        <v>0</v>
      </c>
      <c r="J29" s="26" t="n">
        <f>SUM(F29:I29)</f>
        <v>528.46617</v>
      </c>
      <c r="K29" s="26" t="n">
        <v>229.7679</v>
      </c>
      <c r="L29" s="27" t="n"/>
    </row>
    <row r="30" ht="55.35" customHeight="1">
      <c r="A30" s="24" t="inlineStr">
        <is>
          <t>11</t>
        </is>
      </c>
      <c r="B30" s="25" t="inlineStr">
        <is>
          <t>02-29-11</t>
        </is>
      </c>
      <c r="C30" s="25" t="inlineStr">
        <is>
          <t>29 ВЛ 220 Амурская-Благовещенская №1. Благовещенский р-он Натальинский сельсовет</t>
        </is>
      </c>
      <c r="F30" s="38" t="n">
        <v>2724.2911</v>
      </c>
      <c r="G30" s="26" t="n">
        <v>0</v>
      </c>
      <c r="H30" s="26" t="n">
        <v>0</v>
      </c>
      <c r="I30" s="26" t="n">
        <v>0</v>
      </c>
      <c r="J30" s="38" t="n">
        <f>SUM(F30:I30)</f>
        <v>2724.2911</v>
      </c>
      <c r="K30" s="26" t="n">
        <v>1138.1241</v>
      </c>
      <c r="L30" s="39" t="n"/>
    </row>
    <row r="31" ht="55.35" customHeight="1">
      <c r="A31" s="24" t="inlineStr">
        <is>
          <t>12</t>
        </is>
      </c>
      <c r="B31" s="25" t="inlineStr">
        <is>
          <t>02-29-12</t>
        </is>
      </c>
      <c r="C31" s="25" t="inlineStr">
        <is>
          <t>29 ВЛ 220 Амурская-Благовещенская №1. Благовещенский р-он Натальинский сельсовет</t>
        </is>
      </c>
      <c r="F31" s="26" t="n">
        <v>292.39074</v>
      </c>
      <c r="G31" s="26" t="n">
        <v>0</v>
      </c>
      <c r="H31" s="26" t="n">
        <v>0</v>
      </c>
      <c r="I31" s="26" t="n">
        <v>0</v>
      </c>
      <c r="J31" s="26" t="n">
        <f>SUM(F31:I31)</f>
        <v>292.39074</v>
      </c>
      <c r="K31" s="26" t="n">
        <v>127.12641</v>
      </c>
      <c r="L31" s="27" t="n"/>
    </row>
    <row r="32" ht="55.35" customHeight="1">
      <c r="A32" s="24" t="inlineStr">
        <is>
          <t>13</t>
        </is>
      </c>
      <c r="B32" s="25" t="inlineStr">
        <is>
          <t>02-29-13</t>
        </is>
      </c>
      <c r="C32" s="25" t="inlineStr">
        <is>
          <t>29 ВЛ 220 Амурская-Благовещенская №1.Благовещенский р-он Новопетровский сельсовет</t>
        </is>
      </c>
      <c r="F32" s="26" t="n">
        <v>668.29315</v>
      </c>
      <c r="G32" s="26" t="n">
        <v>0</v>
      </c>
      <c r="H32" s="26" t="n">
        <v>0</v>
      </c>
      <c r="I32" s="26" t="n">
        <v>0</v>
      </c>
      <c r="J32" s="26" t="n">
        <f>SUM(F32:I32)</f>
        <v>668.29315</v>
      </c>
      <c r="K32" s="26" t="n">
        <v>279.76535</v>
      </c>
      <c r="L32" s="27" t="n"/>
    </row>
    <row r="33" ht="55.35" customHeight="1">
      <c r="A33" s="24" t="inlineStr">
        <is>
          <t>14</t>
        </is>
      </c>
      <c r="B33" s="25" t="inlineStr">
        <is>
          <t>02-29-14</t>
        </is>
      </c>
      <c r="C33" s="25" t="inlineStr">
        <is>
          <t>29 ВЛ 220 Амурская-Благовещенская №1.Благовещенский р-он Новопетровский сельсовет</t>
        </is>
      </c>
      <c r="F33" s="26" t="n">
        <v>67.7243</v>
      </c>
      <c r="G33" s="26" t="n">
        <v>0</v>
      </c>
      <c r="H33" s="26" t="n">
        <v>0</v>
      </c>
      <c r="I33" s="26" t="n">
        <v>0</v>
      </c>
      <c r="J33" s="26" t="n">
        <f>SUM(F33:I33)</f>
        <v>67.7243</v>
      </c>
      <c r="K33" s="26" t="n">
        <v>29.44535</v>
      </c>
      <c r="L33" s="27" t="n"/>
    </row>
    <row r="34" ht="55.35" customHeight="1">
      <c r="A34" s="24" t="inlineStr">
        <is>
          <t>15</t>
        </is>
      </c>
      <c r="B34" s="25" t="inlineStr">
        <is>
          <t>02-29-15</t>
        </is>
      </c>
      <c r="C34" s="25" t="inlineStr">
        <is>
          <t>29 ВЛ 220 Амурская-Благовещенская №1. Городское уч. л-во Благовещенского л-ва</t>
        </is>
      </c>
      <c r="F34" s="38" t="n">
        <v>1635.9427</v>
      </c>
      <c r="G34" s="26" t="n">
        <v>0</v>
      </c>
      <c r="H34" s="26" t="n">
        <v>0</v>
      </c>
      <c r="I34" s="26" t="n">
        <v>0</v>
      </c>
      <c r="J34" s="38" t="n">
        <f>SUM(F34:I34)</f>
        <v>1635.9427</v>
      </c>
      <c r="K34" s="26" t="n">
        <v>684.84777</v>
      </c>
      <c r="L34" s="39" t="n"/>
    </row>
    <row r="35" ht="55.35" customHeight="1">
      <c r="A35" s="24" t="inlineStr">
        <is>
          <t>16</t>
        </is>
      </c>
      <c r="B35" s="25" t="inlineStr">
        <is>
          <t>02-29-16</t>
        </is>
      </c>
      <c r="C35" s="25" t="inlineStr">
        <is>
          <t>29 ВЛ 220 Амурская-Благовещенская №1. Городское уч. л-во Благовещенского л-ва</t>
        </is>
      </c>
      <c r="F35" s="26" t="n">
        <v>178.80125</v>
      </c>
      <c r="G35" s="26" t="n">
        <v>0</v>
      </c>
      <c r="H35" s="26" t="n">
        <v>0</v>
      </c>
      <c r="I35" s="26" t="n">
        <v>0</v>
      </c>
      <c r="J35" s="26" t="n">
        <f>SUM(F35:I35)</f>
        <v>178.80125</v>
      </c>
      <c r="K35" s="26" t="n">
        <v>77.73967</v>
      </c>
      <c r="L35" s="27" t="n"/>
    </row>
    <row r="36" ht="55.35" customHeight="1">
      <c r="A36" s="24" t="inlineStr">
        <is>
          <t>17</t>
        </is>
      </c>
      <c r="B36" s="25" t="inlineStr">
        <is>
          <t>02-29-17</t>
        </is>
      </c>
      <c r="C36" s="25" t="inlineStr">
        <is>
          <t>29 ВЛ 220 Амурская-Благовещенская №1. Благовещенский р-он Новотроицкий сельсовет</t>
        </is>
      </c>
      <c r="F36" s="26" t="n">
        <v>82.85511</v>
      </c>
      <c r="G36" s="26" t="n">
        <v>0</v>
      </c>
      <c r="H36" s="26" t="n">
        <v>0</v>
      </c>
      <c r="I36" s="26" t="n">
        <v>0</v>
      </c>
      <c r="J36" s="26" t="n">
        <f>SUM(F36:I36)</f>
        <v>82.85511</v>
      </c>
      <c r="K36" s="26" t="n">
        <v>34.53972</v>
      </c>
      <c r="L36" s="27" t="n"/>
    </row>
    <row r="37" ht="55.35" customHeight="1">
      <c r="A37" s="24" t="inlineStr">
        <is>
          <t>18</t>
        </is>
      </c>
      <c r="B37" s="25" t="inlineStr">
        <is>
          <t>02-29-18</t>
        </is>
      </c>
      <c r="C37" s="25" t="inlineStr">
        <is>
          <t>29 ВЛ 220 Амурская-Благовещенская №1. Благовещенский р-он Новотроицкий сельсовет</t>
        </is>
      </c>
      <c r="F37" s="26" t="n">
        <v>9.924020000000001</v>
      </c>
      <c r="G37" s="26" t="n">
        <v>0</v>
      </c>
      <c r="H37" s="26" t="n">
        <v>0</v>
      </c>
      <c r="I37" s="26" t="n">
        <v>0</v>
      </c>
      <c r="J37" s="26" t="n">
        <f>SUM(F37:I37)</f>
        <v>9.92402</v>
      </c>
      <c r="K37" s="26" t="n">
        <v>4.31479</v>
      </c>
      <c r="L37" s="27" t="n"/>
    </row>
    <row r="38" ht="42" customHeight="1">
      <c r="A38" s="24" t="inlineStr">
        <is>
          <t>19</t>
        </is>
      </c>
      <c r="B38" s="25" t="inlineStr">
        <is>
          <t>02-29-19</t>
        </is>
      </c>
      <c r="C38" s="25" t="inlineStr">
        <is>
          <t>29 ВЛ 220 Амурская-Благовещенская №1.  г.о. Благовещенск</t>
        </is>
      </c>
      <c r="F38" s="26" t="n">
        <v>131.40232</v>
      </c>
      <c r="G38" s="26" t="n">
        <v>0</v>
      </c>
      <c r="H38" s="26" t="n">
        <v>0</v>
      </c>
      <c r="I38" s="26" t="n">
        <v>0</v>
      </c>
      <c r="J38" s="26" t="n">
        <f>SUM(F38:I38)</f>
        <v>131.40232</v>
      </c>
      <c r="K38" s="26" t="n">
        <v>54.75406</v>
      </c>
      <c r="L38" s="27" t="n"/>
    </row>
    <row r="39" ht="42" customHeight="1">
      <c r="A39" s="24" t="inlineStr">
        <is>
          <t>20</t>
        </is>
      </c>
      <c r="B39" s="25" t="inlineStr">
        <is>
          <t>02-29-20</t>
        </is>
      </c>
      <c r="C39" s="25" t="inlineStr">
        <is>
          <t>29 ВЛ 220 Амурская-Благовещенская №1.  г.о. Благовещенск</t>
        </is>
      </c>
      <c r="F39" s="26" t="n">
        <v>16.6389</v>
      </c>
      <c r="G39" s="26" t="n">
        <v>0</v>
      </c>
      <c r="H39" s="26" t="n">
        <v>0</v>
      </c>
      <c r="I39" s="26" t="n">
        <v>0</v>
      </c>
      <c r="J39" s="26" t="n">
        <f>SUM(F39:I39)</f>
        <v>16.6389</v>
      </c>
      <c r="K39" s="26" t="n">
        <v>7.23431</v>
      </c>
      <c r="L39" s="27" t="n"/>
    </row>
    <row r="40" ht="19.7" customHeight="1">
      <c r="A40" s="23" t="inlineStr">
        <is>
          <t>21</t>
        </is>
      </c>
      <c r="B40" s="28" t="inlineStr">
        <is>
          <t>Итого по разделу: Локальные сметы</t>
        </is>
      </c>
      <c r="C40" s="55" t="n"/>
      <c r="D40" s="55" t="n"/>
      <c r="E40" s="87" t="n"/>
      <c r="F40" s="40" t="n">
        <f>SUM(F20:F39)</f>
        <v>20117.61732</v>
      </c>
      <c r="G40" s="29" t="n">
        <f>SUM(G20:G39)</f>
        <v>0</v>
      </c>
      <c r="H40" s="29" t="n">
        <f>SUM(H20:H39)</f>
        <v>0</v>
      </c>
      <c r="I40" s="29" t="n">
        <f>SUM(I20:I39)</f>
        <v>0</v>
      </c>
      <c r="J40" s="40" t="n">
        <f>SUM(J20:J39)</f>
        <v>20117.61732</v>
      </c>
      <c r="K40" s="40" t="n">
        <f>SUM(K20:K39)</f>
        <v>8449.18988</v>
      </c>
      <c r="L40" s="41" t="n"/>
    </row>
    <row r="41" ht="19.7" customHeight="1">
      <c r="A41" s="23" t="inlineStr">
        <is>
          <t>Всего по смете</t>
        </is>
      </c>
      <c r="B41" s="55" t="n"/>
      <c r="C41" s="55" t="n"/>
      <c r="D41" s="55" t="n"/>
      <c r="E41" s="55" t="n"/>
      <c r="F41" s="55" t="n"/>
      <c r="G41" s="55" t="n"/>
      <c r="H41" s="55" t="n"/>
      <c r="I41" s="55" t="n"/>
      <c r="J41" s="55" t="n"/>
      <c r="K41" s="55" t="n"/>
      <c r="L41" s="87" t="n"/>
    </row>
    <row r="42" ht="22.5" customHeight="1">
      <c r="A42" s="23" t="n"/>
      <c r="B42" s="28" t="inlineStr">
        <is>
          <t>Всего по смете</t>
        </is>
      </c>
      <c r="C42" s="55" t="n"/>
      <c r="D42" s="55" t="n"/>
      <c r="E42" s="87" t="n"/>
      <c r="F42" s="40" t="n">
        <f>SUM(F20:F39)</f>
        <v>20117.61732</v>
      </c>
      <c r="G42" s="29" t="n">
        <f>SUM(G20:G39)</f>
        <v>0</v>
      </c>
      <c r="H42" s="29" t="n">
        <f>SUM(H20:H39)</f>
        <v>0</v>
      </c>
      <c r="I42" s="29" t="n">
        <f>SUM(I20:I39)</f>
        <v>0</v>
      </c>
      <c r="J42" s="40" t="n">
        <f>SUM(J20:J39)</f>
        <v>20117.61732</v>
      </c>
      <c r="K42" s="40" t="n">
        <f>SUM(K20:K39)</f>
        <v>8449.18988</v>
      </c>
      <c r="L42" s="41" t="n"/>
    </row>
    <row r="43" ht="19.7" customHeight="1">
      <c r="A43" s="31" t="inlineStr">
        <is>
          <t>Составил</t>
        </is>
      </c>
      <c r="C43" s="32" t="inlineStr">
        <is>
          <t>Григорова И. А.</t>
        </is>
      </c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</row>
    <row r="44" ht="19.7" customHeight="1">
      <c r="A44" s="33" t="n"/>
      <c r="B44" s="34" t="n"/>
      <c r="C44" s="35" t="n"/>
    </row>
    <row r="45" ht="19.7" customHeight="1">
      <c r="A45" s="31" t="inlineStr">
        <is>
          <t>Проверил</t>
        </is>
      </c>
      <c r="C45" s="32" t="inlineStr">
        <is>
          <t>Черкасов А. В.</t>
        </is>
      </c>
      <c r="D45" s="52" t="n"/>
      <c r="E45" s="52" t="n"/>
      <c r="F45" s="52" t="n"/>
      <c r="G45" s="52" t="n"/>
      <c r="H45" s="52" t="n"/>
      <c r="I45" s="52" t="n"/>
      <c r="J45" s="52" t="n"/>
      <c r="K45" s="52" t="n"/>
      <c r="L45" s="52" t="n"/>
    </row>
    <row r="46" ht="19.7" customHeight="1">
      <c r="A46" s="36" t="n"/>
      <c r="B46" s="37" t="n"/>
      <c r="C46" s="35" t="n"/>
    </row>
    <row r="47" ht="19.7" customHeight="1"/>
  </sheetData>
  <mergeCells count="59">
    <mergeCell ref="B40:E40"/>
    <mergeCell ref="L13:L14"/>
    <mergeCell ref="A41:L41"/>
    <mergeCell ref="C13:E14"/>
    <mergeCell ref="C31:E31"/>
    <mergeCell ref="F16:J16"/>
    <mergeCell ref="C22:E22"/>
    <mergeCell ref="A45:B45"/>
    <mergeCell ref="C7:L7"/>
    <mergeCell ref="A1:E1"/>
    <mergeCell ref="A16:A17"/>
    <mergeCell ref="C21:E21"/>
    <mergeCell ref="A10:D10"/>
    <mergeCell ref="A3:L3"/>
    <mergeCell ref="C36:E36"/>
    <mergeCell ref="C27:E27"/>
    <mergeCell ref="B13:B14"/>
    <mergeCell ref="A8:C8"/>
    <mergeCell ref="C23:E23"/>
    <mergeCell ref="C39:E39"/>
    <mergeCell ref="E10:L10"/>
    <mergeCell ref="A11:D11"/>
    <mergeCell ref="A4:L4"/>
    <mergeCell ref="C32:E32"/>
    <mergeCell ref="C38:E38"/>
    <mergeCell ref="C16:E17"/>
    <mergeCell ref="C28:E28"/>
    <mergeCell ref="C45:L45"/>
    <mergeCell ref="A2:E2"/>
    <mergeCell ref="A19:L19"/>
    <mergeCell ref="A13:A14"/>
    <mergeCell ref="C37:E37"/>
    <mergeCell ref="E11:L11"/>
    <mergeCell ref="C18:E18"/>
    <mergeCell ref="A9:C9"/>
    <mergeCell ref="K13:K14"/>
    <mergeCell ref="D6:L6"/>
    <mergeCell ref="C30:E30"/>
    <mergeCell ref="C34:E34"/>
    <mergeCell ref="C15:E15"/>
    <mergeCell ref="F13:J13"/>
    <mergeCell ref="B42:E42"/>
    <mergeCell ref="C24:E24"/>
    <mergeCell ref="C44:L44"/>
    <mergeCell ref="D9:K9"/>
    <mergeCell ref="C33:E33"/>
    <mergeCell ref="D8:K8"/>
    <mergeCell ref="A43:B43"/>
    <mergeCell ref="A6:C6"/>
    <mergeCell ref="K16:K17"/>
    <mergeCell ref="C26:E26"/>
    <mergeCell ref="L16:L17"/>
    <mergeCell ref="B16:B17"/>
    <mergeCell ref="C43:L43"/>
    <mergeCell ref="C29:E29"/>
    <mergeCell ref="C46:L46"/>
    <mergeCell ref="C20:E20"/>
    <mergeCell ref="C35:E35"/>
    <mergeCell ref="C25:E25"/>
  </mergeCells>
  <pageMargins left="0.5905511811023623" right="0.1968503937007874" top="0.7874015748031497" bottom="0.5905511811023623" header="0.1968503937007874" footer="0.1968503937007874"/>
  <pageSetup orientation="portrait" paperSize="9" scale="90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37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02-29-01</t>
        </is>
      </c>
    </row>
    <row r="25" ht="19.35" customHeight="1">
      <c r="A25" s="56" t="inlineStr">
        <is>
          <t>29 ВЛ 220 Амурская-Благовещенская №1. г.о. Свободный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161.3</v>
      </c>
      <c r="M31" s="65" t="n">
        <v>2.26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441.39</v>
      </c>
      <c r="E32" s="72" t="inlineStr">
        <is>
          <t>(</t>
        </is>
      </c>
      <c r="F32" s="71" t="n">
        <v>7.53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267.76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24.55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441.39</v>
      </c>
      <c r="E34" s="72" t="inlineStr">
        <is>
          <t>(</t>
        </is>
      </c>
      <c r="F34" s="78" t="n">
        <v>7.53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40</v>
      </c>
      <c r="H44" s="95" t="n">
        <v>1</v>
      </c>
      <c r="I44" s="95" t="n">
        <v>40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1813.92</v>
      </c>
      <c r="M45" s="101" t="n">
        <v>71.26000000000001</v>
      </c>
      <c r="N45" s="103" t="n">
        <v>129259.94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101" t="n">
        <v>212.64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1813.92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70" t="n"/>
      <c r="E48" s="271" t="n"/>
      <c r="F48" s="99" t="n"/>
      <c r="G48" s="106" t="n"/>
      <c r="H48" s="106" t="n"/>
      <c r="I48" s="100" t="n"/>
      <c r="J48" s="100" t="n"/>
      <c r="K48" s="100" t="n"/>
      <c r="L48" s="103" t="n">
        <v>1813.92</v>
      </c>
      <c r="M48" s="100" t="n"/>
      <c r="N48" s="103" t="n">
        <v>129259.94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1614.39</v>
      </c>
      <c r="M49" s="100" t="n"/>
      <c r="N49" s="112" t="n">
        <v>115041.35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743.71</v>
      </c>
      <c r="M50" s="100" t="n"/>
      <c r="N50" s="103" t="n">
        <v>52996.58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70" t="n"/>
      <c r="E51" s="271" t="n"/>
      <c r="F51" s="100" t="n"/>
      <c r="G51" s="106" t="n"/>
      <c r="H51" s="106" t="n"/>
      <c r="I51" s="113" t="n"/>
      <c r="J51" s="113" t="n"/>
      <c r="K51" s="113" t="n"/>
      <c r="L51" s="114" t="n">
        <v>4172.02</v>
      </c>
      <c r="M51" s="113" t="n"/>
      <c r="N51" s="94" t="n"/>
    </row>
    <row r="52" ht="19.35" customHeight="1">
      <c r="A52" s="90" t="inlineStr">
        <is>
          <t>Пролет 1-9, 12-24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0.85</v>
      </c>
      <c r="H53" s="95" t="n">
        <v>1</v>
      </c>
      <c r="I53" s="115" t="n">
        <v>0.85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49.95</v>
      </c>
      <c r="M54" s="101" t="n">
        <v>71.26000000000001</v>
      </c>
      <c r="N54" s="103" t="n">
        <v>3559.44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3" t="n">
        <v>5.3142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49.95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70" t="n"/>
      <c r="E57" s="271" t="n"/>
      <c r="F57" s="99" t="n"/>
      <c r="G57" s="106" t="n"/>
      <c r="H57" s="106" t="n"/>
      <c r="I57" s="100" t="n"/>
      <c r="J57" s="100" t="n"/>
      <c r="K57" s="100" t="n"/>
      <c r="L57" s="101" t="n">
        <v>49.95</v>
      </c>
      <c r="M57" s="100" t="n"/>
      <c r="N57" s="103" t="n">
        <v>3559.44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44.46</v>
      </c>
      <c r="M58" s="100" t="n"/>
      <c r="N58" s="112" t="n">
        <v>3167.9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20.48</v>
      </c>
      <c r="M59" s="100" t="n"/>
      <c r="N59" s="103" t="n">
        <v>1459.37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70" t="n"/>
      <c r="E60" s="271" t="n"/>
      <c r="F60" s="100" t="n"/>
      <c r="G60" s="106" t="n"/>
      <c r="H60" s="106" t="n"/>
      <c r="I60" s="113" t="n"/>
      <c r="J60" s="113" t="n"/>
      <c r="K60" s="113" t="n"/>
      <c r="L60" s="115" t="n">
        <v>114.89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0.47</v>
      </c>
      <c r="H61" s="95" t="n">
        <v>1</v>
      </c>
      <c r="I61" s="115" t="n">
        <v>0.47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53.55</v>
      </c>
      <c r="M62" s="101" t="n">
        <v>71.26000000000001</v>
      </c>
      <c r="N62" s="103" t="n">
        <v>3815.97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4" t="n">
        <v>10.1</v>
      </c>
      <c r="H63" s="272" t="n">
        <v>1.2</v>
      </c>
      <c r="I63" s="273" t="n">
        <v>5.6964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53.55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70" t="n"/>
      <c r="E65" s="271" t="n"/>
      <c r="F65" s="99" t="n"/>
      <c r="G65" s="106" t="n"/>
      <c r="H65" s="106" t="n"/>
      <c r="I65" s="100" t="n"/>
      <c r="J65" s="100" t="n"/>
      <c r="K65" s="100" t="n"/>
      <c r="L65" s="101" t="n">
        <v>53.55</v>
      </c>
      <c r="M65" s="100" t="n"/>
      <c r="N65" s="103" t="n">
        <v>3815.97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47.66</v>
      </c>
      <c r="M66" s="100" t="n"/>
      <c r="N66" s="112" t="n">
        <v>3396.21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21.96</v>
      </c>
      <c r="M67" s="100" t="n"/>
      <c r="N67" s="103" t="n">
        <v>1564.55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70" t="n"/>
      <c r="E68" s="271" t="n"/>
      <c r="F68" s="100" t="n"/>
      <c r="G68" s="106" t="n"/>
      <c r="H68" s="106" t="n"/>
      <c r="I68" s="113" t="n"/>
      <c r="J68" s="113" t="n"/>
      <c r="K68" s="113" t="n"/>
      <c r="L68" s="115" t="n">
        <v>123.17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0.08</v>
      </c>
      <c r="H69" s="95" t="n">
        <v>1</v>
      </c>
      <c r="I69" s="115" t="n">
        <v>0.08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12.09</v>
      </c>
      <c r="M70" s="101" t="n">
        <v>71.26000000000001</v>
      </c>
      <c r="N70" s="101" t="n">
        <v>861.53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4" t="n">
        <v>13.4</v>
      </c>
      <c r="H71" s="272" t="n">
        <v>1.2</v>
      </c>
      <c r="I71" s="273" t="n">
        <v>1.2864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12.09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70" t="n"/>
      <c r="E73" s="271" t="n"/>
      <c r="F73" s="99" t="n"/>
      <c r="G73" s="106" t="n"/>
      <c r="H73" s="106" t="n"/>
      <c r="I73" s="100" t="n"/>
      <c r="J73" s="100" t="n"/>
      <c r="K73" s="100" t="n"/>
      <c r="L73" s="101" t="n">
        <v>12.09</v>
      </c>
      <c r="M73" s="100" t="n"/>
      <c r="N73" s="101" t="n">
        <v>861.53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10.76</v>
      </c>
      <c r="M74" s="100" t="n"/>
      <c r="N74" s="118" t="n">
        <v>766.76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4.96</v>
      </c>
      <c r="M75" s="100" t="n"/>
      <c r="N75" s="101" t="n">
        <v>353.23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70" t="n"/>
      <c r="E76" s="271" t="n"/>
      <c r="F76" s="100" t="n"/>
      <c r="G76" s="106" t="n"/>
      <c r="H76" s="106" t="n"/>
      <c r="I76" s="113" t="n"/>
      <c r="J76" s="113" t="n"/>
      <c r="K76" s="113" t="n"/>
      <c r="L76" s="115" t="n">
        <v>27.81</v>
      </c>
      <c r="M76" s="113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0" t="n"/>
      <c r="E77" s="271" t="n"/>
      <c r="F77" s="93" t="inlineStr">
        <is>
          <t>100 шт</t>
        </is>
      </c>
      <c r="G77" s="94" t="n">
        <v>0.85</v>
      </c>
      <c r="H77" s="95" t="n">
        <v>1</v>
      </c>
      <c r="I77" s="115" t="n">
        <v>0.85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115.44</v>
      </c>
      <c r="K78" s="272" t="n">
        <v>1.2</v>
      </c>
      <c r="L78" s="101" t="n">
        <v>117.75</v>
      </c>
      <c r="M78" s="101" t="n">
        <v>71.26000000000001</v>
      </c>
      <c r="N78" s="103" t="n">
        <v>8390.870000000001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0" t="n"/>
      <c r="E79" s="271" t="n"/>
      <c r="F79" s="99" t="n"/>
      <c r="G79" s="99" t="n"/>
      <c r="H79" s="99" t="n"/>
      <c r="I79" s="100" t="n"/>
      <c r="J79" s="101" t="n">
        <v>655.4299999999999</v>
      </c>
      <c r="K79" s="272" t="n">
        <v>1.2</v>
      </c>
      <c r="L79" s="101" t="n">
        <v>668.54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0" t="n"/>
      <c r="E80" s="271" t="n"/>
      <c r="F80" s="99" t="n"/>
      <c r="G80" s="99" t="n"/>
      <c r="H80" s="99" t="n"/>
      <c r="I80" s="100" t="n"/>
      <c r="J80" s="101" t="n">
        <v>114.62</v>
      </c>
      <c r="K80" s="272" t="n">
        <v>1.2</v>
      </c>
      <c r="L80" s="101" t="n">
        <v>116.91</v>
      </c>
      <c r="M80" s="101" t="n">
        <v>71.26000000000001</v>
      </c>
      <c r="N80" s="103" t="n">
        <v>8331.01</v>
      </c>
    </row>
    <row r="81" ht="19.35" customHeight="1">
      <c r="A81" s="96" t="n"/>
      <c r="B81" s="104" t="n"/>
      <c r="C81" s="98" t="inlineStr">
        <is>
          <t>ЗТ</t>
        </is>
      </c>
      <c r="D81" s="270" t="n"/>
      <c r="E81" s="271" t="n"/>
      <c r="F81" s="105" t="inlineStr">
        <is>
          <t>чел.-ч</t>
        </is>
      </c>
      <c r="G81" s="274" t="n">
        <v>14.8</v>
      </c>
      <c r="H81" s="272" t="n">
        <v>1.2</v>
      </c>
      <c r="I81" s="275" t="n">
        <v>15.096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0" t="n"/>
      <c r="E82" s="271" t="n"/>
      <c r="F82" s="105" t="inlineStr">
        <is>
          <t>чел.-ч</t>
        </is>
      </c>
      <c r="G82" s="101" t="n">
        <v>8.49</v>
      </c>
      <c r="H82" s="272" t="n">
        <v>1.2</v>
      </c>
      <c r="I82" s="273" t="n">
        <v>8.659800000000001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0" t="n"/>
      <c r="E83" s="271" t="n"/>
      <c r="F83" s="99" t="n"/>
      <c r="G83" s="106" t="n"/>
      <c r="H83" s="106" t="n"/>
      <c r="I83" s="100" t="n"/>
      <c r="J83" s="101" t="n">
        <v>770.87</v>
      </c>
      <c r="K83" s="100" t="n"/>
      <c r="L83" s="101" t="n">
        <v>786.29</v>
      </c>
      <c r="M83" s="100" t="n"/>
      <c r="N83" s="107" t="n"/>
    </row>
    <row r="84" ht="19.35" customHeight="1">
      <c r="A84" s="96" t="n"/>
      <c r="B84" s="108" t="n"/>
      <c r="C84" s="98" t="inlineStr">
        <is>
          <t>ФОТ</t>
        </is>
      </c>
      <c r="D84" s="270" t="n"/>
      <c r="E84" s="271" t="n"/>
      <c r="F84" s="99" t="n"/>
      <c r="G84" s="106" t="n"/>
      <c r="H84" s="106" t="n"/>
      <c r="I84" s="100" t="n"/>
      <c r="J84" s="100" t="n"/>
      <c r="K84" s="100" t="n"/>
      <c r="L84" s="101" t="n">
        <v>234.66</v>
      </c>
      <c r="M84" s="100" t="n"/>
      <c r="N84" s="103" t="n">
        <v>16721.88</v>
      </c>
    </row>
    <row r="85" ht="42" customHeight="1">
      <c r="A85" s="96" t="n"/>
      <c r="B85" s="109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0" t="n"/>
      <c r="E85" s="271" t="n"/>
      <c r="F85" s="105" t="inlineStr">
        <is>
          <t>%</t>
        </is>
      </c>
      <c r="G85" s="110" t="n">
        <v>89</v>
      </c>
      <c r="H85" s="111" t="n"/>
      <c r="I85" s="110" t="n">
        <v>89</v>
      </c>
      <c r="J85" s="100" t="n"/>
      <c r="K85" s="100" t="n"/>
      <c r="L85" s="101" t="n">
        <v>208.85</v>
      </c>
      <c r="M85" s="100" t="n"/>
      <c r="N85" s="112" t="n">
        <v>14882.47</v>
      </c>
    </row>
    <row r="86" ht="42" customHeight="1">
      <c r="A86" s="96" t="n"/>
      <c r="B86" s="109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0" t="n">
        <v>41</v>
      </c>
      <c r="H86" s="111" t="n"/>
      <c r="I86" s="110" t="n">
        <v>41</v>
      </c>
      <c r="J86" s="100" t="n"/>
      <c r="K86" s="100" t="n"/>
      <c r="L86" s="101" t="n">
        <v>96.20999999999999</v>
      </c>
      <c r="M86" s="100" t="n"/>
      <c r="N86" s="103" t="n">
        <v>6855.97</v>
      </c>
    </row>
    <row r="87" ht="19.35" customHeight="1">
      <c r="A87" s="96" t="n"/>
      <c r="B87" s="108" t="n"/>
      <c r="C87" s="88" t="inlineStr">
        <is>
          <t>Всего по позиции</t>
        </is>
      </c>
      <c r="D87" s="270" t="n"/>
      <c r="E87" s="271" t="n"/>
      <c r="F87" s="100" t="n"/>
      <c r="G87" s="106" t="n"/>
      <c r="H87" s="106" t="n"/>
      <c r="I87" s="113" t="n"/>
      <c r="J87" s="113" t="n"/>
      <c r="K87" s="113" t="n"/>
      <c r="L87" s="114" t="n">
        <v>1091.35</v>
      </c>
      <c r="M87" s="113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0" t="n"/>
      <c r="E88" s="271" t="n"/>
      <c r="F88" s="93" t="inlineStr">
        <is>
          <t>100 шт</t>
        </is>
      </c>
      <c r="G88" s="94" t="n">
        <v>0.85</v>
      </c>
      <c r="H88" s="95" t="n">
        <v>1</v>
      </c>
      <c r="I88" s="115" t="n">
        <v>0.85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0" t="n"/>
      <c r="E89" s="271" t="n"/>
      <c r="F89" s="99" t="n"/>
      <c r="G89" s="99" t="n"/>
      <c r="H89" s="99" t="n"/>
      <c r="I89" s="100" t="n"/>
      <c r="J89" s="101" t="n">
        <v>28.94</v>
      </c>
      <c r="K89" s="272" t="n">
        <v>1.2</v>
      </c>
      <c r="L89" s="101" t="n">
        <v>29.52</v>
      </c>
      <c r="M89" s="101" t="n">
        <v>71.26000000000001</v>
      </c>
      <c r="N89" s="103" t="n">
        <v>2103.6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0" t="n"/>
      <c r="E90" s="271" t="n"/>
      <c r="F90" s="99" t="n"/>
      <c r="G90" s="99" t="n"/>
      <c r="H90" s="99" t="n"/>
      <c r="I90" s="100" t="n"/>
      <c r="J90" s="101" t="n">
        <v>163.66</v>
      </c>
      <c r="K90" s="272" t="n">
        <v>1.2</v>
      </c>
      <c r="L90" s="101" t="n">
        <v>166.93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0" t="n"/>
      <c r="E91" s="271" t="n"/>
      <c r="F91" s="99" t="n"/>
      <c r="G91" s="99" t="n"/>
      <c r="H91" s="99" t="n"/>
      <c r="I91" s="100" t="n"/>
      <c r="J91" s="101" t="n">
        <v>28.62</v>
      </c>
      <c r="K91" s="272" t="n">
        <v>1.2</v>
      </c>
      <c r="L91" s="101" t="n">
        <v>29.19</v>
      </c>
      <c r="M91" s="101" t="n">
        <v>71.26000000000001</v>
      </c>
      <c r="N91" s="103" t="n">
        <v>2080.08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01" t="n">
        <v>3.71</v>
      </c>
      <c r="H92" s="272" t="n">
        <v>1.2</v>
      </c>
      <c r="I92" s="273" t="n">
        <v>3.7842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0" t="n"/>
      <c r="E93" s="271" t="n"/>
      <c r="F93" s="105" t="inlineStr">
        <is>
          <t>чел.-ч</t>
        </is>
      </c>
      <c r="G93" s="101" t="n">
        <v>2.12</v>
      </c>
      <c r="H93" s="272" t="n">
        <v>1.2</v>
      </c>
      <c r="I93" s="273" t="n">
        <v>2.1624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0" t="n"/>
      <c r="E94" s="271" t="n"/>
      <c r="F94" s="99" t="n"/>
      <c r="G94" s="106" t="n"/>
      <c r="H94" s="106" t="n"/>
      <c r="I94" s="100" t="n"/>
      <c r="J94" s="101" t="n">
        <v>192.6</v>
      </c>
      <c r="K94" s="100" t="n"/>
      <c r="L94" s="101" t="n">
        <v>196.45</v>
      </c>
      <c r="M94" s="100" t="n"/>
      <c r="N94" s="107" t="n"/>
    </row>
    <row r="95" ht="19.35" customHeight="1">
      <c r="A95" s="96" t="n"/>
      <c r="B95" s="108" t="n"/>
      <c r="C95" s="98" t="inlineStr">
        <is>
          <t>ФОТ</t>
        </is>
      </c>
      <c r="D95" s="270" t="n"/>
      <c r="E95" s="271" t="n"/>
      <c r="F95" s="99" t="n"/>
      <c r="G95" s="106" t="n"/>
      <c r="H95" s="106" t="n"/>
      <c r="I95" s="100" t="n"/>
      <c r="J95" s="100" t="n"/>
      <c r="K95" s="100" t="n"/>
      <c r="L95" s="101" t="n">
        <v>58.71</v>
      </c>
      <c r="M95" s="100" t="n"/>
      <c r="N95" s="103" t="n">
        <v>4183.68</v>
      </c>
    </row>
    <row r="96" ht="42" customHeight="1">
      <c r="A96" s="96" t="n"/>
      <c r="B96" s="109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0" t="n">
        <v>89</v>
      </c>
      <c r="H96" s="111" t="n"/>
      <c r="I96" s="110" t="n">
        <v>89</v>
      </c>
      <c r="J96" s="100" t="n"/>
      <c r="K96" s="100" t="n"/>
      <c r="L96" s="101" t="n">
        <v>52.25</v>
      </c>
      <c r="M96" s="100" t="n"/>
      <c r="N96" s="112" t="n">
        <v>3723.48</v>
      </c>
    </row>
    <row r="97" ht="42" customHeight="1">
      <c r="A97" s="96" t="n"/>
      <c r="B97" s="109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0" t="n"/>
      <c r="E97" s="271" t="n"/>
      <c r="F97" s="105" t="inlineStr">
        <is>
          <t>%</t>
        </is>
      </c>
      <c r="G97" s="110" t="n">
        <v>41</v>
      </c>
      <c r="H97" s="111" t="n"/>
      <c r="I97" s="110" t="n">
        <v>41</v>
      </c>
      <c r="J97" s="100" t="n"/>
      <c r="K97" s="100" t="n"/>
      <c r="L97" s="101" t="n">
        <v>24.07</v>
      </c>
      <c r="M97" s="100" t="n"/>
      <c r="N97" s="103" t="n">
        <v>1715.31</v>
      </c>
    </row>
    <row r="98" ht="19.35" customHeight="1">
      <c r="A98" s="96" t="n"/>
      <c r="B98" s="108" t="n"/>
      <c r="C98" s="88" t="inlineStr">
        <is>
          <t>Всего по позиции</t>
        </is>
      </c>
      <c r="D98" s="270" t="n"/>
      <c r="E98" s="271" t="n"/>
      <c r="F98" s="100" t="n"/>
      <c r="G98" s="106" t="n"/>
      <c r="H98" s="106" t="n"/>
      <c r="I98" s="113" t="n"/>
      <c r="J98" s="113" t="n"/>
      <c r="K98" s="113" t="n"/>
      <c r="L98" s="115" t="n">
        <v>272.77</v>
      </c>
      <c r="M98" s="113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0" t="n"/>
      <c r="E99" s="271" t="n"/>
      <c r="F99" s="93" t="inlineStr">
        <is>
          <t>100 шт</t>
        </is>
      </c>
      <c r="G99" s="94" t="n">
        <v>0.47</v>
      </c>
      <c r="H99" s="95" t="n">
        <v>1</v>
      </c>
      <c r="I99" s="115" t="n">
        <v>0.47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0" t="n"/>
      <c r="E100" s="271" t="n"/>
      <c r="F100" s="99" t="n"/>
      <c r="G100" s="99" t="n"/>
      <c r="H100" s="99" t="n"/>
      <c r="I100" s="100" t="n"/>
      <c r="J100" s="101" t="n">
        <v>201.24</v>
      </c>
      <c r="K100" s="272" t="n">
        <v>1.2</v>
      </c>
      <c r="L100" s="101" t="n">
        <v>113.5</v>
      </c>
      <c r="M100" s="101" t="n">
        <v>71.26000000000001</v>
      </c>
      <c r="N100" s="103" t="n">
        <v>8088.01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0" t="n"/>
      <c r="E101" s="271" t="n"/>
      <c r="F101" s="99" t="n"/>
      <c r="G101" s="99" t="n"/>
      <c r="H101" s="99" t="n"/>
      <c r="I101" s="100" t="n"/>
      <c r="J101" s="103" t="n">
        <v>1142.56</v>
      </c>
      <c r="K101" s="272" t="n">
        <v>1.2</v>
      </c>
      <c r="L101" s="101" t="n">
        <v>644.4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0" t="n"/>
      <c r="E102" s="271" t="n"/>
      <c r="F102" s="99" t="n"/>
      <c r="G102" s="99" t="n"/>
      <c r="H102" s="99" t="n"/>
      <c r="I102" s="100" t="n"/>
      <c r="J102" s="101" t="n">
        <v>199.8</v>
      </c>
      <c r="K102" s="272" t="n">
        <v>1.2</v>
      </c>
      <c r="L102" s="101" t="n">
        <v>112.69</v>
      </c>
      <c r="M102" s="101" t="n">
        <v>71.26000000000001</v>
      </c>
      <c r="N102" s="103" t="n">
        <v>8030.29</v>
      </c>
    </row>
    <row r="103" ht="19.35" customHeight="1">
      <c r="A103" s="96" t="n"/>
      <c r="B103" s="104" t="n"/>
      <c r="C103" s="98" t="inlineStr">
        <is>
          <t>ЗТ</t>
        </is>
      </c>
      <c r="D103" s="270" t="n"/>
      <c r="E103" s="271" t="n"/>
      <c r="F103" s="105" t="inlineStr">
        <is>
          <t>чел.-ч</t>
        </is>
      </c>
      <c r="G103" s="274" t="n">
        <v>25.8</v>
      </c>
      <c r="H103" s="272" t="n">
        <v>1.2</v>
      </c>
      <c r="I103" s="273" t="n">
        <v>14.5512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0" t="n"/>
      <c r="E104" s="271" t="n"/>
      <c r="F104" s="105" t="inlineStr">
        <is>
          <t>чел.-ч</t>
        </is>
      </c>
      <c r="G104" s="274" t="n">
        <v>14.8</v>
      </c>
      <c r="H104" s="272" t="n">
        <v>1.2</v>
      </c>
      <c r="I104" s="273" t="n">
        <v>8.347200000000001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0" t="n"/>
      <c r="E105" s="271" t="n"/>
      <c r="F105" s="99" t="n"/>
      <c r="G105" s="106" t="n"/>
      <c r="H105" s="106" t="n"/>
      <c r="I105" s="100" t="n"/>
      <c r="J105" s="103" t="n">
        <v>1343.8</v>
      </c>
      <c r="K105" s="100" t="n"/>
      <c r="L105" s="101" t="n">
        <v>757.9</v>
      </c>
      <c r="M105" s="100" t="n"/>
      <c r="N105" s="107" t="n"/>
    </row>
    <row r="106" ht="19.35" customHeight="1">
      <c r="A106" s="96" t="n"/>
      <c r="B106" s="108" t="n"/>
      <c r="C106" s="98" t="inlineStr">
        <is>
          <t>ФОТ</t>
        </is>
      </c>
      <c r="D106" s="270" t="n"/>
      <c r="E106" s="271" t="n"/>
      <c r="F106" s="99" t="n"/>
      <c r="G106" s="106" t="n"/>
      <c r="H106" s="106" t="n"/>
      <c r="I106" s="100" t="n"/>
      <c r="J106" s="100" t="n"/>
      <c r="K106" s="100" t="n"/>
      <c r="L106" s="101" t="n">
        <v>226.19</v>
      </c>
      <c r="M106" s="100" t="n"/>
      <c r="N106" s="103" t="n">
        <v>16118.3</v>
      </c>
    </row>
    <row r="107" ht="42" customHeight="1">
      <c r="A107" s="96" t="n"/>
      <c r="B107" s="109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0" t="n"/>
      <c r="E107" s="271" t="n"/>
      <c r="F107" s="105" t="inlineStr">
        <is>
          <t>%</t>
        </is>
      </c>
      <c r="G107" s="110" t="n">
        <v>89</v>
      </c>
      <c r="H107" s="111" t="n"/>
      <c r="I107" s="110" t="n">
        <v>89</v>
      </c>
      <c r="J107" s="100" t="n"/>
      <c r="K107" s="100" t="n"/>
      <c r="L107" s="101" t="n">
        <v>201.31</v>
      </c>
      <c r="M107" s="100" t="n"/>
      <c r="N107" s="112" t="n">
        <v>14345.29</v>
      </c>
    </row>
    <row r="108" ht="42" customHeight="1">
      <c r="A108" s="96" t="n"/>
      <c r="B108" s="109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0" t="n"/>
      <c r="E108" s="271" t="n"/>
      <c r="F108" s="105" t="inlineStr">
        <is>
          <t>%</t>
        </is>
      </c>
      <c r="G108" s="110" t="n">
        <v>41</v>
      </c>
      <c r="H108" s="111" t="n"/>
      <c r="I108" s="110" t="n">
        <v>41</v>
      </c>
      <c r="J108" s="100" t="n"/>
      <c r="K108" s="100" t="n"/>
      <c r="L108" s="101" t="n">
        <v>92.73999999999999</v>
      </c>
      <c r="M108" s="100" t="n"/>
      <c r="N108" s="103" t="n">
        <v>6608.5</v>
      </c>
    </row>
    <row r="109" ht="19.35" customHeight="1">
      <c r="A109" s="96" t="n"/>
      <c r="B109" s="108" t="n"/>
      <c r="C109" s="88" t="inlineStr">
        <is>
          <t>Всего по позиции</t>
        </is>
      </c>
      <c r="D109" s="270" t="n"/>
      <c r="E109" s="271" t="n"/>
      <c r="F109" s="100" t="n"/>
      <c r="G109" s="106" t="n"/>
      <c r="H109" s="106" t="n"/>
      <c r="I109" s="113" t="n"/>
      <c r="J109" s="113" t="n"/>
      <c r="K109" s="113" t="n"/>
      <c r="L109" s="114" t="n">
        <v>1051.95</v>
      </c>
      <c r="M109" s="113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0" t="n"/>
      <c r="E110" s="271" t="n"/>
      <c r="F110" s="93" t="inlineStr">
        <is>
          <t>100 шт</t>
        </is>
      </c>
      <c r="G110" s="94" t="n">
        <v>0.47</v>
      </c>
      <c r="H110" s="95" t="n">
        <v>1</v>
      </c>
      <c r="I110" s="115" t="n">
        <v>0.47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0" t="n"/>
      <c r="E111" s="271" t="n"/>
      <c r="F111" s="99" t="n"/>
      <c r="G111" s="99" t="n"/>
      <c r="H111" s="99" t="n"/>
      <c r="I111" s="100" t="n"/>
      <c r="J111" s="101" t="n">
        <v>58.34</v>
      </c>
      <c r="K111" s="272" t="n">
        <v>1.2</v>
      </c>
      <c r="L111" s="101" t="n">
        <v>32.9</v>
      </c>
      <c r="M111" s="101" t="n">
        <v>71.26000000000001</v>
      </c>
      <c r="N111" s="103" t="n">
        <v>2344.45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0" t="n"/>
      <c r="E112" s="271" t="n"/>
      <c r="F112" s="99" t="n"/>
      <c r="G112" s="99" t="n"/>
      <c r="H112" s="99" t="n"/>
      <c r="I112" s="100" t="n"/>
      <c r="J112" s="101" t="n">
        <v>330.42</v>
      </c>
      <c r="K112" s="272" t="n">
        <v>1.2</v>
      </c>
      <c r="L112" s="101" t="n">
        <v>186.36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0" t="n"/>
      <c r="E113" s="271" t="n"/>
      <c r="F113" s="99" t="n"/>
      <c r="G113" s="99" t="n"/>
      <c r="H113" s="99" t="n"/>
      <c r="I113" s="100" t="n"/>
      <c r="J113" s="101" t="n">
        <v>57.78</v>
      </c>
      <c r="K113" s="272" t="n">
        <v>1.2</v>
      </c>
      <c r="L113" s="101" t="n">
        <v>32.59</v>
      </c>
      <c r="M113" s="101" t="n">
        <v>71.26000000000001</v>
      </c>
      <c r="N113" s="103" t="n">
        <v>2322.36</v>
      </c>
    </row>
    <row r="114" ht="19.35" customHeight="1">
      <c r="A114" s="96" t="n"/>
      <c r="B114" s="104" t="n"/>
      <c r="C114" s="98" t="inlineStr">
        <is>
          <t>ЗТ</t>
        </is>
      </c>
      <c r="D114" s="270" t="n"/>
      <c r="E114" s="271" t="n"/>
      <c r="F114" s="105" t="inlineStr">
        <is>
          <t>чел.-ч</t>
        </is>
      </c>
      <c r="G114" s="101" t="n">
        <v>7.48</v>
      </c>
      <c r="H114" s="272" t="n">
        <v>1.2</v>
      </c>
      <c r="I114" s="276" t="n">
        <v>4.21872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0" t="n"/>
      <c r="E115" s="271" t="n"/>
      <c r="F115" s="105" t="inlineStr">
        <is>
          <t>чел.-ч</t>
        </is>
      </c>
      <c r="G115" s="101" t="n">
        <v>4.28</v>
      </c>
      <c r="H115" s="272" t="n">
        <v>1.2</v>
      </c>
      <c r="I115" s="276" t="n">
        <v>2.41392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0" t="n"/>
      <c r="E116" s="271" t="n"/>
      <c r="F116" s="99" t="n"/>
      <c r="G116" s="106" t="n"/>
      <c r="H116" s="106" t="n"/>
      <c r="I116" s="100" t="n"/>
      <c r="J116" s="101" t="n">
        <v>388.76</v>
      </c>
      <c r="K116" s="100" t="n"/>
      <c r="L116" s="101" t="n">
        <v>219.26</v>
      </c>
      <c r="M116" s="100" t="n"/>
      <c r="N116" s="107" t="n"/>
    </row>
    <row r="117" ht="19.35" customHeight="1">
      <c r="A117" s="96" t="n"/>
      <c r="B117" s="108" t="n"/>
      <c r="C117" s="98" t="inlineStr">
        <is>
          <t>ФОТ</t>
        </is>
      </c>
      <c r="D117" s="270" t="n"/>
      <c r="E117" s="271" t="n"/>
      <c r="F117" s="99" t="n"/>
      <c r="G117" s="106" t="n"/>
      <c r="H117" s="106" t="n"/>
      <c r="I117" s="100" t="n"/>
      <c r="J117" s="100" t="n"/>
      <c r="K117" s="100" t="n"/>
      <c r="L117" s="101" t="n">
        <v>65.48999999999999</v>
      </c>
      <c r="M117" s="100" t="n"/>
      <c r="N117" s="103" t="n">
        <v>4666.81</v>
      </c>
    </row>
    <row r="118" ht="42" customHeight="1">
      <c r="A118" s="96" t="n"/>
      <c r="B118" s="109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0" t="n"/>
      <c r="E118" s="271" t="n"/>
      <c r="F118" s="105" t="inlineStr">
        <is>
          <t>%</t>
        </is>
      </c>
      <c r="G118" s="110" t="n">
        <v>89</v>
      </c>
      <c r="H118" s="111" t="n"/>
      <c r="I118" s="110" t="n">
        <v>89</v>
      </c>
      <c r="J118" s="100" t="n"/>
      <c r="K118" s="100" t="n"/>
      <c r="L118" s="101" t="n">
        <v>58.29</v>
      </c>
      <c r="M118" s="100" t="n"/>
      <c r="N118" s="112" t="n">
        <v>4153.46</v>
      </c>
    </row>
    <row r="119" ht="42" customHeight="1">
      <c r="A119" s="96" t="n"/>
      <c r="B119" s="109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0" t="n"/>
      <c r="E119" s="271" t="n"/>
      <c r="F119" s="105" t="inlineStr">
        <is>
          <t>%</t>
        </is>
      </c>
      <c r="G119" s="110" t="n">
        <v>41</v>
      </c>
      <c r="H119" s="111" t="n"/>
      <c r="I119" s="110" t="n">
        <v>41</v>
      </c>
      <c r="J119" s="100" t="n"/>
      <c r="K119" s="100" t="n"/>
      <c r="L119" s="101" t="n">
        <v>26.85</v>
      </c>
      <c r="M119" s="100" t="n"/>
      <c r="N119" s="103" t="n">
        <v>1913.39</v>
      </c>
    </row>
    <row r="120" ht="19.35" customHeight="1">
      <c r="A120" s="96" t="n"/>
      <c r="B120" s="108" t="n"/>
      <c r="C120" s="88" t="inlineStr">
        <is>
          <t>Всего по позиции</t>
        </is>
      </c>
      <c r="D120" s="270" t="n"/>
      <c r="E120" s="271" t="n"/>
      <c r="F120" s="100" t="n"/>
      <c r="G120" s="106" t="n"/>
      <c r="H120" s="106" t="n"/>
      <c r="I120" s="113" t="n"/>
      <c r="J120" s="113" t="n"/>
      <c r="K120" s="113" t="n"/>
      <c r="L120" s="115" t="n">
        <v>304.4</v>
      </c>
      <c r="M120" s="113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0" t="n"/>
      <c r="E121" s="271" t="n"/>
      <c r="F121" s="93" t="inlineStr">
        <is>
          <t>100 шт</t>
        </is>
      </c>
      <c r="G121" s="94" t="n">
        <v>0.08</v>
      </c>
      <c r="H121" s="95" t="n">
        <v>1</v>
      </c>
      <c r="I121" s="115" t="n">
        <v>0.08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0" t="n"/>
      <c r="E122" s="271" t="n"/>
      <c r="F122" s="99" t="n"/>
      <c r="G122" s="99" t="n"/>
      <c r="H122" s="99" t="n"/>
      <c r="I122" s="100" t="n"/>
      <c r="J122" s="101" t="n">
        <v>326.82</v>
      </c>
      <c r="K122" s="272" t="n">
        <v>1.2</v>
      </c>
      <c r="L122" s="101" t="n">
        <v>31.37</v>
      </c>
      <c r="M122" s="101" t="n">
        <v>71.26000000000001</v>
      </c>
      <c r="N122" s="103" t="n">
        <v>2235.43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0" t="n"/>
      <c r="E123" s="271" t="n"/>
      <c r="F123" s="99" t="n"/>
      <c r="G123" s="99" t="n"/>
      <c r="H123" s="99" t="n"/>
      <c r="I123" s="100" t="n"/>
      <c r="J123" s="103" t="n">
        <v>1852.8</v>
      </c>
      <c r="K123" s="272" t="n">
        <v>1.2</v>
      </c>
      <c r="L123" s="101" t="n">
        <v>177.87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0" t="n"/>
      <c r="E124" s="271" t="n"/>
      <c r="F124" s="99" t="n"/>
      <c r="G124" s="99" t="n"/>
      <c r="H124" s="99" t="n"/>
      <c r="I124" s="100" t="n"/>
      <c r="J124" s="101" t="n">
        <v>324</v>
      </c>
      <c r="K124" s="272" t="n">
        <v>1.2</v>
      </c>
      <c r="L124" s="101" t="n">
        <v>31.1</v>
      </c>
      <c r="M124" s="101" t="n">
        <v>71.26000000000001</v>
      </c>
      <c r="N124" s="103" t="n">
        <v>2216.19</v>
      </c>
    </row>
    <row r="125" ht="19.35" customHeight="1">
      <c r="A125" s="96" t="n"/>
      <c r="B125" s="104" t="n"/>
      <c r="C125" s="98" t="inlineStr">
        <is>
          <t>ЗТ</t>
        </is>
      </c>
      <c r="D125" s="270" t="n"/>
      <c r="E125" s="271" t="n"/>
      <c r="F125" s="105" t="inlineStr">
        <is>
          <t>чел.-ч</t>
        </is>
      </c>
      <c r="G125" s="274" t="n">
        <v>41.9</v>
      </c>
      <c r="H125" s="272" t="n">
        <v>1.2</v>
      </c>
      <c r="I125" s="273" t="n">
        <v>4.0224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0" t="n"/>
      <c r="E126" s="271" t="n"/>
      <c r="F126" s="105" t="inlineStr">
        <is>
          <t>чел.-ч</t>
        </is>
      </c>
      <c r="G126" s="121" t="n">
        <v>24</v>
      </c>
      <c r="H126" s="272" t="n">
        <v>1.2</v>
      </c>
      <c r="I126" s="275" t="n">
        <v>2.304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0" t="n"/>
      <c r="E127" s="271" t="n"/>
      <c r="F127" s="99" t="n"/>
      <c r="G127" s="106" t="n"/>
      <c r="H127" s="106" t="n"/>
      <c r="I127" s="100" t="n"/>
      <c r="J127" s="103" t="n">
        <v>2179.62</v>
      </c>
      <c r="K127" s="100" t="n"/>
      <c r="L127" s="101" t="n">
        <v>209.24</v>
      </c>
      <c r="M127" s="100" t="n"/>
      <c r="N127" s="107" t="n"/>
    </row>
    <row r="128" ht="19.35" customHeight="1">
      <c r="A128" s="96" t="n"/>
      <c r="B128" s="108" t="n"/>
      <c r="C128" s="98" t="inlineStr">
        <is>
          <t>ФОТ</t>
        </is>
      </c>
      <c r="D128" s="270" t="n"/>
      <c r="E128" s="271" t="n"/>
      <c r="F128" s="99" t="n"/>
      <c r="G128" s="106" t="n"/>
      <c r="H128" s="106" t="n"/>
      <c r="I128" s="100" t="n"/>
      <c r="J128" s="100" t="n"/>
      <c r="K128" s="100" t="n"/>
      <c r="L128" s="101" t="n">
        <v>62.47</v>
      </c>
      <c r="M128" s="100" t="n"/>
      <c r="N128" s="103" t="n">
        <v>4451.62</v>
      </c>
    </row>
    <row r="129" ht="42" customHeight="1">
      <c r="A129" s="96" t="n"/>
      <c r="B129" s="109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0" t="n"/>
      <c r="E129" s="271" t="n"/>
      <c r="F129" s="105" t="inlineStr">
        <is>
          <t>%</t>
        </is>
      </c>
      <c r="G129" s="110" t="n">
        <v>89</v>
      </c>
      <c r="H129" s="111" t="n"/>
      <c r="I129" s="110" t="n">
        <v>89</v>
      </c>
      <c r="J129" s="100" t="n"/>
      <c r="K129" s="100" t="n"/>
      <c r="L129" s="101" t="n">
        <v>55.6</v>
      </c>
      <c r="M129" s="100" t="n"/>
      <c r="N129" s="112" t="n">
        <v>3961.94</v>
      </c>
    </row>
    <row r="130" ht="42" customHeight="1">
      <c r="A130" s="96" t="n"/>
      <c r="B130" s="109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0" t="n"/>
      <c r="E130" s="271" t="n"/>
      <c r="F130" s="105" t="inlineStr">
        <is>
          <t>%</t>
        </is>
      </c>
      <c r="G130" s="110" t="n">
        <v>41</v>
      </c>
      <c r="H130" s="111" t="n"/>
      <c r="I130" s="110" t="n">
        <v>41</v>
      </c>
      <c r="J130" s="100" t="n"/>
      <c r="K130" s="100" t="n"/>
      <c r="L130" s="101" t="n">
        <v>25.61</v>
      </c>
      <c r="M130" s="100" t="n"/>
      <c r="N130" s="103" t="n">
        <v>1825.16</v>
      </c>
    </row>
    <row r="131" ht="19.35" customHeight="1">
      <c r="A131" s="96" t="n"/>
      <c r="B131" s="108" t="n"/>
      <c r="C131" s="88" t="inlineStr">
        <is>
          <t>Всего по позиции</t>
        </is>
      </c>
      <c r="D131" s="270" t="n"/>
      <c r="E131" s="271" t="n"/>
      <c r="F131" s="100" t="n"/>
      <c r="G131" s="106" t="n"/>
      <c r="H131" s="106" t="n"/>
      <c r="I131" s="113" t="n"/>
      <c r="J131" s="113" t="n"/>
      <c r="K131" s="113" t="n"/>
      <c r="L131" s="115" t="n">
        <v>290.45</v>
      </c>
      <c r="M131" s="113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0" t="n"/>
      <c r="E132" s="271" t="n"/>
      <c r="F132" s="93" t="inlineStr">
        <is>
          <t>100 шт</t>
        </is>
      </c>
      <c r="G132" s="94" t="n">
        <v>0.08</v>
      </c>
      <c r="H132" s="95" t="n">
        <v>1</v>
      </c>
      <c r="I132" s="115" t="n">
        <v>0.08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0" t="n"/>
      <c r="E133" s="271" t="n"/>
      <c r="F133" s="99" t="n"/>
      <c r="G133" s="99" t="n"/>
      <c r="H133" s="99" t="n"/>
      <c r="I133" s="100" t="n"/>
      <c r="J133" s="101" t="n">
        <v>93.59999999999999</v>
      </c>
      <c r="K133" s="272" t="n">
        <v>1.2</v>
      </c>
      <c r="L133" s="101" t="n">
        <v>8.99</v>
      </c>
      <c r="M133" s="101" t="n">
        <v>71.26000000000001</v>
      </c>
      <c r="N133" s="101" t="n">
        <v>640.63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0" t="n"/>
      <c r="E134" s="271" t="n"/>
      <c r="F134" s="99" t="n"/>
      <c r="G134" s="99" t="n"/>
      <c r="H134" s="99" t="n"/>
      <c r="I134" s="100" t="n"/>
      <c r="J134" s="101" t="n">
        <v>531.14</v>
      </c>
      <c r="K134" s="272" t="n">
        <v>1.2</v>
      </c>
      <c r="L134" s="101" t="n">
        <v>50.99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0" t="n"/>
      <c r="E135" s="271" t="n"/>
      <c r="F135" s="99" t="n"/>
      <c r="G135" s="99" t="n"/>
      <c r="H135" s="99" t="n"/>
      <c r="I135" s="100" t="n"/>
      <c r="J135" s="101" t="n">
        <v>92.88</v>
      </c>
      <c r="K135" s="272" t="n">
        <v>1.2</v>
      </c>
      <c r="L135" s="101" t="n">
        <v>8.92</v>
      </c>
      <c r="M135" s="101" t="n">
        <v>71.26000000000001</v>
      </c>
      <c r="N135" s="101" t="n">
        <v>635.64</v>
      </c>
    </row>
    <row r="136" ht="19.35" customHeight="1">
      <c r="A136" s="96" t="n"/>
      <c r="B136" s="104" t="n"/>
      <c r="C136" s="98" t="inlineStr">
        <is>
          <t>ЗТ</t>
        </is>
      </c>
      <c r="D136" s="270" t="n"/>
      <c r="E136" s="271" t="n"/>
      <c r="F136" s="105" t="inlineStr">
        <is>
          <t>чел.-ч</t>
        </is>
      </c>
      <c r="G136" s="121" t="n">
        <v>12</v>
      </c>
      <c r="H136" s="272" t="n">
        <v>1.2</v>
      </c>
      <c r="I136" s="275" t="n">
        <v>1.152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0" t="n"/>
      <c r="E137" s="271" t="n"/>
      <c r="F137" s="105" t="inlineStr">
        <is>
          <t>чел.-ч</t>
        </is>
      </c>
      <c r="G137" s="101" t="n">
        <v>6.88</v>
      </c>
      <c r="H137" s="272" t="n">
        <v>1.2</v>
      </c>
      <c r="I137" s="276" t="n">
        <v>0.66048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0" t="n"/>
      <c r="E138" s="271" t="n"/>
      <c r="F138" s="99" t="n"/>
      <c r="G138" s="106" t="n"/>
      <c r="H138" s="106" t="n"/>
      <c r="I138" s="100" t="n"/>
      <c r="J138" s="101" t="n">
        <v>624.74</v>
      </c>
      <c r="K138" s="100" t="n"/>
      <c r="L138" s="101" t="n">
        <v>59.98</v>
      </c>
      <c r="M138" s="100" t="n"/>
      <c r="N138" s="107" t="n"/>
    </row>
    <row r="139" ht="19.35" customHeight="1">
      <c r="A139" s="96" t="n"/>
      <c r="B139" s="108" t="n"/>
      <c r="C139" s="98" t="inlineStr">
        <is>
          <t>ФОТ</t>
        </is>
      </c>
      <c r="D139" s="270" t="n"/>
      <c r="E139" s="271" t="n"/>
      <c r="F139" s="99" t="n"/>
      <c r="G139" s="106" t="n"/>
      <c r="H139" s="106" t="n"/>
      <c r="I139" s="100" t="n"/>
      <c r="J139" s="100" t="n"/>
      <c r="K139" s="100" t="n"/>
      <c r="L139" s="101" t="n">
        <v>17.91</v>
      </c>
      <c r="M139" s="100" t="n"/>
      <c r="N139" s="103" t="n">
        <v>1276.27</v>
      </c>
    </row>
    <row r="140" ht="42" customHeight="1">
      <c r="A140" s="96" t="n"/>
      <c r="B140" s="109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0" t="n"/>
      <c r="E140" s="271" t="n"/>
      <c r="F140" s="105" t="inlineStr">
        <is>
          <t>%</t>
        </is>
      </c>
      <c r="G140" s="110" t="n">
        <v>89</v>
      </c>
      <c r="H140" s="111" t="n"/>
      <c r="I140" s="110" t="n">
        <v>89</v>
      </c>
      <c r="J140" s="100" t="n"/>
      <c r="K140" s="100" t="n"/>
      <c r="L140" s="101" t="n">
        <v>15.94</v>
      </c>
      <c r="M140" s="100" t="n"/>
      <c r="N140" s="112" t="n">
        <v>1135.88</v>
      </c>
    </row>
    <row r="141" ht="42" customHeight="1">
      <c r="A141" s="96" t="n"/>
      <c r="B141" s="109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0" t="n"/>
      <c r="E141" s="271" t="n"/>
      <c r="F141" s="105" t="inlineStr">
        <is>
          <t>%</t>
        </is>
      </c>
      <c r="G141" s="110" t="n">
        <v>41</v>
      </c>
      <c r="H141" s="111" t="n"/>
      <c r="I141" s="110" t="n">
        <v>41</v>
      </c>
      <c r="J141" s="100" t="n"/>
      <c r="K141" s="100" t="n"/>
      <c r="L141" s="101" t="n">
        <v>7.34</v>
      </c>
      <c r="M141" s="100" t="n"/>
      <c r="N141" s="101" t="n">
        <v>523.27</v>
      </c>
    </row>
    <row r="142" ht="19.35" customHeight="1">
      <c r="A142" s="96" t="n"/>
      <c r="B142" s="108" t="n"/>
      <c r="C142" s="88" t="inlineStr">
        <is>
          <t>Всего по позиции</t>
        </is>
      </c>
      <c r="D142" s="270" t="n"/>
      <c r="E142" s="271" t="n"/>
      <c r="F142" s="100" t="n"/>
      <c r="G142" s="106" t="n"/>
      <c r="H142" s="106" t="n"/>
      <c r="I142" s="113" t="n"/>
      <c r="J142" s="113" t="n"/>
      <c r="K142" s="113" t="n"/>
      <c r="L142" s="115" t="n">
        <v>83.26000000000001</v>
      </c>
      <c r="M142" s="113" t="n"/>
      <c r="N142" s="94" t="n"/>
    </row>
    <row r="143" ht="19.35" customHeight="1">
      <c r="A143" s="122" t="n"/>
      <c r="B143" s="122" t="n"/>
      <c r="C143" s="123" t="inlineStr">
        <is>
          <t>Итого по разделу 1. Вырубка просеки</t>
        </is>
      </c>
      <c r="L143" s="124" t="n">
        <v>7532.07</v>
      </c>
      <c r="M143" s="122" t="n"/>
      <c r="N143" s="125" t="n"/>
    </row>
    <row r="144" ht="19.35" customHeight="1">
      <c r="A144" s="126" t="n"/>
      <c r="B144" s="127" t="n"/>
      <c r="C144" s="128" t="inlineStr">
        <is>
          <t>Итого прямые затраты по разделу</t>
        </is>
      </c>
      <c r="L144" s="129" t="n">
        <v>4158.63</v>
      </c>
      <c r="M144" s="130" t="n"/>
      <c r="N144" s="129" t="n">
        <v>201002.01</v>
      </c>
    </row>
    <row r="145" ht="19.35" customHeight="1">
      <c r="A145" s="126" t="n"/>
      <c r="B145" s="127" t="n"/>
      <c r="C145" s="128" t="inlineStr">
        <is>
          <t>в том числе</t>
        </is>
      </c>
      <c r="L145" s="129" t="n"/>
      <c r="M145" s="130" t="n"/>
      <c r="N145" s="129" t="n"/>
    </row>
    <row r="146" ht="19.35" customHeight="1">
      <c r="A146" s="126" t="n"/>
      <c r="B146" s="127" t="n"/>
      <c r="C146" s="128" t="inlineStr">
        <is>
          <t>- оплата труда (ОТ)</t>
        </is>
      </c>
      <c r="L146" s="129" t="n">
        <v>2263.54</v>
      </c>
      <c r="M146" s="130" t="n"/>
      <c r="N146" s="129" t="n">
        <v>161299.87</v>
      </c>
    </row>
    <row r="147" ht="19.35" customHeight="1">
      <c r="A147" s="126" t="n"/>
      <c r="B147" s="127" t="n"/>
      <c r="C147" s="128" t="inlineStr">
        <is>
          <t>- эксплуатация машин и механизмов</t>
        </is>
      </c>
      <c r="L147" s="129" t="n">
        <v>1895.09</v>
      </c>
      <c r="M147" s="130" t="n"/>
      <c r="N147" s="129" t="n">
        <v>39702.14</v>
      </c>
    </row>
    <row r="148" ht="19.35" customHeight="1">
      <c r="A148" s="126" t="n"/>
      <c r="B148" s="131" t="n"/>
      <c r="C148" s="132" t="inlineStr">
        <is>
          <t>в том числе</t>
        </is>
      </c>
      <c r="L148" s="129" t="n"/>
      <c r="M148" s="130" t="n"/>
      <c r="N148" s="129" t="n"/>
    </row>
    <row r="149" ht="19.35" customHeight="1">
      <c r="A149" s="126" t="n"/>
      <c r="B149" s="131" t="n"/>
      <c r="C149" s="132" t="inlineStr">
        <is>
          <t>эксплуатация машин и механизмов без учета доплат к оплате труда машинистов</t>
        </is>
      </c>
      <c r="L149" s="129" t="n">
        <v>1895.09</v>
      </c>
      <c r="M149" s="130" t="n"/>
      <c r="N149" s="129" t="n">
        <v>39702.14</v>
      </c>
    </row>
    <row r="150" ht="19.35" customHeight="1">
      <c r="A150" s="126" t="n"/>
      <c r="B150" s="131" t="n"/>
      <c r="C150" s="132" t="inlineStr">
        <is>
          <t>в том числе</t>
        </is>
      </c>
      <c r="L150" s="129" t="n"/>
      <c r="M150" s="130" t="n"/>
      <c r="N150" s="129" t="n"/>
    </row>
    <row r="151" ht="19.35" customHeight="1">
      <c r="A151" s="126" t="n"/>
      <c r="B151" s="131" t="n"/>
      <c r="C151" s="132" t="inlineStr">
        <is>
          <t>оплата труда машинистов (ОТм)</t>
        </is>
      </c>
      <c r="L151" s="129" t="n">
        <v>331.4</v>
      </c>
      <c r="M151" s="130" t="n"/>
      <c r="N151" s="129" t="n">
        <v>23615.57</v>
      </c>
    </row>
    <row r="152" ht="19.35" customHeight="1">
      <c r="A152" s="126" t="n"/>
      <c r="B152" s="127" t="n"/>
      <c r="C152" s="128" t="inlineStr">
        <is>
          <t>Итого ФОТ (справочно)</t>
        </is>
      </c>
      <c r="L152" s="129" t="n">
        <v>2594.94</v>
      </c>
      <c r="M152" s="130" t="n"/>
      <c r="N152" s="129" t="n">
        <v>184915.44</v>
      </c>
    </row>
    <row r="153" ht="19.35" customHeight="1">
      <c r="A153" s="126" t="n"/>
      <c r="B153" s="127" t="n"/>
      <c r="C153" s="128" t="inlineStr">
        <is>
          <t>Итого накладные расходы</t>
        </is>
      </c>
      <c r="L153" s="129" t="n">
        <v>2309.51</v>
      </c>
      <c r="M153" s="130" t="n"/>
      <c r="N153" s="129" t="n">
        <v>164574.74</v>
      </c>
    </row>
    <row r="154" ht="19.35" customHeight="1">
      <c r="A154" s="126" t="n"/>
      <c r="B154" s="127" t="n"/>
      <c r="C154" s="128" t="inlineStr">
        <is>
          <t>Итого сметная прибыль</t>
        </is>
      </c>
      <c r="L154" s="129" t="n">
        <v>1063.93</v>
      </c>
      <c r="M154" s="130" t="n"/>
      <c r="N154" s="129" t="n">
        <v>75815.33</v>
      </c>
    </row>
    <row r="155" ht="19.35" customHeight="1">
      <c r="A155" s="126" t="n"/>
      <c r="B155" s="133" t="n"/>
      <c r="C155" s="134" t="inlineStr">
        <is>
          <t>Итого по разделу</t>
        </is>
      </c>
      <c r="L155" s="124" t="n">
        <v>7532.07</v>
      </c>
      <c r="M155" s="135" t="n"/>
      <c r="N155" s="124" t="n">
        <v>441392.08</v>
      </c>
    </row>
    <row r="156" ht="19.35" customHeight="1">
      <c r="A156" s="126" t="n"/>
      <c r="B156" s="131" t="n"/>
      <c r="C156" s="132" t="inlineStr">
        <is>
          <t>Справочно</t>
        </is>
      </c>
      <c r="L156" s="129" t="n"/>
      <c r="M156" s="130" t="n"/>
      <c r="N156" s="129" t="n"/>
    </row>
    <row r="157" ht="19.35" customHeight="1">
      <c r="A157" s="126" t="n"/>
      <c r="B157" s="127" t="n"/>
      <c r="C157" s="132" t="inlineStr">
        <is>
          <t>затраты труда рабочих</t>
        </is>
      </c>
      <c r="I157" s="136" t="n">
        <v>267.76152</v>
      </c>
      <c r="J157" s="137" t="n"/>
      <c r="K157" s="137" t="n"/>
      <c r="L157" s="130" t="n"/>
      <c r="M157" s="130" t="n"/>
      <c r="N157" s="130" t="n"/>
    </row>
    <row r="158" ht="19.35" customHeight="1">
      <c r="A158" s="126" t="n"/>
      <c r="B158" s="127" t="n"/>
      <c r="C158" s="132" t="inlineStr">
        <is>
          <t>затраты труда машинистов</t>
        </is>
      </c>
      <c r="I158" s="136" t="n">
        <v>24.5478</v>
      </c>
      <c r="J158" s="137" t="n"/>
      <c r="K158" s="137" t="n"/>
      <c r="L158" s="130" t="n"/>
      <c r="M158" s="130" t="n"/>
      <c r="N158" s="130" t="n"/>
    </row>
    <row r="159" ht="19.35" customHeight="1">
      <c r="A159" s="138" t="n"/>
      <c r="B159" s="139" t="n"/>
      <c r="C159" s="140" t="inlineStr">
        <is>
          <t>ВСЕГО по смете</t>
        </is>
      </c>
      <c r="D159" s="141" t="n"/>
      <c r="E159" s="141" t="n"/>
      <c r="F159" s="142" t="n"/>
      <c r="G159" s="142" t="n"/>
      <c r="H159" s="142" t="n"/>
      <c r="I159" s="142" t="n"/>
      <c r="J159" s="142" t="n"/>
      <c r="K159" s="142" t="n"/>
      <c r="L159" s="143" t="n"/>
      <c r="M159" s="142" t="n"/>
      <c r="N159" s="144" t="n"/>
    </row>
    <row r="160" ht="19.35" customHeight="1">
      <c r="A160" s="126" t="n"/>
      <c r="B160" s="133" t="n"/>
      <c r="C160" s="134" t="inlineStr">
        <is>
          <t>Итого по всем разделам</t>
        </is>
      </c>
      <c r="L160" s="124" t="n">
        <v>7532.07</v>
      </c>
      <c r="M160" s="125" t="n"/>
      <c r="N160" s="124" t="n"/>
    </row>
    <row r="161" ht="19.35" customHeight="1">
      <c r="A161" s="126" t="n"/>
      <c r="B161" s="127" t="n"/>
      <c r="C161" s="128" t="inlineStr">
        <is>
          <t>ВСЕГО строительные работы</t>
        </is>
      </c>
      <c r="L161" s="129" t="n">
        <v>7532.07</v>
      </c>
      <c r="M161" s="130" t="n"/>
      <c r="N161" s="129" t="n">
        <v>441392.08</v>
      </c>
    </row>
    <row r="162" ht="19.35" customHeight="1">
      <c r="A162" s="126" t="n"/>
      <c r="B162" s="131" t="n"/>
      <c r="C162" s="132" t="inlineStr">
        <is>
          <t>в том числе</t>
        </is>
      </c>
      <c r="L162" s="129" t="n"/>
      <c r="M162" s="130" t="n"/>
      <c r="N162" s="129" t="n"/>
    </row>
    <row r="163" ht="19.35" customHeight="1">
      <c r="A163" s="126" t="n"/>
      <c r="B163" s="131" t="n"/>
      <c r="C163" s="132" t="inlineStr">
        <is>
          <t>всего прямые затраты</t>
        </is>
      </c>
      <c r="L163" s="129" t="n">
        <v>4158.63</v>
      </c>
      <c r="M163" s="130" t="n"/>
      <c r="N163" s="129" t="n">
        <v>201002.01</v>
      </c>
    </row>
    <row r="164" ht="19.35" customHeight="1">
      <c r="A164" s="126" t="n"/>
      <c r="B164" s="131" t="n"/>
      <c r="C164" s="132" t="inlineStr">
        <is>
          <t>в том числе</t>
        </is>
      </c>
      <c r="L164" s="129" t="n"/>
      <c r="M164" s="130" t="n"/>
      <c r="N164" s="129" t="n"/>
    </row>
    <row r="165" ht="19.35" customHeight="1">
      <c r="A165" s="126" t="n"/>
      <c r="B165" s="131" t="n"/>
      <c r="C165" s="132" t="inlineStr">
        <is>
          <t>- оплата труда (ОТ)</t>
        </is>
      </c>
      <c r="L165" s="129" t="n">
        <v>2263.54</v>
      </c>
      <c r="M165" s="130" t="n"/>
      <c r="N165" s="129" t="n">
        <v>161299.87</v>
      </c>
    </row>
    <row r="166" ht="19.35" customHeight="1">
      <c r="A166" s="126" t="n"/>
      <c r="B166" s="131" t="n"/>
      <c r="C166" s="132" t="inlineStr">
        <is>
          <t>- эксплуатация машин и механизмов</t>
        </is>
      </c>
      <c r="L166" s="129" t="n">
        <v>1895.09</v>
      </c>
      <c r="M166" s="130" t="n"/>
      <c r="N166" s="129" t="n">
        <v>39702.14</v>
      </c>
    </row>
    <row r="167" ht="19.35" customHeight="1">
      <c r="A167" s="126" t="n"/>
      <c r="B167" s="131" t="n"/>
      <c r="C167" s="132" t="inlineStr">
        <is>
          <t>в т.ч. эксплуатация машин и механизмов без учета доплат к оплате труда машинистов</t>
        </is>
      </c>
      <c r="L167" s="129" t="n">
        <v>1895.09</v>
      </c>
      <c r="M167" s="130" t="n"/>
      <c r="N167" s="129" t="n">
        <v>39702.14</v>
      </c>
    </row>
    <row r="168" ht="19.35" customHeight="1">
      <c r="A168" s="126" t="n"/>
      <c r="B168" s="131" t="n"/>
      <c r="C168" s="132" t="inlineStr">
        <is>
          <t>- в т.ч. оплата труда машинистов (ОТм)</t>
        </is>
      </c>
      <c r="L168" s="129" t="n">
        <v>331.4</v>
      </c>
      <c r="M168" s="130" t="n"/>
      <c r="N168" s="129" t="n">
        <v>23615.57</v>
      </c>
    </row>
    <row r="169" ht="19.35" customHeight="1">
      <c r="A169" s="126" t="n"/>
      <c r="B169" s="131" t="n"/>
      <c r="C169" s="132" t="inlineStr">
        <is>
          <t>всего ФОТ (справочно)</t>
        </is>
      </c>
      <c r="L169" s="129" t="n">
        <v>2594.94</v>
      </c>
      <c r="M169" s="130" t="n"/>
      <c r="N169" s="129" t="n">
        <v>184915.44</v>
      </c>
    </row>
    <row r="170" ht="19.35" customHeight="1">
      <c r="A170" s="126" t="n"/>
      <c r="B170" s="131" t="n"/>
      <c r="C170" s="132" t="inlineStr">
        <is>
          <t>всего накладные расходы</t>
        </is>
      </c>
      <c r="L170" s="129" t="n">
        <v>2309.51</v>
      </c>
      <c r="M170" s="130" t="n"/>
      <c r="N170" s="129" t="n">
        <v>164574.74</v>
      </c>
    </row>
    <row r="171" ht="19.35" customHeight="1">
      <c r="A171" s="126" t="n"/>
      <c r="B171" s="131" t="n"/>
      <c r="C171" s="132" t="inlineStr">
        <is>
          <t>всего сметная прибыль</t>
        </is>
      </c>
      <c r="L171" s="129" t="n">
        <v>1063.93</v>
      </c>
      <c r="M171" s="130" t="n"/>
      <c r="N171" s="129" t="n">
        <v>75815.33</v>
      </c>
    </row>
    <row r="172" ht="19.35" customHeight="1">
      <c r="A172" s="126" t="n"/>
      <c r="B172" s="133" t="n"/>
      <c r="C172" s="134" t="inlineStr">
        <is>
          <t>ВСЕГО по смете</t>
        </is>
      </c>
      <c r="L172" s="124" t="n">
        <v>7532.07</v>
      </c>
      <c r="M172" s="125" t="n"/>
      <c r="N172" s="124" t="n">
        <v>441392.08</v>
      </c>
    </row>
    <row r="173" ht="19.35" customHeight="1">
      <c r="A173" s="126" t="n"/>
      <c r="B173" s="131" t="n"/>
      <c r="C173" s="132" t="inlineStr">
        <is>
          <t>Всего прямые затраты</t>
        </is>
      </c>
      <c r="L173" s="129" t="n">
        <v>4158.63</v>
      </c>
      <c r="M173" s="130" t="n"/>
      <c r="N173" s="129" t="n">
        <v>201002.01</v>
      </c>
    </row>
    <row r="174" ht="19.35" customHeight="1">
      <c r="A174" s="126" t="n"/>
      <c r="B174" s="131" t="n"/>
      <c r="C174" s="132" t="inlineStr">
        <is>
          <t>в том числе</t>
        </is>
      </c>
      <c r="L174" s="129" t="n"/>
      <c r="M174" s="130" t="n"/>
      <c r="N174" s="129" t="n"/>
    </row>
    <row r="175" ht="19.35" customHeight="1">
      <c r="A175" s="126" t="n"/>
      <c r="B175" s="131" t="n"/>
      <c r="C175" s="132" t="inlineStr">
        <is>
          <t>- оплата труда рабочих (ОТ)</t>
        </is>
      </c>
      <c r="L175" s="129" t="n">
        <v>2263.54</v>
      </c>
      <c r="M175" s="130" t="n"/>
      <c r="N175" s="129" t="n">
        <v>161299.87</v>
      </c>
    </row>
    <row r="176" ht="19.35" customHeight="1">
      <c r="A176" s="126" t="n"/>
      <c r="B176" s="131" t="n"/>
      <c r="C176" s="132" t="inlineStr">
        <is>
          <t>- эксплуатация машин и механизмов</t>
        </is>
      </c>
      <c r="L176" s="129" t="n">
        <v>1895.09</v>
      </c>
      <c r="M176" s="130" t="n"/>
      <c r="N176" s="129" t="n">
        <v>39702.14</v>
      </c>
    </row>
    <row r="177" ht="19.35" customHeight="1">
      <c r="A177" s="126" t="n"/>
      <c r="B177" s="131" t="n"/>
      <c r="C177" s="132" t="inlineStr">
        <is>
          <t>в т.ч. эксплуатация машин и механизмов без учета доплат к оплате труда машинистов</t>
        </is>
      </c>
      <c r="L177" s="129" t="n">
        <v>1895.09</v>
      </c>
      <c r="M177" s="130" t="n"/>
      <c r="N177" s="129" t="n">
        <v>39702.14</v>
      </c>
    </row>
    <row r="178" ht="19.35" customHeight="1">
      <c r="A178" s="126" t="n"/>
      <c r="B178" s="131" t="n"/>
      <c r="C178" s="132" t="inlineStr">
        <is>
          <t>- в т.ч. оплата труда машинистов (ОТм)</t>
        </is>
      </c>
      <c r="L178" s="129" t="n">
        <v>331.4</v>
      </c>
      <c r="M178" s="130" t="n"/>
      <c r="N178" s="129" t="n">
        <v>23615.57</v>
      </c>
    </row>
    <row r="179" ht="19.35" customHeight="1">
      <c r="A179" s="126" t="n"/>
      <c r="B179" s="131" t="n"/>
      <c r="C179" s="132" t="inlineStr">
        <is>
          <t>Всего ФОТ (справочно)</t>
        </is>
      </c>
      <c r="L179" s="129" t="n">
        <v>2594.94</v>
      </c>
      <c r="M179" s="130" t="n"/>
      <c r="N179" s="129" t="n">
        <v>184915.44</v>
      </c>
    </row>
    <row r="180" ht="19.35" customHeight="1">
      <c r="A180" s="126" t="n"/>
      <c r="B180" s="131" t="n"/>
      <c r="C180" s="132" t="inlineStr">
        <is>
          <t>Всего накладные расходы</t>
        </is>
      </c>
      <c r="L180" s="129" t="n">
        <v>2309.51</v>
      </c>
      <c r="M180" s="130" t="n"/>
      <c r="N180" s="129" t="n">
        <v>164574.74</v>
      </c>
    </row>
    <row r="181" ht="19.35" customHeight="1">
      <c r="A181" s="126" t="n"/>
      <c r="B181" s="131" t="n"/>
      <c r="C181" s="132" t="inlineStr">
        <is>
          <t>Всего сметная прибыль</t>
        </is>
      </c>
      <c r="L181" s="129" t="n">
        <v>1063.93</v>
      </c>
      <c r="M181" s="130" t="n"/>
      <c r="N181" s="129" t="n">
        <v>75815.33</v>
      </c>
    </row>
    <row r="182" ht="19.35" customHeight="1">
      <c r="A182" s="126" t="n"/>
      <c r="B182" s="131" t="n"/>
      <c r="C182" s="132" t="inlineStr">
        <is>
          <t>Справочно</t>
        </is>
      </c>
      <c r="L182" s="129" t="n"/>
      <c r="M182" s="130" t="n"/>
      <c r="N182" s="129" t="n"/>
    </row>
    <row r="183" ht="19.35" customHeight="1">
      <c r="A183" s="126" t="n"/>
      <c r="B183" s="127" t="n"/>
      <c r="C183" s="132" t="inlineStr">
        <is>
          <t>затраты труда рабочих</t>
        </is>
      </c>
      <c r="I183" s="136" t="n">
        <v>267.76152</v>
      </c>
      <c r="J183" s="137" t="n"/>
      <c r="K183" s="137" t="n"/>
      <c r="L183" s="130" t="n"/>
      <c r="M183" s="130" t="n"/>
      <c r="N183" s="130" t="n"/>
    </row>
    <row r="184" ht="19.35" customHeight="1">
      <c r="A184" s="126" t="n"/>
      <c r="B184" s="127" t="n"/>
      <c r="C184" s="132" t="inlineStr">
        <is>
          <t>затраты труда машинистов</t>
        </is>
      </c>
      <c r="I184" s="136" t="n">
        <v>24.5478</v>
      </c>
      <c r="J184" s="137" t="n"/>
      <c r="K184" s="137" t="n"/>
      <c r="L184" s="130" t="n"/>
      <c r="M184" s="130" t="n"/>
      <c r="N184" s="130" t="n"/>
    </row>
    <row r="185" ht="19.35" customHeight="1">
      <c r="A185" s="126" t="n"/>
      <c r="B185" s="145" t="n"/>
      <c r="C185" s="145" t="n"/>
      <c r="D185" s="123" t="n"/>
      <c r="E185" s="123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6" t="inlineStr">
        <is>
          <t>Составил: ______________________________________/  Григорова И. А. /</t>
        </is>
      </c>
    </row>
    <row r="187" ht="19.35" customHeight="1">
      <c r="A187" s="146" t="n"/>
      <c r="B187" s="146" t="n"/>
      <c r="C187" s="147" t="inlineStr">
        <is>
          <t>должность, подпись (инициалы, фамилия)</t>
        </is>
      </c>
      <c r="G187" s="148" t="n"/>
      <c r="H187" s="148" t="n"/>
      <c r="I187" s="148" t="n"/>
      <c r="J187" s="146" t="n"/>
      <c r="K187" s="146" t="n"/>
      <c r="L187" s="146" t="n"/>
      <c r="M187" s="146" t="n"/>
      <c r="N187" s="146" t="n"/>
    </row>
    <row r="188" ht="19.35" customHeight="1">
      <c r="A188" s="146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7" t="inlineStr">
        <is>
          <t>должность, подпись (инициалы, фамилия)</t>
        </is>
      </c>
      <c r="G189" s="148" t="n"/>
      <c r="H189" s="148" t="n"/>
      <c r="I189" s="148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02-29-02</t>
        </is>
      </c>
    </row>
    <row r="25" ht="19.35" customHeight="1">
      <c r="A25" s="56" t="inlineStr">
        <is>
          <t>29 ВЛ 220 Амурская-Благовещенская №1. г.о. Свободный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19.15</v>
      </c>
      <c r="M31" s="65" t="n">
        <v>0.27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44.05</v>
      </c>
      <c r="E32" s="72" t="inlineStr">
        <is>
          <t>(</t>
        </is>
      </c>
      <c r="F32" s="71" t="n">
        <v>0.62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32.08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44.05</v>
      </c>
      <c r="E34" s="72" t="inlineStr">
        <is>
          <t>(</t>
        </is>
      </c>
      <c r="F34" s="78" t="n">
        <v>0.62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1-9, 12-24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0.85</v>
      </c>
      <c r="H44" s="95" t="n">
        <v>1</v>
      </c>
      <c r="I44" s="115" t="n">
        <v>0.85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91.63</v>
      </c>
      <c r="M46" s="101" t="n">
        <v>71.26000000000001</v>
      </c>
      <c r="N46" s="103" t="n">
        <v>6529.55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4" t="n">
        <v>13.4</v>
      </c>
      <c r="H47" s="149" t="n">
        <v>0.96</v>
      </c>
      <c r="I47" s="273" t="n">
        <v>10.9344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91.63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70" t="n"/>
      <c r="E49" s="271" t="n"/>
      <c r="F49" s="99" t="n"/>
      <c r="G49" s="106" t="n"/>
      <c r="H49" s="106" t="n"/>
      <c r="I49" s="100" t="n"/>
      <c r="J49" s="100" t="n"/>
      <c r="K49" s="100" t="n"/>
      <c r="L49" s="101" t="n">
        <v>91.63</v>
      </c>
      <c r="M49" s="100" t="n"/>
      <c r="N49" s="103" t="n">
        <v>6529.55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81.55</v>
      </c>
      <c r="M50" s="100" t="n"/>
      <c r="N50" s="112" t="n">
        <v>5811.3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37.57</v>
      </c>
      <c r="M51" s="100" t="n"/>
      <c r="N51" s="103" t="n">
        <v>2677.12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70" t="n"/>
      <c r="E52" s="271" t="n"/>
      <c r="F52" s="100" t="n"/>
      <c r="G52" s="106" t="n"/>
      <c r="H52" s="106" t="n"/>
      <c r="I52" s="113" t="n"/>
      <c r="J52" s="113" t="n"/>
      <c r="K52" s="113" t="n"/>
      <c r="L52" s="115" t="n">
        <v>210.75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0.47</v>
      </c>
      <c r="H53" s="95" t="n">
        <v>1</v>
      </c>
      <c r="I53" s="115" t="n">
        <v>0.47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145.95</v>
      </c>
      <c r="M55" s="101" t="n">
        <v>71.26000000000001</v>
      </c>
      <c r="N55" s="103" t="n">
        <v>10400.4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4" t="n">
        <v>38.6</v>
      </c>
      <c r="H56" s="149" t="n">
        <v>0.96</v>
      </c>
      <c r="I56" s="276" t="n">
        <v>17.41632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145.95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70" t="n"/>
      <c r="E58" s="271" t="n"/>
      <c r="F58" s="99" t="n"/>
      <c r="G58" s="106" t="n"/>
      <c r="H58" s="106" t="n"/>
      <c r="I58" s="100" t="n"/>
      <c r="J58" s="100" t="n"/>
      <c r="K58" s="100" t="n"/>
      <c r="L58" s="101" t="n">
        <v>145.95</v>
      </c>
      <c r="M58" s="100" t="n"/>
      <c r="N58" s="103" t="n">
        <v>10400.4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129.9</v>
      </c>
      <c r="M59" s="100" t="n"/>
      <c r="N59" s="112" t="n">
        <v>9256.360000000001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59.84</v>
      </c>
      <c r="M60" s="100" t="n"/>
      <c r="N60" s="103" t="n">
        <v>4264.16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70" t="n"/>
      <c r="E61" s="271" t="n"/>
      <c r="F61" s="100" t="n"/>
      <c r="G61" s="106" t="n"/>
      <c r="H61" s="106" t="n"/>
      <c r="I61" s="113" t="n"/>
      <c r="J61" s="113" t="n"/>
      <c r="K61" s="113" t="n"/>
      <c r="L61" s="115" t="n">
        <v>335.69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0.08</v>
      </c>
      <c r="H62" s="95" t="n">
        <v>1</v>
      </c>
      <c r="I62" s="115" t="n">
        <v>0.08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31.21</v>
      </c>
      <c r="M64" s="101" t="n">
        <v>71.26000000000001</v>
      </c>
      <c r="N64" s="103" t="n">
        <v>2224.02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4" t="n">
        <v>48.5</v>
      </c>
      <c r="H65" s="149" t="n">
        <v>0.96</v>
      </c>
      <c r="I65" s="273" t="n">
        <v>3.7248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31.21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70" t="n"/>
      <c r="E67" s="271" t="n"/>
      <c r="F67" s="99" t="n"/>
      <c r="G67" s="106" t="n"/>
      <c r="H67" s="106" t="n"/>
      <c r="I67" s="100" t="n"/>
      <c r="J67" s="100" t="n"/>
      <c r="K67" s="100" t="n"/>
      <c r="L67" s="101" t="n">
        <v>31.21</v>
      </c>
      <c r="M67" s="100" t="n"/>
      <c r="N67" s="103" t="n">
        <v>2224.02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27.78</v>
      </c>
      <c r="M68" s="100" t="n"/>
      <c r="N68" s="112" t="n">
        <v>1979.38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12.8</v>
      </c>
      <c r="M69" s="100" t="n"/>
      <c r="N69" s="101" t="n">
        <v>911.85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70" t="n"/>
      <c r="E70" s="271" t="n"/>
      <c r="F70" s="100" t="n"/>
      <c r="G70" s="106" t="n"/>
      <c r="H70" s="106" t="n"/>
      <c r="I70" s="113" t="n"/>
      <c r="J70" s="113" t="n"/>
      <c r="K70" s="113" t="n"/>
      <c r="L70" s="115" t="n">
        <v>71.79000000000001</v>
      </c>
      <c r="M70" s="113" t="n"/>
      <c r="N70" s="94" t="n"/>
    </row>
    <row r="71" ht="19.35" customHeight="1">
      <c r="A71" s="122" t="n"/>
      <c r="B71" s="122" t="n"/>
      <c r="C71" s="123" t="inlineStr">
        <is>
          <t>Итого по разделу 1. Вырубка просеки</t>
        </is>
      </c>
      <c r="L71" s="124" t="n">
        <v>618.23</v>
      </c>
      <c r="M71" s="122" t="n"/>
      <c r="N71" s="125" t="n"/>
    </row>
    <row r="72" ht="19.35" customHeight="1">
      <c r="A72" s="126" t="n"/>
      <c r="B72" s="127" t="n"/>
      <c r="C72" s="128" t="inlineStr">
        <is>
          <t>Итого прямые затраты по разделу</t>
        </is>
      </c>
      <c r="L72" s="129" t="n">
        <v>268.79</v>
      </c>
      <c r="M72" s="130" t="n"/>
      <c r="N72" s="129" t="n">
        <v>19153.97</v>
      </c>
    </row>
    <row r="73" ht="19.35" customHeight="1">
      <c r="A73" s="126" t="n"/>
      <c r="B73" s="127" t="n"/>
      <c r="C73" s="128" t="inlineStr">
        <is>
          <t>в том числе</t>
        </is>
      </c>
      <c r="L73" s="129" t="n"/>
      <c r="M73" s="130" t="n"/>
      <c r="N73" s="129" t="n"/>
    </row>
    <row r="74" ht="19.35" customHeight="1">
      <c r="A74" s="126" t="n"/>
      <c r="B74" s="127" t="n"/>
      <c r="C74" s="128" t="inlineStr">
        <is>
          <t>- оплата труда (ОТ)</t>
        </is>
      </c>
      <c r="L74" s="129" t="n">
        <v>268.79</v>
      </c>
      <c r="M74" s="130" t="n"/>
      <c r="N74" s="129" t="n">
        <v>19153.97</v>
      </c>
    </row>
    <row r="75" ht="19.35" customHeight="1">
      <c r="A75" s="126" t="n"/>
      <c r="B75" s="127" t="n"/>
      <c r="C75" s="128" t="inlineStr">
        <is>
          <t>- эксплуатация машин и механизмов</t>
        </is>
      </c>
      <c r="L75" s="129" t="n">
        <v>0</v>
      </c>
      <c r="M75" s="130" t="n"/>
      <c r="N75" s="129" t="n">
        <v>0</v>
      </c>
    </row>
    <row r="76" ht="19.35" customHeight="1">
      <c r="A76" s="126" t="n"/>
      <c r="B76" s="131" t="n"/>
      <c r="C76" s="132" t="inlineStr">
        <is>
          <t>в том числе</t>
        </is>
      </c>
      <c r="L76" s="129" t="n"/>
      <c r="M76" s="130" t="n"/>
      <c r="N76" s="129" t="n"/>
    </row>
    <row r="77" ht="19.35" customHeight="1">
      <c r="A77" s="126" t="n"/>
      <c r="B77" s="131" t="n"/>
      <c r="C77" s="132" t="inlineStr">
        <is>
          <t>эксплуатация машин и механизмов без учета доплат к оплате труда машинистов</t>
        </is>
      </c>
      <c r="L77" s="129" t="n">
        <v>0</v>
      </c>
      <c r="M77" s="130" t="n"/>
      <c r="N77" s="129" t="n">
        <v>0</v>
      </c>
    </row>
    <row r="78" ht="19.35" customHeight="1">
      <c r="A78" s="126" t="n"/>
      <c r="B78" s="131" t="n"/>
      <c r="C78" s="132" t="inlineStr">
        <is>
          <t>в том числе</t>
        </is>
      </c>
      <c r="L78" s="129" t="n"/>
      <c r="M78" s="130" t="n"/>
      <c r="N78" s="129" t="n"/>
    </row>
    <row r="79" ht="19.35" customHeight="1">
      <c r="A79" s="126" t="n"/>
      <c r="B79" s="131" t="n"/>
      <c r="C79" s="132" t="inlineStr">
        <is>
          <t>оплата труда машинистов (ОТм)</t>
        </is>
      </c>
      <c r="L79" s="129" t="n">
        <v>0</v>
      </c>
      <c r="M79" s="130" t="n"/>
      <c r="N79" s="129" t="n">
        <v>0</v>
      </c>
    </row>
    <row r="80" ht="19.35" customHeight="1">
      <c r="A80" s="126" t="n"/>
      <c r="B80" s="127" t="n"/>
      <c r="C80" s="128" t="inlineStr">
        <is>
          <t>Итого ФОТ (справочно)</t>
        </is>
      </c>
      <c r="L80" s="129" t="n">
        <v>268.79</v>
      </c>
      <c r="M80" s="130" t="n"/>
      <c r="N80" s="129" t="n">
        <v>19153.97</v>
      </c>
    </row>
    <row r="81" ht="19.35" customHeight="1">
      <c r="A81" s="126" t="n"/>
      <c r="B81" s="127" t="n"/>
      <c r="C81" s="128" t="inlineStr">
        <is>
          <t>Итого накладные расходы</t>
        </is>
      </c>
      <c r="L81" s="129" t="n">
        <v>239.23</v>
      </c>
      <c r="M81" s="130" t="n"/>
      <c r="N81" s="129" t="n">
        <v>17047.04</v>
      </c>
    </row>
    <row r="82" ht="19.35" customHeight="1">
      <c r="A82" s="126" t="n"/>
      <c r="B82" s="127" t="n"/>
      <c r="C82" s="128" t="inlineStr">
        <is>
          <t>Итого сметная прибыль</t>
        </is>
      </c>
      <c r="L82" s="129" t="n">
        <v>110.21</v>
      </c>
      <c r="M82" s="130" t="n"/>
      <c r="N82" s="129" t="n">
        <v>7853.13</v>
      </c>
    </row>
    <row r="83" ht="19.35" customHeight="1">
      <c r="A83" s="126" t="n"/>
      <c r="B83" s="133" t="n"/>
      <c r="C83" s="134" t="inlineStr">
        <is>
          <t>Итого по разделу</t>
        </is>
      </c>
      <c r="L83" s="124" t="n">
        <v>618.23</v>
      </c>
      <c r="M83" s="135" t="n"/>
      <c r="N83" s="124" t="n">
        <v>44054.14</v>
      </c>
    </row>
    <row r="84" ht="19.35" customHeight="1">
      <c r="A84" s="126" t="n"/>
      <c r="B84" s="131" t="n"/>
      <c r="C84" s="132" t="inlineStr">
        <is>
          <t>Справочно</t>
        </is>
      </c>
      <c r="L84" s="129" t="n"/>
      <c r="M84" s="130" t="n"/>
      <c r="N84" s="129" t="n"/>
    </row>
    <row r="85" ht="19.35" customHeight="1">
      <c r="A85" s="126" t="n"/>
      <c r="B85" s="127" t="n"/>
      <c r="C85" s="132" t="inlineStr">
        <is>
          <t>затраты труда рабочих</t>
        </is>
      </c>
      <c r="I85" s="136" t="n">
        <v>32.07552</v>
      </c>
      <c r="J85" s="137" t="n"/>
      <c r="K85" s="137" t="n"/>
      <c r="L85" s="130" t="n"/>
      <c r="M85" s="130" t="n"/>
      <c r="N85" s="130" t="n"/>
    </row>
    <row r="86" ht="19.35" customHeight="1">
      <c r="A86" s="126" t="n"/>
      <c r="B86" s="127" t="n"/>
      <c r="C86" s="132" t="inlineStr">
        <is>
          <t>затраты труда машинистов</t>
        </is>
      </c>
      <c r="I86" s="136" t="n">
        <v>0</v>
      </c>
      <c r="J86" s="137" t="n"/>
      <c r="K86" s="137" t="n"/>
      <c r="L86" s="130" t="n"/>
      <c r="M86" s="130" t="n"/>
      <c r="N86" s="130" t="n"/>
    </row>
    <row r="87" ht="19.35" customHeight="1">
      <c r="A87" s="138" t="n"/>
      <c r="B87" s="139" t="n"/>
      <c r="C87" s="140" t="inlineStr">
        <is>
          <t>ВСЕГО по смете</t>
        </is>
      </c>
      <c r="D87" s="141" t="n"/>
      <c r="E87" s="141" t="n"/>
      <c r="F87" s="142" t="n"/>
      <c r="G87" s="142" t="n"/>
      <c r="H87" s="142" t="n"/>
      <c r="I87" s="142" t="n"/>
      <c r="J87" s="142" t="n"/>
      <c r="K87" s="142" t="n"/>
      <c r="L87" s="143" t="n"/>
      <c r="M87" s="142" t="n"/>
      <c r="N87" s="144" t="n"/>
    </row>
    <row r="88" ht="19.35" customHeight="1">
      <c r="A88" s="126" t="n"/>
      <c r="B88" s="133" t="n"/>
      <c r="C88" s="134" t="inlineStr">
        <is>
          <t>Итого по всем разделам</t>
        </is>
      </c>
      <c r="L88" s="124" t="n">
        <v>618.23</v>
      </c>
      <c r="M88" s="125" t="n"/>
      <c r="N88" s="124" t="n"/>
    </row>
    <row r="89" ht="19.35" customHeight="1">
      <c r="A89" s="126" t="n"/>
      <c r="B89" s="127" t="n"/>
      <c r="C89" s="128" t="inlineStr">
        <is>
          <t>ВСЕГО строительные работы</t>
        </is>
      </c>
      <c r="L89" s="129" t="n">
        <v>618.23</v>
      </c>
      <c r="M89" s="130" t="n"/>
      <c r="N89" s="129" t="n">
        <v>44054.14</v>
      </c>
    </row>
    <row r="90" ht="19.35" customHeight="1">
      <c r="A90" s="126" t="n"/>
      <c r="B90" s="131" t="n"/>
      <c r="C90" s="132" t="inlineStr">
        <is>
          <t>в том числе</t>
        </is>
      </c>
      <c r="L90" s="129" t="n"/>
      <c r="M90" s="130" t="n"/>
      <c r="N90" s="129" t="n"/>
    </row>
    <row r="91" ht="19.35" customHeight="1">
      <c r="A91" s="126" t="n"/>
      <c r="B91" s="131" t="n"/>
      <c r="C91" s="132" t="inlineStr">
        <is>
          <t>всего прямые затраты</t>
        </is>
      </c>
      <c r="L91" s="129" t="n">
        <v>268.79</v>
      </c>
      <c r="M91" s="130" t="n"/>
      <c r="N91" s="129" t="n">
        <v>19153.97</v>
      </c>
    </row>
    <row r="92" ht="19.35" customHeight="1">
      <c r="A92" s="126" t="n"/>
      <c r="B92" s="131" t="n"/>
      <c r="C92" s="132" t="inlineStr">
        <is>
          <t>в том числе</t>
        </is>
      </c>
      <c r="L92" s="129" t="n"/>
      <c r="M92" s="130" t="n"/>
      <c r="N92" s="129" t="n"/>
    </row>
    <row r="93" ht="19.35" customHeight="1">
      <c r="A93" s="126" t="n"/>
      <c r="B93" s="131" t="n"/>
      <c r="C93" s="132" t="inlineStr">
        <is>
          <t>- оплата труда (ОТ)</t>
        </is>
      </c>
      <c r="L93" s="129" t="n">
        <v>268.79</v>
      </c>
      <c r="M93" s="130" t="n"/>
      <c r="N93" s="129" t="n">
        <v>19153.97</v>
      </c>
    </row>
    <row r="94" ht="19.35" customHeight="1">
      <c r="A94" s="126" t="n"/>
      <c r="B94" s="131" t="n"/>
      <c r="C94" s="132" t="inlineStr">
        <is>
          <t>- эксплуатация машин и механизмов</t>
        </is>
      </c>
      <c r="L94" s="129" t="n">
        <v>0</v>
      </c>
      <c r="M94" s="130" t="n"/>
      <c r="N94" s="129" t="n">
        <v>0</v>
      </c>
    </row>
    <row r="95" ht="19.35" customHeight="1">
      <c r="A95" s="126" t="n"/>
      <c r="B95" s="131" t="n"/>
      <c r="C95" s="132" t="inlineStr">
        <is>
          <t>в т.ч. эксплуатация машин и механизмов без учета доплат к оплате труда машинистов</t>
        </is>
      </c>
      <c r="L95" s="129" t="n">
        <v>0</v>
      </c>
      <c r="M95" s="130" t="n"/>
      <c r="N95" s="129" t="n">
        <v>0</v>
      </c>
    </row>
    <row r="96" ht="19.35" customHeight="1">
      <c r="A96" s="126" t="n"/>
      <c r="B96" s="131" t="n"/>
      <c r="C96" s="132" t="inlineStr">
        <is>
          <t>- в т.ч. оплата труда машинистов (ОТм)</t>
        </is>
      </c>
      <c r="L96" s="129" t="n">
        <v>0</v>
      </c>
      <c r="M96" s="130" t="n"/>
      <c r="N96" s="129" t="n">
        <v>0</v>
      </c>
    </row>
    <row r="97" ht="19.35" customHeight="1">
      <c r="A97" s="126" t="n"/>
      <c r="B97" s="131" t="n"/>
      <c r="C97" s="132" t="inlineStr">
        <is>
          <t>всего ФОТ (справочно)</t>
        </is>
      </c>
      <c r="L97" s="129" t="n">
        <v>268.79</v>
      </c>
      <c r="M97" s="130" t="n"/>
      <c r="N97" s="129" t="n">
        <v>19153.97</v>
      </c>
    </row>
    <row r="98" ht="19.35" customHeight="1">
      <c r="A98" s="126" t="n"/>
      <c r="B98" s="131" t="n"/>
      <c r="C98" s="132" t="inlineStr">
        <is>
          <t>всего накладные расходы</t>
        </is>
      </c>
      <c r="L98" s="129" t="n">
        <v>239.23</v>
      </c>
      <c r="M98" s="130" t="n"/>
      <c r="N98" s="129" t="n">
        <v>17047.04</v>
      </c>
    </row>
    <row r="99" ht="19.35" customHeight="1">
      <c r="A99" s="126" t="n"/>
      <c r="B99" s="131" t="n"/>
      <c r="C99" s="132" t="inlineStr">
        <is>
          <t>всего сметная прибыль</t>
        </is>
      </c>
      <c r="L99" s="129" t="n">
        <v>110.21</v>
      </c>
      <c r="M99" s="130" t="n"/>
      <c r="N99" s="129" t="n">
        <v>7853.13</v>
      </c>
    </row>
    <row r="100" ht="19.35" customHeight="1">
      <c r="A100" s="126" t="n"/>
      <c r="B100" s="133" t="n"/>
      <c r="C100" s="134" t="inlineStr">
        <is>
          <t>ВСЕГО по смете</t>
        </is>
      </c>
      <c r="L100" s="124" t="n">
        <v>618.23</v>
      </c>
      <c r="M100" s="125" t="n"/>
      <c r="N100" s="124" t="n">
        <v>44054.14</v>
      </c>
    </row>
    <row r="101" ht="19.35" customHeight="1">
      <c r="A101" s="126" t="n"/>
      <c r="B101" s="131" t="n"/>
      <c r="C101" s="132" t="inlineStr">
        <is>
          <t>Всего прямые затраты</t>
        </is>
      </c>
      <c r="L101" s="129" t="n">
        <v>268.79</v>
      </c>
      <c r="M101" s="130" t="n"/>
      <c r="N101" s="129" t="n">
        <v>19153.97</v>
      </c>
    </row>
    <row r="102" ht="19.35" customHeight="1">
      <c r="A102" s="126" t="n"/>
      <c r="B102" s="131" t="n"/>
      <c r="C102" s="132" t="inlineStr">
        <is>
          <t>в том числе</t>
        </is>
      </c>
      <c r="L102" s="129" t="n"/>
      <c r="M102" s="130" t="n"/>
      <c r="N102" s="129" t="n"/>
    </row>
    <row r="103" ht="19.35" customHeight="1">
      <c r="A103" s="126" t="n"/>
      <c r="B103" s="131" t="n"/>
      <c r="C103" s="132" t="inlineStr">
        <is>
          <t>- оплата труда рабочих (ОТ)</t>
        </is>
      </c>
      <c r="L103" s="129" t="n">
        <v>268.79</v>
      </c>
      <c r="M103" s="130" t="n"/>
      <c r="N103" s="129" t="n">
        <v>19153.97</v>
      </c>
    </row>
    <row r="104" ht="19.35" customHeight="1">
      <c r="A104" s="126" t="n"/>
      <c r="B104" s="131" t="n"/>
      <c r="C104" s="132" t="inlineStr">
        <is>
          <t>- эксплуатация машин и механизмов</t>
        </is>
      </c>
      <c r="L104" s="129" t="n">
        <v>0</v>
      </c>
      <c r="M104" s="130" t="n"/>
      <c r="N104" s="129" t="n">
        <v>0</v>
      </c>
    </row>
    <row r="105" ht="19.35" customHeight="1">
      <c r="A105" s="126" t="n"/>
      <c r="B105" s="131" t="n"/>
      <c r="C105" s="132" t="inlineStr">
        <is>
          <t>в т.ч. эксплуатация машин и механизмов без учета доплат к оплате труда машинистов</t>
        </is>
      </c>
      <c r="L105" s="129" t="n">
        <v>0</v>
      </c>
      <c r="M105" s="130" t="n"/>
      <c r="N105" s="129" t="n">
        <v>0</v>
      </c>
    </row>
    <row r="106" ht="19.35" customHeight="1">
      <c r="A106" s="126" t="n"/>
      <c r="B106" s="131" t="n"/>
      <c r="C106" s="132" t="inlineStr">
        <is>
          <t>- в т.ч. оплата труда машинистов (ОТм)</t>
        </is>
      </c>
      <c r="L106" s="129" t="n">
        <v>0</v>
      </c>
      <c r="M106" s="130" t="n"/>
      <c r="N106" s="129" t="n">
        <v>0</v>
      </c>
    </row>
    <row r="107" ht="19.35" customHeight="1">
      <c r="A107" s="126" t="n"/>
      <c r="B107" s="131" t="n"/>
      <c r="C107" s="132" t="inlineStr">
        <is>
          <t>Всего ФОТ (справочно)</t>
        </is>
      </c>
      <c r="L107" s="129" t="n">
        <v>268.79</v>
      </c>
      <c r="M107" s="130" t="n"/>
      <c r="N107" s="129" t="n">
        <v>19153.97</v>
      </c>
    </row>
    <row r="108" ht="19.35" customHeight="1">
      <c r="A108" s="126" t="n"/>
      <c r="B108" s="131" t="n"/>
      <c r="C108" s="132" t="inlineStr">
        <is>
          <t>Всего накладные расходы</t>
        </is>
      </c>
      <c r="L108" s="129" t="n">
        <v>239.23</v>
      </c>
      <c r="M108" s="130" t="n"/>
      <c r="N108" s="129" t="n">
        <v>17047.04</v>
      </c>
    </row>
    <row r="109" ht="19.35" customHeight="1">
      <c r="A109" s="126" t="n"/>
      <c r="B109" s="131" t="n"/>
      <c r="C109" s="132" t="inlineStr">
        <is>
          <t>Всего сметная прибыль</t>
        </is>
      </c>
      <c r="L109" s="129" t="n">
        <v>110.21</v>
      </c>
      <c r="M109" s="130" t="n"/>
      <c r="N109" s="129" t="n">
        <v>7853.13</v>
      </c>
    </row>
    <row r="110" ht="19.35" customHeight="1">
      <c r="A110" s="126" t="n"/>
      <c r="B110" s="131" t="n"/>
      <c r="C110" s="132" t="inlineStr">
        <is>
          <t>Справочно</t>
        </is>
      </c>
      <c r="L110" s="129" t="n"/>
      <c r="M110" s="130" t="n"/>
      <c r="N110" s="129" t="n"/>
    </row>
    <row r="111" ht="19.35" customHeight="1">
      <c r="A111" s="126" t="n"/>
      <c r="B111" s="127" t="n"/>
      <c r="C111" s="132" t="inlineStr">
        <is>
          <t>затраты труда рабочих</t>
        </is>
      </c>
      <c r="I111" s="136" t="n">
        <v>32.07552</v>
      </c>
      <c r="J111" s="137" t="n"/>
      <c r="K111" s="137" t="n"/>
      <c r="L111" s="130" t="n"/>
      <c r="M111" s="130" t="n"/>
      <c r="N111" s="130" t="n"/>
    </row>
    <row r="112" ht="19.35" customHeight="1">
      <c r="A112" s="126" t="n"/>
      <c r="B112" s="127" t="n"/>
      <c r="C112" s="132" t="inlineStr">
        <is>
          <t>затраты труда машинистов</t>
        </is>
      </c>
      <c r="I112" s="136" t="n">
        <v>0</v>
      </c>
      <c r="J112" s="137" t="n"/>
      <c r="K112" s="137" t="n"/>
      <c r="L112" s="130" t="n"/>
      <c r="M112" s="130" t="n"/>
      <c r="N112" s="130" t="n"/>
    </row>
    <row r="113" ht="19.35" customHeight="1">
      <c r="A113" s="126" t="n"/>
      <c r="B113" s="145" t="n"/>
      <c r="C113" s="145" t="n"/>
      <c r="D113" s="123" t="n"/>
      <c r="E113" s="123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6" t="inlineStr">
        <is>
          <t>Составил: ______________________________________/  Григорова И. А. /</t>
        </is>
      </c>
    </row>
    <row r="115" ht="19.35" customHeight="1">
      <c r="A115" s="146" t="n"/>
      <c r="B115" s="146" t="n"/>
      <c r="C115" s="147" t="inlineStr">
        <is>
          <t>должность, подпись (инициалы, фамилия)</t>
        </is>
      </c>
      <c r="G115" s="148" t="n"/>
      <c r="H115" s="148" t="n"/>
      <c r="I115" s="148" t="n"/>
      <c r="J115" s="146" t="n"/>
      <c r="K115" s="146" t="n"/>
      <c r="L115" s="146" t="n"/>
      <c r="M115" s="146" t="n"/>
      <c r="N115" s="146" t="n"/>
    </row>
    <row r="116" ht="19.35" customHeight="1">
      <c r="A116" s="146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7" t="inlineStr">
        <is>
          <t>должность, подпись (инициалы, фамилия)</t>
        </is>
      </c>
      <c r="G117" s="148" t="n"/>
      <c r="H117" s="148" t="n"/>
      <c r="I117" s="148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02-29-03</t>
        </is>
      </c>
    </row>
    <row r="25" ht="19.35" customHeight="1">
      <c r="A25" s="56" t="inlineStr">
        <is>
          <t>29 ВЛ 220 Амурская-Благовещенская №1. Свободненское уч. л-во Свободненского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2399.95</v>
      </c>
      <c r="M31" s="65" t="n">
        <v>33.68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6594.18</v>
      </c>
      <c r="E32" s="72" t="inlineStr">
        <is>
          <t>(</t>
        </is>
      </c>
      <c r="F32" s="71" t="n">
        <v>112.95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3984.71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374.58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6594.18</v>
      </c>
      <c r="E34" s="72" t="inlineStr">
        <is>
          <t>(</t>
        </is>
      </c>
      <c r="F34" s="78" t="n">
        <v>112.95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591</v>
      </c>
      <c r="H44" s="95" t="n">
        <v>1</v>
      </c>
      <c r="I44" s="95" t="n">
        <v>591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26800.67</v>
      </c>
      <c r="M45" s="101" t="n">
        <v>71.26000000000001</v>
      </c>
      <c r="N45" s="103" t="n">
        <v>1909815.74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7" t="n">
        <v>3141.756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26800.67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70" t="n"/>
      <c r="E48" s="271" t="n"/>
      <c r="F48" s="99" t="n"/>
      <c r="G48" s="106" t="n"/>
      <c r="H48" s="106" t="n"/>
      <c r="I48" s="100" t="n"/>
      <c r="J48" s="100" t="n"/>
      <c r="K48" s="100" t="n"/>
      <c r="L48" s="103" t="n">
        <v>26800.67</v>
      </c>
      <c r="M48" s="100" t="n"/>
      <c r="N48" s="103" t="n">
        <v>1909815.74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23852.6</v>
      </c>
      <c r="M49" s="100" t="n"/>
      <c r="N49" s="112" t="n">
        <v>1699736.01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10988.27</v>
      </c>
      <c r="M50" s="100" t="n"/>
      <c r="N50" s="103" t="n">
        <v>783024.45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70" t="n"/>
      <c r="E51" s="271" t="n"/>
      <c r="F51" s="100" t="n"/>
      <c r="G51" s="106" t="n"/>
      <c r="H51" s="106" t="n"/>
      <c r="I51" s="113" t="n"/>
      <c r="J51" s="113" t="n"/>
      <c r="K51" s="113" t="n"/>
      <c r="L51" s="114" t="n">
        <v>61641.54</v>
      </c>
      <c r="M51" s="113" t="n"/>
      <c r="N51" s="94" t="n"/>
    </row>
    <row r="52" ht="19.35" customHeight="1">
      <c r="A52" s="90" t="inlineStr">
        <is>
          <t>Пролет 1-505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11.82</v>
      </c>
      <c r="H53" s="95" t="n">
        <v>1</v>
      </c>
      <c r="I53" s="115" t="n">
        <v>11.82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694.59</v>
      </c>
      <c r="M54" s="101" t="n">
        <v>71.26000000000001</v>
      </c>
      <c r="N54" s="103" t="n">
        <v>49496.48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6" t="n">
        <v>73.89864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694.59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70" t="n"/>
      <c r="E57" s="271" t="n"/>
      <c r="F57" s="99" t="n"/>
      <c r="G57" s="106" t="n"/>
      <c r="H57" s="106" t="n"/>
      <c r="I57" s="100" t="n"/>
      <c r="J57" s="100" t="n"/>
      <c r="K57" s="100" t="n"/>
      <c r="L57" s="101" t="n">
        <v>694.59</v>
      </c>
      <c r="M57" s="100" t="n"/>
      <c r="N57" s="103" t="n">
        <v>49496.48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618.1900000000001</v>
      </c>
      <c r="M58" s="100" t="n"/>
      <c r="N58" s="112" t="n">
        <v>44051.87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284.78</v>
      </c>
      <c r="M59" s="100" t="n"/>
      <c r="N59" s="103" t="n">
        <v>20293.56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70" t="n"/>
      <c r="E60" s="271" t="n"/>
      <c r="F60" s="100" t="n"/>
      <c r="G60" s="106" t="n"/>
      <c r="H60" s="106" t="n"/>
      <c r="I60" s="113" t="n"/>
      <c r="J60" s="113" t="n"/>
      <c r="K60" s="113" t="n"/>
      <c r="L60" s="114" t="n">
        <v>1597.56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6.67</v>
      </c>
      <c r="H61" s="95" t="n">
        <v>1</v>
      </c>
      <c r="I61" s="115" t="n">
        <v>6.67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759.9</v>
      </c>
      <c r="M62" s="101" t="n">
        <v>71.26000000000001</v>
      </c>
      <c r="N62" s="103" t="n">
        <v>54150.47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4" t="n">
        <v>10.1</v>
      </c>
      <c r="H63" s="272" t="n">
        <v>1.2</v>
      </c>
      <c r="I63" s="273" t="n">
        <v>80.8404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759.9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70" t="n"/>
      <c r="E65" s="271" t="n"/>
      <c r="F65" s="99" t="n"/>
      <c r="G65" s="106" t="n"/>
      <c r="H65" s="106" t="n"/>
      <c r="I65" s="100" t="n"/>
      <c r="J65" s="100" t="n"/>
      <c r="K65" s="100" t="n"/>
      <c r="L65" s="101" t="n">
        <v>759.9</v>
      </c>
      <c r="M65" s="100" t="n"/>
      <c r="N65" s="103" t="n">
        <v>54150.47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676.3099999999999</v>
      </c>
      <c r="M66" s="100" t="n"/>
      <c r="N66" s="112" t="n">
        <v>48193.92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311.56</v>
      </c>
      <c r="M67" s="100" t="n"/>
      <c r="N67" s="103" t="n">
        <v>22201.69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70" t="n"/>
      <c r="E68" s="271" t="n"/>
      <c r="F68" s="100" t="n"/>
      <c r="G68" s="106" t="n"/>
      <c r="H68" s="106" t="n"/>
      <c r="I68" s="113" t="n"/>
      <c r="J68" s="113" t="n"/>
      <c r="K68" s="113" t="n"/>
      <c r="L68" s="114" t="n">
        <v>1747.77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1.36</v>
      </c>
      <c r="H69" s="95" t="n">
        <v>1</v>
      </c>
      <c r="I69" s="115" t="n">
        <v>1.36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205.57</v>
      </c>
      <c r="M70" s="101" t="n">
        <v>71.26000000000001</v>
      </c>
      <c r="N70" s="103" t="n">
        <v>14648.92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4" t="n">
        <v>13.4</v>
      </c>
      <c r="H71" s="272" t="n">
        <v>1.2</v>
      </c>
      <c r="I71" s="273" t="n">
        <v>21.8688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205.57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70" t="n"/>
      <c r="E73" s="271" t="n"/>
      <c r="F73" s="99" t="n"/>
      <c r="G73" s="106" t="n"/>
      <c r="H73" s="106" t="n"/>
      <c r="I73" s="100" t="n"/>
      <c r="J73" s="100" t="n"/>
      <c r="K73" s="100" t="n"/>
      <c r="L73" s="101" t="n">
        <v>205.57</v>
      </c>
      <c r="M73" s="100" t="n"/>
      <c r="N73" s="103" t="n">
        <v>14648.92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182.96</v>
      </c>
      <c r="M74" s="100" t="n"/>
      <c r="N74" s="112" t="n">
        <v>13037.54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84.28</v>
      </c>
      <c r="M75" s="100" t="n"/>
      <c r="N75" s="103" t="n">
        <v>6006.06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70" t="n"/>
      <c r="E76" s="271" t="n"/>
      <c r="F76" s="100" t="n"/>
      <c r="G76" s="106" t="n"/>
      <c r="H76" s="106" t="n"/>
      <c r="I76" s="113" t="n"/>
      <c r="J76" s="113" t="n"/>
      <c r="K76" s="113" t="n"/>
      <c r="L76" s="115" t="n">
        <v>472.81</v>
      </c>
      <c r="M76" s="113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1</v>
      </c>
      <c r="H77" s="95" t="n">
        <v>1</v>
      </c>
      <c r="I77" s="95" t="n">
        <v>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71.06</v>
      </c>
      <c r="M78" s="101" t="n">
        <v>71.26000000000001</v>
      </c>
      <c r="N78" s="103" t="n">
        <v>5063.74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4" t="n">
        <v>6.3</v>
      </c>
      <c r="H79" s="272" t="n">
        <v>1.2</v>
      </c>
      <c r="I79" s="101" t="n">
        <v>7.56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71.06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270" t="n"/>
      <c r="E81" s="271" t="n"/>
      <c r="F81" s="99" t="n"/>
      <c r="G81" s="106" t="n"/>
      <c r="H81" s="106" t="n"/>
      <c r="I81" s="100" t="n"/>
      <c r="J81" s="100" t="n"/>
      <c r="K81" s="100" t="n"/>
      <c r="L81" s="101" t="n">
        <v>71.06</v>
      </c>
      <c r="M81" s="100" t="n"/>
      <c r="N81" s="103" t="n">
        <v>5063.74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63.24</v>
      </c>
      <c r="M82" s="100" t="n"/>
      <c r="N82" s="112" t="n">
        <v>4506.73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29.13</v>
      </c>
      <c r="M83" s="100" t="n"/>
      <c r="N83" s="103" t="n">
        <v>2076.13</v>
      </c>
    </row>
    <row r="84" ht="19.35" customHeight="1">
      <c r="A84" s="96" t="n"/>
      <c r="B84" s="108" t="n"/>
      <c r="C84" s="88" t="inlineStr">
        <is>
          <t>Всего по позиции</t>
        </is>
      </c>
      <c r="D84" s="270" t="n"/>
      <c r="E84" s="271" t="n"/>
      <c r="F84" s="100" t="n"/>
      <c r="G84" s="106" t="n"/>
      <c r="H84" s="106" t="n"/>
      <c r="I84" s="113" t="n"/>
      <c r="J84" s="113" t="n"/>
      <c r="K84" s="113" t="n"/>
      <c r="L84" s="115" t="n">
        <v>163.43</v>
      </c>
      <c r="M84" s="113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0.36</v>
      </c>
      <c r="H85" s="95" t="n">
        <v>1</v>
      </c>
      <c r="I85" s="115" t="n">
        <v>0.36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49.95</v>
      </c>
      <c r="M86" s="101" t="n">
        <v>71.26000000000001</v>
      </c>
      <c r="N86" s="103" t="n">
        <v>3559.44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4" t="n">
        <v>12.3</v>
      </c>
      <c r="H87" s="272" t="n">
        <v>1.2</v>
      </c>
      <c r="I87" s="273" t="n">
        <v>5.3136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49.95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270" t="n"/>
      <c r="E89" s="271" t="n"/>
      <c r="F89" s="99" t="n"/>
      <c r="G89" s="106" t="n"/>
      <c r="H89" s="106" t="n"/>
      <c r="I89" s="100" t="n"/>
      <c r="J89" s="100" t="n"/>
      <c r="K89" s="100" t="n"/>
      <c r="L89" s="101" t="n">
        <v>49.95</v>
      </c>
      <c r="M89" s="100" t="n"/>
      <c r="N89" s="103" t="n">
        <v>3559.44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44.46</v>
      </c>
      <c r="M90" s="100" t="n"/>
      <c r="N90" s="112" t="n">
        <v>3167.9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20.48</v>
      </c>
      <c r="M91" s="100" t="n"/>
      <c r="N91" s="103" t="n">
        <v>1459.37</v>
      </c>
    </row>
    <row r="92" ht="19.35" customHeight="1">
      <c r="A92" s="96" t="n"/>
      <c r="B92" s="108" t="n"/>
      <c r="C92" s="88" t="inlineStr">
        <is>
          <t>Всего по позиции</t>
        </is>
      </c>
      <c r="D92" s="270" t="n"/>
      <c r="E92" s="271" t="n"/>
      <c r="F92" s="100" t="n"/>
      <c r="G92" s="106" t="n"/>
      <c r="H92" s="106" t="n"/>
      <c r="I92" s="113" t="n"/>
      <c r="J92" s="113" t="n"/>
      <c r="K92" s="113" t="n"/>
      <c r="L92" s="115" t="n">
        <v>114.89</v>
      </c>
      <c r="M92" s="113" t="n"/>
      <c r="N92" s="94" t="n"/>
    </row>
    <row r="93" ht="68.65000000000001" customHeight="1">
      <c r="A93" s="88" t="inlineStr">
        <is>
          <t>7</t>
        </is>
      </c>
      <c r="B93" s="91" t="inlineStr">
        <is>
          <t>ФЕР01-02-100-01</t>
        </is>
      </c>
      <c r="C93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70" t="n"/>
      <c r="E93" s="271" t="n"/>
      <c r="F93" s="93" t="inlineStr">
        <is>
          <t>100 шт</t>
        </is>
      </c>
      <c r="G93" s="94" t="n">
        <v>12.82</v>
      </c>
      <c r="H93" s="95" t="n">
        <v>1</v>
      </c>
      <c r="I93" s="115" t="n">
        <v>12.82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115.44</v>
      </c>
      <c r="K94" s="272" t="n">
        <v>1.2</v>
      </c>
      <c r="L94" s="103" t="n">
        <v>1775.93</v>
      </c>
      <c r="M94" s="101" t="n">
        <v>71.26000000000001</v>
      </c>
      <c r="N94" s="103" t="n">
        <v>126552.77</v>
      </c>
    </row>
    <row r="95" ht="19.35" customHeight="1">
      <c r="A95" s="96" t="n"/>
      <c r="B95" s="97" t="inlineStr">
        <is>
          <t>2</t>
        </is>
      </c>
      <c r="C95" s="98" t="inlineStr">
        <is>
          <t>ЭМ</t>
        </is>
      </c>
      <c r="D95" s="270" t="n"/>
      <c r="E95" s="271" t="n"/>
      <c r="F95" s="99" t="n"/>
      <c r="G95" s="99" t="n"/>
      <c r="H95" s="99" t="n"/>
      <c r="I95" s="100" t="n"/>
      <c r="J95" s="101" t="n">
        <v>655.4299999999999</v>
      </c>
      <c r="K95" s="272" t="n">
        <v>1.2</v>
      </c>
      <c r="L95" s="103" t="n">
        <v>10083.14</v>
      </c>
      <c r="M95" s="100" t="n"/>
      <c r="N95" s="100" t="n"/>
    </row>
    <row r="96" ht="19.35" customHeight="1">
      <c r="A96" s="96" t="n"/>
      <c r="B96" s="97" t="inlineStr">
        <is>
          <t>3</t>
        </is>
      </c>
      <c r="C96" s="98" t="inlineStr">
        <is>
          <t>в т.ч. ОТм</t>
        </is>
      </c>
      <c r="D96" s="270" t="n"/>
      <c r="E96" s="271" t="n"/>
      <c r="F96" s="99" t="n"/>
      <c r="G96" s="99" t="n"/>
      <c r="H96" s="99" t="n"/>
      <c r="I96" s="100" t="n"/>
      <c r="J96" s="101" t="n">
        <v>114.62</v>
      </c>
      <c r="K96" s="272" t="n">
        <v>1.2</v>
      </c>
      <c r="L96" s="103" t="n">
        <v>1763.31</v>
      </c>
      <c r="M96" s="101" t="n">
        <v>71.26000000000001</v>
      </c>
      <c r="N96" s="103" t="n">
        <v>125653.47</v>
      </c>
    </row>
    <row r="97" ht="19.35" customHeight="1">
      <c r="A97" s="96" t="n"/>
      <c r="B97" s="104" t="n"/>
      <c r="C97" s="98" t="inlineStr">
        <is>
          <t>ЗТ</t>
        </is>
      </c>
      <c r="D97" s="270" t="n"/>
      <c r="E97" s="271" t="n"/>
      <c r="F97" s="105" t="inlineStr">
        <is>
          <t>чел.-ч</t>
        </is>
      </c>
      <c r="G97" s="274" t="n">
        <v>14.8</v>
      </c>
      <c r="H97" s="272" t="n">
        <v>1.2</v>
      </c>
      <c r="I97" s="273" t="n">
        <v>227.6832</v>
      </c>
      <c r="J97" s="100" t="n"/>
      <c r="K97" s="100" t="n"/>
      <c r="L97" s="100" t="n"/>
      <c r="M97" s="100" t="n"/>
      <c r="N97" s="100" t="n"/>
    </row>
    <row r="98" ht="19.35" customHeight="1">
      <c r="A98" s="96" t="n"/>
      <c r="B98" s="104" t="n"/>
      <c r="C98" s="98" t="inlineStr">
        <is>
          <t>ЗТм</t>
        </is>
      </c>
      <c r="D98" s="270" t="n"/>
      <c r="E98" s="271" t="n"/>
      <c r="F98" s="105" t="inlineStr">
        <is>
          <t>чел.-ч</t>
        </is>
      </c>
      <c r="G98" s="101" t="n">
        <v>8.49</v>
      </c>
      <c r="H98" s="272" t="n">
        <v>1.2</v>
      </c>
      <c r="I98" s="276" t="n">
        <v>130.61016</v>
      </c>
      <c r="J98" s="100" t="n"/>
      <c r="K98" s="100" t="n"/>
      <c r="L98" s="100" t="n"/>
      <c r="M98" s="100" t="n"/>
      <c r="N98" s="100" t="n"/>
    </row>
    <row r="99" ht="19.35" customHeight="1">
      <c r="A99" s="96" t="n"/>
      <c r="B99" s="104" t="n"/>
      <c r="C99" s="98" t="inlineStr">
        <is>
          <t>Итого по расценке</t>
        </is>
      </c>
      <c r="D99" s="270" t="n"/>
      <c r="E99" s="271" t="n"/>
      <c r="F99" s="99" t="n"/>
      <c r="G99" s="106" t="n"/>
      <c r="H99" s="106" t="n"/>
      <c r="I99" s="100" t="n"/>
      <c r="J99" s="101" t="n">
        <v>770.87</v>
      </c>
      <c r="K99" s="100" t="n"/>
      <c r="L99" s="103" t="n">
        <v>11859.07</v>
      </c>
      <c r="M99" s="100" t="n"/>
      <c r="N99" s="107" t="n"/>
    </row>
    <row r="100" ht="19.35" customHeight="1">
      <c r="A100" s="96" t="n"/>
      <c r="B100" s="108" t="n"/>
      <c r="C100" s="98" t="inlineStr">
        <is>
          <t>ФОТ</t>
        </is>
      </c>
      <c r="D100" s="270" t="n"/>
      <c r="E100" s="271" t="n"/>
      <c r="F100" s="99" t="n"/>
      <c r="G100" s="106" t="n"/>
      <c r="H100" s="106" t="n"/>
      <c r="I100" s="100" t="n"/>
      <c r="J100" s="100" t="n"/>
      <c r="K100" s="100" t="n"/>
      <c r="L100" s="103" t="n">
        <v>3539.24</v>
      </c>
      <c r="M100" s="100" t="n"/>
      <c r="N100" s="103" t="n">
        <v>252206.24</v>
      </c>
    </row>
    <row r="101" ht="42" customHeight="1">
      <c r="A101" s="96" t="n"/>
      <c r="B101" s="109" t="inlineStr">
        <is>
          <t>Пр/812-001.4-1</t>
        </is>
      </c>
      <c r="C101" s="98" t="inlineStr">
        <is>
          <t>НР Земляные работы по другим видам работ (подготовительным, сопутствующим, укрепительным)</t>
        </is>
      </c>
      <c r="D101" s="270" t="n"/>
      <c r="E101" s="271" t="n"/>
      <c r="F101" s="105" t="inlineStr">
        <is>
          <t>%</t>
        </is>
      </c>
      <c r="G101" s="110" t="n">
        <v>89</v>
      </c>
      <c r="H101" s="111" t="n"/>
      <c r="I101" s="110" t="n">
        <v>89</v>
      </c>
      <c r="J101" s="100" t="n"/>
      <c r="K101" s="100" t="n"/>
      <c r="L101" s="103" t="n">
        <v>3149.92</v>
      </c>
      <c r="M101" s="100" t="n"/>
      <c r="N101" s="112" t="n">
        <v>224463.55</v>
      </c>
    </row>
    <row r="102" ht="42" customHeight="1">
      <c r="A102" s="96" t="n"/>
      <c r="B102" s="109" t="inlineStr">
        <is>
          <t>Пр/774-001.4</t>
        </is>
      </c>
      <c r="C102" s="98" t="inlineStr">
        <is>
          <t>СП Земляные работы по другим видам работ (подготовительным, сопутствующим, укрепительным)</t>
        </is>
      </c>
      <c r="D102" s="270" t="n"/>
      <c r="E102" s="271" t="n"/>
      <c r="F102" s="105" t="inlineStr">
        <is>
          <t>%</t>
        </is>
      </c>
      <c r="G102" s="110" t="n">
        <v>41</v>
      </c>
      <c r="H102" s="111" t="n"/>
      <c r="I102" s="110" t="n">
        <v>41</v>
      </c>
      <c r="J102" s="100" t="n"/>
      <c r="K102" s="100" t="n"/>
      <c r="L102" s="103" t="n">
        <v>1451.09</v>
      </c>
      <c r="M102" s="100" t="n"/>
      <c r="N102" s="103" t="n">
        <v>103404.56</v>
      </c>
    </row>
    <row r="103" ht="19.35" customHeight="1">
      <c r="A103" s="96" t="n"/>
      <c r="B103" s="108" t="n"/>
      <c r="C103" s="88" t="inlineStr">
        <is>
          <t>Всего по позиции</t>
        </is>
      </c>
      <c r="D103" s="270" t="n"/>
      <c r="E103" s="271" t="n"/>
      <c r="F103" s="100" t="n"/>
      <c r="G103" s="106" t="n"/>
      <c r="H103" s="106" t="n"/>
      <c r="I103" s="113" t="n"/>
      <c r="J103" s="113" t="n"/>
      <c r="K103" s="113" t="n"/>
      <c r="L103" s="114" t="n">
        <v>16460.08</v>
      </c>
      <c r="M103" s="113" t="n"/>
      <c r="N103" s="94" t="n"/>
    </row>
    <row r="104" ht="55.35" customHeight="1">
      <c r="A104" s="88" t="inlineStr">
        <is>
          <t>8</t>
        </is>
      </c>
      <c r="B104" s="91" t="inlineStr">
        <is>
          <t>ФЕР01-02-100-07</t>
        </is>
      </c>
      <c r="C104" s="92" t="inlineStr">
        <is>
          <t>При трелевке на каждые последующие 100 м добавлять: к расценке 01-02-100-01</t>
        </is>
      </c>
      <c r="D104" s="270" t="n"/>
      <c r="E104" s="271" t="n"/>
      <c r="F104" s="93" t="inlineStr">
        <is>
          <t>100 шт</t>
        </is>
      </c>
      <c r="G104" s="94" t="n">
        <v>12.82</v>
      </c>
      <c r="H104" s="95" t="n">
        <v>1</v>
      </c>
      <c r="I104" s="115" t="n">
        <v>12.82</v>
      </c>
      <c r="J104" s="94" t="n"/>
      <c r="K104" s="94" t="n"/>
      <c r="L104" s="94" t="n"/>
      <c r="M104" s="94" t="n"/>
      <c r="N104" s="94" t="n"/>
    </row>
    <row r="105" ht="19.35" customHeight="1">
      <c r="A105" s="96" t="n"/>
      <c r="B105" s="97" t="inlineStr">
        <is>
          <t>1</t>
        </is>
      </c>
      <c r="C105" s="98" t="inlineStr">
        <is>
          <t>ОТ</t>
        </is>
      </c>
      <c r="D105" s="270" t="n"/>
      <c r="E105" s="271" t="n"/>
      <c r="F105" s="99" t="n"/>
      <c r="G105" s="99" t="n"/>
      <c r="H105" s="99" t="n"/>
      <c r="I105" s="100" t="n"/>
      <c r="J105" s="101" t="n">
        <v>28.94</v>
      </c>
      <c r="K105" s="272" t="n">
        <v>1.2</v>
      </c>
      <c r="L105" s="101" t="n">
        <v>445.21</v>
      </c>
      <c r="M105" s="101" t="n">
        <v>71.26000000000001</v>
      </c>
      <c r="N105" s="103" t="n">
        <v>31725.66</v>
      </c>
    </row>
    <row r="106" ht="19.35" customHeight="1">
      <c r="A106" s="96" t="n"/>
      <c r="B106" s="97" t="inlineStr">
        <is>
          <t>2</t>
        </is>
      </c>
      <c r="C106" s="98" t="inlineStr">
        <is>
          <t>ЭМ</t>
        </is>
      </c>
      <c r="D106" s="270" t="n"/>
      <c r="E106" s="271" t="n"/>
      <c r="F106" s="99" t="n"/>
      <c r="G106" s="99" t="n"/>
      <c r="H106" s="99" t="n"/>
      <c r="I106" s="100" t="n"/>
      <c r="J106" s="101" t="n">
        <v>163.66</v>
      </c>
      <c r="K106" s="272" t="n">
        <v>1.2</v>
      </c>
      <c r="L106" s="103" t="n">
        <v>2517.75</v>
      </c>
      <c r="M106" s="100" t="n"/>
      <c r="N106" s="100" t="n"/>
    </row>
    <row r="107" ht="19.35" customHeight="1">
      <c r="A107" s="96" t="n"/>
      <c r="B107" s="97" t="inlineStr">
        <is>
          <t>3</t>
        </is>
      </c>
      <c r="C107" s="98" t="inlineStr">
        <is>
          <t>в т.ч. ОТм</t>
        </is>
      </c>
      <c r="D107" s="270" t="n"/>
      <c r="E107" s="271" t="n"/>
      <c r="F107" s="99" t="n"/>
      <c r="G107" s="99" t="n"/>
      <c r="H107" s="99" t="n"/>
      <c r="I107" s="100" t="n"/>
      <c r="J107" s="101" t="n">
        <v>28.62</v>
      </c>
      <c r="K107" s="272" t="n">
        <v>1.2</v>
      </c>
      <c r="L107" s="101" t="n">
        <v>440.29</v>
      </c>
      <c r="M107" s="101" t="n">
        <v>71.26000000000001</v>
      </c>
      <c r="N107" s="103" t="n">
        <v>31375.07</v>
      </c>
    </row>
    <row r="108" ht="19.35" customHeight="1">
      <c r="A108" s="96" t="n"/>
      <c r="B108" s="104" t="n"/>
      <c r="C108" s="98" t="inlineStr">
        <is>
          <t>ЗТ</t>
        </is>
      </c>
      <c r="D108" s="270" t="n"/>
      <c r="E108" s="271" t="n"/>
      <c r="F108" s="105" t="inlineStr">
        <is>
          <t>чел.-ч</t>
        </is>
      </c>
      <c r="G108" s="101" t="n">
        <v>3.71</v>
      </c>
      <c r="H108" s="272" t="n">
        <v>1.2</v>
      </c>
      <c r="I108" s="276" t="n">
        <v>57.07464</v>
      </c>
      <c r="J108" s="100" t="n"/>
      <c r="K108" s="100" t="n"/>
      <c r="L108" s="100" t="n"/>
      <c r="M108" s="100" t="n"/>
      <c r="N108" s="100" t="n"/>
    </row>
    <row r="109" ht="19.35" customHeight="1">
      <c r="A109" s="96" t="n"/>
      <c r="B109" s="104" t="n"/>
      <c r="C109" s="98" t="inlineStr">
        <is>
          <t>ЗТм</t>
        </is>
      </c>
      <c r="D109" s="270" t="n"/>
      <c r="E109" s="271" t="n"/>
      <c r="F109" s="105" t="inlineStr">
        <is>
          <t>чел.-ч</t>
        </is>
      </c>
      <c r="G109" s="101" t="n">
        <v>2.12</v>
      </c>
      <c r="H109" s="272" t="n">
        <v>1.2</v>
      </c>
      <c r="I109" s="276" t="n">
        <v>32.61408</v>
      </c>
      <c r="J109" s="100" t="n"/>
      <c r="K109" s="100" t="n"/>
      <c r="L109" s="100" t="n"/>
      <c r="M109" s="100" t="n"/>
      <c r="N109" s="100" t="n"/>
    </row>
    <row r="110" ht="19.35" customHeight="1">
      <c r="A110" s="96" t="n"/>
      <c r="B110" s="104" t="n"/>
      <c r="C110" s="98" t="inlineStr">
        <is>
          <t>Итого по расценке</t>
        </is>
      </c>
      <c r="D110" s="270" t="n"/>
      <c r="E110" s="271" t="n"/>
      <c r="F110" s="99" t="n"/>
      <c r="G110" s="106" t="n"/>
      <c r="H110" s="106" t="n"/>
      <c r="I110" s="100" t="n"/>
      <c r="J110" s="101" t="n">
        <v>192.6</v>
      </c>
      <c r="K110" s="100" t="n"/>
      <c r="L110" s="103" t="n">
        <v>2962.96</v>
      </c>
      <c r="M110" s="100" t="n"/>
      <c r="N110" s="107" t="n"/>
    </row>
    <row r="111" ht="19.35" customHeight="1">
      <c r="A111" s="96" t="n"/>
      <c r="B111" s="108" t="n"/>
      <c r="C111" s="98" t="inlineStr">
        <is>
          <t>ФОТ</t>
        </is>
      </c>
      <c r="D111" s="270" t="n"/>
      <c r="E111" s="271" t="n"/>
      <c r="F111" s="99" t="n"/>
      <c r="G111" s="106" t="n"/>
      <c r="H111" s="106" t="n"/>
      <c r="I111" s="100" t="n"/>
      <c r="J111" s="100" t="n"/>
      <c r="K111" s="100" t="n"/>
      <c r="L111" s="101" t="n">
        <v>885.5</v>
      </c>
      <c r="M111" s="100" t="n"/>
      <c r="N111" s="103" t="n">
        <v>63100.73</v>
      </c>
    </row>
    <row r="112" ht="42" customHeight="1">
      <c r="A112" s="96" t="n"/>
      <c r="B112" s="109" t="inlineStr">
        <is>
          <t>Пр/812-001.4-1</t>
        </is>
      </c>
      <c r="C112" s="98" t="inlineStr">
        <is>
          <t>НР Земляные работы по другим видам работ (подготовительным, сопутствующим, укрепительным)</t>
        </is>
      </c>
      <c r="D112" s="270" t="n"/>
      <c r="E112" s="271" t="n"/>
      <c r="F112" s="105" t="inlineStr">
        <is>
          <t>%</t>
        </is>
      </c>
      <c r="G112" s="110" t="n">
        <v>89</v>
      </c>
      <c r="H112" s="111" t="n"/>
      <c r="I112" s="110" t="n">
        <v>89</v>
      </c>
      <c r="J112" s="100" t="n"/>
      <c r="K112" s="100" t="n"/>
      <c r="L112" s="101" t="n">
        <v>788.1</v>
      </c>
      <c r="M112" s="100" t="n"/>
      <c r="N112" s="112" t="n">
        <v>56159.65</v>
      </c>
    </row>
    <row r="113" ht="42" customHeight="1">
      <c r="A113" s="96" t="n"/>
      <c r="B113" s="109" t="inlineStr">
        <is>
          <t>Пр/774-001.4</t>
        </is>
      </c>
      <c r="C113" s="98" t="inlineStr">
        <is>
          <t>СП Земляные работы по другим видам работ (подготовительным, сопутствующим, укрепительным)</t>
        </is>
      </c>
      <c r="D113" s="270" t="n"/>
      <c r="E113" s="271" t="n"/>
      <c r="F113" s="105" t="inlineStr">
        <is>
          <t>%</t>
        </is>
      </c>
      <c r="G113" s="110" t="n">
        <v>41</v>
      </c>
      <c r="H113" s="111" t="n"/>
      <c r="I113" s="110" t="n">
        <v>41</v>
      </c>
      <c r="J113" s="100" t="n"/>
      <c r="K113" s="100" t="n"/>
      <c r="L113" s="101" t="n">
        <v>363.06</v>
      </c>
      <c r="M113" s="100" t="n"/>
      <c r="N113" s="103" t="n">
        <v>25871.3</v>
      </c>
    </row>
    <row r="114" ht="19.35" customHeight="1">
      <c r="A114" s="96" t="n"/>
      <c r="B114" s="108" t="n"/>
      <c r="C114" s="88" t="inlineStr">
        <is>
          <t>Всего по позиции</t>
        </is>
      </c>
      <c r="D114" s="270" t="n"/>
      <c r="E114" s="271" t="n"/>
      <c r="F114" s="100" t="n"/>
      <c r="G114" s="106" t="n"/>
      <c r="H114" s="106" t="n"/>
      <c r="I114" s="113" t="n"/>
      <c r="J114" s="113" t="n"/>
      <c r="K114" s="113" t="n"/>
      <c r="L114" s="114" t="n">
        <v>4114.12</v>
      </c>
      <c r="M114" s="113" t="n"/>
      <c r="N114" s="94" t="n"/>
    </row>
    <row r="115" ht="68.65000000000001" customHeight="1">
      <c r="A115" s="88" t="inlineStr">
        <is>
          <t>9</t>
        </is>
      </c>
      <c r="B115" s="91" t="inlineStr">
        <is>
          <t>ФЕР01-02-100-02</t>
        </is>
      </c>
      <c r="C115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70" t="n"/>
      <c r="E115" s="271" t="n"/>
      <c r="F115" s="93" t="inlineStr">
        <is>
          <t>100 шт</t>
        </is>
      </c>
      <c r="G115" s="94" t="n">
        <v>7.03</v>
      </c>
      <c r="H115" s="95" t="n">
        <v>1</v>
      </c>
      <c r="I115" s="115" t="n">
        <v>7.03</v>
      </c>
      <c r="J115" s="94" t="n"/>
      <c r="K115" s="94" t="n"/>
      <c r="L115" s="94" t="n"/>
      <c r="M115" s="94" t="n"/>
      <c r="N115" s="94" t="n"/>
    </row>
    <row r="116" ht="19.35" customHeight="1">
      <c r="A116" s="96" t="n"/>
      <c r="B116" s="97" t="inlineStr">
        <is>
          <t>1</t>
        </is>
      </c>
      <c r="C116" s="98" t="inlineStr">
        <is>
          <t>ОТ</t>
        </is>
      </c>
      <c r="D116" s="270" t="n"/>
      <c r="E116" s="271" t="n"/>
      <c r="F116" s="99" t="n"/>
      <c r="G116" s="99" t="n"/>
      <c r="H116" s="99" t="n"/>
      <c r="I116" s="100" t="n"/>
      <c r="J116" s="101" t="n">
        <v>201.24</v>
      </c>
      <c r="K116" s="272" t="n">
        <v>1.2</v>
      </c>
      <c r="L116" s="103" t="n">
        <v>1697.66</v>
      </c>
      <c r="M116" s="101" t="n">
        <v>71.26000000000001</v>
      </c>
      <c r="N116" s="103" t="n">
        <v>120975.25</v>
      </c>
    </row>
    <row r="117" ht="19.35" customHeight="1">
      <c r="A117" s="96" t="n"/>
      <c r="B117" s="97" t="inlineStr">
        <is>
          <t>2</t>
        </is>
      </c>
      <c r="C117" s="98" t="inlineStr">
        <is>
          <t>ЭМ</t>
        </is>
      </c>
      <c r="D117" s="270" t="n"/>
      <c r="E117" s="271" t="n"/>
      <c r="F117" s="99" t="n"/>
      <c r="G117" s="99" t="n"/>
      <c r="H117" s="99" t="n"/>
      <c r="I117" s="100" t="n"/>
      <c r="J117" s="103" t="n">
        <v>1142.56</v>
      </c>
      <c r="K117" s="272" t="n">
        <v>1.2</v>
      </c>
      <c r="L117" s="103" t="n">
        <v>9638.639999999999</v>
      </c>
      <c r="M117" s="100" t="n"/>
      <c r="N117" s="100" t="n"/>
    </row>
    <row r="118" ht="19.35" customHeight="1">
      <c r="A118" s="96" t="n"/>
      <c r="B118" s="97" t="inlineStr">
        <is>
          <t>3</t>
        </is>
      </c>
      <c r="C118" s="98" t="inlineStr">
        <is>
          <t>в т.ч. ОТм</t>
        </is>
      </c>
      <c r="D118" s="270" t="n"/>
      <c r="E118" s="271" t="n"/>
      <c r="F118" s="99" t="n"/>
      <c r="G118" s="99" t="n"/>
      <c r="H118" s="99" t="n"/>
      <c r="I118" s="100" t="n"/>
      <c r="J118" s="101" t="n">
        <v>199.8</v>
      </c>
      <c r="K118" s="272" t="n">
        <v>1.2</v>
      </c>
      <c r="L118" s="103" t="n">
        <v>1685.51</v>
      </c>
      <c r="M118" s="101" t="n">
        <v>71.26000000000001</v>
      </c>
      <c r="N118" s="103" t="n">
        <v>120109.44</v>
      </c>
    </row>
    <row r="119" ht="19.35" customHeight="1">
      <c r="A119" s="96" t="n"/>
      <c r="B119" s="104" t="n"/>
      <c r="C119" s="98" t="inlineStr">
        <is>
          <t>ЗТ</t>
        </is>
      </c>
      <c r="D119" s="270" t="n"/>
      <c r="E119" s="271" t="n"/>
      <c r="F119" s="105" t="inlineStr">
        <is>
          <t>чел.-ч</t>
        </is>
      </c>
      <c r="G119" s="274" t="n">
        <v>25.8</v>
      </c>
      <c r="H119" s="272" t="n">
        <v>1.2</v>
      </c>
      <c r="I119" s="273" t="n">
        <v>217.6488</v>
      </c>
      <c r="J119" s="100" t="n"/>
      <c r="K119" s="100" t="n"/>
      <c r="L119" s="100" t="n"/>
      <c r="M119" s="100" t="n"/>
      <c r="N119" s="100" t="n"/>
    </row>
    <row r="120" ht="19.35" customHeight="1">
      <c r="A120" s="96" t="n"/>
      <c r="B120" s="104" t="n"/>
      <c r="C120" s="98" t="inlineStr">
        <is>
          <t>ЗТм</t>
        </is>
      </c>
      <c r="D120" s="270" t="n"/>
      <c r="E120" s="271" t="n"/>
      <c r="F120" s="105" t="inlineStr">
        <is>
          <t>чел.-ч</t>
        </is>
      </c>
      <c r="G120" s="274" t="n">
        <v>14.8</v>
      </c>
      <c r="H120" s="272" t="n">
        <v>1.2</v>
      </c>
      <c r="I120" s="273" t="n">
        <v>124.8528</v>
      </c>
      <c r="J120" s="100" t="n"/>
      <c r="K120" s="100" t="n"/>
      <c r="L120" s="100" t="n"/>
      <c r="M120" s="100" t="n"/>
      <c r="N120" s="100" t="n"/>
    </row>
    <row r="121" ht="19.35" customHeight="1">
      <c r="A121" s="96" t="n"/>
      <c r="B121" s="104" t="n"/>
      <c r="C121" s="98" t="inlineStr">
        <is>
          <t>Итого по расценке</t>
        </is>
      </c>
      <c r="D121" s="270" t="n"/>
      <c r="E121" s="271" t="n"/>
      <c r="F121" s="99" t="n"/>
      <c r="G121" s="106" t="n"/>
      <c r="H121" s="106" t="n"/>
      <c r="I121" s="100" t="n"/>
      <c r="J121" s="103" t="n">
        <v>1343.8</v>
      </c>
      <c r="K121" s="100" t="n"/>
      <c r="L121" s="103" t="n">
        <v>11336.3</v>
      </c>
      <c r="M121" s="100" t="n"/>
      <c r="N121" s="107" t="n"/>
    </row>
    <row r="122" ht="19.35" customHeight="1">
      <c r="A122" s="96" t="n"/>
      <c r="B122" s="108" t="n"/>
      <c r="C122" s="98" t="inlineStr">
        <is>
          <t>ФОТ</t>
        </is>
      </c>
      <c r="D122" s="270" t="n"/>
      <c r="E122" s="271" t="n"/>
      <c r="F122" s="99" t="n"/>
      <c r="G122" s="106" t="n"/>
      <c r="H122" s="106" t="n"/>
      <c r="I122" s="100" t="n"/>
      <c r="J122" s="100" t="n"/>
      <c r="K122" s="100" t="n"/>
      <c r="L122" s="103" t="n">
        <v>3383.17</v>
      </c>
      <c r="M122" s="100" t="n"/>
      <c r="N122" s="103" t="n">
        <v>241084.69</v>
      </c>
    </row>
    <row r="123" ht="42" customHeight="1">
      <c r="A123" s="96" t="n"/>
      <c r="B123" s="109" t="inlineStr">
        <is>
          <t>Пр/812-001.4-1</t>
        </is>
      </c>
      <c r="C123" s="98" t="inlineStr">
        <is>
          <t>НР Земляные работы по другим видам работ (подготовительным, сопутствующим, укрепительным)</t>
        </is>
      </c>
      <c r="D123" s="270" t="n"/>
      <c r="E123" s="271" t="n"/>
      <c r="F123" s="105" t="inlineStr">
        <is>
          <t>%</t>
        </is>
      </c>
      <c r="G123" s="110" t="n">
        <v>89</v>
      </c>
      <c r="H123" s="111" t="n"/>
      <c r="I123" s="110" t="n">
        <v>89</v>
      </c>
      <c r="J123" s="100" t="n"/>
      <c r="K123" s="100" t="n"/>
      <c r="L123" s="103" t="n">
        <v>3011.02</v>
      </c>
      <c r="M123" s="100" t="n"/>
      <c r="N123" s="112" t="n">
        <v>214565.37</v>
      </c>
    </row>
    <row r="124" ht="42" customHeight="1">
      <c r="A124" s="96" t="n"/>
      <c r="B124" s="109" t="inlineStr">
        <is>
          <t>Пр/774-001.4</t>
        </is>
      </c>
      <c r="C124" s="98" t="inlineStr">
        <is>
          <t>СП Земляные работы по другим видам работ (подготовительным, сопутствующим, укрепительным)</t>
        </is>
      </c>
      <c r="D124" s="270" t="n"/>
      <c r="E124" s="271" t="n"/>
      <c r="F124" s="105" t="inlineStr">
        <is>
          <t>%</t>
        </is>
      </c>
      <c r="G124" s="110" t="n">
        <v>41</v>
      </c>
      <c r="H124" s="111" t="n"/>
      <c r="I124" s="110" t="n">
        <v>41</v>
      </c>
      <c r="J124" s="100" t="n"/>
      <c r="K124" s="100" t="n"/>
      <c r="L124" s="103" t="n">
        <v>1387.1</v>
      </c>
      <c r="M124" s="100" t="n"/>
      <c r="N124" s="103" t="n">
        <v>98844.72</v>
      </c>
    </row>
    <row r="125" ht="19.35" customHeight="1">
      <c r="A125" s="96" t="n"/>
      <c r="B125" s="108" t="n"/>
      <c r="C125" s="88" t="inlineStr">
        <is>
          <t>Всего по позиции</t>
        </is>
      </c>
      <c r="D125" s="270" t="n"/>
      <c r="E125" s="271" t="n"/>
      <c r="F125" s="100" t="n"/>
      <c r="G125" s="106" t="n"/>
      <c r="H125" s="106" t="n"/>
      <c r="I125" s="113" t="n"/>
      <c r="J125" s="113" t="n"/>
      <c r="K125" s="113" t="n"/>
      <c r="L125" s="114" t="n">
        <v>15734.42</v>
      </c>
      <c r="M125" s="113" t="n"/>
      <c r="N125" s="94" t="n"/>
    </row>
    <row r="126" ht="55.35" customHeight="1">
      <c r="A126" s="88" t="inlineStr">
        <is>
          <t>10</t>
        </is>
      </c>
      <c r="B126" s="91" t="inlineStr">
        <is>
          <t>ФЕР01-02-100-08</t>
        </is>
      </c>
      <c r="C126" s="92" t="inlineStr">
        <is>
          <t>При трелевке на каждые последующие 100 м добавлять: к расценке 01-02-100-02</t>
        </is>
      </c>
      <c r="D126" s="270" t="n"/>
      <c r="E126" s="271" t="n"/>
      <c r="F126" s="93" t="inlineStr">
        <is>
          <t>100 шт</t>
        </is>
      </c>
      <c r="G126" s="94" t="n">
        <v>7.03</v>
      </c>
      <c r="H126" s="95" t="n">
        <v>1</v>
      </c>
      <c r="I126" s="115" t="n">
        <v>7.03</v>
      </c>
      <c r="J126" s="94" t="n"/>
      <c r="K126" s="94" t="n"/>
      <c r="L126" s="94" t="n"/>
      <c r="M126" s="94" t="n"/>
      <c r="N126" s="94" t="n"/>
    </row>
    <row r="127" ht="19.35" customHeight="1">
      <c r="A127" s="96" t="n"/>
      <c r="B127" s="97" t="inlineStr">
        <is>
          <t>1</t>
        </is>
      </c>
      <c r="C127" s="98" t="inlineStr">
        <is>
          <t>ОТ</t>
        </is>
      </c>
      <c r="D127" s="270" t="n"/>
      <c r="E127" s="271" t="n"/>
      <c r="F127" s="99" t="n"/>
      <c r="G127" s="99" t="n"/>
      <c r="H127" s="99" t="n"/>
      <c r="I127" s="100" t="n"/>
      <c r="J127" s="101" t="n">
        <v>58.34</v>
      </c>
      <c r="K127" s="272" t="n">
        <v>1.2</v>
      </c>
      <c r="L127" s="101" t="n">
        <v>492.16</v>
      </c>
      <c r="M127" s="101" t="n">
        <v>71.26000000000001</v>
      </c>
      <c r="N127" s="103" t="n">
        <v>35071.32</v>
      </c>
    </row>
    <row r="128" ht="19.35" customHeight="1">
      <c r="A128" s="96" t="n"/>
      <c r="B128" s="97" t="inlineStr">
        <is>
          <t>2</t>
        </is>
      </c>
      <c r="C128" s="98" t="inlineStr">
        <is>
          <t>ЭМ</t>
        </is>
      </c>
      <c r="D128" s="270" t="n"/>
      <c r="E128" s="271" t="n"/>
      <c r="F128" s="99" t="n"/>
      <c r="G128" s="99" t="n"/>
      <c r="H128" s="99" t="n"/>
      <c r="I128" s="100" t="n"/>
      <c r="J128" s="101" t="n">
        <v>330.42</v>
      </c>
      <c r="K128" s="272" t="n">
        <v>1.2</v>
      </c>
      <c r="L128" s="103" t="n">
        <v>2787.42</v>
      </c>
      <c r="M128" s="100" t="n"/>
      <c r="N128" s="100" t="n"/>
    </row>
    <row r="129" ht="19.35" customHeight="1">
      <c r="A129" s="96" t="n"/>
      <c r="B129" s="97" t="inlineStr">
        <is>
          <t>3</t>
        </is>
      </c>
      <c r="C129" s="98" t="inlineStr">
        <is>
          <t>в т.ч. ОТм</t>
        </is>
      </c>
      <c r="D129" s="270" t="n"/>
      <c r="E129" s="271" t="n"/>
      <c r="F129" s="99" t="n"/>
      <c r="G129" s="99" t="n"/>
      <c r="H129" s="99" t="n"/>
      <c r="I129" s="100" t="n"/>
      <c r="J129" s="101" t="n">
        <v>57.78</v>
      </c>
      <c r="K129" s="272" t="n">
        <v>1.2</v>
      </c>
      <c r="L129" s="101" t="n">
        <v>487.43</v>
      </c>
      <c r="M129" s="101" t="n">
        <v>71.26000000000001</v>
      </c>
      <c r="N129" s="103" t="n">
        <v>34734.26</v>
      </c>
    </row>
    <row r="130" ht="19.35" customHeight="1">
      <c r="A130" s="96" t="n"/>
      <c r="B130" s="104" t="n"/>
      <c r="C130" s="98" t="inlineStr">
        <is>
          <t>ЗТ</t>
        </is>
      </c>
      <c r="D130" s="270" t="n"/>
      <c r="E130" s="271" t="n"/>
      <c r="F130" s="105" t="inlineStr">
        <is>
          <t>чел.-ч</t>
        </is>
      </c>
      <c r="G130" s="101" t="n">
        <v>7.48</v>
      </c>
      <c r="H130" s="272" t="n">
        <v>1.2</v>
      </c>
      <c r="I130" s="276" t="n">
        <v>63.10128</v>
      </c>
      <c r="J130" s="100" t="n"/>
      <c r="K130" s="100" t="n"/>
      <c r="L130" s="100" t="n"/>
      <c r="M130" s="100" t="n"/>
      <c r="N130" s="100" t="n"/>
    </row>
    <row r="131" ht="19.35" customHeight="1">
      <c r="A131" s="96" t="n"/>
      <c r="B131" s="104" t="n"/>
      <c r="C131" s="98" t="inlineStr">
        <is>
          <t>ЗТм</t>
        </is>
      </c>
      <c r="D131" s="270" t="n"/>
      <c r="E131" s="271" t="n"/>
      <c r="F131" s="105" t="inlineStr">
        <is>
          <t>чел.-ч</t>
        </is>
      </c>
      <c r="G131" s="101" t="n">
        <v>4.28</v>
      </c>
      <c r="H131" s="272" t="n">
        <v>1.2</v>
      </c>
      <c r="I131" s="276" t="n">
        <v>36.10608</v>
      </c>
      <c r="J131" s="100" t="n"/>
      <c r="K131" s="100" t="n"/>
      <c r="L131" s="100" t="n"/>
      <c r="M131" s="100" t="n"/>
      <c r="N131" s="100" t="n"/>
    </row>
    <row r="132" ht="19.35" customHeight="1">
      <c r="A132" s="96" t="n"/>
      <c r="B132" s="104" t="n"/>
      <c r="C132" s="98" t="inlineStr">
        <is>
          <t>Итого по расценке</t>
        </is>
      </c>
      <c r="D132" s="270" t="n"/>
      <c r="E132" s="271" t="n"/>
      <c r="F132" s="99" t="n"/>
      <c r="G132" s="106" t="n"/>
      <c r="H132" s="106" t="n"/>
      <c r="I132" s="100" t="n"/>
      <c r="J132" s="101" t="n">
        <v>388.76</v>
      </c>
      <c r="K132" s="100" t="n"/>
      <c r="L132" s="103" t="n">
        <v>3279.58</v>
      </c>
      <c r="M132" s="100" t="n"/>
      <c r="N132" s="107" t="n"/>
    </row>
    <row r="133" ht="19.35" customHeight="1">
      <c r="A133" s="96" t="n"/>
      <c r="B133" s="108" t="n"/>
      <c r="C133" s="98" t="inlineStr">
        <is>
          <t>ФОТ</t>
        </is>
      </c>
      <c r="D133" s="270" t="n"/>
      <c r="E133" s="271" t="n"/>
      <c r="F133" s="99" t="n"/>
      <c r="G133" s="106" t="n"/>
      <c r="H133" s="106" t="n"/>
      <c r="I133" s="100" t="n"/>
      <c r="J133" s="100" t="n"/>
      <c r="K133" s="100" t="n"/>
      <c r="L133" s="101" t="n">
        <v>979.59</v>
      </c>
      <c r="M133" s="100" t="n"/>
      <c r="N133" s="103" t="n">
        <v>69805.58</v>
      </c>
    </row>
    <row r="134" ht="42" customHeight="1">
      <c r="A134" s="96" t="n"/>
      <c r="B134" s="109" t="inlineStr">
        <is>
          <t>Пр/812-001.4-1</t>
        </is>
      </c>
      <c r="C134" s="98" t="inlineStr">
        <is>
          <t>НР Земляные работы по другим видам работ (подготовительным, сопутствующим, укрепительным)</t>
        </is>
      </c>
      <c r="D134" s="270" t="n"/>
      <c r="E134" s="271" t="n"/>
      <c r="F134" s="105" t="inlineStr">
        <is>
          <t>%</t>
        </is>
      </c>
      <c r="G134" s="110" t="n">
        <v>89</v>
      </c>
      <c r="H134" s="111" t="n"/>
      <c r="I134" s="110" t="n">
        <v>89</v>
      </c>
      <c r="J134" s="100" t="n"/>
      <c r="K134" s="100" t="n"/>
      <c r="L134" s="101" t="n">
        <v>871.84</v>
      </c>
      <c r="M134" s="100" t="n"/>
      <c r="N134" s="112" t="n">
        <v>62126.97</v>
      </c>
    </row>
    <row r="135" ht="42" customHeight="1">
      <c r="A135" s="96" t="n"/>
      <c r="B135" s="109" t="inlineStr">
        <is>
          <t>Пр/774-001.4</t>
        </is>
      </c>
      <c r="C135" s="98" t="inlineStr">
        <is>
          <t>СП Земляные работы по другим видам работ (подготовительным, сопутствующим, укрепительным)</t>
        </is>
      </c>
      <c r="D135" s="270" t="n"/>
      <c r="E135" s="271" t="n"/>
      <c r="F135" s="105" t="inlineStr">
        <is>
          <t>%</t>
        </is>
      </c>
      <c r="G135" s="110" t="n">
        <v>41</v>
      </c>
      <c r="H135" s="111" t="n"/>
      <c r="I135" s="110" t="n">
        <v>41</v>
      </c>
      <c r="J135" s="100" t="n"/>
      <c r="K135" s="100" t="n"/>
      <c r="L135" s="101" t="n">
        <v>401.63</v>
      </c>
      <c r="M135" s="100" t="n"/>
      <c r="N135" s="103" t="n">
        <v>28620.29</v>
      </c>
    </row>
    <row r="136" ht="19.35" customHeight="1">
      <c r="A136" s="96" t="n"/>
      <c r="B136" s="108" t="n"/>
      <c r="C136" s="88" t="inlineStr">
        <is>
          <t>Всего по позиции</t>
        </is>
      </c>
      <c r="D136" s="270" t="n"/>
      <c r="E136" s="271" t="n"/>
      <c r="F136" s="100" t="n"/>
      <c r="G136" s="106" t="n"/>
      <c r="H136" s="106" t="n"/>
      <c r="I136" s="113" t="n"/>
      <c r="J136" s="113" t="n"/>
      <c r="K136" s="113" t="n"/>
      <c r="L136" s="114" t="n">
        <v>4553.05</v>
      </c>
      <c r="M136" s="113" t="n"/>
      <c r="N136" s="94" t="n"/>
    </row>
    <row r="137" ht="68.65000000000001" customHeight="1">
      <c r="A137" s="88" t="inlineStr">
        <is>
          <t>11</t>
        </is>
      </c>
      <c r="B137" s="91" t="inlineStr">
        <is>
          <t>ФЕР01-02-100-03</t>
        </is>
      </c>
      <c r="C137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70" t="n"/>
      <c r="E137" s="271" t="n"/>
      <c r="F137" s="93" t="inlineStr">
        <is>
          <t>100 шт</t>
        </is>
      </c>
      <c r="G137" s="94" t="n">
        <v>1.36</v>
      </c>
      <c r="H137" s="95" t="n">
        <v>1</v>
      </c>
      <c r="I137" s="115" t="n">
        <v>1.36</v>
      </c>
      <c r="J137" s="94" t="n"/>
      <c r="K137" s="94" t="n"/>
      <c r="L137" s="94" t="n"/>
      <c r="M137" s="94" t="n"/>
      <c r="N137" s="94" t="n"/>
    </row>
    <row r="138" ht="19.35" customHeight="1">
      <c r="A138" s="96" t="n"/>
      <c r="B138" s="97" t="inlineStr">
        <is>
          <t>1</t>
        </is>
      </c>
      <c r="C138" s="98" t="inlineStr">
        <is>
          <t>ОТ</t>
        </is>
      </c>
      <c r="D138" s="270" t="n"/>
      <c r="E138" s="271" t="n"/>
      <c r="F138" s="99" t="n"/>
      <c r="G138" s="99" t="n"/>
      <c r="H138" s="99" t="n"/>
      <c r="I138" s="100" t="n"/>
      <c r="J138" s="101" t="n">
        <v>326.82</v>
      </c>
      <c r="K138" s="272" t="n">
        <v>1.2</v>
      </c>
      <c r="L138" s="101" t="n">
        <v>533.37</v>
      </c>
      <c r="M138" s="101" t="n">
        <v>71.26000000000001</v>
      </c>
      <c r="N138" s="103" t="n">
        <v>38007.95</v>
      </c>
    </row>
    <row r="139" ht="19.35" customHeight="1">
      <c r="A139" s="96" t="n"/>
      <c r="B139" s="97" t="inlineStr">
        <is>
          <t>2</t>
        </is>
      </c>
      <c r="C139" s="98" t="inlineStr">
        <is>
          <t>ЭМ</t>
        </is>
      </c>
      <c r="D139" s="270" t="n"/>
      <c r="E139" s="271" t="n"/>
      <c r="F139" s="99" t="n"/>
      <c r="G139" s="99" t="n"/>
      <c r="H139" s="99" t="n"/>
      <c r="I139" s="100" t="n"/>
      <c r="J139" s="103" t="n">
        <v>1852.8</v>
      </c>
      <c r="K139" s="272" t="n">
        <v>1.2</v>
      </c>
      <c r="L139" s="103" t="n">
        <v>3023.77</v>
      </c>
      <c r="M139" s="100" t="n"/>
      <c r="N139" s="100" t="n"/>
    </row>
    <row r="140" ht="19.35" customHeight="1">
      <c r="A140" s="96" t="n"/>
      <c r="B140" s="97" t="inlineStr">
        <is>
          <t>3</t>
        </is>
      </c>
      <c r="C140" s="98" t="inlineStr">
        <is>
          <t>в т.ч. ОТм</t>
        </is>
      </c>
      <c r="D140" s="270" t="n"/>
      <c r="E140" s="271" t="n"/>
      <c r="F140" s="99" t="n"/>
      <c r="G140" s="99" t="n"/>
      <c r="H140" s="99" t="n"/>
      <c r="I140" s="100" t="n"/>
      <c r="J140" s="101" t="n">
        <v>324</v>
      </c>
      <c r="K140" s="272" t="n">
        <v>1.2</v>
      </c>
      <c r="L140" s="101" t="n">
        <v>528.77</v>
      </c>
      <c r="M140" s="101" t="n">
        <v>71.26000000000001</v>
      </c>
      <c r="N140" s="103" t="n">
        <v>37680.15</v>
      </c>
    </row>
    <row r="141" ht="19.35" customHeight="1">
      <c r="A141" s="96" t="n"/>
      <c r="B141" s="104" t="n"/>
      <c r="C141" s="98" t="inlineStr">
        <is>
          <t>ЗТ</t>
        </is>
      </c>
      <c r="D141" s="270" t="n"/>
      <c r="E141" s="271" t="n"/>
      <c r="F141" s="105" t="inlineStr">
        <is>
          <t>чел.-ч</t>
        </is>
      </c>
      <c r="G141" s="274" t="n">
        <v>41.9</v>
      </c>
      <c r="H141" s="272" t="n">
        <v>1.2</v>
      </c>
      <c r="I141" s="273" t="n">
        <v>68.38079999999999</v>
      </c>
      <c r="J141" s="100" t="n"/>
      <c r="K141" s="100" t="n"/>
      <c r="L141" s="100" t="n"/>
      <c r="M141" s="100" t="n"/>
      <c r="N141" s="100" t="n"/>
    </row>
    <row r="142" ht="19.35" customHeight="1">
      <c r="A142" s="96" t="n"/>
      <c r="B142" s="104" t="n"/>
      <c r="C142" s="98" t="inlineStr">
        <is>
          <t>ЗТм</t>
        </is>
      </c>
      <c r="D142" s="270" t="n"/>
      <c r="E142" s="271" t="n"/>
      <c r="F142" s="105" t="inlineStr">
        <is>
          <t>чел.-ч</t>
        </is>
      </c>
      <c r="G142" s="121" t="n">
        <v>24</v>
      </c>
      <c r="H142" s="272" t="n">
        <v>1.2</v>
      </c>
      <c r="I142" s="275" t="n">
        <v>39.168</v>
      </c>
      <c r="J142" s="100" t="n"/>
      <c r="K142" s="100" t="n"/>
      <c r="L142" s="100" t="n"/>
      <c r="M142" s="100" t="n"/>
      <c r="N142" s="100" t="n"/>
    </row>
    <row r="143" ht="19.35" customHeight="1">
      <c r="A143" s="96" t="n"/>
      <c r="B143" s="104" t="n"/>
      <c r="C143" s="98" t="inlineStr">
        <is>
          <t>Итого по расценке</t>
        </is>
      </c>
      <c r="D143" s="270" t="n"/>
      <c r="E143" s="271" t="n"/>
      <c r="F143" s="99" t="n"/>
      <c r="G143" s="106" t="n"/>
      <c r="H143" s="106" t="n"/>
      <c r="I143" s="100" t="n"/>
      <c r="J143" s="103" t="n">
        <v>2179.62</v>
      </c>
      <c r="K143" s="100" t="n"/>
      <c r="L143" s="103" t="n">
        <v>3557.14</v>
      </c>
      <c r="M143" s="100" t="n"/>
      <c r="N143" s="107" t="n"/>
    </row>
    <row r="144" ht="19.35" customHeight="1">
      <c r="A144" s="96" t="n"/>
      <c r="B144" s="108" t="n"/>
      <c r="C144" s="98" t="inlineStr">
        <is>
          <t>ФОТ</t>
        </is>
      </c>
      <c r="D144" s="270" t="n"/>
      <c r="E144" s="271" t="n"/>
      <c r="F144" s="99" t="n"/>
      <c r="G144" s="106" t="n"/>
      <c r="H144" s="106" t="n"/>
      <c r="I144" s="100" t="n"/>
      <c r="J144" s="100" t="n"/>
      <c r="K144" s="100" t="n"/>
      <c r="L144" s="103" t="n">
        <v>1062.14</v>
      </c>
      <c r="M144" s="100" t="n"/>
      <c r="N144" s="103" t="n">
        <v>75688.10000000001</v>
      </c>
    </row>
    <row r="145" ht="42" customHeight="1">
      <c r="A145" s="96" t="n"/>
      <c r="B145" s="109" t="inlineStr">
        <is>
          <t>Пр/812-001.4-1</t>
        </is>
      </c>
      <c r="C145" s="98" t="inlineStr">
        <is>
          <t>НР Земляные работы по другим видам работ (подготовительным, сопутствующим, укрепительным)</t>
        </is>
      </c>
      <c r="D145" s="270" t="n"/>
      <c r="E145" s="271" t="n"/>
      <c r="F145" s="105" t="inlineStr">
        <is>
          <t>%</t>
        </is>
      </c>
      <c r="G145" s="110" t="n">
        <v>89</v>
      </c>
      <c r="H145" s="111" t="n"/>
      <c r="I145" s="110" t="n">
        <v>89</v>
      </c>
      <c r="J145" s="100" t="n"/>
      <c r="K145" s="100" t="n"/>
      <c r="L145" s="101" t="n">
        <v>945.3</v>
      </c>
      <c r="M145" s="100" t="n"/>
      <c r="N145" s="112" t="n">
        <v>67362.41</v>
      </c>
    </row>
    <row r="146" ht="42" customHeight="1">
      <c r="A146" s="96" t="n"/>
      <c r="B146" s="109" t="inlineStr">
        <is>
          <t>Пр/774-001.4</t>
        </is>
      </c>
      <c r="C146" s="98" t="inlineStr">
        <is>
          <t>СП Земляные работы по другим видам работ (подготовительным, сопутствующим, укрепительным)</t>
        </is>
      </c>
      <c r="D146" s="270" t="n"/>
      <c r="E146" s="271" t="n"/>
      <c r="F146" s="105" t="inlineStr">
        <is>
          <t>%</t>
        </is>
      </c>
      <c r="G146" s="110" t="n">
        <v>41</v>
      </c>
      <c r="H146" s="111" t="n"/>
      <c r="I146" s="110" t="n">
        <v>41</v>
      </c>
      <c r="J146" s="100" t="n"/>
      <c r="K146" s="100" t="n"/>
      <c r="L146" s="101" t="n">
        <v>435.48</v>
      </c>
      <c r="M146" s="100" t="n"/>
      <c r="N146" s="103" t="n">
        <v>31032.12</v>
      </c>
    </row>
    <row r="147" ht="19.35" customHeight="1">
      <c r="A147" s="96" t="n"/>
      <c r="B147" s="108" t="n"/>
      <c r="C147" s="88" t="inlineStr">
        <is>
          <t>Всего по позиции</t>
        </is>
      </c>
      <c r="D147" s="270" t="n"/>
      <c r="E147" s="271" t="n"/>
      <c r="F147" s="100" t="n"/>
      <c r="G147" s="106" t="n"/>
      <c r="H147" s="106" t="n"/>
      <c r="I147" s="113" t="n"/>
      <c r="J147" s="113" t="n"/>
      <c r="K147" s="113" t="n"/>
      <c r="L147" s="114" t="n">
        <v>4937.92</v>
      </c>
      <c r="M147" s="113" t="n"/>
      <c r="N147" s="94" t="n"/>
    </row>
    <row r="148" ht="55.35" customHeight="1">
      <c r="A148" s="88" t="inlineStr">
        <is>
          <t>12</t>
        </is>
      </c>
      <c r="B148" s="91" t="inlineStr">
        <is>
          <t>ФЕР01-02-100-09</t>
        </is>
      </c>
      <c r="C148" s="92" t="inlineStr">
        <is>
          <t>При трелевке на каждые последующие 100 м добавлять: к расценке 01-02-100-03</t>
        </is>
      </c>
      <c r="D148" s="270" t="n"/>
      <c r="E148" s="271" t="n"/>
      <c r="F148" s="93" t="inlineStr">
        <is>
          <t>100 шт</t>
        </is>
      </c>
      <c r="G148" s="94" t="n">
        <v>1.36</v>
      </c>
      <c r="H148" s="95" t="n">
        <v>1</v>
      </c>
      <c r="I148" s="115" t="n">
        <v>1.36</v>
      </c>
      <c r="J148" s="94" t="n"/>
      <c r="K148" s="94" t="n"/>
      <c r="L148" s="94" t="n"/>
      <c r="M148" s="94" t="n"/>
      <c r="N148" s="94" t="n"/>
    </row>
    <row r="149" ht="19.35" customHeight="1">
      <c r="A149" s="96" t="n"/>
      <c r="B149" s="97" t="inlineStr">
        <is>
          <t>1</t>
        </is>
      </c>
      <c r="C149" s="98" t="inlineStr">
        <is>
          <t>ОТ</t>
        </is>
      </c>
      <c r="D149" s="270" t="n"/>
      <c r="E149" s="271" t="n"/>
      <c r="F149" s="99" t="n"/>
      <c r="G149" s="99" t="n"/>
      <c r="H149" s="99" t="n"/>
      <c r="I149" s="100" t="n"/>
      <c r="J149" s="101" t="n">
        <v>93.59999999999999</v>
      </c>
      <c r="K149" s="272" t="n">
        <v>1.2</v>
      </c>
      <c r="L149" s="101" t="n">
        <v>152.76</v>
      </c>
      <c r="M149" s="101" t="n">
        <v>71.26000000000001</v>
      </c>
      <c r="N149" s="103" t="n">
        <v>10885.68</v>
      </c>
    </row>
    <row r="150" ht="19.35" customHeight="1">
      <c r="A150" s="96" t="n"/>
      <c r="B150" s="97" t="inlineStr">
        <is>
          <t>2</t>
        </is>
      </c>
      <c r="C150" s="98" t="inlineStr">
        <is>
          <t>ЭМ</t>
        </is>
      </c>
      <c r="D150" s="270" t="n"/>
      <c r="E150" s="271" t="n"/>
      <c r="F150" s="99" t="n"/>
      <c r="G150" s="99" t="n"/>
      <c r="H150" s="99" t="n"/>
      <c r="I150" s="100" t="n"/>
      <c r="J150" s="101" t="n">
        <v>531.14</v>
      </c>
      <c r="K150" s="272" t="n">
        <v>1.2</v>
      </c>
      <c r="L150" s="101" t="n">
        <v>866.8200000000001</v>
      </c>
      <c r="M150" s="100" t="n"/>
      <c r="N150" s="100" t="n"/>
    </row>
    <row r="151" ht="19.35" customHeight="1">
      <c r="A151" s="96" t="n"/>
      <c r="B151" s="97" t="inlineStr">
        <is>
          <t>3</t>
        </is>
      </c>
      <c r="C151" s="98" t="inlineStr">
        <is>
          <t>в т.ч. ОТм</t>
        </is>
      </c>
      <c r="D151" s="270" t="n"/>
      <c r="E151" s="271" t="n"/>
      <c r="F151" s="99" t="n"/>
      <c r="G151" s="99" t="n"/>
      <c r="H151" s="99" t="n"/>
      <c r="I151" s="100" t="n"/>
      <c r="J151" s="101" t="n">
        <v>92.88</v>
      </c>
      <c r="K151" s="272" t="n">
        <v>1.2</v>
      </c>
      <c r="L151" s="101" t="n">
        <v>151.58</v>
      </c>
      <c r="M151" s="101" t="n">
        <v>71.26000000000001</v>
      </c>
      <c r="N151" s="103" t="n">
        <v>10801.59</v>
      </c>
    </row>
    <row r="152" ht="19.35" customHeight="1">
      <c r="A152" s="96" t="n"/>
      <c r="B152" s="104" t="n"/>
      <c r="C152" s="98" t="inlineStr">
        <is>
          <t>ЗТ</t>
        </is>
      </c>
      <c r="D152" s="270" t="n"/>
      <c r="E152" s="271" t="n"/>
      <c r="F152" s="105" t="inlineStr">
        <is>
          <t>чел.-ч</t>
        </is>
      </c>
      <c r="G152" s="121" t="n">
        <v>12</v>
      </c>
      <c r="H152" s="272" t="n">
        <v>1.2</v>
      </c>
      <c r="I152" s="275" t="n">
        <v>19.584</v>
      </c>
      <c r="J152" s="100" t="n"/>
      <c r="K152" s="100" t="n"/>
      <c r="L152" s="100" t="n"/>
      <c r="M152" s="100" t="n"/>
      <c r="N152" s="100" t="n"/>
    </row>
    <row r="153" ht="19.35" customHeight="1">
      <c r="A153" s="96" t="n"/>
      <c r="B153" s="104" t="n"/>
      <c r="C153" s="98" t="inlineStr">
        <is>
          <t>ЗТм</t>
        </is>
      </c>
      <c r="D153" s="270" t="n"/>
      <c r="E153" s="271" t="n"/>
      <c r="F153" s="105" t="inlineStr">
        <is>
          <t>чел.-ч</t>
        </is>
      </c>
      <c r="G153" s="101" t="n">
        <v>6.88</v>
      </c>
      <c r="H153" s="272" t="n">
        <v>1.2</v>
      </c>
      <c r="I153" s="276" t="n">
        <v>11.22816</v>
      </c>
      <c r="J153" s="100" t="n"/>
      <c r="K153" s="100" t="n"/>
      <c r="L153" s="100" t="n"/>
      <c r="M153" s="100" t="n"/>
      <c r="N153" s="100" t="n"/>
    </row>
    <row r="154" ht="19.35" customHeight="1">
      <c r="A154" s="96" t="n"/>
      <c r="B154" s="104" t="n"/>
      <c r="C154" s="98" t="inlineStr">
        <is>
          <t>Итого по расценке</t>
        </is>
      </c>
      <c r="D154" s="270" t="n"/>
      <c r="E154" s="271" t="n"/>
      <c r="F154" s="99" t="n"/>
      <c r="G154" s="106" t="n"/>
      <c r="H154" s="106" t="n"/>
      <c r="I154" s="100" t="n"/>
      <c r="J154" s="101" t="n">
        <v>624.74</v>
      </c>
      <c r="K154" s="100" t="n"/>
      <c r="L154" s="103" t="n">
        <v>1019.58</v>
      </c>
      <c r="M154" s="100" t="n"/>
      <c r="N154" s="107" t="n"/>
    </row>
    <row r="155" ht="19.35" customHeight="1">
      <c r="A155" s="96" t="n"/>
      <c r="B155" s="108" t="n"/>
      <c r="C155" s="98" t="inlineStr">
        <is>
          <t>ФОТ</t>
        </is>
      </c>
      <c r="D155" s="270" t="n"/>
      <c r="E155" s="271" t="n"/>
      <c r="F155" s="99" t="n"/>
      <c r="G155" s="106" t="n"/>
      <c r="H155" s="106" t="n"/>
      <c r="I155" s="100" t="n"/>
      <c r="J155" s="100" t="n"/>
      <c r="K155" s="100" t="n"/>
      <c r="L155" s="101" t="n">
        <v>304.34</v>
      </c>
      <c r="M155" s="100" t="n"/>
      <c r="N155" s="103" t="n">
        <v>21687.27</v>
      </c>
    </row>
    <row r="156" ht="42" customHeight="1">
      <c r="A156" s="96" t="n"/>
      <c r="B156" s="109" t="inlineStr">
        <is>
          <t>Пр/812-001.4-1</t>
        </is>
      </c>
      <c r="C156" s="98" t="inlineStr">
        <is>
          <t>НР Земляные работы по другим видам работ (подготовительным, сопутствующим, укрепительным)</t>
        </is>
      </c>
      <c r="D156" s="270" t="n"/>
      <c r="E156" s="271" t="n"/>
      <c r="F156" s="105" t="inlineStr">
        <is>
          <t>%</t>
        </is>
      </c>
      <c r="G156" s="110" t="n">
        <v>89</v>
      </c>
      <c r="H156" s="111" t="n"/>
      <c r="I156" s="110" t="n">
        <v>89</v>
      </c>
      <c r="J156" s="100" t="n"/>
      <c r="K156" s="100" t="n"/>
      <c r="L156" s="101" t="n">
        <v>270.86</v>
      </c>
      <c r="M156" s="100" t="n"/>
      <c r="N156" s="112" t="n">
        <v>19301.67</v>
      </c>
    </row>
    <row r="157" ht="42" customHeight="1">
      <c r="A157" s="96" t="n"/>
      <c r="B157" s="109" t="inlineStr">
        <is>
          <t>Пр/774-001.4</t>
        </is>
      </c>
      <c r="C157" s="98" t="inlineStr">
        <is>
          <t>СП Земляные работы по другим видам работ (подготовительным, сопутствующим, укрепительным)</t>
        </is>
      </c>
      <c r="D157" s="270" t="n"/>
      <c r="E157" s="271" t="n"/>
      <c r="F157" s="105" t="inlineStr">
        <is>
          <t>%</t>
        </is>
      </c>
      <c r="G157" s="110" t="n">
        <v>41</v>
      </c>
      <c r="H157" s="111" t="n"/>
      <c r="I157" s="110" t="n">
        <v>41</v>
      </c>
      <c r="J157" s="100" t="n"/>
      <c r="K157" s="100" t="n"/>
      <c r="L157" s="101" t="n">
        <v>124.78</v>
      </c>
      <c r="M157" s="100" t="n"/>
      <c r="N157" s="103" t="n">
        <v>8891.780000000001</v>
      </c>
    </row>
    <row r="158" ht="19.35" customHeight="1">
      <c r="A158" s="96" t="n"/>
      <c r="B158" s="108" t="n"/>
      <c r="C158" s="88" t="inlineStr">
        <is>
          <t>Всего по позиции</t>
        </is>
      </c>
      <c r="D158" s="270" t="n"/>
      <c r="E158" s="271" t="n"/>
      <c r="F158" s="100" t="n"/>
      <c r="G158" s="106" t="n"/>
      <c r="H158" s="106" t="n"/>
      <c r="I158" s="113" t="n"/>
      <c r="J158" s="113" t="n"/>
      <c r="K158" s="113" t="n"/>
      <c r="L158" s="114" t="n">
        <v>1415.22</v>
      </c>
      <c r="M158" s="113" t="n"/>
      <c r="N158" s="94" t="n"/>
    </row>
    <row r="159" ht="19.35" customHeight="1">
      <c r="A159" s="122" t="n"/>
      <c r="B159" s="122" t="n"/>
      <c r="C159" s="123" t="inlineStr">
        <is>
          <t>Итого по разделу 1. Вырубка просеки</t>
        </is>
      </c>
      <c r="L159" s="124" t="n">
        <v>112952.81</v>
      </c>
      <c r="M159" s="122" t="n"/>
      <c r="N159" s="125" t="n"/>
    </row>
    <row r="160" ht="19.35" customHeight="1">
      <c r="A160" s="126" t="n"/>
      <c r="B160" s="127" t="n"/>
      <c r="C160" s="128" t="inlineStr">
        <is>
          <t>Итого прямые затраты по разделу</t>
        </is>
      </c>
      <c r="L160" s="129" t="n">
        <v>62596.37</v>
      </c>
      <c r="M160" s="130" t="n"/>
      <c r="N160" s="129" t="n">
        <v>3005775.88</v>
      </c>
    </row>
    <row r="161" ht="19.35" customHeight="1">
      <c r="A161" s="126" t="n"/>
      <c r="B161" s="127" t="n"/>
      <c r="C161" s="128" t="inlineStr">
        <is>
          <t>в том числе</t>
        </is>
      </c>
      <c r="L161" s="129" t="n"/>
      <c r="M161" s="130" t="n"/>
      <c r="N161" s="129" t="n"/>
    </row>
    <row r="162" ht="19.35" customHeight="1">
      <c r="A162" s="126" t="n"/>
      <c r="B162" s="127" t="n"/>
      <c r="C162" s="128" t="inlineStr">
        <is>
          <t>- оплата труда (ОТ)</t>
        </is>
      </c>
      <c r="L162" s="129" t="n">
        <v>33678.83</v>
      </c>
      <c r="M162" s="130" t="n"/>
      <c r="N162" s="129" t="n">
        <v>2399953.42</v>
      </c>
    </row>
    <row r="163" ht="19.35" customHeight="1">
      <c r="A163" s="126" t="n"/>
      <c r="B163" s="127" t="n"/>
      <c r="C163" s="128" t="inlineStr">
        <is>
          <t>- эксплуатация машин и механизмов</t>
        </is>
      </c>
      <c r="L163" s="129" t="n">
        <v>28917.54</v>
      </c>
      <c r="M163" s="130" t="n"/>
      <c r="N163" s="129" t="n">
        <v>605822.46</v>
      </c>
    </row>
    <row r="164" ht="19.35" customHeight="1">
      <c r="A164" s="126" t="n"/>
      <c r="B164" s="131" t="n"/>
      <c r="C164" s="132" t="inlineStr">
        <is>
          <t>в том числе</t>
        </is>
      </c>
      <c r="L164" s="129" t="n"/>
      <c r="M164" s="130" t="n"/>
      <c r="N164" s="129" t="n"/>
    </row>
    <row r="165" ht="19.35" customHeight="1">
      <c r="A165" s="126" t="n"/>
      <c r="B165" s="131" t="n"/>
      <c r="C165" s="132" t="inlineStr">
        <is>
          <t>эксплуатация машин и механизмов без учета доплат к оплате труда машинистов</t>
        </is>
      </c>
      <c r="L165" s="129" t="n">
        <v>28917.54</v>
      </c>
      <c r="M165" s="130" t="n"/>
      <c r="N165" s="129" t="n">
        <v>605822.46</v>
      </c>
    </row>
    <row r="166" ht="19.35" customHeight="1">
      <c r="A166" s="126" t="n"/>
      <c r="B166" s="131" t="n"/>
      <c r="C166" s="132" t="inlineStr">
        <is>
          <t>в том числе</t>
        </is>
      </c>
      <c r="L166" s="129" t="n"/>
      <c r="M166" s="130" t="n"/>
      <c r="N166" s="129" t="n"/>
    </row>
    <row r="167" ht="19.35" customHeight="1">
      <c r="A167" s="126" t="n"/>
      <c r="B167" s="131" t="n"/>
      <c r="C167" s="132" t="inlineStr">
        <is>
          <t>оплата труда машинистов (ОТм)</t>
        </is>
      </c>
      <c r="L167" s="129" t="n">
        <v>5056.89</v>
      </c>
      <c r="M167" s="130" t="n"/>
      <c r="N167" s="129" t="n">
        <v>360353.98</v>
      </c>
    </row>
    <row r="168" ht="19.35" customHeight="1">
      <c r="A168" s="126" t="n"/>
      <c r="B168" s="127" t="n"/>
      <c r="C168" s="128" t="inlineStr">
        <is>
          <t>Итого ФОТ (справочно)</t>
        </is>
      </c>
      <c r="L168" s="129" t="n">
        <v>38735.72</v>
      </c>
      <c r="M168" s="130" t="n"/>
      <c r="N168" s="129" t="n">
        <v>2760307.4</v>
      </c>
    </row>
    <row r="169" ht="19.35" customHeight="1">
      <c r="A169" s="126" t="n"/>
      <c r="B169" s="127" t="n"/>
      <c r="C169" s="128" t="inlineStr">
        <is>
          <t>Итого накладные расходы</t>
        </is>
      </c>
      <c r="L169" s="129" t="n">
        <v>34474.8</v>
      </c>
      <c r="M169" s="130" t="n"/>
      <c r="N169" s="129" t="n">
        <v>2456673.59</v>
      </c>
    </row>
    <row r="170" ht="19.35" customHeight="1">
      <c r="A170" s="126" t="n"/>
      <c r="B170" s="127" t="n"/>
      <c r="C170" s="128" t="inlineStr">
        <is>
          <t>Итого сметная прибыль</t>
        </is>
      </c>
      <c r="L170" s="129" t="n">
        <v>15881.64</v>
      </c>
      <c r="M170" s="130" t="n"/>
      <c r="N170" s="129" t="n">
        <v>1131726.03</v>
      </c>
    </row>
    <row r="171" ht="19.35" customHeight="1">
      <c r="A171" s="126" t="n"/>
      <c r="B171" s="133" t="n"/>
      <c r="C171" s="134" t="inlineStr">
        <is>
          <t>Итого по разделу</t>
        </is>
      </c>
      <c r="L171" s="124" t="n">
        <v>112952.81</v>
      </c>
      <c r="M171" s="135" t="n"/>
      <c r="N171" s="124" t="n">
        <v>6594175.5</v>
      </c>
    </row>
    <row r="172" ht="19.35" customHeight="1">
      <c r="A172" s="126" t="n"/>
      <c r="B172" s="131" t="n"/>
      <c r="C172" s="132" t="inlineStr">
        <is>
          <t>Справочно</t>
        </is>
      </c>
      <c r="L172" s="129" t="n"/>
      <c r="M172" s="130" t="n"/>
      <c r="N172" s="129" t="n"/>
    </row>
    <row r="173" ht="19.35" customHeight="1">
      <c r="A173" s="126" t="n"/>
      <c r="B173" s="127" t="n"/>
      <c r="C173" s="132" t="inlineStr">
        <is>
          <t>затраты труда рабочих</t>
        </is>
      </c>
      <c r="I173" s="136" t="n">
        <v>3984.71016</v>
      </c>
      <c r="J173" s="137" t="n"/>
      <c r="K173" s="137" t="n"/>
      <c r="L173" s="130" t="n"/>
      <c r="M173" s="130" t="n"/>
      <c r="N173" s="130" t="n"/>
    </row>
    <row r="174" ht="19.35" customHeight="1">
      <c r="A174" s="126" t="n"/>
      <c r="B174" s="127" t="n"/>
      <c r="C174" s="132" t="inlineStr">
        <is>
          <t>затраты труда машинистов</t>
        </is>
      </c>
      <c r="I174" s="136" t="n">
        <v>374.57928</v>
      </c>
      <c r="J174" s="137" t="n"/>
      <c r="K174" s="137" t="n"/>
      <c r="L174" s="130" t="n"/>
      <c r="M174" s="130" t="n"/>
      <c r="N174" s="130" t="n"/>
    </row>
    <row r="175" ht="19.35" customHeight="1">
      <c r="A175" s="138" t="n"/>
      <c r="B175" s="139" t="n"/>
      <c r="C175" s="140" t="inlineStr">
        <is>
          <t>ВСЕГО по смете</t>
        </is>
      </c>
      <c r="D175" s="141" t="n"/>
      <c r="E175" s="141" t="n"/>
      <c r="F175" s="142" t="n"/>
      <c r="G175" s="142" t="n"/>
      <c r="H175" s="142" t="n"/>
      <c r="I175" s="142" t="n"/>
      <c r="J175" s="142" t="n"/>
      <c r="K175" s="142" t="n"/>
      <c r="L175" s="143" t="n"/>
      <c r="M175" s="142" t="n"/>
      <c r="N175" s="144" t="n"/>
    </row>
    <row r="176" ht="19.35" customHeight="1">
      <c r="A176" s="126" t="n"/>
      <c r="B176" s="133" t="n"/>
      <c r="C176" s="134" t="inlineStr">
        <is>
          <t>Итого по всем разделам</t>
        </is>
      </c>
      <c r="L176" s="124" t="n">
        <v>112952.81</v>
      </c>
      <c r="M176" s="125" t="n"/>
      <c r="N176" s="124" t="n"/>
    </row>
    <row r="177" ht="19.35" customHeight="1">
      <c r="A177" s="126" t="n"/>
      <c r="B177" s="127" t="n"/>
      <c r="C177" s="128" t="inlineStr">
        <is>
          <t>ВСЕГО строительные работы</t>
        </is>
      </c>
      <c r="L177" s="129" t="n">
        <v>112952.81</v>
      </c>
      <c r="M177" s="130" t="n"/>
      <c r="N177" s="129" t="n">
        <v>6594175.5</v>
      </c>
    </row>
    <row r="178" ht="19.35" customHeight="1">
      <c r="A178" s="126" t="n"/>
      <c r="B178" s="131" t="n"/>
      <c r="C178" s="132" t="inlineStr">
        <is>
          <t>в том числе</t>
        </is>
      </c>
      <c r="L178" s="129" t="n"/>
      <c r="M178" s="130" t="n"/>
      <c r="N178" s="129" t="n"/>
    </row>
    <row r="179" ht="19.35" customHeight="1">
      <c r="A179" s="126" t="n"/>
      <c r="B179" s="131" t="n"/>
      <c r="C179" s="132" t="inlineStr">
        <is>
          <t>всего прямые затраты</t>
        </is>
      </c>
      <c r="L179" s="129" t="n">
        <v>62596.37</v>
      </c>
      <c r="M179" s="130" t="n"/>
      <c r="N179" s="129" t="n">
        <v>3005775.88</v>
      </c>
    </row>
    <row r="180" ht="19.35" customHeight="1">
      <c r="A180" s="126" t="n"/>
      <c r="B180" s="131" t="n"/>
      <c r="C180" s="132" t="inlineStr">
        <is>
          <t>в том числе</t>
        </is>
      </c>
      <c r="L180" s="129" t="n"/>
      <c r="M180" s="130" t="n"/>
      <c r="N180" s="129" t="n"/>
    </row>
    <row r="181" ht="19.35" customHeight="1">
      <c r="A181" s="126" t="n"/>
      <c r="B181" s="131" t="n"/>
      <c r="C181" s="132" t="inlineStr">
        <is>
          <t>- оплата труда (ОТ)</t>
        </is>
      </c>
      <c r="L181" s="129" t="n">
        <v>33678.83</v>
      </c>
      <c r="M181" s="130" t="n"/>
      <c r="N181" s="129" t="n">
        <v>2399953.42</v>
      </c>
    </row>
    <row r="182" ht="19.35" customHeight="1">
      <c r="A182" s="126" t="n"/>
      <c r="B182" s="131" t="n"/>
      <c r="C182" s="132" t="inlineStr">
        <is>
          <t>- эксплуатация машин и механизмов</t>
        </is>
      </c>
      <c r="L182" s="129" t="n">
        <v>28917.54</v>
      </c>
      <c r="M182" s="130" t="n"/>
      <c r="N182" s="129" t="n">
        <v>605822.46</v>
      </c>
    </row>
    <row r="183" ht="19.35" customHeight="1">
      <c r="A183" s="126" t="n"/>
      <c r="B183" s="131" t="n"/>
      <c r="C183" s="132" t="inlineStr">
        <is>
          <t>в т.ч. эксплуатация машин и механизмов без учета доплат к оплате труда машинистов</t>
        </is>
      </c>
      <c r="L183" s="129" t="n">
        <v>28917.54</v>
      </c>
      <c r="M183" s="130" t="n"/>
      <c r="N183" s="129" t="n">
        <v>605822.46</v>
      </c>
    </row>
    <row r="184" ht="19.35" customHeight="1">
      <c r="A184" s="126" t="n"/>
      <c r="B184" s="131" t="n"/>
      <c r="C184" s="132" t="inlineStr">
        <is>
          <t>- в т.ч. оплата труда машинистов (ОТм)</t>
        </is>
      </c>
      <c r="L184" s="129" t="n">
        <v>5056.89</v>
      </c>
      <c r="M184" s="130" t="n"/>
      <c r="N184" s="129" t="n">
        <v>360353.98</v>
      </c>
    </row>
    <row r="185" ht="19.35" customHeight="1">
      <c r="A185" s="126" t="n"/>
      <c r="B185" s="131" t="n"/>
      <c r="C185" s="132" t="inlineStr">
        <is>
          <t>всего ФОТ (справочно)</t>
        </is>
      </c>
      <c r="L185" s="129" t="n">
        <v>38735.72</v>
      </c>
      <c r="M185" s="130" t="n"/>
      <c r="N185" s="129" t="n">
        <v>2760307.4</v>
      </c>
    </row>
    <row r="186" ht="19.35" customHeight="1">
      <c r="A186" s="126" t="n"/>
      <c r="B186" s="131" t="n"/>
      <c r="C186" s="132" t="inlineStr">
        <is>
          <t>всего накладные расходы</t>
        </is>
      </c>
      <c r="L186" s="129" t="n">
        <v>34474.8</v>
      </c>
      <c r="M186" s="130" t="n"/>
      <c r="N186" s="129" t="n">
        <v>2456673.59</v>
      </c>
    </row>
    <row r="187" ht="19.35" customHeight="1">
      <c r="A187" s="126" t="n"/>
      <c r="B187" s="131" t="n"/>
      <c r="C187" s="132" t="inlineStr">
        <is>
          <t>всего сметная прибыль</t>
        </is>
      </c>
      <c r="L187" s="129" t="n">
        <v>15881.64</v>
      </c>
      <c r="M187" s="130" t="n"/>
      <c r="N187" s="129" t="n">
        <v>1131726.03</v>
      </c>
    </row>
    <row r="188" ht="19.35" customHeight="1">
      <c r="A188" s="126" t="n"/>
      <c r="B188" s="133" t="n"/>
      <c r="C188" s="134" t="inlineStr">
        <is>
          <t>ВСЕГО по смете</t>
        </is>
      </c>
      <c r="L188" s="124" t="n">
        <v>112952.81</v>
      </c>
      <c r="M188" s="125" t="n"/>
      <c r="N188" s="124" t="n">
        <v>6594175.5</v>
      </c>
    </row>
    <row r="189" ht="19.35" customHeight="1">
      <c r="A189" s="126" t="n"/>
      <c r="B189" s="131" t="n"/>
      <c r="C189" s="132" t="inlineStr">
        <is>
          <t>Всего прямые затраты</t>
        </is>
      </c>
      <c r="L189" s="129" t="n">
        <v>62596.37</v>
      </c>
      <c r="M189" s="130" t="n"/>
      <c r="N189" s="129" t="n">
        <v>3005775.88</v>
      </c>
    </row>
    <row r="190" ht="19.35" customHeight="1">
      <c r="A190" s="126" t="n"/>
      <c r="B190" s="131" t="n"/>
      <c r="C190" s="132" t="inlineStr">
        <is>
          <t>в том числе</t>
        </is>
      </c>
      <c r="L190" s="129" t="n"/>
      <c r="M190" s="130" t="n"/>
      <c r="N190" s="129" t="n"/>
    </row>
    <row r="191" ht="19.35" customHeight="1">
      <c r="A191" s="126" t="n"/>
      <c r="B191" s="131" t="n"/>
      <c r="C191" s="132" t="inlineStr">
        <is>
          <t>- оплата труда рабочих (ОТ)</t>
        </is>
      </c>
      <c r="L191" s="129" t="n">
        <v>33678.83</v>
      </c>
      <c r="M191" s="130" t="n"/>
      <c r="N191" s="129" t="n">
        <v>2399953.42</v>
      </c>
    </row>
    <row r="192" ht="19.35" customHeight="1">
      <c r="A192" s="126" t="n"/>
      <c r="B192" s="131" t="n"/>
      <c r="C192" s="132" t="inlineStr">
        <is>
          <t>- эксплуатация машин и механизмов</t>
        </is>
      </c>
      <c r="L192" s="129" t="n">
        <v>28917.54</v>
      </c>
      <c r="M192" s="130" t="n"/>
      <c r="N192" s="129" t="n">
        <v>605822.46</v>
      </c>
    </row>
    <row r="193" ht="19.35" customHeight="1">
      <c r="A193" s="126" t="n"/>
      <c r="B193" s="131" t="n"/>
      <c r="C193" s="132" t="inlineStr">
        <is>
          <t>в т.ч. эксплуатация машин и механизмов без учета доплат к оплате труда машинистов</t>
        </is>
      </c>
      <c r="L193" s="129" t="n">
        <v>28917.54</v>
      </c>
      <c r="M193" s="130" t="n"/>
      <c r="N193" s="129" t="n">
        <v>605822.46</v>
      </c>
    </row>
    <row r="194" ht="19.35" customHeight="1">
      <c r="A194" s="126" t="n"/>
      <c r="B194" s="131" t="n"/>
      <c r="C194" s="132" t="inlineStr">
        <is>
          <t>- в т.ч. оплата труда машинистов (ОТм)</t>
        </is>
      </c>
      <c r="L194" s="129" t="n">
        <v>5056.89</v>
      </c>
      <c r="M194" s="130" t="n"/>
      <c r="N194" s="129" t="n">
        <v>360353.98</v>
      </c>
    </row>
    <row r="195" ht="19.35" customHeight="1">
      <c r="A195" s="126" t="n"/>
      <c r="B195" s="131" t="n"/>
      <c r="C195" s="132" t="inlineStr">
        <is>
          <t>Всего ФОТ (справочно)</t>
        </is>
      </c>
      <c r="L195" s="129" t="n">
        <v>38735.72</v>
      </c>
      <c r="M195" s="130" t="n"/>
      <c r="N195" s="129" t="n">
        <v>2760307.4</v>
      </c>
    </row>
    <row r="196" ht="19.35" customHeight="1">
      <c r="A196" s="126" t="n"/>
      <c r="B196" s="131" t="n"/>
      <c r="C196" s="132" t="inlineStr">
        <is>
          <t>Всего накладные расходы</t>
        </is>
      </c>
      <c r="L196" s="129" t="n">
        <v>34474.8</v>
      </c>
      <c r="M196" s="130" t="n"/>
      <c r="N196" s="129" t="n">
        <v>2456673.59</v>
      </c>
    </row>
    <row r="197" ht="19.35" customHeight="1">
      <c r="A197" s="126" t="n"/>
      <c r="B197" s="131" t="n"/>
      <c r="C197" s="132" t="inlineStr">
        <is>
          <t>Всего сметная прибыль</t>
        </is>
      </c>
      <c r="L197" s="129" t="n">
        <v>15881.64</v>
      </c>
      <c r="M197" s="130" t="n"/>
      <c r="N197" s="129" t="n">
        <v>1131726.03</v>
      </c>
    </row>
    <row r="198" ht="19.35" customHeight="1">
      <c r="A198" s="126" t="n"/>
      <c r="B198" s="131" t="n"/>
      <c r="C198" s="132" t="inlineStr">
        <is>
          <t>Справочно</t>
        </is>
      </c>
      <c r="L198" s="129" t="n"/>
      <c r="M198" s="130" t="n"/>
      <c r="N198" s="129" t="n"/>
    </row>
    <row r="199" ht="19.35" customHeight="1">
      <c r="A199" s="126" t="n"/>
      <c r="B199" s="127" t="n"/>
      <c r="C199" s="132" t="inlineStr">
        <is>
          <t>затраты труда рабочих</t>
        </is>
      </c>
      <c r="I199" s="136" t="n">
        <v>3984.71016</v>
      </c>
      <c r="J199" s="137" t="n"/>
      <c r="K199" s="137" t="n"/>
      <c r="L199" s="130" t="n"/>
      <c r="M199" s="130" t="n"/>
      <c r="N199" s="130" t="n"/>
    </row>
    <row r="200" ht="19.35" customHeight="1">
      <c r="A200" s="126" t="n"/>
      <c r="B200" s="127" t="n"/>
      <c r="C200" s="132" t="inlineStr">
        <is>
          <t>затраты труда машинистов</t>
        </is>
      </c>
      <c r="I200" s="136" t="n">
        <v>374.57928</v>
      </c>
      <c r="J200" s="137" t="n"/>
      <c r="K200" s="137" t="n"/>
      <c r="L200" s="130" t="n"/>
      <c r="M200" s="130" t="n"/>
      <c r="N200" s="130" t="n"/>
    </row>
    <row r="201" ht="19.35" customHeight="1">
      <c r="A201" s="126" t="n"/>
      <c r="B201" s="145" t="n"/>
      <c r="C201" s="145" t="n"/>
      <c r="D201" s="123" t="n"/>
      <c r="E201" s="123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46" t="inlineStr">
        <is>
          <t>Составил: ______________________________________/  Григорова И. А. /</t>
        </is>
      </c>
    </row>
    <row r="203" ht="19.35" customHeight="1">
      <c r="A203" s="146" t="n"/>
      <c r="B203" s="146" t="n"/>
      <c r="C203" s="147" t="inlineStr">
        <is>
          <t>должность, подпись (инициалы, фамилия)</t>
        </is>
      </c>
      <c r="G203" s="148" t="n"/>
      <c r="H203" s="148" t="n"/>
      <c r="I203" s="148" t="n"/>
      <c r="J203" s="146" t="n"/>
      <c r="K203" s="146" t="n"/>
      <c r="L203" s="146" t="n"/>
      <c r="M203" s="146" t="n"/>
      <c r="N203" s="146" t="n"/>
    </row>
    <row r="204" ht="19.35" customHeight="1">
      <c r="A204" s="146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47" t="inlineStr">
        <is>
          <t>должность, подпись (инициалы, фамилия)</t>
        </is>
      </c>
      <c r="G205" s="148" t="n"/>
      <c r="H205" s="148" t="n"/>
      <c r="I205" s="148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02-29-04</t>
        </is>
      </c>
    </row>
    <row r="25" ht="19.35" customHeight="1">
      <c r="A25" s="56" t="inlineStr">
        <is>
          <t>29 ВЛ 220 Амурская-Благовещенская №1. Свободненское уч. л-во Свободненского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294.68</v>
      </c>
      <c r="M31" s="65" t="n">
        <v>4.14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677.77</v>
      </c>
      <c r="E32" s="72" t="inlineStr">
        <is>
          <t>(</t>
        </is>
      </c>
      <c r="F32" s="71" t="n">
        <v>9.51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493.47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677.77</v>
      </c>
      <c r="E34" s="72" t="inlineStr">
        <is>
          <t>(</t>
        </is>
      </c>
      <c r="F34" s="78" t="n">
        <v>9.51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1-505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11.82</v>
      </c>
      <c r="H44" s="95" t="n">
        <v>1</v>
      </c>
      <c r="I44" s="115" t="n">
        <v>11.82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3" t="n">
        <v>1274.18</v>
      </c>
      <c r="M46" s="101" t="n">
        <v>71.26000000000001</v>
      </c>
      <c r="N46" s="103" t="n">
        <v>90798.07000000001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4" t="n">
        <v>13.4</v>
      </c>
      <c r="H47" s="149" t="n">
        <v>0.96</v>
      </c>
      <c r="I47" s="276" t="n">
        <v>152.05248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6" t="n"/>
      <c r="H48" s="106" t="n"/>
      <c r="I48" s="100" t="n"/>
      <c r="J48" s="101" t="n">
        <v>112.29</v>
      </c>
      <c r="K48" s="100" t="n"/>
      <c r="L48" s="103" t="n">
        <v>1274.18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70" t="n"/>
      <c r="E49" s="271" t="n"/>
      <c r="F49" s="99" t="n"/>
      <c r="G49" s="106" t="n"/>
      <c r="H49" s="106" t="n"/>
      <c r="I49" s="100" t="n"/>
      <c r="J49" s="100" t="n"/>
      <c r="K49" s="100" t="n"/>
      <c r="L49" s="103" t="n">
        <v>1274.18</v>
      </c>
      <c r="M49" s="100" t="n"/>
      <c r="N49" s="103" t="n">
        <v>90798.07000000001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3" t="n">
        <v>1134.02</v>
      </c>
      <c r="M50" s="100" t="n"/>
      <c r="N50" s="112" t="n">
        <v>80810.28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522.41</v>
      </c>
      <c r="M51" s="100" t="n"/>
      <c r="N51" s="103" t="n">
        <v>37227.21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70" t="n"/>
      <c r="E52" s="271" t="n"/>
      <c r="F52" s="100" t="n"/>
      <c r="G52" s="106" t="n"/>
      <c r="H52" s="106" t="n"/>
      <c r="I52" s="113" t="n"/>
      <c r="J52" s="113" t="n"/>
      <c r="K52" s="113" t="n"/>
      <c r="L52" s="114" t="n">
        <v>2930.61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6.67</v>
      </c>
      <c r="H53" s="95" t="n">
        <v>1</v>
      </c>
      <c r="I53" s="115" t="n">
        <v>6.67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3" t="n">
        <v>2071.24</v>
      </c>
      <c r="M55" s="101" t="n">
        <v>71.26000000000001</v>
      </c>
      <c r="N55" s="103" t="n">
        <v>147596.56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4" t="n">
        <v>38.6</v>
      </c>
      <c r="H56" s="149" t="n">
        <v>0.96</v>
      </c>
      <c r="I56" s="276" t="n">
        <v>247.16352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2071.24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70" t="n"/>
      <c r="E58" s="271" t="n"/>
      <c r="F58" s="99" t="n"/>
      <c r="G58" s="106" t="n"/>
      <c r="H58" s="106" t="n"/>
      <c r="I58" s="100" t="n"/>
      <c r="J58" s="100" t="n"/>
      <c r="K58" s="100" t="n"/>
      <c r="L58" s="103" t="n">
        <v>2071.24</v>
      </c>
      <c r="M58" s="100" t="n"/>
      <c r="N58" s="103" t="n">
        <v>147596.56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1843.4</v>
      </c>
      <c r="M59" s="100" t="n"/>
      <c r="N59" s="112" t="n">
        <v>131360.94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849.21</v>
      </c>
      <c r="M60" s="100" t="n"/>
      <c r="N60" s="103" t="n">
        <v>60514.59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70" t="n"/>
      <c r="E61" s="271" t="n"/>
      <c r="F61" s="100" t="n"/>
      <c r="G61" s="106" t="n"/>
      <c r="H61" s="106" t="n"/>
      <c r="I61" s="113" t="n"/>
      <c r="J61" s="113" t="n"/>
      <c r="K61" s="113" t="n"/>
      <c r="L61" s="114" t="n">
        <v>4763.85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1.36</v>
      </c>
      <c r="H62" s="95" t="n">
        <v>1</v>
      </c>
      <c r="I62" s="115" t="n">
        <v>1.36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530.64</v>
      </c>
      <c r="M64" s="101" t="n">
        <v>71.26000000000001</v>
      </c>
      <c r="N64" s="103" t="n">
        <v>37813.41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4" t="n">
        <v>48.5</v>
      </c>
      <c r="H65" s="149" t="n">
        <v>0.96</v>
      </c>
      <c r="I65" s="273" t="n">
        <v>63.3216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530.64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70" t="n"/>
      <c r="E67" s="271" t="n"/>
      <c r="F67" s="99" t="n"/>
      <c r="G67" s="106" t="n"/>
      <c r="H67" s="106" t="n"/>
      <c r="I67" s="100" t="n"/>
      <c r="J67" s="100" t="n"/>
      <c r="K67" s="100" t="n"/>
      <c r="L67" s="101" t="n">
        <v>530.64</v>
      </c>
      <c r="M67" s="100" t="n"/>
      <c r="N67" s="103" t="n">
        <v>37813.41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472.27</v>
      </c>
      <c r="M68" s="100" t="n"/>
      <c r="N68" s="112" t="n">
        <v>33653.93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217.56</v>
      </c>
      <c r="M69" s="100" t="n"/>
      <c r="N69" s="103" t="n">
        <v>15503.5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70" t="n"/>
      <c r="E70" s="271" t="n"/>
      <c r="F70" s="100" t="n"/>
      <c r="G70" s="106" t="n"/>
      <c r="H70" s="106" t="n"/>
      <c r="I70" s="113" t="n"/>
      <c r="J70" s="113" t="n"/>
      <c r="K70" s="113" t="n"/>
      <c r="L70" s="114" t="n">
        <v>1220.47</v>
      </c>
      <c r="M70" s="113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1</v>
      </c>
      <c r="H71" s="95" t="n">
        <v>1</v>
      </c>
      <c r="I71" s="95" t="n">
        <v>1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9" t="n">
        <v>0.96</v>
      </c>
      <c r="L73" s="101" t="n">
        <v>126.31</v>
      </c>
      <c r="M73" s="101" t="n">
        <v>71.26000000000001</v>
      </c>
      <c r="N73" s="103" t="n">
        <v>9000.85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4" t="n">
        <v>15.7</v>
      </c>
      <c r="H74" s="149" t="n">
        <v>0.96</v>
      </c>
      <c r="I74" s="275" t="n">
        <v>15.072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126.31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70" t="n"/>
      <c r="E76" s="271" t="n"/>
      <c r="F76" s="99" t="n"/>
      <c r="G76" s="106" t="n"/>
      <c r="H76" s="106" t="n"/>
      <c r="I76" s="100" t="n"/>
      <c r="J76" s="100" t="n"/>
      <c r="K76" s="100" t="n"/>
      <c r="L76" s="101" t="n">
        <v>126.31</v>
      </c>
      <c r="M76" s="100" t="n"/>
      <c r="N76" s="103" t="n">
        <v>9000.85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112.42</v>
      </c>
      <c r="M77" s="100" t="n"/>
      <c r="N77" s="112" t="n">
        <v>8010.76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51.79</v>
      </c>
      <c r="M78" s="100" t="n"/>
      <c r="N78" s="103" t="n">
        <v>3690.35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70" t="n"/>
      <c r="E79" s="271" t="n"/>
      <c r="F79" s="100" t="n"/>
      <c r="G79" s="106" t="n"/>
      <c r="H79" s="106" t="n"/>
      <c r="I79" s="113" t="n"/>
      <c r="J79" s="113" t="n"/>
      <c r="K79" s="113" t="n"/>
      <c r="L79" s="115" t="n">
        <v>290.52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0.36</v>
      </c>
      <c r="H80" s="95" t="n">
        <v>1</v>
      </c>
      <c r="I80" s="115" t="n">
        <v>0.36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9" t="n">
        <v>0.96</v>
      </c>
      <c r="L82" s="101" t="n">
        <v>132.93</v>
      </c>
      <c r="M82" s="101" t="n">
        <v>71.26000000000001</v>
      </c>
      <c r="N82" s="103" t="n">
        <v>9472.59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4" t="n">
        <v>45.9</v>
      </c>
      <c r="H83" s="149" t="n">
        <v>0.96</v>
      </c>
      <c r="I83" s="276" t="n">
        <v>15.86304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132.93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270" t="n"/>
      <c r="E85" s="271" t="n"/>
      <c r="F85" s="99" t="n"/>
      <c r="G85" s="106" t="n"/>
      <c r="H85" s="106" t="n"/>
      <c r="I85" s="100" t="n"/>
      <c r="J85" s="100" t="n"/>
      <c r="K85" s="100" t="n"/>
      <c r="L85" s="101" t="n">
        <v>132.93</v>
      </c>
      <c r="M85" s="100" t="n"/>
      <c r="N85" s="103" t="n">
        <v>9472.59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118.31</v>
      </c>
      <c r="M86" s="100" t="n"/>
      <c r="N86" s="112" t="n">
        <v>8430.610000000001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54.5</v>
      </c>
      <c r="M87" s="100" t="n"/>
      <c r="N87" s="103" t="n">
        <v>3883.76</v>
      </c>
    </row>
    <row r="88" ht="19.35" customHeight="1">
      <c r="A88" s="96" t="n"/>
      <c r="B88" s="108" t="n"/>
      <c r="C88" s="88" t="inlineStr">
        <is>
          <t>Всего по позиции</t>
        </is>
      </c>
      <c r="D88" s="270" t="n"/>
      <c r="E88" s="271" t="n"/>
      <c r="F88" s="100" t="n"/>
      <c r="G88" s="106" t="n"/>
      <c r="H88" s="106" t="n"/>
      <c r="I88" s="113" t="n"/>
      <c r="J88" s="113" t="n"/>
      <c r="K88" s="113" t="n"/>
      <c r="L88" s="115" t="n">
        <v>305.74</v>
      </c>
      <c r="M88" s="113" t="n"/>
      <c r="N88" s="94" t="n"/>
    </row>
    <row r="89" ht="19.35" customHeight="1">
      <c r="A89" s="122" t="n"/>
      <c r="B89" s="122" t="n"/>
      <c r="C89" s="123" t="inlineStr">
        <is>
          <t>Итого по разделу 1. Вырубка просеки</t>
        </is>
      </c>
      <c r="L89" s="124" t="n">
        <v>9511.190000000001</v>
      </c>
      <c r="M89" s="122" t="n"/>
      <c r="N89" s="125" t="n"/>
    </row>
    <row r="90" ht="19.35" customHeight="1">
      <c r="A90" s="126" t="n"/>
      <c r="B90" s="127" t="n"/>
      <c r="C90" s="128" t="inlineStr">
        <is>
          <t>Итого прямые затраты по разделу</t>
        </is>
      </c>
      <c r="L90" s="129" t="n">
        <v>4135.3</v>
      </c>
      <c r="M90" s="130" t="n"/>
      <c r="N90" s="129" t="n">
        <v>294681.48</v>
      </c>
    </row>
    <row r="91" ht="19.35" customHeight="1">
      <c r="A91" s="126" t="n"/>
      <c r="B91" s="127" t="n"/>
      <c r="C91" s="128" t="inlineStr">
        <is>
          <t>в том числе</t>
        </is>
      </c>
      <c r="L91" s="129" t="n"/>
      <c r="M91" s="130" t="n"/>
      <c r="N91" s="129" t="n"/>
    </row>
    <row r="92" ht="19.35" customHeight="1">
      <c r="A92" s="126" t="n"/>
      <c r="B92" s="127" t="n"/>
      <c r="C92" s="128" t="inlineStr">
        <is>
          <t>- оплата труда (ОТ)</t>
        </is>
      </c>
      <c r="L92" s="129" t="n">
        <v>4135.3</v>
      </c>
      <c r="M92" s="130" t="n"/>
      <c r="N92" s="129" t="n">
        <v>294681.48</v>
      </c>
    </row>
    <row r="93" ht="19.35" customHeight="1">
      <c r="A93" s="126" t="n"/>
      <c r="B93" s="127" t="n"/>
      <c r="C93" s="128" t="inlineStr">
        <is>
          <t>- эксплуатация машин и механизмов</t>
        </is>
      </c>
      <c r="L93" s="129" t="n">
        <v>0</v>
      </c>
      <c r="M93" s="130" t="n"/>
      <c r="N93" s="129" t="n">
        <v>0</v>
      </c>
    </row>
    <row r="94" ht="19.35" customHeight="1">
      <c r="A94" s="126" t="n"/>
      <c r="B94" s="131" t="n"/>
      <c r="C94" s="132" t="inlineStr">
        <is>
          <t>в том числе</t>
        </is>
      </c>
      <c r="L94" s="129" t="n"/>
      <c r="M94" s="130" t="n"/>
      <c r="N94" s="129" t="n"/>
    </row>
    <row r="95" ht="19.35" customHeight="1">
      <c r="A95" s="126" t="n"/>
      <c r="B95" s="131" t="n"/>
      <c r="C95" s="132" t="inlineStr">
        <is>
          <t>эксплуатация машин и механизмов без учета доплат к оплате труда машинистов</t>
        </is>
      </c>
      <c r="L95" s="129" t="n">
        <v>0</v>
      </c>
      <c r="M95" s="130" t="n"/>
      <c r="N95" s="129" t="n">
        <v>0</v>
      </c>
    </row>
    <row r="96" ht="19.35" customHeight="1">
      <c r="A96" s="126" t="n"/>
      <c r="B96" s="131" t="n"/>
      <c r="C96" s="132" t="inlineStr">
        <is>
          <t>в том числе</t>
        </is>
      </c>
      <c r="L96" s="129" t="n"/>
      <c r="M96" s="130" t="n"/>
      <c r="N96" s="129" t="n"/>
    </row>
    <row r="97" ht="19.35" customHeight="1">
      <c r="A97" s="126" t="n"/>
      <c r="B97" s="131" t="n"/>
      <c r="C97" s="132" t="inlineStr">
        <is>
          <t>оплата труда машинистов (ОТм)</t>
        </is>
      </c>
      <c r="L97" s="129" t="n">
        <v>0</v>
      </c>
      <c r="M97" s="130" t="n"/>
      <c r="N97" s="129" t="n">
        <v>0</v>
      </c>
    </row>
    <row r="98" ht="19.35" customHeight="1">
      <c r="A98" s="126" t="n"/>
      <c r="B98" s="127" t="n"/>
      <c r="C98" s="128" t="inlineStr">
        <is>
          <t>Итого ФОТ (справочно)</t>
        </is>
      </c>
      <c r="L98" s="129" t="n">
        <v>4135.3</v>
      </c>
      <c r="M98" s="130" t="n"/>
      <c r="N98" s="129" t="n">
        <v>294681.48</v>
      </c>
    </row>
    <row r="99" ht="19.35" customHeight="1">
      <c r="A99" s="126" t="n"/>
      <c r="B99" s="127" t="n"/>
      <c r="C99" s="128" t="inlineStr">
        <is>
          <t>Итого накладные расходы</t>
        </is>
      </c>
      <c r="L99" s="129" t="n">
        <v>3680.42</v>
      </c>
      <c r="M99" s="130" t="n"/>
      <c r="N99" s="129" t="n">
        <v>262266.52</v>
      </c>
    </row>
    <row r="100" ht="19.35" customHeight="1">
      <c r="A100" s="126" t="n"/>
      <c r="B100" s="127" t="n"/>
      <c r="C100" s="128" t="inlineStr">
        <is>
          <t>Итого сметная прибыль</t>
        </is>
      </c>
      <c r="L100" s="129" t="n">
        <v>1695.47</v>
      </c>
      <c r="M100" s="130" t="n"/>
      <c r="N100" s="129" t="n">
        <v>120819.41</v>
      </c>
    </row>
    <row r="101" ht="19.35" customHeight="1">
      <c r="A101" s="126" t="n"/>
      <c r="B101" s="133" t="n"/>
      <c r="C101" s="134" t="inlineStr">
        <is>
          <t>Итого по разделу</t>
        </is>
      </c>
      <c r="L101" s="124" t="n">
        <v>9511.190000000001</v>
      </c>
      <c r="M101" s="135" t="n"/>
      <c r="N101" s="124" t="n">
        <v>677767.41</v>
      </c>
    </row>
    <row r="102" ht="19.35" customHeight="1">
      <c r="A102" s="126" t="n"/>
      <c r="B102" s="131" t="n"/>
      <c r="C102" s="132" t="inlineStr">
        <is>
          <t>Справочно</t>
        </is>
      </c>
      <c r="L102" s="129" t="n"/>
      <c r="M102" s="130" t="n"/>
      <c r="N102" s="129" t="n"/>
    </row>
    <row r="103" ht="19.35" customHeight="1">
      <c r="A103" s="126" t="n"/>
      <c r="B103" s="127" t="n"/>
      <c r="C103" s="132" t="inlineStr">
        <is>
          <t>затраты труда рабочих</t>
        </is>
      </c>
      <c r="I103" s="136" t="n">
        <v>493.47264</v>
      </c>
      <c r="J103" s="137" t="n"/>
      <c r="K103" s="137" t="n"/>
      <c r="L103" s="130" t="n"/>
      <c r="M103" s="130" t="n"/>
      <c r="N103" s="130" t="n"/>
    </row>
    <row r="104" ht="19.35" customHeight="1">
      <c r="A104" s="126" t="n"/>
      <c r="B104" s="127" t="n"/>
      <c r="C104" s="132" t="inlineStr">
        <is>
          <t>затраты труда машинистов</t>
        </is>
      </c>
      <c r="I104" s="136" t="n">
        <v>0</v>
      </c>
      <c r="J104" s="137" t="n"/>
      <c r="K104" s="137" t="n"/>
      <c r="L104" s="130" t="n"/>
      <c r="M104" s="130" t="n"/>
      <c r="N104" s="130" t="n"/>
    </row>
    <row r="105" ht="19.35" customHeight="1">
      <c r="A105" s="138" t="n"/>
      <c r="B105" s="139" t="n"/>
      <c r="C105" s="140" t="inlineStr">
        <is>
          <t>ВСЕГО по смете</t>
        </is>
      </c>
      <c r="D105" s="141" t="n"/>
      <c r="E105" s="141" t="n"/>
      <c r="F105" s="142" t="n"/>
      <c r="G105" s="142" t="n"/>
      <c r="H105" s="142" t="n"/>
      <c r="I105" s="142" t="n"/>
      <c r="J105" s="142" t="n"/>
      <c r="K105" s="142" t="n"/>
      <c r="L105" s="143" t="n"/>
      <c r="M105" s="142" t="n"/>
      <c r="N105" s="144" t="n"/>
    </row>
    <row r="106" ht="19.35" customHeight="1">
      <c r="A106" s="126" t="n"/>
      <c r="B106" s="133" t="n"/>
      <c r="C106" s="134" t="inlineStr">
        <is>
          <t>Итого по всем разделам</t>
        </is>
      </c>
      <c r="L106" s="124" t="n">
        <v>9511.190000000001</v>
      </c>
      <c r="M106" s="125" t="n"/>
      <c r="N106" s="124" t="n"/>
    </row>
    <row r="107" ht="19.35" customHeight="1">
      <c r="A107" s="126" t="n"/>
      <c r="B107" s="127" t="n"/>
      <c r="C107" s="128" t="inlineStr">
        <is>
          <t>ВСЕГО строительные работы</t>
        </is>
      </c>
      <c r="L107" s="129" t="n">
        <v>9511.190000000001</v>
      </c>
      <c r="M107" s="130" t="n"/>
      <c r="N107" s="129" t="n">
        <v>677767.41</v>
      </c>
    </row>
    <row r="108" ht="19.35" customHeight="1">
      <c r="A108" s="126" t="n"/>
      <c r="B108" s="131" t="n"/>
      <c r="C108" s="132" t="inlineStr">
        <is>
          <t>в том числе</t>
        </is>
      </c>
      <c r="L108" s="129" t="n"/>
      <c r="M108" s="130" t="n"/>
      <c r="N108" s="129" t="n"/>
    </row>
    <row r="109" ht="19.35" customHeight="1">
      <c r="A109" s="126" t="n"/>
      <c r="B109" s="131" t="n"/>
      <c r="C109" s="132" t="inlineStr">
        <is>
          <t>всего прямые затраты</t>
        </is>
      </c>
      <c r="L109" s="129" t="n">
        <v>4135.3</v>
      </c>
      <c r="M109" s="130" t="n"/>
      <c r="N109" s="129" t="n">
        <v>294681.48</v>
      </c>
    </row>
    <row r="110" ht="19.35" customHeight="1">
      <c r="A110" s="126" t="n"/>
      <c r="B110" s="131" t="n"/>
      <c r="C110" s="132" t="inlineStr">
        <is>
          <t>в том числе</t>
        </is>
      </c>
      <c r="L110" s="129" t="n"/>
      <c r="M110" s="130" t="n"/>
      <c r="N110" s="129" t="n"/>
    </row>
    <row r="111" ht="19.35" customHeight="1">
      <c r="A111" s="126" t="n"/>
      <c r="B111" s="131" t="n"/>
      <c r="C111" s="132" t="inlineStr">
        <is>
          <t>- оплата труда (ОТ)</t>
        </is>
      </c>
      <c r="L111" s="129" t="n">
        <v>4135.3</v>
      </c>
      <c r="M111" s="130" t="n"/>
      <c r="N111" s="129" t="n">
        <v>294681.48</v>
      </c>
    </row>
    <row r="112" ht="19.35" customHeight="1">
      <c r="A112" s="126" t="n"/>
      <c r="B112" s="131" t="n"/>
      <c r="C112" s="132" t="inlineStr">
        <is>
          <t>- эксплуатация машин и механизмов</t>
        </is>
      </c>
      <c r="L112" s="129" t="n">
        <v>0</v>
      </c>
      <c r="M112" s="130" t="n"/>
      <c r="N112" s="129" t="n">
        <v>0</v>
      </c>
    </row>
    <row r="113" ht="19.35" customHeight="1">
      <c r="A113" s="126" t="n"/>
      <c r="B113" s="131" t="n"/>
      <c r="C113" s="132" t="inlineStr">
        <is>
          <t>в т.ч. эксплуатация машин и механизмов без учета доплат к оплате труда машинистов</t>
        </is>
      </c>
      <c r="L113" s="129" t="n">
        <v>0</v>
      </c>
      <c r="M113" s="130" t="n"/>
      <c r="N113" s="129" t="n">
        <v>0</v>
      </c>
    </row>
    <row r="114" ht="19.35" customHeight="1">
      <c r="A114" s="126" t="n"/>
      <c r="B114" s="131" t="n"/>
      <c r="C114" s="132" t="inlineStr">
        <is>
          <t>- в т.ч. оплата труда машинистов (ОТм)</t>
        </is>
      </c>
      <c r="L114" s="129" t="n">
        <v>0</v>
      </c>
      <c r="M114" s="130" t="n"/>
      <c r="N114" s="129" t="n">
        <v>0</v>
      </c>
    </row>
    <row r="115" ht="19.35" customHeight="1">
      <c r="A115" s="126" t="n"/>
      <c r="B115" s="131" t="n"/>
      <c r="C115" s="132" t="inlineStr">
        <is>
          <t>всего ФОТ (справочно)</t>
        </is>
      </c>
      <c r="L115" s="129" t="n">
        <v>4135.3</v>
      </c>
      <c r="M115" s="130" t="n"/>
      <c r="N115" s="129" t="n">
        <v>294681.48</v>
      </c>
    </row>
    <row r="116" ht="19.35" customHeight="1">
      <c r="A116" s="126" t="n"/>
      <c r="B116" s="131" t="n"/>
      <c r="C116" s="132" t="inlineStr">
        <is>
          <t>всего накладные расходы</t>
        </is>
      </c>
      <c r="L116" s="129" t="n">
        <v>3680.42</v>
      </c>
      <c r="M116" s="130" t="n"/>
      <c r="N116" s="129" t="n">
        <v>262266.52</v>
      </c>
    </row>
    <row r="117" ht="19.35" customHeight="1">
      <c r="A117" s="126" t="n"/>
      <c r="B117" s="131" t="n"/>
      <c r="C117" s="132" t="inlineStr">
        <is>
          <t>всего сметная прибыль</t>
        </is>
      </c>
      <c r="L117" s="129" t="n">
        <v>1695.47</v>
      </c>
      <c r="M117" s="130" t="n"/>
      <c r="N117" s="129" t="n">
        <v>120819.41</v>
      </c>
    </row>
    <row r="118" ht="19.35" customHeight="1">
      <c r="A118" s="126" t="n"/>
      <c r="B118" s="133" t="n"/>
      <c r="C118" s="134" t="inlineStr">
        <is>
          <t>ВСЕГО по смете</t>
        </is>
      </c>
      <c r="L118" s="124" t="n">
        <v>9511.190000000001</v>
      </c>
      <c r="M118" s="125" t="n"/>
      <c r="N118" s="124" t="n">
        <v>677767.41</v>
      </c>
    </row>
    <row r="119" ht="19.35" customHeight="1">
      <c r="A119" s="126" t="n"/>
      <c r="B119" s="131" t="n"/>
      <c r="C119" s="132" t="inlineStr">
        <is>
          <t>Всего прямые затраты</t>
        </is>
      </c>
      <c r="L119" s="129" t="n">
        <v>4135.3</v>
      </c>
      <c r="M119" s="130" t="n"/>
      <c r="N119" s="129" t="n">
        <v>294681.48</v>
      </c>
    </row>
    <row r="120" ht="19.35" customHeight="1">
      <c r="A120" s="126" t="n"/>
      <c r="B120" s="131" t="n"/>
      <c r="C120" s="132" t="inlineStr">
        <is>
          <t>в том числе</t>
        </is>
      </c>
      <c r="L120" s="129" t="n"/>
      <c r="M120" s="130" t="n"/>
      <c r="N120" s="129" t="n"/>
    </row>
    <row r="121" ht="19.35" customHeight="1">
      <c r="A121" s="126" t="n"/>
      <c r="B121" s="131" t="n"/>
      <c r="C121" s="132" t="inlineStr">
        <is>
          <t>- оплата труда рабочих (ОТ)</t>
        </is>
      </c>
      <c r="L121" s="129" t="n">
        <v>4135.3</v>
      </c>
      <c r="M121" s="130" t="n"/>
      <c r="N121" s="129" t="n">
        <v>294681.48</v>
      </c>
    </row>
    <row r="122" ht="19.35" customHeight="1">
      <c r="A122" s="126" t="n"/>
      <c r="B122" s="131" t="n"/>
      <c r="C122" s="132" t="inlineStr">
        <is>
          <t>- эксплуатация машин и механизмов</t>
        </is>
      </c>
      <c r="L122" s="129" t="n">
        <v>0</v>
      </c>
      <c r="M122" s="130" t="n"/>
      <c r="N122" s="129" t="n">
        <v>0</v>
      </c>
    </row>
    <row r="123" ht="19.35" customHeight="1">
      <c r="A123" s="126" t="n"/>
      <c r="B123" s="131" t="n"/>
      <c r="C123" s="132" t="inlineStr">
        <is>
          <t>в т.ч. эксплуатация машин и механизмов без учета доплат к оплате труда машинистов</t>
        </is>
      </c>
      <c r="L123" s="129" t="n">
        <v>0</v>
      </c>
      <c r="M123" s="130" t="n"/>
      <c r="N123" s="129" t="n">
        <v>0</v>
      </c>
    </row>
    <row r="124" ht="19.35" customHeight="1">
      <c r="A124" s="126" t="n"/>
      <c r="B124" s="131" t="n"/>
      <c r="C124" s="132" t="inlineStr">
        <is>
          <t>- в т.ч. оплата труда машинистов (ОТм)</t>
        </is>
      </c>
      <c r="L124" s="129" t="n">
        <v>0</v>
      </c>
      <c r="M124" s="130" t="n"/>
      <c r="N124" s="129" t="n">
        <v>0</v>
      </c>
    </row>
    <row r="125" ht="19.35" customHeight="1">
      <c r="A125" s="126" t="n"/>
      <c r="B125" s="131" t="n"/>
      <c r="C125" s="132" t="inlineStr">
        <is>
          <t>Всего ФОТ (справочно)</t>
        </is>
      </c>
      <c r="L125" s="129" t="n">
        <v>4135.3</v>
      </c>
      <c r="M125" s="130" t="n"/>
      <c r="N125" s="129" t="n">
        <v>294681.48</v>
      </c>
    </row>
    <row r="126" ht="19.35" customHeight="1">
      <c r="A126" s="126" t="n"/>
      <c r="B126" s="131" t="n"/>
      <c r="C126" s="132" t="inlineStr">
        <is>
          <t>Всего накладные расходы</t>
        </is>
      </c>
      <c r="L126" s="129" t="n">
        <v>3680.42</v>
      </c>
      <c r="M126" s="130" t="n"/>
      <c r="N126" s="129" t="n">
        <v>262266.52</v>
      </c>
    </row>
    <row r="127" ht="19.35" customHeight="1">
      <c r="A127" s="126" t="n"/>
      <c r="B127" s="131" t="n"/>
      <c r="C127" s="132" t="inlineStr">
        <is>
          <t>Всего сметная прибыль</t>
        </is>
      </c>
      <c r="L127" s="129" t="n">
        <v>1695.47</v>
      </c>
      <c r="M127" s="130" t="n"/>
      <c r="N127" s="129" t="n">
        <v>120819.41</v>
      </c>
    </row>
    <row r="128" ht="19.35" customHeight="1">
      <c r="A128" s="126" t="n"/>
      <c r="B128" s="131" t="n"/>
      <c r="C128" s="132" t="inlineStr">
        <is>
          <t>Справочно</t>
        </is>
      </c>
      <c r="L128" s="129" t="n"/>
      <c r="M128" s="130" t="n"/>
      <c r="N128" s="129" t="n"/>
    </row>
    <row r="129" ht="19.35" customHeight="1">
      <c r="A129" s="126" t="n"/>
      <c r="B129" s="127" t="n"/>
      <c r="C129" s="132" t="inlineStr">
        <is>
          <t>затраты труда рабочих</t>
        </is>
      </c>
      <c r="I129" s="136" t="n">
        <v>493.47264</v>
      </c>
      <c r="J129" s="137" t="n"/>
      <c r="K129" s="137" t="n"/>
      <c r="L129" s="130" t="n"/>
      <c r="M129" s="130" t="n"/>
      <c r="N129" s="130" t="n"/>
    </row>
    <row r="130" ht="19.35" customHeight="1">
      <c r="A130" s="126" t="n"/>
      <c r="B130" s="127" t="n"/>
      <c r="C130" s="132" t="inlineStr">
        <is>
          <t>затраты труда машинистов</t>
        </is>
      </c>
      <c r="I130" s="136" t="n">
        <v>0</v>
      </c>
      <c r="J130" s="137" t="n"/>
      <c r="K130" s="137" t="n"/>
      <c r="L130" s="130" t="n"/>
      <c r="M130" s="130" t="n"/>
      <c r="N130" s="130" t="n"/>
    </row>
    <row r="131" ht="19.35" customHeight="1">
      <c r="A131" s="126" t="n"/>
      <c r="B131" s="145" t="n"/>
      <c r="C131" s="145" t="n"/>
      <c r="D131" s="123" t="n"/>
      <c r="E131" s="123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46" t="inlineStr">
        <is>
          <t>Составил: ______________________________________/  Григорова И. А. /</t>
        </is>
      </c>
    </row>
    <row r="133" ht="19.35" customHeight="1">
      <c r="A133" s="146" t="n"/>
      <c r="B133" s="146" t="n"/>
      <c r="C133" s="147" t="inlineStr">
        <is>
          <t>должность, подпись (инициалы, фамилия)</t>
        </is>
      </c>
      <c r="G133" s="148" t="n"/>
      <c r="H133" s="148" t="n"/>
      <c r="I133" s="148" t="n"/>
      <c r="J133" s="146" t="n"/>
      <c r="K133" s="146" t="n"/>
      <c r="L133" s="146" t="n"/>
      <c r="M133" s="146" t="n"/>
      <c r="N133" s="146" t="n"/>
    </row>
    <row r="134" ht="19.35" customHeight="1">
      <c r="A134" s="146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47" t="inlineStr">
        <is>
          <t>должность, подпись (инициалы, фамилия)</t>
        </is>
      </c>
      <c r="G135" s="148" t="n"/>
      <c r="H135" s="148" t="n"/>
      <c r="I135" s="148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02-29-05</t>
        </is>
      </c>
    </row>
    <row r="25" ht="19.35" customHeight="1">
      <c r="A25" s="56" t="inlineStr">
        <is>
          <t>29 ВЛ 220 Амурская-Благовещенская №1. Свободненский р-он Новгородский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138.44</v>
      </c>
      <c r="M31" s="65" t="n">
        <v>1.94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381.22</v>
      </c>
      <c r="E32" s="72" t="inlineStr">
        <is>
          <t>(</t>
        </is>
      </c>
      <c r="F32" s="71" t="n">
        <v>6.54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229.9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21.9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381.22</v>
      </c>
      <c r="E34" s="72" t="inlineStr">
        <is>
          <t>(</t>
        </is>
      </c>
      <c r="F34" s="78" t="n">
        <v>6.54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34</v>
      </c>
      <c r="H44" s="95" t="n">
        <v>1</v>
      </c>
      <c r="I44" s="95" t="n">
        <v>34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1541.83</v>
      </c>
      <c r="M45" s="101" t="n">
        <v>71.26000000000001</v>
      </c>
      <c r="N45" s="103" t="n">
        <v>109870.81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5" t="n">
        <v>180.744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1541.83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70" t="n"/>
      <c r="E48" s="271" t="n"/>
      <c r="F48" s="99" t="n"/>
      <c r="G48" s="106" t="n"/>
      <c r="H48" s="106" t="n"/>
      <c r="I48" s="100" t="n"/>
      <c r="J48" s="100" t="n"/>
      <c r="K48" s="100" t="n"/>
      <c r="L48" s="103" t="n">
        <v>1541.83</v>
      </c>
      <c r="M48" s="100" t="n"/>
      <c r="N48" s="103" t="n">
        <v>109870.81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1372.23</v>
      </c>
      <c r="M49" s="100" t="n"/>
      <c r="N49" s="112" t="n">
        <v>97785.02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632.15</v>
      </c>
      <c r="M50" s="100" t="n"/>
      <c r="N50" s="103" t="n">
        <v>45047.03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70" t="n"/>
      <c r="E51" s="271" t="n"/>
      <c r="F51" s="100" t="n"/>
      <c r="G51" s="106" t="n"/>
      <c r="H51" s="106" t="n"/>
      <c r="I51" s="113" t="n"/>
      <c r="J51" s="113" t="n"/>
      <c r="K51" s="113" t="n"/>
      <c r="L51" s="114" t="n">
        <v>3546.21</v>
      </c>
      <c r="M51" s="113" t="n"/>
      <c r="N51" s="94" t="n"/>
    </row>
    <row r="52" ht="19.35" customHeight="1">
      <c r="A52" s="90" t="inlineStr">
        <is>
          <t>Пролет 48-52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0.75</v>
      </c>
      <c r="H53" s="95" t="n">
        <v>1</v>
      </c>
      <c r="I53" s="115" t="n">
        <v>0.75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44.07</v>
      </c>
      <c r="M54" s="101" t="n">
        <v>71.26000000000001</v>
      </c>
      <c r="N54" s="103" t="n">
        <v>3140.43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5" t="n">
        <v>4.689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44.07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70" t="n"/>
      <c r="E57" s="271" t="n"/>
      <c r="F57" s="99" t="n"/>
      <c r="G57" s="106" t="n"/>
      <c r="H57" s="106" t="n"/>
      <c r="I57" s="100" t="n"/>
      <c r="J57" s="100" t="n"/>
      <c r="K57" s="100" t="n"/>
      <c r="L57" s="101" t="n">
        <v>44.07</v>
      </c>
      <c r="M57" s="100" t="n"/>
      <c r="N57" s="103" t="n">
        <v>3140.43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39.22</v>
      </c>
      <c r="M58" s="100" t="n"/>
      <c r="N58" s="112" t="n">
        <v>2794.98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18.07</v>
      </c>
      <c r="M59" s="100" t="n"/>
      <c r="N59" s="103" t="n">
        <v>1287.58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70" t="n"/>
      <c r="E60" s="271" t="n"/>
      <c r="F60" s="100" t="n"/>
      <c r="G60" s="106" t="n"/>
      <c r="H60" s="106" t="n"/>
      <c r="I60" s="113" t="n"/>
      <c r="J60" s="113" t="n"/>
      <c r="K60" s="113" t="n"/>
      <c r="L60" s="115" t="n">
        <v>101.36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0.41</v>
      </c>
      <c r="H61" s="95" t="n">
        <v>1</v>
      </c>
      <c r="I61" s="115" t="n">
        <v>0.41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46.71</v>
      </c>
      <c r="M62" s="101" t="n">
        <v>71.26000000000001</v>
      </c>
      <c r="N62" s="103" t="n">
        <v>3328.55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4" t="n">
        <v>10.1</v>
      </c>
      <c r="H63" s="272" t="n">
        <v>1.2</v>
      </c>
      <c r="I63" s="273" t="n">
        <v>4.9692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46.71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70" t="n"/>
      <c r="E65" s="271" t="n"/>
      <c r="F65" s="99" t="n"/>
      <c r="G65" s="106" t="n"/>
      <c r="H65" s="106" t="n"/>
      <c r="I65" s="100" t="n"/>
      <c r="J65" s="100" t="n"/>
      <c r="K65" s="100" t="n"/>
      <c r="L65" s="101" t="n">
        <v>46.71</v>
      </c>
      <c r="M65" s="100" t="n"/>
      <c r="N65" s="103" t="n">
        <v>3328.55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41.57</v>
      </c>
      <c r="M66" s="100" t="n"/>
      <c r="N66" s="112" t="n">
        <v>2962.41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19.15</v>
      </c>
      <c r="M67" s="100" t="n"/>
      <c r="N67" s="103" t="n">
        <v>1364.71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70" t="n"/>
      <c r="E68" s="271" t="n"/>
      <c r="F68" s="100" t="n"/>
      <c r="G68" s="106" t="n"/>
      <c r="H68" s="106" t="n"/>
      <c r="I68" s="113" t="n"/>
      <c r="J68" s="113" t="n"/>
      <c r="K68" s="113" t="n"/>
      <c r="L68" s="115" t="n">
        <v>107.43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0.08</v>
      </c>
      <c r="H69" s="95" t="n">
        <v>1</v>
      </c>
      <c r="I69" s="115" t="n">
        <v>0.08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12.09</v>
      </c>
      <c r="M70" s="101" t="n">
        <v>71.26000000000001</v>
      </c>
      <c r="N70" s="101" t="n">
        <v>861.53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4" t="n">
        <v>13.4</v>
      </c>
      <c r="H71" s="272" t="n">
        <v>1.2</v>
      </c>
      <c r="I71" s="273" t="n">
        <v>1.2864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12.09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70" t="n"/>
      <c r="E73" s="271" t="n"/>
      <c r="F73" s="99" t="n"/>
      <c r="G73" s="106" t="n"/>
      <c r="H73" s="106" t="n"/>
      <c r="I73" s="100" t="n"/>
      <c r="J73" s="100" t="n"/>
      <c r="K73" s="100" t="n"/>
      <c r="L73" s="101" t="n">
        <v>12.09</v>
      </c>
      <c r="M73" s="100" t="n"/>
      <c r="N73" s="101" t="n">
        <v>861.53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10.76</v>
      </c>
      <c r="M74" s="100" t="n"/>
      <c r="N74" s="118" t="n">
        <v>766.76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4.96</v>
      </c>
      <c r="M75" s="100" t="n"/>
      <c r="N75" s="101" t="n">
        <v>353.23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70" t="n"/>
      <c r="E76" s="271" t="n"/>
      <c r="F76" s="100" t="n"/>
      <c r="G76" s="106" t="n"/>
      <c r="H76" s="106" t="n"/>
      <c r="I76" s="113" t="n"/>
      <c r="J76" s="113" t="n"/>
      <c r="K76" s="113" t="n"/>
      <c r="L76" s="115" t="n">
        <v>27.81</v>
      </c>
      <c r="M76" s="113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0" t="n"/>
      <c r="E77" s="271" t="n"/>
      <c r="F77" s="93" t="inlineStr">
        <is>
          <t>100 шт</t>
        </is>
      </c>
      <c r="G77" s="94" t="n">
        <v>0.75</v>
      </c>
      <c r="H77" s="95" t="n">
        <v>1</v>
      </c>
      <c r="I77" s="115" t="n">
        <v>0.75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115.44</v>
      </c>
      <c r="K78" s="272" t="n">
        <v>1.2</v>
      </c>
      <c r="L78" s="101" t="n">
        <v>103.9</v>
      </c>
      <c r="M78" s="101" t="n">
        <v>71.26000000000001</v>
      </c>
      <c r="N78" s="103" t="n">
        <v>7403.91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0" t="n"/>
      <c r="E79" s="271" t="n"/>
      <c r="F79" s="99" t="n"/>
      <c r="G79" s="99" t="n"/>
      <c r="H79" s="99" t="n"/>
      <c r="I79" s="100" t="n"/>
      <c r="J79" s="101" t="n">
        <v>655.4299999999999</v>
      </c>
      <c r="K79" s="272" t="n">
        <v>1.2</v>
      </c>
      <c r="L79" s="101" t="n">
        <v>589.89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0" t="n"/>
      <c r="E80" s="271" t="n"/>
      <c r="F80" s="99" t="n"/>
      <c r="G80" s="99" t="n"/>
      <c r="H80" s="99" t="n"/>
      <c r="I80" s="100" t="n"/>
      <c r="J80" s="101" t="n">
        <v>114.62</v>
      </c>
      <c r="K80" s="272" t="n">
        <v>1.2</v>
      </c>
      <c r="L80" s="101" t="n">
        <v>103.16</v>
      </c>
      <c r="M80" s="101" t="n">
        <v>71.26000000000001</v>
      </c>
      <c r="N80" s="103" t="n">
        <v>7351.18</v>
      </c>
    </row>
    <row r="81" ht="19.35" customHeight="1">
      <c r="A81" s="96" t="n"/>
      <c r="B81" s="104" t="n"/>
      <c r="C81" s="98" t="inlineStr">
        <is>
          <t>ЗТ</t>
        </is>
      </c>
      <c r="D81" s="270" t="n"/>
      <c r="E81" s="271" t="n"/>
      <c r="F81" s="105" t="inlineStr">
        <is>
          <t>чел.-ч</t>
        </is>
      </c>
      <c r="G81" s="274" t="n">
        <v>14.8</v>
      </c>
      <c r="H81" s="272" t="n">
        <v>1.2</v>
      </c>
      <c r="I81" s="101" t="n">
        <v>13.32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0" t="n"/>
      <c r="E82" s="271" t="n"/>
      <c r="F82" s="105" t="inlineStr">
        <is>
          <t>чел.-ч</t>
        </is>
      </c>
      <c r="G82" s="101" t="n">
        <v>8.49</v>
      </c>
      <c r="H82" s="272" t="n">
        <v>1.2</v>
      </c>
      <c r="I82" s="275" t="n">
        <v>7.641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0" t="n"/>
      <c r="E83" s="271" t="n"/>
      <c r="F83" s="99" t="n"/>
      <c r="G83" s="106" t="n"/>
      <c r="H83" s="106" t="n"/>
      <c r="I83" s="100" t="n"/>
      <c r="J83" s="101" t="n">
        <v>770.87</v>
      </c>
      <c r="K83" s="100" t="n"/>
      <c r="L83" s="101" t="n">
        <v>693.79</v>
      </c>
      <c r="M83" s="100" t="n"/>
      <c r="N83" s="107" t="n"/>
    </row>
    <row r="84" ht="19.35" customHeight="1">
      <c r="A84" s="96" t="n"/>
      <c r="B84" s="108" t="n"/>
      <c r="C84" s="98" t="inlineStr">
        <is>
          <t>ФОТ</t>
        </is>
      </c>
      <c r="D84" s="270" t="n"/>
      <c r="E84" s="271" t="n"/>
      <c r="F84" s="99" t="n"/>
      <c r="G84" s="106" t="n"/>
      <c r="H84" s="106" t="n"/>
      <c r="I84" s="100" t="n"/>
      <c r="J84" s="100" t="n"/>
      <c r="K84" s="100" t="n"/>
      <c r="L84" s="101" t="n">
        <v>207.06</v>
      </c>
      <c r="M84" s="100" t="n"/>
      <c r="N84" s="103" t="n">
        <v>14755.09</v>
      </c>
    </row>
    <row r="85" ht="42" customHeight="1">
      <c r="A85" s="96" t="n"/>
      <c r="B85" s="109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0" t="n"/>
      <c r="E85" s="271" t="n"/>
      <c r="F85" s="105" t="inlineStr">
        <is>
          <t>%</t>
        </is>
      </c>
      <c r="G85" s="110" t="n">
        <v>89</v>
      </c>
      <c r="H85" s="111" t="n"/>
      <c r="I85" s="110" t="n">
        <v>89</v>
      </c>
      <c r="J85" s="100" t="n"/>
      <c r="K85" s="100" t="n"/>
      <c r="L85" s="101" t="n">
        <v>184.28</v>
      </c>
      <c r="M85" s="100" t="n"/>
      <c r="N85" s="112" t="n">
        <v>13132.03</v>
      </c>
    </row>
    <row r="86" ht="42" customHeight="1">
      <c r="A86" s="96" t="n"/>
      <c r="B86" s="109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0" t="n">
        <v>41</v>
      </c>
      <c r="H86" s="111" t="n"/>
      <c r="I86" s="110" t="n">
        <v>41</v>
      </c>
      <c r="J86" s="100" t="n"/>
      <c r="K86" s="100" t="n"/>
      <c r="L86" s="101" t="n">
        <v>84.89</v>
      </c>
      <c r="M86" s="100" t="n"/>
      <c r="N86" s="103" t="n">
        <v>6049.59</v>
      </c>
    </row>
    <row r="87" ht="19.35" customHeight="1">
      <c r="A87" s="96" t="n"/>
      <c r="B87" s="108" t="n"/>
      <c r="C87" s="88" t="inlineStr">
        <is>
          <t>Всего по позиции</t>
        </is>
      </c>
      <c r="D87" s="270" t="n"/>
      <c r="E87" s="271" t="n"/>
      <c r="F87" s="100" t="n"/>
      <c r="G87" s="106" t="n"/>
      <c r="H87" s="106" t="n"/>
      <c r="I87" s="113" t="n"/>
      <c r="J87" s="113" t="n"/>
      <c r="K87" s="113" t="n"/>
      <c r="L87" s="115" t="n">
        <v>962.96</v>
      </c>
      <c r="M87" s="113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0" t="n"/>
      <c r="E88" s="271" t="n"/>
      <c r="F88" s="93" t="inlineStr">
        <is>
          <t>100 шт</t>
        </is>
      </c>
      <c r="G88" s="94" t="n">
        <v>0.75</v>
      </c>
      <c r="H88" s="95" t="n">
        <v>1</v>
      </c>
      <c r="I88" s="115" t="n">
        <v>0.75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0" t="n"/>
      <c r="E89" s="271" t="n"/>
      <c r="F89" s="99" t="n"/>
      <c r="G89" s="99" t="n"/>
      <c r="H89" s="99" t="n"/>
      <c r="I89" s="100" t="n"/>
      <c r="J89" s="101" t="n">
        <v>28.94</v>
      </c>
      <c r="K89" s="272" t="n">
        <v>1.2</v>
      </c>
      <c r="L89" s="101" t="n">
        <v>26.05</v>
      </c>
      <c r="M89" s="101" t="n">
        <v>71.26000000000001</v>
      </c>
      <c r="N89" s="103" t="n">
        <v>1856.32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0" t="n"/>
      <c r="E90" s="271" t="n"/>
      <c r="F90" s="99" t="n"/>
      <c r="G90" s="99" t="n"/>
      <c r="H90" s="99" t="n"/>
      <c r="I90" s="100" t="n"/>
      <c r="J90" s="101" t="n">
        <v>163.66</v>
      </c>
      <c r="K90" s="272" t="n">
        <v>1.2</v>
      </c>
      <c r="L90" s="101" t="n">
        <v>147.29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0" t="n"/>
      <c r="E91" s="271" t="n"/>
      <c r="F91" s="99" t="n"/>
      <c r="G91" s="99" t="n"/>
      <c r="H91" s="99" t="n"/>
      <c r="I91" s="100" t="n"/>
      <c r="J91" s="101" t="n">
        <v>28.62</v>
      </c>
      <c r="K91" s="272" t="n">
        <v>1.2</v>
      </c>
      <c r="L91" s="101" t="n">
        <v>25.76</v>
      </c>
      <c r="M91" s="101" t="n">
        <v>71.26000000000001</v>
      </c>
      <c r="N91" s="103" t="n">
        <v>1835.66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01" t="n">
        <v>3.71</v>
      </c>
      <c r="H92" s="272" t="n">
        <v>1.2</v>
      </c>
      <c r="I92" s="275" t="n">
        <v>3.339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0" t="n"/>
      <c r="E93" s="271" t="n"/>
      <c r="F93" s="105" t="inlineStr">
        <is>
          <t>чел.-ч</t>
        </is>
      </c>
      <c r="G93" s="101" t="n">
        <v>2.12</v>
      </c>
      <c r="H93" s="272" t="n">
        <v>1.2</v>
      </c>
      <c r="I93" s="275" t="n">
        <v>1.908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0" t="n"/>
      <c r="E94" s="271" t="n"/>
      <c r="F94" s="99" t="n"/>
      <c r="G94" s="106" t="n"/>
      <c r="H94" s="106" t="n"/>
      <c r="I94" s="100" t="n"/>
      <c r="J94" s="101" t="n">
        <v>192.6</v>
      </c>
      <c r="K94" s="100" t="n"/>
      <c r="L94" s="101" t="n">
        <v>173.34</v>
      </c>
      <c r="M94" s="100" t="n"/>
      <c r="N94" s="107" t="n"/>
    </row>
    <row r="95" ht="19.35" customHeight="1">
      <c r="A95" s="96" t="n"/>
      <c r="B95" s="108" t="n"/>
      <c r="C95" s="98" t="inlineStr">
        <is>
          <t>ФОТ</t>
        </is>
      </c>
      <c r="D95" s="270" t="n"/>
      <c r="E95" s="271" t="n"/>
      <c r="F95" s="99" t="n"/>
      <c r="G95" s="106" t="n"/>
      <c r="H95" s="106" t="n"/>
      <c r="I95" s="100" t="n"/>
      <c r="J95" s="100" t="n"/>
      <c r="K95" s="100" t="n"/>
      <c r="L95" s="101" t="n">
        <v>51.81</v>
      </c>
      <c r="M95" s="100" t="n"/>
      <c r="N95" s="103" t="n">
        <v>3691.98</v>
      </c>
    </row>
    <row r="96" ht="42" customHeight="1">
      <c r="A96" s="96" t="n"/>
      <c r="B96" s="109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0" t="n">
        <v>89</v>
      </c>
      <c r="H96" s="111" t="n"/>
      <c r="I96" s="110" t="n">
        <v>89</v>
      </c>
      <c r="J96" s="100" t="n"/>
      <c r="K96" s="100" t="n"/>
      <c r="L96" s="101" t="n">
        <v>46.11</v>
      </c>
      <c r="M96" s="100" t="n"/>
      <c r="N96" s="112" t="n">
        <v>3285.86</v>
      </c>
    </row>
    <row r="97" ht="42" customHeight="1">
      <c r="A97" s="96" t="n"/>
      <c r="B97" s="109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0" t="n"/>
      <c r="E97" s="271" t="n"/>
      <c r="F97" s="105" t="inlineStr">
        <is>
          <t>%</t>
        </is>
      </c>
      <c r="G97" s="110" t="n">
        <v>41</v>
      </c>
      <c r="H97" s="111" t="n"/>
      <c r="I97" s="110" t="n">
        <v>41</v>
      </c>
      <c r="J97" s="100" t="n"/>
      <c r="K97" s="100" t="n"/>
      <c r="L97" s="101" t="n">
        <v>21.24</v>
      </c>
      <c r="M97" s="100" t="n"/>
      <c r="N97" s="103" t="n">
        <v>1513.71</v>
      </c>
    </row>
    <row r="98" ht="19.35" customHeight="1">
      <c r="A98" s="96" t="n"/>
      <c r="B98" s="108" t="n"/>
      <c r="C98" s="88" t="inlineStr">
        <is>
          <t>Всего по позиции</t>
        </is>
      </c>
      <c r="D98" s="270" t="n"/>
      <c r="E98" s="271" t="n"/>
      <c r="F98" s="100" t="n"/>
      <c r="G98" s="106" t="n"/>
      <c r="H98" s="106" t="n"/>
      <c r="I98" s="113" t="n"/>
      <c r="J98" s="113" t="n"/>
      <c r="K98" s="113" t="n"/>
      <c r="L98" s="115" t="n">
        <v>240.69</v>
      </c>
      <c r="M98" s="113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0" t="n"/>
      <c r="E99" s="271" t="n"/>
      <c r="F99" s="93" t="inlineStr">
        <is>
          <t>100 шт</t>
        </is>
      </c>
      <c r="G99" s="94" t="n">
        <v>0.41</v>
      </c>
      <c r="H99" s="95" t="n">
        <v>1</v>
      </c>
      <c r="I99" s="115" t="n">
        <v>0.41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0" t="n"/>
      <c r="E100" s="271" t="n"/>
      <c r="F100" s="99" t="n"/>
      <c r="G100" s="99" t="n"/>
      <c r="H100" s="99" t="n"/>
      <c r="I100" s="100" t="n"/>
      <c r="J100" s="101" t="n">
        <v>201.24</v>
      </c>
      <c r="K100" s="272" t="n">
        <v>1.2</v>
      </c>
      <c r="L100" s="101" t="n">
        <v>99.01000000000001</v>
      </c>
      <c r="M100" s="101" t="n">
        <v>71.26000000000001</v>
      </c>
      <c r="N100" s="103" t="n">
        <v>7055.45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0" t="n"/>
      <c r="E101" s="271" t="n"/>
      <c r="F101" s="99" t="n"/>
      <c r="G101" s="99" t="n"/>
      <c r="H101" s="99" t="n"/>
      <c r="I101" s="100" t="n"/>
      <c r="J101" s="103" t="n">
        <v>1142.56</v>
      </c>
      <c r="K101" s="272" t="n">
        <v>1.2</v>
      </c>
      <c r="L101" s="101" t="n">
        <v>562.14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0" t="n"/>
      <c r="E102" s="271" t="n"/>
      <c r="F102" s="99" t="n"/>
      <c r="G102" s="99" t="n"/>
      <c r="H102" s="99" t="n"/>
      <c r="I102" s="100" t="n"/>
      <c r="J102" s="101" t="n">
        <v>199.8</v>
      </c>
      <c r="K102" s="272" t="n">
        <v>1.2</v>
      </c>
      <c r="L102" s="101" t="n">
        <v>98.3</v>
      </c>
      <c r="M102" s="101" t="n">
        <v>71.26000000000001</v>
      </c>
      <c r="N102" s="103" t="n">
        <v>7004.86</v>
      </c>
    </row>
    <row r="103" ht="19.35" customHeight="1">
      <c r="A103" s="96" t="n"/>
      <c r="B103" s="104" t="n"/>
      <c r="C103" s="98" t="inlineStr">
        <is>
          <t>ЗТ</t>
        </is>
      </c>
      <c r="D103" s="270" t="n"/>
      <c r="E103" s="271" t="n"/>
      <c r="F103" s="105" t="inlineStr">
        <is>
          <t>чел.-ч</t>
        </is>
      </c>
      <c r="G103" s="274" t="n">
        <v>25.8</v>
      </c>
      <c r="H103" s="272" t="n">
        <v>1.2</v>
      </c>
      <c r="I103" s="273" t="n">
        <v>12.6936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0" t="n"/>
      <c r="E104" s="271" t="n"/>
      <c r="F104" s="105" t="inlineStr">
        <is>
          <t>чел.-ч</t>
        </is>
      </c>
      <c r="G104" s="274" t="n">
        <v>14.8</v>
      </c>
      <c r="H104" s="272" t="n">
        <v>1.2</v>
      </c>
      <c r="I104" s="273" t="n">
        <v>7.2816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0" t="n"/>
      <c r="E105" s="271" t="n"/>
      <c r="F105" s="99" t="n"/>
      <c r="G105" s="106" t="n"/>
      <c r="H105" s="106" t="n"/>
      <c r="I105" s="100" t="n"/>
      <c r="J105" s="103" t="n">
        <v>1343.8</v>
      </c>
      <c r="K105" s="100" t="n"/>
      <c r="L105" s="101" t="n">
        <v>661.15</v>
      </c>
      <c r="M105" s="100" t="n"/>
      <c r="N105" s="107" t="n"/>
    </row>
    <row r="106" ht="19.35" customHeight="1">
      <c r="A106" s="96" t="n"/>
      <c r="B106" s="108" t="n"/>
      <c r="C106" s="98" t="inlineStr">
        <is>
          <t>ФОТ</t>
        </is>
      </c>
      <c r="D106" s="270" t="n"/>
      <c r="E106" s="271" t="n"/>
      <c r="F106" s="99" t="n"/>
      <c r="G106" s="106" t="n"/>
      <c r="H106" s="106" t="n"/>
      <c r="I106" s="100" t="n"/>
      <c r="J106" s="100" t="n"/>
      <c r="K106" s="100" t="n"/>
      <c r="L106" s="101" t="n">
        <v>197.31</v>
      </c>
      <c r="M106" s="100" t="n"/>
      <c r="N106" s="103" t="n">
        <v>14060.31</v>
      </c>
    </row>
    <row r="107" ht="42" customHeight="1">
      <c r="A107" s="96" t="n"/>
      <c r="B107" s="109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0" t="n"/>
      <c r="E107" s="271" t="n"/>
      <c r="F107" s="105" t="inlineStr">
        <is>
          <t>%</t>
        </is>
      </c>
      <c r="G107" s="110" t="n">
        <v>89</v>
      </c>
      <c r="H107" s="111" t="n"/>
      <c r="I107" s="110" t="n">
        <v>89</v>
      </c>
      <c r="J107" s="100" t="n"/>
      <c r="K107" s="100" t="n"/>
      <c r="L107" s="101" t="n">
        <v>175.61</v>
      </c>
      <c r="M107" s="100" t="n"/>
      <c r="N107" s="112" t="n">
        <v>12513.68</v>
      </c>
    </row>
    <row r="108" ht="42" customHeight="1">
      <c r="A108" s="96" t="n"/>
      <c r="B108" s="109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0" t="n"/>
      <c r="E108" s="271" t="n"/>
      <c r="F108" s="105" t="inlineStr">
        <is>
          <t>%</t>
        </is>
      </c>
      <c r="G108" s="110" t="n">
        <v>41</v>
      </c>
      <c r="H108" s="111" t="n"/>
      <c r="I108" s="110" t="n">
        <v>41</v>
      </c>
      <c r="J108" s="100" t="n"/>
      <c r="K108" s="100" t="n"/>
      <c r="L108" s="101" t="n">
        <v>80.90000000000001</v>
      </c>
      <c r="M108" s="100" t="n"/>
      <c r="N108" s="103" t="n">
        <v>5764.73</v>
      </c>
    </row>
    <row r="109" ht="19.35" customHeight="1">
      <c r="A109" s="96" t="n"/>
      <c r="B109" s="108" t="n"/>
      <c r="C109" s="88" t="inlineStr">
        <is>
          <t>Всего по позиции</t>
        </is>
      </c>
      <c r="D109" s="270" t="n"/>
      <c r="E109" s="271" t="n"/>
      <c r="F109" s="100" t="n"/>
      <c r="G109" s="106" t="n"/>
      <c r="H109" s="106" t="n"/>
      <c r="I109" s="113" t="n"/>
      <c r="J109" s="113" t="n"/>
      <c r="K109" s="113" t="n"/>
      <c r="L109" s="115" t="n">
        <v>917.66</v>
      </c>
      <c r="M109" s="113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0" t="n"/>
      <c r="E110" s="271" t="n"/>
      <c r="F110" s="93" t="inlineStr">
        <is>
          <t>100 шт</t>
        </is>
      </c>
      <c r="G110" s="94" t="n">
        <v>0.41</v>
      </c>
      <c r="H110" s="95" t="n">
        <v>1</v>
      </c>
      <c r="I110" s="115" t="n">
        <v>0.41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0" t="n"/>
      <c r="E111" s="271" t="n"/>
      <c r="F111" s="99" t="n"/>
      <c r="G111" s="99" t="n"/>
      <c r="H111" s="99" t="n"/>
      <c r="I111" s="100" t="n"/>
      <c r="J111" s="101" t="n">
        <v>58.34</v>
      </c>
      <c r="K111" s="272" t="n">
        <v>1.2</v>
      </c>
      <c r="L111" s="101" t="n">
        <v>28.7</v>
      </c>
      <c r="M111" s="101" t="n">
        <v>71.26000000000001</v>
      </c>
      <c r="N111" s="103" t="n">
        <v>2045.16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0" t="n"/>
      <c r="E112" s="271" t="n"/>
      <c r="F112" s="99" t="n"/>
      <c r="G112" s="99" t="n"/>
      <c r="H112" s="99" t="n"/>
      <c r="I112" s="100" t="n"/>
      <c r="J112" s="101" t="n">
        <v>330.42</v>
      </c>
      <c r="K112" s="272" t="n">
        <v>1.2</v>
      </c>
      <c r="L112" s="101" t="n">
        <v>162.57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0" t="n"/>
      <c r="E113" s="271" t="n"/>
      <c r="F113" s="99" t="n"/>
      <c r="G113" s="99" t="n"/>
      <c r="H113" s="99" t="n"/>
      <c r="I113" s="100" t="n"/>
      <c r="J113" s="101" t="n">
        <v>57.78</v>
      </c>
      <c r="K113" s="272" t="n">
        <v>1.2</v>
      </c>
      <c r="L113" s="101" t="n">
        <v>28.43</v>
      </c>
      <c r="M113" s="101" t="n">
        <v>71.26000000000001</v>
      </c>
      <c r="N113" s="103" t="n">
        <v>2025.92</v>
      </c>
    </row>
    <row r="114" ht="19.35" customHeight="1">
      <c r="A114" s="96" t="n"/>
      <c r="B114" s="104" t="n"/>
      <c r="C114" s="98" t="inlineStr">
        <is>
          <t>ЗТ</t>
        </is>
      </c>
      <c r="D114" s="270" t="n"/>
      <c r="E114" s="271" t="n"/>
      <c r="F114" s="105" t="inlineStr">
        <is>
          <t>чел.-ч</t>
        </is>
      </c>
      <c r="G114" s="101" t="n">
        <v>7.48</v>
      </c>
      <c r="H114" s="272" t="n">
        <v>1.2</v>
      </c>
      <c r="I114" s="276" t="n">
        <v>3.68016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0" t="n"/>
      <c r="E115" s="271" t="n"/>
      <c r="F115" s="105" t="inlineStr">
        <is>
          <t>чел.-ч</t>
        </is>
      </c>
      <c r="G115" s="101" t="n">
        <v>4.28</v>
      </c>
      <c r="H115" s="272" t="n">
        <v>1.2</v>
      </c>
      <c r="I115" s="276" t="n">
        <v>2.10576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0" t="n"/>
      <c r="E116" s="271" t="n"/>
      <c r="F116" s="99" t="n"/>
      <c r="G116" s="106" t="n"/>
      <c r="H116" s="106" t="n"/>
      <c r="I116" s="100" t="n"/>
      <c r="J116" s="101" t="n">
        <v>388.76</v>
      </c>
      <c r="K116" s="100" t="n"/>
      <c r="L116" s="101" t="n">
        <v>191.27</v>
      </c>
      <c r="M116" s="100" t="n"/>
      <c r="N116" s="107" t="n"/>
    </row>
    <row r="117" ht="19.35" customHeight="1">
      <c r="A117" s="96" t="n"/>
      <c r="B117" s="108" t="n"/>
      <c r="C117" s="98" t="inlineStr">
        <is>
          <t>ФОТ</t>
        </is>
      </c>
      <c r="D117" s="270" t="n"/>
      <c r="E117" s="271" t="n"/>
      <c r="F117" s="99" t="n"/>
      <c r="G117" s="106" t="n"/>
      <c r="H117" s="106" t="n"/>
      <c r="I117" s="100" t="n"/>
      <c r="J117" s="100" t="n"/>
      <c r="K117" s="100" t="n"/>
      <c r="L117" s="101" t="n">
        <v>57.13</v>
      </c>
      <c r="M117" s="100" t="n"/>
      <c r="N117" s="103" t="n">
        <v>4071.08</v>
      </c>
    </row>
    <row r="118" ht="42" customHeight="1">
      <c r="A118" s="96" t="n"/>
      <c r="B118" s="109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0" t="n"/>
      <c r="E118" s="271" t="n"/>
      <c r="F118" s="105" t="inlineStr">
        <is>
          <t>%</t>
        </is>
      </c>
      <c r="G118" s="110" t="n">
        <v>89</v>
      </c>
      <c r="H118" s="111" t="n"/>
      <c r="I118" s="110" t="n">
        <v>89</v>
      </c>
      <c r="J118" s="100" t="n"/>
      <c r="K118" s="100" t="n"/>
      <c r="L118" s="101" t="n">
        <v>50.85</v>
      </c>
      <c r="M118" s="100" t="n"/>
      <c r="N118" s="112" t="n">
        <v>3623.26</v>
      </c>
    </row>
    <row r="119" ht="42" customHeight="1">
      <c r="A119" s="96" t="n"/>
      <c r="B119" s="109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0" t="n"/>
      <c r="E119" s="271" t="n"/>
      <c r="F119" s="105" t="inlineStr">
        <is>
          <t>%</t>
        </is>
      </c>
      <c r="G119" s="110" t="n">
        <v>41</v>
      </c>
      <c r="H119" s="111" t="n"/>
      <c r="I119" s="110" t="n">
        <v>41</v>
      </c>
      <c r="J119" s="100" t="n"/>
      <c r="K119" s="100" t="n"/>
      <c r="L119" s="101" t="n">
        <v>23.42</v>
      </c>
      <c r="M119" s="100" t="n"/>
      <c r="N119" s="103" t="n">
        <v>1669.14</v>
      </c>
    </row>
    <row r="120" ht="19.35" customHeight="1">
      <c r="A120" s="96" t="n"/>
      <c r="B120" s="108" t="n"/>
      <c r="C120" s="88" t="inlineStr">
        <is>
          <t>Всего по позиции</t>
        </is>
      </c>
      <c r="D120" s="270" t="n"/>
      <c r="E120" s="271" t="n"/>
      <c r="F120" s="100" t="n"/>
      <c r="G120" s="106" t="n"/>
      <c r="H120" s="106" t="n"/>
      <c r="I120" s="113" t="n"/>
      <c r="J120" s="113" t="n"/>
      <c r="K120" s="113" t="n"/>
      <c r="L120" s="115" t="n">
        <v>265.54</v>
      </c>
      <c r="M120" s="113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0" t="n"/>
      <c r="E121" s="271" t="n"/>
      <c r="F121" s="93" t="inlineStr">
        <is>
          <t>100 шт</t>
        </is>
      </c>
      <c r="G121" s="94" t="n">
        <v>0.08</v>
      </c>
      <c r="H121" s="95" t="n">
        <v>1</v>
      </c>
      <c r="I121" s="115" t="n">
        <v>0.08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0" t="n"/>
      <c r="E122" s="271" t="n"/>
      <c r="F122" s="99" t="n"/>
      <c r="G122" s="99" t="n"/>
      <c r="H122" s="99" t="n"/>
      <c r="I122" s="100" t="n"/>
      <c r="J122" s="101" t="n">
        <v>326.82</v>
      </c>
      <c r="K122" s="272" t="n">
        <v>1.2</v>
      </c>
      <c r="L122" s="101" t="n">
        <v>31.37</v>
      </c>
      <c r="M122" s="101" t="n">
        <v>71.26000000000001</v>
      </c>
      <c r="N122" s="103" t="n">
        <v>2235.43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0" t="n"/>
      <c r="E123" s="271" t="n"/>
      <c r="F123" s="99" t="n"/>
      <c r="G123" s="99" t="n"/>
      <c r="H123" s="99" t="n"/>
      <c r="I123" s="100" t="n"/>
      <c r="J123" s="103" t="n">
        <v>1852.8</v>
      </c>
      <c r="K123" s="272" t="n">
        <v>1.2</v>
      </c>
      <c r="L123" s="101" t="n">
        <v>177.87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0" t="n"/>
      <c r="E124" s="271" t="n"/>
      <c r="F124" s="99" t="n"/>
      <c r="G124" s="99" t="n"/>
      <c r="H124" s="99" t="n"/>
      <c r="I124" s="100" t="n"/>
      <c r="J124" s="101" t="n">
        <v>324</v>
      </c>
      <c r="K124" s="272" t="n">
        <v>1.2</v>
      </c>
      <c r="L124" s="101" t="n">
        <v>31.1</v>
      </c>
      <c r="M124" s="101" t="n">
        <v>71.26000000000001</v>
      </c>
      <c r="N124" s="103" t="n">
        <v>2216.19</v>
      </c>
    </row>
    <row r="125" ht="19.35" customHeight="1">
      <c r="A125" s="96" t="n"/>
      <c r="B125" s="104" t="n"/>
      <c r="C125" s="98" t="inlineStr">
        <is>
          <t>ЗТ</t>
        </is>
      </c>
      <c r="D125" s="270" t="n"/>
      <c r="E125" s="271" t="n"/>
      <c r="F125" s="105" t="inlineStr">
        <is>
          <t>чел.-ч</t>
        </is>
      </c>
      <c r="G125" s="274" t="n">
        <v>41.9</v>
      </c>
      <c r="H125" s="272" t="n">
        <v>1.2</v>
      </c>
      <c r="I125" s="273" t="n">
        <v>4.0224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0" t="n"/>
      <c r="E126" s="271" t="n"/>
      <c r="F126" s="105" t="inlineStr">
        <is>
          <t>чел.-ч</t>
        </is>
      </c>
      <c r="G126" s="121" t="n">
        <v>24</v>
      </c>
      <c r="H126" s="272" t="n">
        <v>1.2</v>
      </c>
      <c r="I126" s="275" t="n">
        <v>2.304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0" t="n"/>
      <c r="E127" s="271" t="n"/>
      <c r="F127" s="99" t="n"/>
      <c r="G127" s="106" t="n"/>
      <c r="H127" s="106" t="n"/>
      <c r="I127" s="100" t="n"/>
      <c r="J127" s="103" t="n">
        <v>2179.62</v>
      </c>
      <c r="K127" s="100" t="n"/>
      <c r="L127" s="101" t="n">
        <v>209.24</v>
      </c>
      <c r="M127" s="100" t="n"/>
      <c r="N127" s="107" t="n"/>
    </row>
    <row r="128" ht="19.35" customHeight="1">
      <c r="A128" s="96" t="n"/>
      <c r="B128" s="108" t="n"/>
      <c r="C128" s="98" t="inlineStr">
        <is>
          <t>ФОТ</t>
        </is>
      </c>
      <c r="D128" s="270" t="n"/>
      <c r="E128" s="271" t="n"/>
      <c r="F128" s="99" t="n"/>
      <c r="G128" s="106" t="n"/>
      <c r="H128" s="106" t="n"/>
      <c r="I128" s="100" t="n"/>
      <c r="J128" s="100" t="n"/>
      <c r="K128" s="100" t="n"/>
      <c r="L128" s="101" t="n">
        <v>62.47</v>
      </c>
      <c r="M128" s="100" t="n"/>
      <c r="N128" s="103" t="n">
        <v>4451.62</v>
      </c>
    </row>
    <row r="129" ht="42" customHeight="1">
      <c r="A129" s="96" t="n"/>
      <c r="B129" s="109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0" t="n"/>
      <c r="E129" s="271" t="n"/>
      <c r="F129" s="105" t="inlineStr">
        <is>
          <t>%</t>
        </is>
      </c>
      <c r="G129" s="110" t="n">
        <v>89</v>
      </c>
      <c r="H129" s="111" t="n"/>
      <c r="I129" s="110" t="n">
        <v>89</v>
      </c>
      <c r="J129" s="100" t="n"/>
      <c r="K129" s="100" t="n"/>
      <c r="L129" s="101" t="n">
        <v>55.6</v>
      </c>
      <c r="M129" s="100" t="n"/>
      <c r="N129" s="112" t="n">
        <v>3961.94</v>
      </c>
    </row>
    <row r="130" ht="42" customHeight="1">
      <c r="A130" s="96" t="n"/>
      <c r="B130" s="109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0" t="n"/>
      <c r="E130" s="271" t="n"/>
      <c r="F130" s="105" t="inlineStr">
        <is>
          <t>%</t>
        </is>
      </c>
      <c r="G130" s="110" t="n">
        <v>41</v>
      </c>
      <c r="H130" s="111" t="n"/>
      <c r="I130" s="110" t="n">
        <v>41</v>
      </c>
      <c r="J130" s="100" t="n"/>
      <c r="K130" s="100" t="n"/>
      <c r="L130" s="101" t="n">
        <v>25.61</v>
      </c>
      <c r="M130" s="100" t="n"/>
      <c r="N130" s="103" t="n">
        <v>1825.16</v>
      </c>
    </row>
    <row r="131" ht="19.35" customHeight="1">
      <c r="A131" s="96" t="n"/>
      <c r="B131" s="108" t="n"/>
      <c r="C131" s="88" t="inlineStr">
        <is>
          <t>Всего по позиции</t>
        </is>
      </c>
      <c r="D131" s="270" t="n"/>
      <c r="E131" s="271" t="n"/>
      <c r="F131" s="100" t="n"/>
      <c r="G131" s="106" t="n"/>
      <c r="H131" s="106" t="n"/>
      <c r="I131" s="113" t="n"/>
      <c r="J131" s="113" t="n"/>
      <c r="K131" s="113" t="n"/>
      <c r="L131" s="115" t="n">
        <v>290.45</v>
      </c>
      <c r="M131" s="113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0" t="n"/>
      <c r="E132" s="271" t="n"/>
      <c r="F132" s="93" t="inlineStr">
        <is>
          <t>100 шт</t>
        </is>
      </c>
      <c r="G132" s="94" t="n">
        <v>0.08</v>
      </c>
      <c r="H132" s="95" t="n">
        <v>1</v>
      </c>
      <c r="I132" s="115" t="n">
        <v>0.08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0" t="n"/>
      <c r="E133" s="271" t="n"/>
      <c r="F133" s="99" t="n"/>
      <c r="G133" s="99" t="n"/>
      <c r="H133" s="99" t="n"/>
      <c r="I133" s="100" t="n"/>
      <c r="J133" s="101" t="n">
        <v>93.59999999999999</v>
      </c>
      <c r="K133" s="272" t="n">
        <v>1.2</v>
      </c>
      <c r="L133" s="101" t="n">
        <v>8.99</v>
      </c>
      <c r="M133" s="101" t="n">
        <v>71.26000000000001</v>
      </c>
      <c r="N133" s="101" t="n">
        <v>640.63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0" t="n"/>
      <c r="E134" s="271" t="n"/>
      <c r="F134" s="99" t="n"/>
      <c r="G134" s="99" t="n"/>
      <c r="H134" s="99" t="n"/>
      <c r="I134" s="100" t="n"/>
      <c r="J134" s="101" t="n">
        <v>531.14</v>
      </c>
      <c r="K134" s="272" t="n">
        <v>1.2</v>
      </c>
      <c r="L134" s="101" t="n">
        <v>50.99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0" t="n"/>
      <c r="E135" s="271" t="n"/>
      <c r="F135" s="99" t="n"/>
      <c r="G135" s="99" t="n"/>
      <c r="H135" s="99" t="n"/>
      <c r="I135" s="100" t="n"/>
      <c r="J135" s="101" t="n">
        <v>92.88</v>
      </c>
      <c r="K135" s="272" t="n">
        <v>1.2</v>
      </c>
      <c r="L135" s="101" t="n">
        <v>8.92</v>
      </c>
      <c r="M135" s="101" t="n">
        <v>71.26000000000001</v>
      </c>
      <c r="N135" s="101" t="n">
        <v>635.64</v>
      </c>
    </row>
    <row r="136" ht="19.35" customHeight="1">
      <c r="A136" s="96" t="n"/>
      <c r="B136" s="104" t="n"/>
      <c r="C136" s="98" t="inlineStr">
        <is>
          <t>ЗТ</t>
        </is>
      </c>
      <c r="D136" s="270" t="n"/>
      <c r="E136" s="271" t="n"/>
      <c r="F136" s="105" t="inlineStr">
        <is>
          <t>чел.-ч</t>
        </is>
      </c>
      <c r="G136" s="121" t="n">
        <v>12</v>
      </c>
      <c r="H136" s="272" t="n">
        <v>1.2</v>
      </c>
      <c r="I136" s="275" t="n">
        <v>1.152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0" t="n"/>
      <c r="E137" s="271" t="n"/>
      <c r="F137" s="105" t="inlineStr">
        <is>
          <t>чел.-ч</t>
        </is>
      </c>
      <c r="G137" s="101" t="n">
        <v>6.88</v>
      </c>
      <c r="H137" s="272" t="n">
        <v>1.2</v>
      </c>
      <c r="I137" s="276" t="n">
        <v>0.66048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0" t="n"/>
      <c r="E138" s="271" t="n"/>
      <c r="F138" s="99" t="n"/>
      <c r="G138" s="106" t="n"/>
      <c r="H138" s="106" t="n"/>
      <c r="I138" s="100" t="n"/>
      <c r="J138" s="101" t="n">
        <v>624.74</v>
      </c>
      <c r="K138" s="100" t="n"/>
      <c r="L138" s="101" t="n">
        <v>59.98</v>
      </c>
      <c r="M138" s="100" t="n"/>
      <c r="N138" s="107" t="n"/>
    </row>
    <row r="139" ht="19.35" customHeight="1">
      <c r="A139" s="96" t="n"/>
      <c r="B139" s="108" t="n"/>
      <c r="C139" s="98" t="inlineStr">
        <is>
          <t>ФОТ</t>
        </is>
      </c>
      <c r="D139" s="270" t="n"/>
      <c r="E139" s="271" t="n"/>
      <c r="F139" s="99" t="n"/>
      <c r="G139" s="106" t="n"/>
      <c r="H139" s="106" t="n"/>
      <c r="I139" s="100" t="n"/>
      <c r="J139" s="100" t="n"/>
      <c r="K139" s="100" t="n"/>
      <c r="L139" s="101" t="n">
        <v>17.91</v>
      </c>
      <c r="M139" s="100" t="n"/>
      <c r="N139" s="103" t="n">
        <v>1276.27</v>
      </c>
    </row>
    <row r="140" ht="42" customHeight="1">
      <c r="A140" s="96" t="n"/>
      <c r="B140" s="109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0" t="n"/>
      <c r="E140" s="271" t="n"/>
      <c r="F140" s="105" t="inlineStr">
        <is>
          <t>%</t>
        </is>
      </c>
      <c r="G140" s="110" t="n">
        <v>89</v>
      </c>
      <c r="H140" s="111" t="n"/>
      <c r="I140" s="110" t="n">
        <v>89</v>
      </c>
      <c r="J140" s="100" t="n"/>
      <c r="K140" s="100" t="n"/>
      <c r="L140" s="101" t="n">
        <v>15.94</v>
      </c>
      <c r="M140" s="100" t="n"/>
      <c r="N140" s="112" t="n">
        <v>1135.88</v>
      </c>
    </row>
    <row r="141" ht="42" customHeight="1">
      <c r="A141" s="96" t="n"/>
      <c r="B141" s="109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0" t="n"/>
      <c r="E141" s="271" t="n"/>
      <c r="F141" s="105" t="inlineStr">
        <is>
          <t>%</t>
        </is>
      </c>
      <c r="G141" s="110" t="n">
        <v>41</v>
      </c>
      <c r="H141" s="111" t="n"/>
      <c r="I141" s="110" t="n">
        <v>41</v>
      </c>
      <c r="J141" s="100" t="n"/>
      <c r="K141" s="100" t="n"/>
      <c r="L141" s="101" t="n">
        <v>7.34</v>
      </c>
      <c r="M141" s="100" t="n"/>
      <c r="N141" s="101" t="n">
        <v>523.27</v>
      </c>
    </row>
    <row r="142" ht="19.35" customHeight="1">
      <c r="A142" s="96" t="n"/>
      <c r="B142" s="108" t="n"/>
      <c r="C142" s="88" t="inlineStr">
        <is>
          <t>Всего по позиции</t>
        </is>
      </c>
      <c r="D142" s="270" t="n"/>
      <c r="E142" s="271" t="n"/>
      <c r="F142" s="100" t="n"/>
      <c r="G142" s="106" t="n"/>
      <c r="H142" s="106" t="n"/>
      <c r="I142" s="113" t="n"/>
      <c r="J142" s="113" t="n"/>
      <c r="K142" s="113" t="n"/>
      <c r="L142" s="115" t="n">
        <v>83.26000000000001</v>
      </c>
      <c r="M142" s="113" t="n"/>
      <c r="N142" s="94" t="n"/>
    </row>
    <row r="143" ht="19.35" customHeight="1">
      <c r="A143" s="122" t="n"/>
      <c r="B143" s="122" t="n"/>
      <c r="C143" s="123" t="inlineStr">
        <is>
          <t>Итого по разделу 1. Вырубка просеки</t>
        </is>
      </c>
      <c r="L143" s="124" t="n">
        <v>6543.37</v>
      </c>
      <c r="M143" s="122" t="n"/>
      <c r="N143" s="125" t="n"/>
    </row>
    <row r="144" ht="19.35" customHeight="1">
      <c r="A144" s="126" t="n"/>
      <c r="B144" s="127" t="n"/>
      <c r="C144" s="128" t="inlineStr">
        <is>
          <t>Итого прямые затраты по разделу</t>
        </is>
      </c>
      <c r="L144" s="129" t="n">
        <v>3633.47</v>
      </c>
      <c r="M144" s="130" t="n"/>
      <c r="N144" s="129" t="n">
        <v>173859.43</v>
      </c>
    </row>
    <row r="145" ht="19.35" customHeight="1">
      <c r="A145" s="126" t="n"/>
      <c r="B145" s="127" t="n"/>
      <c r="C145" s="128" t="inlineStr">
        <is>
          <t>в том числе</t>
        </is>
      </c>
      <c r="L145" s="129" t="n"/>
      <c r="M145" s="130" t="n"/>
      <c r="N145" s="129" t="n"/>
    </row>
    <row r="146" ht="19.35" customHeight="1">
      <c r="A146" s="126" t="n"/>
      <c r="B146" s="127" t="n"/>
      <c r="C146" s="128" t="inlineStr">
        <is>
          <t>- оплата труда (ОТ)</t>
        </is>
      </c>
      <c r="L146" s="129" t="n">
        <v>1942.72</v>
      </c>
      <c r="M146" s="130" t="n"/>
      <c r="N146" s="129" t="n">
        <v>138438.22</v>
      </c>
    </row>
    <row r="147" ht="19.35" customHeight="1">
      <c r="A147" s="126" t="n"/>
      <c r="B147" s="127" t="n"/>
      <c r="C147" s="128" t="inlineStr">
        <is>
          <t>- эксплуатация машин и механизмов</t>
        </is>
      </c>
      <c r="L147" s="129" t="n">
        <v>1690.75</v>
      </c>
      <c r="M147" s="130" t="n"/>
      <c r="N147" s="129" t="n">
        <v>35421.21</v>
      </c>
    </row>
    <row r="148" ht="19.35" customHeight="1">
      <c r="A148" s="126" t="n"/>
      <c r="B148" s="131" t="n"/>
      <c r="C148" s="132" t="inlineStr">
        <is>
          <t>в том числе</t>
        </is>
      </c>
      <c r="L148" s="129" t="n"/>
      <c r="M148" s="130" t="n"/>
      <c r="N148" s="129" t="n"/>
    </row>
    <row r="149" ht="19.35" customHeight="1">
      <c r="A149" s="126" t="n"/>
      <c r="B149" s="131" t="n"/>
      <c r="C149" s="132" t="inlineStr">
        <is>
          <t>эксплуатация машин и механизмов без учета доплат к оплате труда машинистов</t>
        </is>
      </c>
      <c r="L149" s="129" t="n">
        <v>1690.75</v>
      </c>
      <c r="M149" s="130" t="n"/>
      <c r="N149" s="129" t="n">
        <v>35421.21</v>
      </c>
    </row>
    <row r="150" ht="19.35" customHeight="1">
      <c r="A150" s="126" t="n"/>
      <c r="B150" s="131" t="n"/>
      <c r="C150" s="132" t="inlineStr">
        <is>
          <t>в том числе</t>
        </is>
      </c>
      <c r="L150" s="129" t="n"/>
      <c r="M150" s="130" t="n"/>
      <c r="N150" s="129" t="n"/>
    </row>
    <row r="151" ht="19.35" customHeight="1">
      <c r="A151" s="126" t="n"/>
      <c r="B151" s="131" t="n"/>
      <c r="C151" s="132" t="inlineStr">
        <is>
          <t>оплата труда машинистов (ОТм)</t>
        </is>
      </c>
      <c r="L151" s="129" t="n">
        <v>295.67</v>
      </c>
      <c r="M151" s="130" t="n"/>
      <c r="N151" s="129" t="n">
        <v>21069.45</v>
      </c>
    </row>
    <row r="152" ht="19.35" customHeight="1">
      <c r="A152" s="126" t="n"/>
      <c r="B152" s="127" t="n"/>
      <c r="C152" s="128" t="inlineStr">
        <is>
          <t>Итого ФОТ (справочно)</t>
        </is>
      </c>
      <c r="L152" s="129" t="n">
        <v>2238.39</v>
      </c>
      <c r="M152" s="130" t="n"/>
      <c r="N152" s="129" t="n">
        <v>159507.67</v>
      </c>
    </row>
    <row r="153" ht="19.35" customHeight="1">
      <c r="A153" s="126" t="n"/>
      <c r="B153" s="127" t="n"/>
      <c r="C153" s="128" t="inlineStr">
        <is>
          <t>Итого накладные расходы</t>
        </is>
      </c>
      <c r="L153" s="129" t="n">
        <v>1992.17</v>
      </c>
      <c r="M153" s="130" t="n"/>
      <c r="N153" s="129" t="n">
        <v>141961.82</v>
      </c>
    </row>
    <row r="154" ht="19.35" customHeight="1">
      <c r="A154" s="126" t="n"/>
      <c r="B154" s="127" t="n"/>
      <c r="C154" s="128" t="inlineStr">
        <is>
          <t>Итого сметная прибыль</t>
        </is>
      </c>
      <c r="L154" s="129" t="n">
        <v>917.73</v>
      </c>
      <c r="M154" s="130" t="n"/>
      <c r="N154" s="129" t="n">
        <v>65398.15</v>
      </c>
    </row>
    <row r="155" ht="19.35" customHeight="1">
      <c r="A155" s="126" t="n"/>
      <c r="B155" s="133" t="n"/>
      <c r="C155" s="134" t="inlineStr">
        <is>
          <t>Итого по разделу</t>
        </is>
      </c>
      <c r="L155" s="124" t="n">
        <v>6543.37</v>
      </c>
      <c r="M155" s="135" t="n"/>
      <c r="N155" s="124" t="n">
        <v>381219.4</v>
      </c>
    </row>
    <row r="156" ht="19.35" customHeight="1">
      <c r="A156" s="126" t="n"/>
      <c r="B156" s="131" t="n"/>
      <c r="C156" s="132" t="inlineStr">
        <is>
          <t>Справочно</t>
        </is>
      </c>
      <c r="L156" s="129" t="n"/>
      <c r="M156" s="130" t="n"/>
      <c r="N156" s="129" t="n"/>
    </row>
    <row r="157" ht="19.35" customHeight="1">
      <c r="A157" s="126" t="n"/>
      <c r="B157" s="127" t="n"/>
      <c r="C157" s="132" t="inlineStr">
        <is>
          <t>затраты труда рабочих</t>
        </is>
      </c>
      <c r="I157" s="136" t="n">
        <v>229.89576</v>
      </c>
      <c r="J157" s="137" t="n"/>
      <c r="K157" s="137" t="n"/>
      <c r="L157" s="130" t="n"/>
      <c r="M157" s="130" t="n"/>
      <c r="N157" s="130" t="n"/>
    </row>
    <row r="158" ht="19.35" customHeight="1">
      <c r="A158" s="126" t="n"/>
      <c r="B158" s="127" t="n"/>
      <c r="C158" s="132" t="inlineStr">
        <is>
          <t>затраты труда машинистов</t>
        </is>
      </c>
      <c r="I158" s="136" t="n">
        <v>21.90084</v>
      </c>
      <c r="J158" s="137" t="n"/>
      <c r="K158" s="137" t="n"/>
      <c r="L158" s="130" t="n"/>
      <c r="M158" s="130" t="n"/>
      <c r="N158" s="130" t="n"/>
    </row>
    <row r="159" ht="19.35" customHeight="1">
      <c r="A159" s="138" t="n"/>
      <c r="B159" s="139" t="n"/>
      <c r="C159" s="140" t="inlineStr">
        <is>
          <t>ВСЕГО по смете</t>
        </is>
      </c>
      <c r="D159" s="141" t="n"/>
      <c r="E159" s="141" t="n"/>
      <c r="F159" s="142" t="n"/>
      <c r="G159" s="142" t="n"/>
      <c r="H159" s="142" t="n"/>
      <c r="I159" s="142" t="n"/>
      <c r="J159" s="142" t="n"/>
      <c r="K159" s="142" t="n"/>
      <c r="L159" s="143" t="n"/>
      <c r="M159" s="142" t="n"/>
      <c r="N159" s="144" t="n"/>
    </row>
    <row r="160" ht="19.35" customHeight="1">
      <c r="A160" s="126" t="n"/>
      <c r="B160" s="133" t="n"/>
      <c r="C160" s="134" t="inlineStr">
        <is>
          <t>Итого по всем разделам</t>
        </is>
      </c>
      <c r="L160" s="124" t="n">
        <v>6543.37</v>
      </c>
      <c r="M160" s="125" t="n"/>
      <c r="N160" s="124" t="n"/>
    </row>
    <row r="161" ht="19.35" customHeight="1">
      <c r="A161" s="126" t="n"/>
      <c r="B161" s="127" t="n"/>
      <c r="C161" s="128" t="inlineStr">
        <is>
          <t>ВСЕГО строительные работы</t>
        </is>
      </c>
      <c r="L161" s="129" t="n">
        <v>6543.37</v>
      </c>
      <c r="M161" s="130" t="n"/>
      <c r="N161" s="129" t="n">
        <v>381219.4</v>
      </c>
    </row>
    <row r="162" ht="19.35" customHeight="1">
      <c r="A162" s="126" t="n"/>
      <c r="B162" s="131" t="n"/>
      <c r="C162" s="132" t="inlineStr">
        <is>
          <t>в том числе</t>
        </is>
      </c>
      <c r="L162" s="129" t="n"/>
      <c r="M162" s="130" t="n"/>
      <c r="N162" s="129" t="n"/>
    </row>
    <row r="163" ht="19.35" customHeight="1">
      <c r="A163" s="126" t="n"/>
      <c r="B163" s="131" t="n"/>
      <c r="C163" s="132" t="inlineStr">
        <is>
          <t>всего прямые затраты</t>
        </is>
      </c>
      <c r="L163" s="129" t="n">
        <v>3633.47</v>
      </c>
      <c r="M163" s="130" t="n"/>
      <c r="N163" s="129" t="n">
        <v>173859.43</v>
      </c>
    </row>
    <row r="164" ht="19.35" customHeight="1">
      <c r="A164" s="126" t="n"/>
      <c r="B164" s="131" t="n"/>
      <c r="C164" s="132" t="inlineStr">
        <is>
          <t>в том числе</t>
        </is>
      </c>
      <c r="L164" s="129" t="n"/>
      <c r="M164" s="130" t="n"/>
      <c r="N164" s="129" t="n"/>
    </row>
    <row r="165" ht="19.35" customHeight="1">
      <c r="A165" s="126" t="n"/>
      <c r="B165" s="131" t="n"/>
      <c r="C165" s="132" t="inlineStr">
        <is>
          <t>- оплата труда (ОТ)</t>
        </is>
      </c>
      <c r="L165" s="129" t="n">
        <v>1942.72</v>
      </c>
      <c r="M165" s="130" t="n"/>
      <c r="N165" s="129" t="n">
        <v>138438.22</v>
      </c>
    </row>
    <row r="166" ht="19.35" customHeight="1">
      <c r="A166" s="126" t="n"/>
      <c r="B166" s="131" t="n"/>
      <c r="C166" s="132" t="inlineStr">
        <is>
          <t>- эксплуатация машин и механизмов</t>
        </is>
      </c>
      <c r="L166" s="129" t="n">
        <v>1690.75</v>
      </c>
      <c r="M166" s="130" t="n"/>
      <c r="N166" s="129" t="n">
        <v>35421.21</v>
      </c>
    </row>
    <row r="167" ht="19.35" customHeight="1">
      <c r="A167" s="126" t="n"/>
      <c r="B167" s="131" t="n"/>
      <c r="C167" s="132" t="inlineStr">
        <is>
          <t>в т.ч. эксплуатация машин и механизмов без учета доплат к оплате труда машинистов</t>
        </is>
      </c>
      <c r="L167" s="129" t="n">
        <v>1690.75</v>
      </c>
      <c r="M167" s="130" t="n"/>
      <c r="N167" s="129" t="n">
        <v>35421.21</v>
      </c>
    </row>
    <row r="168" ht="19.35" customHeight="1">
      <c r="A168" s="126" t="n"/>
      <c r="B168" s="131" t="n"/>
      <c r="C168" s="132" t="inlineStr">
        <is>
          <t>- в т.ч. оплата труда машинистов (ОТм)</t>
        </is>
      </c>
      <c r="L168" s="129" t="n">
        <v>295.67</v>
      </c>
      <c r="M168" s="130" t="n"/>
      <c r="N168" s="129" t="n">
        <v>21069.45</v>
      </c>
    </row>
    <row r="169" ht="19.35" customHeight="1">
      <c r="A169" s="126" t="n"/>
      <c r="B169" s="131" t="n"/>
      <c r="C169" s="132" t="inlineStr">
        <is>
          <t>всего ФОТ (справочно)</t>
        </is>
      </c>
      <c r="L169" s="129" t="n">
        <v>2238.39</v>
      </c>
      <c r="M169" s="130" t="n"/>
      <c r="N169" s="129" t="n">
        <v>159507.67</v>
      </c>
    </row>
    <row r="170" ht="19.35" customHeight="1">
      <c r="A170" s="126" t="n"/>
      <c r="B170" s="131" t="n"/>
      <c r="C170" s="132" t="inlineStr">
        <is>
          <t>всего накладные расходы</t>
        </is>
      </c>
      <c r="L170" s="129" t="n">
        <v>1992.17</v>
      </c>
      <c r="M170" s="130" t="n"/>
      <c r="N170" s="129" t="n">
        <v>141961.82</v>
      </c>
    </row>
    <row r="171" ht="19.35" customHeight="1">
      <c r="A171" s="126" t="n"/>
      <c r="B171" s="131" t="n"/>
      <c r="C171" s="132" t="inlineStr">
        <is>
          <t>всего сметная прибыль</t>
        </is>
      </c>
      <c r="L171" s="129" t="n">
        <v>917.73</v>
      </c>
      <c r="M171" s="130" t="n"/>
      <c r="N171" s="129" t="n">
        <v>65398.15</v>
      </c>
    </row>
    <row r="172" ht="19.35" customHeight="1">
      <c r="A172" s="126" t="n"/>
      <c r="B172" s="133" t="n"/>
      <c r="C172" s="134" t="inlineStr">
        <is>
          <t>ВСЕГО по смете</t>
        </is>
      </c>
      <c r="L172" s="124" t="n">
        <v>6543.37</v>
      </c>
      <c r="M172" s="125" t="n"/>
      <c r="N172" s="124" t="n">
        <v>381219.4</v>
      </c>
    </row>
    <row r="173" ht="19.35" customHeight="1">
      <c r="A173" s="126" t="n"/>
      <c r="B173" s="131" t="n"/>
      <c r="C173" s="132" t="inlineStr">
        <is>
          <t>Всего прямые затраты</t>
        </is>
      </c>
      <c r="L173" s="129" t="n">
        <v>3633.47</v>
      </c>
      <c r="M173" s="130" t="n"/>
      <c r="N173" s="129" t="n">
        <v>173859.43</v>
      </c>
    </row>
    <row r="174" ht="19.35" customHeight="1">
      <c r="A174" s="126" t="n"/>
      <c r="B174" s="131" t="n"/>
      <c r="C174" s="132" t="inlineStr">
        <is>
          <t>в том числе</t>
        </is>
      </c>
      <c r="L174" s="129" t="n"/>
      <c r="M174" s="130" t="n"/>
      <c r="N174" s="129" t="n"/>
    </row>
    <row r="175" ht="19.35" customHeight="1">
      <c r="A175" s="126" t="n"/>
      <c r="B175" s="131" t="n"/>
      <c r="C175" s="132" t="inlineStr">
        <is>
          <t>- оплата труда рабочих (ОТ)</t>
        </is>
      </c>
      <c r="L175" s="129" t="n">
        <v>1942.72</v>
      </c>
      <c r="M175" s="130" t="n"/>
      <c r="N175" s="129" t="n">
        <v>138438.22</v>
      </c>
    </row>
    <row r="176" ht="19.35" customHeight="1">
      <c r="A176" s="126" t="n"/>
      <c r="B176" s="131" t="n"/>
      <c r="C176" s="132" t="inlineStr">
        <is>
          <t>- эксплуатация машин и механизмов</t>
        </is>
      </c>
      <c r="L176" s="129" t="n">
        <v>1690.75</v>
      </c>
      <c r="M176" s="130" t="n"/>
      <c r="N176" s="129" t="n">
        <v>35421.21</v>
      </c>
    </row>
    <row r="177" ht="19.35" customHeight="1">
      <c r="A177" s="126" t="n"/>
      <c r="B177" s="131" t="n"/>
      <c r="C177" s="132" t="inlineStr">
        <is>
          <t>в т.ч. эксплуатация машин и механизмов без учета доплат к оплате труда машинистов</t>
        </is>
      </c>
      <c r="L177" s="129" t="n">
        <v>1690.75</v>
      </c>
      <c r="M177" s="130" t="n"/>
      <c r="N177" s="129" t="n">
        <v>35421.21</v>
      </c>
    </row>
    <row r="178" ht="19.35" customHeight="1">
      <c r="A178" s="126" t="n"/>
      <c r="B178" s="131" t="n"/>
      <c r="C178" s="132" t="inlineStr">
        <is>
          <t>- в т.ч. оплата труда машинистов (ОТм)</t>
        </is>
      </c>
      <c r="L178" s="129" t="n">
        <v>295.67</v>
      </c>
      <c r="M178" s="130" t="n"/>
      <c r="N178" s="129" t="n">
        <v>21069.45</v>
      </c>
    </row>
    <row r="179" ht="19.35" customHeight="1">
      <c r="A179" s="126" t="n"/>
      <c r="B179" s="131" t="n"/>
      <c r="C179" s="132" t="inlineStr">
        <is>
          <t>Всего ФОТ (справочно)</t>
        </is>
      </c>
      <c r="L179" s="129" t="n">
        <v>2238.39</v>
      </c>
      <c r="M179" s="130" t="n"/>
      <c r="N179" s="129" t="n">
        <v>159507.67</v>
      </c>
    </row>
    <row r="180" ht="19.35" customHeight="1">
      <c r="A180" s="126" t="n"/>
      <c r="B180" s="131" t="n"/>
      <c r="C180" s="132" t="inlineStr">
        <is>
          <t>Всего накладные расходы</t>
        </is>
      </c>
      <c r="L180" s="129" t="n">
        <v>1992.17</v>
      </c>
      <c r="M180" s="130" t="n"/>
      <c r="N180" s="129" t="n">
        <v>141961.82</v>
      </c>
    </row>
    <row r="181" ht="19.35" customHeight="1">
      <c r="A181" s="126" t="n"/>
      <c r="B181" s="131" t="n"/>
      <c r="C181" s="132" t="inlineStr">
        <is>
          <t>Всего сметная прибыль</t>
        </is>
      </c>
      <c r="L181" s="129" t="n">
        <v>917.73</v>
      </c>
      <c r="M181" s="130" t="n"/>
      <c r="N181" s="129" t="n">
        <v>65398.15</v>
      </c>
    </row>
    <row r="182" ht="19.35" customHeight="1">
      <c r="A182" s="126" t="n"/>
      <c r="B182" s="131" t="n"/>
      <c r="C182" s="132" t="inlineStr">
        <is>
          <t>Справочно</t>
        </is>
      </c>
      <c r="L182" s="129" t="n"/>
      <c r="M182" s="130" t="n"/>
      <c r="N182" s="129" t="n"/>
    </row>
    <row r="183" ht="19.35" customHeight="1">
      <c r="A183" s="126" t="n"/>
      <c r="B183" s="127" t="n"/>
      <c r="C183" s="132" t="inlineStr">
        <is>
          <t>затраты труда рабочих</t>
        </is>
      </c>
      <c r="I183" s="136" t="n">
        <v>229.89576</v>
      </c>
      <c r="J183" s="137" t="n"/>
      <c r="K183" s="137" t="n"/>
      <c r="L183" s="130" t="n"/>
      <c r="M183" s="130" t="n"/>
      <c r="N183" s="130" t="n"/>
    </row>
    <row r="184" ht="19.35" customHeight="1">
      <c r="A184" s="126" t="n"/>
      <c r="B184" s="127" t="n"/>
      <c r="C184" s="132" t="inlineStr">
        <is>
          <t>затраты труда машинистов</t>
        </is>
      </c>
      <c r="I184" s="136" t="n">
        <v>21.90084</v>
      </c>
      <c r="J184" s="137" t="n"/>
      <c r="K184" s="137" t="n"/>
      <c r="L184" s="130" t="n"/>
      <c r="M184" s="130" t="n"/>
      <c r="N184" s="130" t="n"/>
    </row>
    <row r="185" ht="19.35" customHeight="1">
      <c r="A185" s="126" t="n"/>
      <c r="B185" s="145" t="n"/>
      <c r="C185" s="145" t="n"/>
      <c r="D185" s="123" t="n"/>
      <c r="E185" s="123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6" t="inlineStr">
        <is>
          <t>Составил: ______________________________________/  Григорова И. А. /</t>
        </is>
      </c>
    </row>
    <row r="187" ht="19.35" customHeight="1">
      <c r="A187" s="146" t="n"/>
      <c r="B187" s="146" t="n"/>
      <c r="C187" s="147" t="inlineStr">
        <is>
          <t>должность, подпись (инициалы, фамилия)</t>
        </is>
      </c>
      <c r="G187" s="148" t="n"/>
      <c r="H187" s="148" t="n"/>
      <c r="I187" s="148" t="n"/>
      <c r="J187" s="146" t="n"/>
      <c r="K187" s="146" t="n"/>
      <c r="L187" s="146" t="n"/>
      <c r="M187" s="146" t="n"/>
      <c r="N187" s="146" t="n"/>
    </row>
    <row r="188" ht="19.35" customHeight="1">
      <c r="A188" s="146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7" t="inlineStr">
        <is>
          <t>должность, подпись (инициалы, фамилия)</t>
        </is>
      </c>
      <c r="G189" s="148" t="n"/>
      <c r="H189" s="148" t="n"/>
      <c r="I189" s="148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02-29-06</t>
        </is>
      </c>
    </row>
    <row r="25" ht="19.35" customHeight="1">
      <c r="A25" s="56" t="inlineStr">
        <is>
          <t>29 ВЛ 220 Амурская-Благовещенская №1. Свободненский р-он Новгородский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17.06</v>
      </c>
      <c r="M31" s="65" t="n">
        <v>0.24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39.23</v>
      </c>
      <c r="E32" s="72" t="inlineStr">
        <is>
          <t>(</t>
        </is>
      </c>
      <c r="F32" s="71" t="n">
        <v>0.55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28.57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39.23</v>
      </c>
      <c r="E34" s="72" t="inlineStr">
        <is>
          <t>(</t>
        </is>
      </c>
      <c r="F34" s="78" t="n">
        <v>0.55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48-52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0.75</v>
      </c>
      <c r="H44" s="95" t="n">
        <v>1</v>
      </c>
      <c r="I44" s="115" t="n">
        <v>0.75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80.84999999999999</v>
      </c>
      <c r="M46" s="101" t="n">
        <v>71.26000000000001</v>
      </c>
      <c r="N46" s="103" t="n">
        <v>5761.37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4" t="n">
        <v>13.4</v>
      </c>
      <c r="H47" s="149" t="n">
        <v>0.96</v>
      </c>
      <c r="I47" s="275" t="n">
        <v>9.648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80.84999999999999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70" t="n"/>
      <c r="E49" s="271" t="n"/>
      <c r="F49" s="99" t="n"/>
      <c r="G49" s="106" t="n"/>
      <c r="H49" s="106" t="n"/>
      <c r="I49" s="100" t="n"/>
      <c r="J49" s="100" t="n"/>
      <c r="K49" s="100" t="n"/>
      <c r="L49" s="101" t="n">
        <v>80.84999999999999</v>
      </c>
      <c r="M49" s="100" t="n"/>
      <c r="N49" s="103" t="n">
        <v>5761.37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71.95999999999999</v>
      </c>
      <c r="M50" s="100" t="n"/>
      <c r="N50" s="112" t="n">
        <v>5127.62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33.15</v>
      </c>
      <c r="M51" s="100" t="n"/>
      <c r="N51" s="103" t="n">
        <v>2362.16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70" t="n"/>
      <c r="E52" s="271" t="n"/>
      <c r="F52" s="100" t="n"/>
      <c r="G52" s="106" t="n"/>
      <c r="H52" s="106" t="n"/>
      <c r="I52" s="113" t="n"/>
      <c r="J52" s="113" t="n"/>
      <c r="K52" s="113" t="n"/>
      <c r="L52" s="115" t="n">
        <v>185.96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0.41</v>
      </c>
      <c r="H53" s="95" t="n">
        <v>1</v>
      </c>
      <c r="I53" s="115" t="n">
        <v>0.41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127.32</v>
      </c>
      <c r="M55" s="101" t="n">
        <v>71.26000000000001</v>
      </c>
      <c r="N55" s="103" t="n">
        <v>9072.82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4" t="n">
        <v>38.6</v>
      </c>
      <c r="H56" s="149" t="n">
        <v>0.96</v>
      </c>
      <c r="I56" s="276" t="n">
        <v>15.19296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127.32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70" t="n"/>
      <c r="E58" s="271" t="n"/>
      <c r="F58" s="99" t="n"/>
      <c r="G58" s="106" t="n"/>
      <c r="H58" s="106" t="n"/>
      <c r="I58" s="100" t="n"/>
      <c r="J58" s="100" t="n"/>
      <c r="K58" s="100" t="n"/>
      <c r="L58" s="101" t="n">
        <v>127.32</v>
      </c>
      <c r="M58" s="100" t="n"/>
      <c r="N58" s="103" t="n">
        <v>9072.82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113.31</v>
      </c>
      <c r="M59" s="100" t="n"/>
      <c r="N59" s="112" t="n">
        <v>8074.81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52.2</v>
      </c>
      <c r="M60" s="100" t="n"/>
      <c r="N60" s="103" t="n">
        <v>3719.86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70" t="n"/>
      <c r="E61" s="271" t="n"/>
      <c r="F61" s="100" t="n"/>
      <c r="G61" s="106" t="n"/>
      <c r="H61" s="106" t="n"/>
      <c r="I61" s="113" t="n"/>
      <c r="J61" s="113" t="n"/>
      <c r="K61" s="113" t="n"/>
      <c r="L61" s="115" t="n">
        <v>292.83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0.08</v>
      </c>
      <c r="H62" s="95" t="n">
        <v>1</v>
      </c>
      <c r="I62" s="115" t="n">
        <v>0.08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31.21</v>
      </c>
      <c r="M64" s="101" t="n">
        <v>71.26000000000001</v>
      </c>
      <c r="N64" s="103" t="n">
        <v>2224.02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4" t="n">
        <v>48.5</v>
      </c>
      <c r="H65" s="149" t="n">
        <v>0.96</v>
      </c>
      <c r="I65" s="273" t="n">
        <v>3.7248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31.21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70" t="n"/>
      <c r="E67" s="271" t="n"/>
      <c r="F67" s="99" t="n"/>
      <c r="G67" s="106" t="n"/>
      <c r="H67" s="106" t="n"/>
      <c r="I67" s="100" t="n"/>
      <c r="J67" s="100" t="n"/>
      <c r="K67" s="100" t="n"/>
      <c r="L67" s="101" t="n">
        <v>31.21</v>
      </c>
      <c r="M67" s="100" t="n"/>
      <c r="N67" s="103" t="n">
        <v>2224.02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27.78</v>
      </c>
      <c r="M68" s="100" t="n"/>
      <c r="N68" s="112" t="n">
        <v>1979.38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12.8</v>
      </c>
      <c r="M69" s="100" t="n"/>
      <c r="N69" s="101" t="n">
        <v>911.85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70" t="n"/>
      <c r="E70" s="271" t="n"/>
      <c r="F70" s="100" t="n"/>
      <c r="G70" s="106" t="n"/>
      <c r="H70" s="106" t="n"/>
      <c r="I70" s="113" t="n"/>
      <c r="J70" s="113" t="n"/>
      <c r="K70" s="113" t="n"/>
      <c r="L70" s="115" t="n">
        <v>71.79000000000001</v>
      </c>
      <c r="M70" s="113" t="n"/>
      <c r="N70" s="94" t="n"/>
    </row>
    <row r="71" ht="19.35" customHeight="1">
      <c r="A71" s="122" t="n"/>
      <c r="B71" s="122" t="n"/>
      <c r="C71" s="123" t="inlineStr">
        <is>
          <t>Итого по разделу 1. Вырубка просеки</t>
        </is>
      </c>
      <c r="L71" s="124" t="n">
        <v>550.58</v>
      </c>
      <c r="M71" s="122" t="n"/>
      <c r="N71" s="125" t="n"/>
    </row>
    <row r="72" ht="19.35" customHeight="1">
      <c r="A72" s="126" t="n"/>
      <c r="B72" s="127" t="n"/>
      <c r="C72" s="128" t="inlineStr">
        <is>
          <t>Итого прямые затраты по разделу</t>
        </is>
      </c>
      <c r="L72" s="129" t="n">
        <v>239.38</v>
      </c>
      <c r="M72" s="130" t="n"/>
      <c r="N72" s="129" t="n">
        <v>17058.21</v>
      </c>
    </row>
    <row r="73" ht="19.35" customHeight="1">
      <c r="A73" s="126" t="n"/>
      <c r="B73" s="127" t="n"/>
      <c r="C73" s="128" t="inlineStr">
        <is>
          <t>в том числе</t>
        </is>
      </c>
      <c r="L73" s="129" t="n"/>
      <c r="M73" s="130" t="n"/>
      <c r="N73" s="129" t="n"/>
    </row>
    <row r="74" ht="19.35" customHeight="1">
      <c r="A74" s="126" t="n"/>
      <c r="B74" s="127" t="n"/>
      <c r="C74" s="128" t="inlineStr">
        <is>
          <t>- оплата труда (ОТ)</t>
        </is>
      </c>
      <c r="L74" s="129" t="n">
        <v>239.38</v>
      </c>
      <c r="M74" s="130" t="n"/>
      <c r="N74" s="129" t="n">
        <v>17058.21</v>
      </c>
    </row>
    <row r="75" ht="19.35" customHeight="1">
      <c r="A75" s="126" t="n"/>
      <c r="B75" s="127" t="n"/>
      <c r="C75" s="128" t="inlineStr">
        <is>
          <t>- эксплуатация машин и механизмов</t>
        </is>
      </c>
      <c r="L75" s="129" t="n">
        <v>0</v>
      </c>
      <c r="M75" s="130" t="n"/>
      <c r="N75" s="129" t="n">
        <v>0</v>
      </c>
    </row>
    <row r="76" ht="19.35" customHeight="1">
      <c r="A76" s="126" t="n"/>
      <c r="B76" s="131" t="n"/>
      <c r="C76" s="132" t="inlineStr">
        <is>
          <t>в том числе</t>
        </is>
      </c>
      <c r="L76" s="129" t="n"/>
      <c r="M76" s="130" t="n"/>
      <c r="N76" s="129" t="n"/>
    </row>
    <row r="77" ht="19.35" customHeight="1">
      <c r="A77" s="126" t="n"/>
      <c r="B77" s="131" t="n"/>
      <c r="C77" s="132" t="inlineStr">
        <is>
          <t>эксплуатация машин и механизмов без учета доплат к оплате труда машинистов</t>
        </is>
      </c>
      <c r="L77" s="129" t="n">
        <v>0</v>
      </c>
      <c r="M77" s="130" t="n"/>
      <c r="N77" s="129" t="n">
        <v>0</v>
      </c>
    </row>
    <row r="78" ht="19.35" customHeight="1">
      <c r="A78" s="126" t="n"/>
      <c r="B78" s="131" t="n"/>
      <c r="C78" s="132" t="inlineStr">
        <is>
          <t>в том числе</t>
        </is>
      </c>
      <c r="L78" s="129" t="n"/>
      <c r="M78" s="130" t="n"/>
      <c r="N78" s="129" t="n"/>
    </row>
    <row r="79" ht="19.35" customHeight="1">
      <c r="A79" s="126" t="n"/>
      <c r="B79" s="131" t="n"/>
      <c r="C79" s="132" t="inlineStr">
        <is>
          <t>оплата труда машинистов (ОТм)</t>
        </is>
      </c>
      <c r="L79" s="129" t="n">
        <v>0</v>
      </c>
      <c r="M79" s="130" t="n"/>
      <c r="N79" s="129" t="n">
        <v>0</v>
      </c>
    </row>
    <row r="80" ht="19.35" customHeight="1">
      <c r="A80" s="126" t="n"/>
      <c r="B80" s="127" t="n"/>
      <c r="C80" s="128" t="inlineStr">
        <is>
          <t>Итого ФОТ (справочно)</t>
        </is>
      </c>
      <c r="L80" s="129" t="n">
        <v>239.38</v>
      </c>
      <c r="M80" s="130" t="n"/>
      <c r="N80" s="129" t="n">
        <v>17058.21</v>
      </c>
    </row>
    <row r="81" ht="19.35" customHeight="1">
      <c r="A81" s="126" t="n"/>
      <c r="B81" s="127" t="n"/>
      <c r="C81" s="128" t="inlineStr">
        <is>
          <t>Итого накладные расходы</t>
        </is>
      </c>
      <c r="L81" s="129" t="n">
        <v>213.05</v>
      </c>
      <c r="M81" s="130" t="n"/>
      <c r="N81" s="129" t="n">
        <v>15181.81</v>
      </c>
    </row>
    <row r="82" ht="19.35" customHeight="1">
      <c r="A82" s="126" t="n"/>
      <c r="B82" s="127" t="n"/>
      <c r="C82" s="128" t="inlineStr">
        <is>
          <t>Итого сметная прибыль</t>
        </is>
      </c>
      <c r="L82" s="129" t="n">
        <v>98.15000000000001</v>
      </c>
      <c r="M82" s="130" t="n"/>
      <c r="N82" s="129" t="n">
        <v>6993.87</v>
      </c>
    </row>
    <row r="83" ht="19.35" customHeight="1">
      <c r="A83" s="126" t="n"/>
      <c r="B83" s="133" t="n"/>
      <c r="C83" s="134" t="inlineStr">
        <is>
          <t>Итого по разделу</t>
        </is>
      </c>
      <c r="L83" s="124" t="n">
        <v>550.58</v>
      </c>
      <c r="M83" s="135" t="n"/>
      <c r="N83" s="124" t="n">
        <v>39233.89</v>
      </c>
    </row>
    <row r="84" ht="19.35" customHeight="1">
      <c r="A84" s="126" t="n"/>
      <c r="B84" s="131" t="n"/>
      <c r="C84" s="132" t="inlineStr">
        <is>
          <t>Справочно</t>
        </is>
      </c>
      <c r="L84" s="129" t="n"/>
      <c r="M84" s="130" t="n"/>
      <c r="N84" s="129" t="n"/>
    </row>
    <row r="85" ht="19.35" customHeight="1">
      <c r="A85" s="126" t="n"/>
      <c r="B85" s="127" t="n"/>
      <c r="C85" s="132" t="inlineStr">
        <is>
          <t>затраты труда рабочих</t>
        </is>
      </c>
      <c r="I85" s="136" t="n">
        <v>28.56576</v>
      </c>
      <c r="J85" s="137" t="n"/>
      <c r="K85" s="137" t="n"/>
      <c r="L85" s="130" t="n"/>
      <c r="M85" s="130" t="n"/>
      <c r="N85" s="130" t="n"/>
    </row>
    <row r="86" ht="19.35" customHeight="1">
      <c r="A86" s="126" t="n"/>
      <c r="B86" s="127" t="n"/>
      <c r="C86" s="132" t="inlineStr">
        <is>
          <t>затраты труда машинистов</t>
        </is>
      </c>
      <c r="I86" s="136" t="n">
        <v>0</v>
      </c>
      <c r="J86" s="137" t="n"/>
      <c r="K86" s="137" t="n"/>
      <c r="L86" s="130" t="n"/>
      <c r="M86" s="130" t="n"/>
      <c r="N86" s="130" t="n"/>
    </row>
    <row r="87" ht="19.35" customHeight="1">
      <c r="A87" s="138" t="n"/>
      <c r="B87" s="139" t="n"/>
      <c r="C87" s="140" t="inlineStr">
        <is>
          <t>ВСЕГО по смете</t>
        </is>
      </c>
      <c r="D87" s="141" t="n"/>
      <c r="E87" s="141" t="n"/>
      <c r="F87" s="142" t="n"/>
      <c r="G87" s="142" t="n"/>
      <c r="H87" s="142" t="n"/>
      <c r="I87" s="142" t="n"/>
      <c r="J87" s="142" t="n"/>
      <c r="K87" s="142" t="n"/>
      <c r="L87" s="143" t="n"/>
      <c r="M87" s="142" t="n"/>
      <c r="N87" s="144" t="n"/>
    </row>
    <row r="88" ht="19.35" customHeight="1">
      <c r="A88" s="126" t="n"/>
      <c r="B88" s="133" t="n"/>
      <c r="C88" s="134" t="inlineStr">
        <is>
          <t>Итого по всем разделам</t>
        </is>
      </c>
      <c r="L88" s="124" t="n">
        <v>550.58</v>
      </c>
      <c r="M88" s="125" t="n"/>
      <c r="N88" s="124" t="n"/>
    </row>
    <row r="89" ht="19.35" customHeight="1">
      <c r="A89" s="126" t="n"/>
      <c r="B89" s="127" t="n"/>
      <c r="C89" s="128" t="inlineStr">
        <is>
          <t>ВСЕГО строительные работы</t>
        </is>
      </c>
      <c r="L89" s="129" t="n">
        <v>550.58</v>
      </c>
      <c r="M89" s="130" t="n"/>
      <c r="N89" s="129" t="n">
        <v>39233.89</v>
      </c>
    </row>
    <row r="90" ht="19.35" customHeight="1">
      <c r="A90" s="126" t="n"/>
      <c r="B90" s="131" t="n"/>
      <c r="C90" s="132" t="inlineStr">
        <is>
          <t>в том числе</t>
        </is>
      </c>
      <c r="L90" s="129" t="n"/>
      <c r="M90" s="130" t="n"/>
      <c r="N90" s="129" t="n"/>
    </row>
    <row r="91" ht="19.35" customHeight="1">
      <c r="A91" s="126" t="n"/>
      <c r="B91" s="131" t="n"/>
      <c r="C91" s="132" t="inlineStr">
        <is>
          <t>всего прямые затраты</t>
        </is>
      </c>
      <c r="L91" s="129" t="n">
        <v>239.38</v>
      </c>
      <c r="M91" s="130" t="n"/>
      <c r="N91" s="129" t="n">
        <v>17058.21</v>
      </c>
    </row>
    <row r="92" ht="19.35" customHeight="1">
      <c r="A92" s="126" t="n"/>
      <c r="B92" s="131" t="n"/>
      <c r="C92" s="132" t="inlineStr">
        <is>
          <t>в том числе</t>
        </is>
      </c>
      <c r="L92" s="129" t="n"/>
      <c r="M92" s="130" t="n"/>
      <c r="N92" s="129" t="n"/>
    </row>
    <row r="93" ht="19.35" customHeight="1">
      <c r="A93" s="126" t="n"/>
      <c r="B93" s="131" t="n"/>
      <c r="C93" s="132" t="inlineStr">
        <is>
          <t>- оплата труда (ОТ)</t>
        </is>
      </c>
      <c r="L93" s="129" t="n">
        <v>239.38</v>
      </c>
      <c r="M93" s="130" t="n"/>
      <c r="N93" s="129" t="n">
        <v>17058.21</v>
      </c>
    </row>
    <row r="94" ht="19.35" customHeight="1">
      <c r="A94" s="126" t="n"/>
      <c r="B94" s="131" t="n"/>
      <c r="C94" s="132" t="inlineStr">
        <is>
          <t>- эксплуатация машин и механизмов</t>
        </is>
      </c>
      <c r="L94" s="129" t="n">
        <v>0</v>
      </c>
      <c r="M94" s="130" t="n"/>
      <c r="N94" s="129" t="n">
        <v>0</v>
      </c>
    </row>
    <row r="95" ht="19.35" customHeight="1">
      <c r="A95" s="126" t="n"/>
      <c r="B95" s="131" t="n"/>
      <c r="C95" s="132" t="inlineStr">
        <is>
          <t>в т.ч. эксплуатация машин и механизмов без учета доплат к оплате труда машинистов</t>
        </is>
      </c>
      <c r="L95" s="129" t="n">
        <v>0</v>
      </c>
      <c r="M95" s="130" t="n"/>
      <c r="N95" s="129" t="n">
        <v>0</v>
      </c>
    </row>
    <row r="96" ht="19.35" customHeight="1">
      <c r="A96" s="126" t="n"/>
      <c r="B96" s="131" t="n"/>
      <c r="C96" s="132" t="inlineStr">
        <is>
          <t>- в т.ч. оплата труда машинистов (ОТм)</t>
        </is>
      </c>
      <c r="L96" s="129" t="n">
        <v>0</v>
      </c>
      <c r="M96" s="130" t="n"/>
      <c r="N96" s="129" t="n">
        <v>0</v>
      </c>
    </row>
    <row r="97" ht="19.35" customHeight="1">
      <c r="A97" s="126" t="n"/>
      <c r="B97" s="131" t="n"/>
      <c r="C97" s="132" t="inlineStr">
        <is>
          <t>всего ФОТ (справочно)</t>
        </is>
      </c>
      <c r="L97" s="129" t="n">
        <v>239.38</v>
      </c>
      <c r="M97" s="130" t="n"/>
      <c r="N97" s="129" t="n">
        <v>17058.21</v>
      </c>
    </row>
    <row r="98" ht="19.35" customHeight="1">
      <c r="A98" s="126" t="n"/>
      <c r="B98" s="131" t="n"/>
      <c r="C98" s="132" t="inlineStr">
        <is>
          <t>всего накладные расходы</t>
        </is>
      </c>
      <c r="L98" s="129" t="n">
        <v>213.05</v>
      </c>
      <c r="M98" s="130" t="n"/>
      <c r="N98" s="129" t="n">
        <v>15181.81</v>
      </c>
    </row>
    <row r="99" ht="19.35" customHeight="1">
      <c r="A99" s="126" t="n"/>
      <c r="B99" s="131" t="n"/>
      <c r="C99" s="132" t="inlineStr">
        <is>
          <t>всего сметная прибыль</t>
        </is>
      </c>
      <c r="L99" s="129" t="n">
        <v>98.15000000000001</v>
      </c>
      <c r="M99" s="130" t="n"/>
      <c r="N99" s="129" t="n">
        <v>6993.87</v>
      </c>
    </row>
    <row r="100" ht="19.35" customHeight="1">
      <c r="A100" s="126" t="n"/>
      <c r="B100" s="133" t="n"/>
      <c r="C100" s="134" t="inlineStr">
        <is>
          <t>ВСЕГО по смете</t>
        </is>
      </c>
      <c r="L100" s="124" t="n">
        <v>550.58</v>
      </c>
      <c r="M100" s="125" t="n"/>
      <c r="N100" s="124" t="n">
        <v>39233.89</v>
      </c>
    </row>
    <row r="101" ht="19.35" customHeight="1">
      <c r="A101" s="126" t="n"/>
      <c r="B101" s="131" t="n"/>
      <c r="C101" s="132" t="inlineStr">
        <is>
          <t>Всего прямые затраты</t>
        </is>
      </c>
      <c r="L101" s="129" t="n">
        <v>239.38</v>
      </c>
      <c r="M101" s="130" t="n"/>
      <c r="N101" s="129" t="n">
        <v>17058.21</v>
      </c>
    </row>
    <row r="102" ht="19.35" customHeight="1">
      <c r="A102" s="126" t="n"/>
      <c r="B102" s="131" t="n"/>
      <c r="C102" s="132" t="inlineStr">
        <is>
          <t>в том числе</t>
        </is>
      </c>
      <c r="L102" s="129" t="n"/>
      <c r="M102" s="130" t="n"/>
      <c r="N102" s="129" t="n"/>
    </row>
    <row r="103" ht="19.35" customHeight="1">
      <c r="A103" s="126" t="n"/>
      <c r="B103" s="131" t="n"/>
      <c r="C103" s="132" t="inlineStr">
        <is>
          <t>- оплата труда рабочих (ОТ)</t>
        </is>
      </c>
      <c r="L103" s="129" t="n">
        <v>239.38</v>
      </c>
      <c r="M103" s="130" t="n"/>
      <c r="N103" s="129" t="n">
        <v>17058.21</v>
      </c>
    </row>
    <row r="104" ht="19.35" customHeight="1">
      <c r="A104" s="126" t="n"/>
      <c r="B104" s="131" t="n"/>
      <c r="C104" s="132" t="inlineStr">
        <is>
          <t>- эксплуатация машин и механизмов</t>
        </is>
      </c>
      <c r="L104" s="129" t="n">
        <v>0</v>
      </c>
      <c r="M104" s="130" t="n"/>
      <c r="N104" s="129" t="n">
        <v>0</v>
      </c>
    </row>
    <row r="105" ht="19.35" customHeight="1">
      <c r="A105" s="126" t="n"/>
      <c r="B105" s="131" t="n"/>
      <c r="C105" s="132" t="inlineStr">
        <is>
          <t>в т.ч. эксплуатация машин и механизмов без учета доплат к оплате труда машинистов</t>
        </is>
      </c>
      <c r="L105" s="129" t="n">
        <v>0</v>
      </c>
      <c r="M105" s="130" t="n"/>
      <c r="N105" s="129" t="n">
        <v>0</v>
      </c>
    </row>
    <row r="106" ht="19.35" customHeight="1">
      <c r="A106" s="126" t="n"/>
      <c r="B106" s="131" t="n"/>
      <c r="C106" s="132" t="inlineStr">
        <is>
          <t>- в т.ч. оплата труда машинистов (ОТм)</t>
        </is>
      </c>
      <c r="L106" s="129" t="n">
        <v>0</v>
      </c>
      <c r="M106" s="130" t="n"/>
      <c r="N106" s="129" t="n">
        <v>0</v>
      </c>
    </row>
    <row r="107" ht="19.35" customHeight="1">
      <c r="A107" s="126" t="n"/>
      <c r="B107" s="131" t="n"/>
      <c r="C107" s="132" t="inlineStr">
        <is>
          <t>Всего ФОТ (справочно)</t>
        </is>
      </c>
      <c r="L107" s="129" t="n">
        <v>239.38</v>
      </c>
      <c r="M107" s="130" t="n"/>
      <c r="N107" s="129" t="n">
        <v>17058.21</v>
      </c>
    </row>
    <row r="108" ht="19.35" customHeight="1">
      <c r="A108" s="126" t="n"/>
      <c r="B108" s="131" t="n"/>
      <c r="C108" s="132" t="inlineStr">
        <is>
          <t>Всего накладные расходы</t>
        </is>
      </c>
      <c r="L108" s="129" t="n">
        <v>213.05</v>
      </c>
      <c r="M108" s="130" t="n"/>
      <c r="N108" s="129" t="n">
        <v>15181.81</v>
      </c>
    </row>
    <row r="109" ht="19.35" customHeight="1">
      <c r="A109" s="126" t="n"/>
      <c r="B109" s="131" t="n"/>
      <c r="C109" s="132" t="inlineStr">
        <is>
          <t>Всего сметная прибыль</t>
        </is>
      </c>
      <c r="L109" s="129" t="n">
        <v>98.15000000000001</v>
      </c>
      <c r="M109" s="130" t="n"/>
      <c r="N109" s="129" t="n">
        <v>6993.87</v>
      </c>
    </row>
    <row r="110" ht="19.35" customHeight="1">
      <c r="A110" s="126" t="n"/>
      <c r="B110" s="131" t="n"/>
      <c r="C110" s="132" t="inlineStr">
        <is>
          <t>Справочно</t>
        </is>
      </c>
      <c r="L110" s="129" t="n"/>
      <c r="M110" s="130" t="n"/>
      <c r="N110" s="129" t="n"/>
    </row>
    <row r="111" ht="19.35" customHeight="1">
      <c r="A111" s="126" t="n"/>
      <c r="B111" s="127" t="n"/>
      <c r="C111" s="132" t="inlineStr">
        <is>
          <t>затраты труда рабочих</t>
        </is>
      </c>
      <c r="I111" s="136" t="n">
        <v>28.56576</v>
      </c>
      <c r="J111" s="137" t="n"/>
      <c r="K111" s="137" t="n"/>
      <c r="L111" s="130" t="n"/>
      <c r="M111" s="130" t="n"/>
      <c r="N111" s="130" t="n"/>
    </row>
    <row r="112" ht="19.35" customHeight="1">
      <c r="A112" s="126" t="n"/>
      <c r="B112" s="127" t="n"/>
      <c r="C112" s="132" t="inlineStr">
        <is>
          <t>затраты труда машинистов</t>
        </is>
      </c>
      <c r="I112" s="136" t="n">
        <v>0</v>
      </c>
      <c r="J112" s="137" t="n"/>
      <c r="K112" s="137" t="n"/>
      <c r="L112" s="130" t="n"/>
      <c r="M112" s="130" t="n"/>
      <c r="N112" s="130" t="n"/>
    </row>
    <row r="113" ht="19.35" customHeight="1">
      <c r="A113" s="126" t="n"/>
      <c r="B113" s="145" t="n"/>
      <c r="C113" s="145" t="n"/>
      <c r="D113" s="123" t="n"/>
      <c r="E113" s="123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6" t="inlineStr">
        <is>
          <t>Составил: ______________________________________/  Григорова И. А. /</t>
        </is>
      </c>
    </row>
    <row r="115" ht="19.35" customHeight="1">
      <c r="A115" s="146" t="n"/>
      <c r="B115" s="146" t="n"/>
      <c r="C115" s="147" t="inlineStr">
        <is>
          <t>должность, подпись (инициалы, фамилия)</t>
        </is>
      </c>
      <c r="G115" s="148" t="n"/>
      <c r="H115" s="148" t="n"/>
      <c r="I115" s="148" t="n"/>
      <c r="J115" s="146" t="n"/>
      <c r="K115" s="146" t="n"/>
      <c r="L115" s="146" t="n"/>
      <c r="M115" s="146" t="n"/>
      <c r="N115" s="146" t="n"/>
    </row>
    <row r="116" ht="19.35" customHeight="1">
      <c r="A116" s="146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7" t="inlineStr">
        <is>
          <t>должность, подпись (инициалы, фамилия)</t>
        </is>
      </c>
      <c r="G117" s="148" t="n"/>
      <c r="H117" s="148" t="n"/>
      <c r="I117" s="148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02-29-07</t>
        </is>
      </c>
    </row>
    <row r="25" ht="19.35" customHeight="1">
      <c r="A25" s="56" t="inlineStr">
        <is>
          <t>29 ВЛ 220 Амурская-Благовещенская №1.  Свободненский р-он Новоивановский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203.02</v>
      </c>
      <c r="M31" s="65" t="n">
        <v>2.85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564.8200000000001</v>
      </c>
      <c r="E32" s="72" t="inlineStr">
        <is>
          <t>(</t>
        </is>
      </c>
      <c r="F32" s="71" t="n">
        <v>9.789999999999999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337.31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34.12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564.8200000000001</v>
      </c>
      <c r="E34" s="72" t="inlineStr">
        <is>
          <t>(</t>
        </is>
      </c>
      <c r="F34" s="78" t="n">
        <v>9.789999999999999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49</v>
      </c>
      <c r="H44" s="95" t="n">
        <v>1</v>
      </c>
      <c r="I44" s="95" t="n">
        <v>49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2222.05</v>
      </c>
      <c r="M45" s="101" t="n">
        <v>71.26000000000001</v>
      </c>
      <c r="N45" s="103" t="n">
        <v>158343.28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5" t="n">
        <v>260.484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2222.05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70" t="n"/>
      <c r="E48" s="271" t="n"/>
      <c r="F48" s="99" t="n"/>
      <c r="G48" s="106" t="n"/>
      <c r="H48" s="106" t="n"/>
      <c r="I48" s="100" t="n"/>
      <c r="J48" s="100" t="n"/>
      <c r="K48" s="100" t="n"/>
      <c r="L48" s="103" t="n">
        <v>2222.05</v>
      </c>
      <c r="M48" s="100" t="n"/>
      <c r="N48" s="103" t="n">
        <v>158343.28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1977.62</v>
      </c>
      <c r="M49" s="100" t="n"/>
      <c r="N49" s="112" t="n">
        <v>140925.52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911.04</v>
      </c>
      <c r="M50" s="100" t="n"/>
      <c r="N50" s="103" t="n">
        <v>64920.74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70" t="n"/>
      <c r="E51" s="271" t="n"/>
      <c r="F51" s="100" t="n"/>
      <c r="G51" s="106" t="n"/>
      <c r="H51" s="106" t="n"/>
      <c r="I51" s="113" t="n"/>
      <c r="J51" s="113" t="n"/>
      <c r="K51" s="113" t="n"/>
      <c r="L51" s="114" t="n">
        <v>5110.71</v>
      </c>
      <c r="M51" s="113" t="n"/>
      <c r="N51" s="94" t="n"/>
    </row>
    <row r="52" ht="19.35" customHeight="1">
      <c r="A52" s="90" t="inlineStr">
        <is>
          <t>Пролет 81-114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1.08</v>
      </c>
      <c r="H53" s="95" t="n">
        <v>1</v>
      </c>
      <c r="I53" s="115" t="n">
        <v>1.08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63.47</v>
      </c>
      <c r="M54" s="101" t="n">
        <v>71.26000000000001</v>
      </c>
      <c r="N54" s="103" t="n">
        <v>4522.87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6" t="n">
        <v>6.75216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63.47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70" t="n"/>
      <c r="E57" s="271" t="n"/>
      <c r="F57" s="99" t="n"/>
      <c r="G57" s="106" t="n"/>
      <c r="H57" s="106" t="n"/>
      <c r="I57" s="100" t="n"/>
      <c r="J57" s="100" t="n"/>
      <c r="K57" s="100" t="n"/>
      <c r="L57" s="101" t="n">
        <v>63.47</v>
      </c>
      <c r="M57" s="100" t="n"/>
      <c r="N57" s="103" t="n">
        <v>4522.87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56.49</v>
      </c>
      <c r="M58" s="100" t="n"/>
      <c r="N58" s="112" t="n">
        <v>4025.35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26.02</v>
      </c>
      <c r="M59" s="100" t="n"/>
      <c r="N59" s="103" t="n">
        <v>1854.38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70" t="n"/>
      <c r="E60" s="271" t="n"/>
      <c r="F60" s="100" t="n"/>
      <c r="G60" s="106" t="n"/>
      <c r="H60" s="106" t="n"/>
      <c r="I60" s="113" t="n"/>
      <c r="J60" s="113" t="n"/>
      <c r="K60" s="113" t="n"/>
      <c r="L60" s="115" t="n">
        <v>145.98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0.6</v>
      </c>
      <c r="H61" s="95" t="n">
        <v>1</v>
      </c>
      <c r="I61" s="278" t="n">
        <v>0.6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68.36</v>
      </c>
      <c r="M62" s="101" t="n">
        <v>71.26000000000001</v>
      </c>
      <c r="N62" s="103" t="n">
        <v>4871.33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4" t="n">
        <v>10.1</v>
      </c>
      <c r="H63" s="272" t="n">
        <v>1.2</v>
      </c>
      <c r="I63" s="275" t="n">
        <v>7.272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68.36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70" t="n"/>
      <c r="E65" s="271" t="n"/>
      <c r="F65" s="99" t="n"/>
      <c r="G65" s="106" t="n"/>
      <c r="H65" s="106" t="n"/>
      <c r="I65" s="100" t="n"/>
      <c r="J65" s="100" t="n"/>
      <c r="K65" s="100" t="n"/>
      <c r="L65" s="101" t="n">
        <v>68.36</v>
      </c>
      <c r="M65" s="100" t="n"/>
      <c r="N65" s="103" t="n">
        <v>4871.33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60.84</v>
      </c>
      <c r="M66" s="100" t="n"/>
      <c r="N66" s="112" t="n">
        <v>4335.48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28.03</v>
      </c>
      <c r="M67" s="100" t="n"/>
      <c r="N67" s="103" t="n">
        <v>1997.25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70" t="n"/>
      <c r="E68" s="271" t="n"/>
      <c r="F68" s="100" t="n"/>
      <c r="G68" s="106" t="n"/>
      <c r="H68" s="106" t="n"/>
      <c r="I68" s="113" t="n"/>
      <c r="J68" s="113" t="n"/>
      <c r="K68" s="113" t="n"/>
      <c r="L68" s="115" t="n">
        <v>157.23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0.12</v>
      </c>
      <c r="H69" s="95" t="n">
        <v>1</v>
      </c>
      <c r="I69" s="115" t="n">
        <v>0.12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18.14</v>
      </c>
      <c r="M70" s="101" t="n">
        <v>71.26000000000001</v>
      </c>
      <c r="N70" s="103" t="n">
        <v>1292.66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4" t="n">
        <v>13.4</v>
      </c>
      <c r="H71" s="272" t="n">
        <v>1.2</v>
      </c>
      <c r="I71" s="273" t="n">
        <v>1.9296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18.14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70" t="n"/>
      <c r="E73" s="271" t="n"/>
      <c r="F73" s="99" t="n"/>
      <c r="G73" s="106" t="n"/>
      <c r="H73" s="106" t="n"/>
      <c r="I73" s="100" t="n"/>
      <c r="J73" s="100" t="n"/>
      <c r="K73" s="100" t="n"/>
      <c r="L73" s="101" t="n">
        <v>18.14</v>
      </c>
      <c r="M73" s="100" t="n"/>
      <c r="N73" s="103" t="n">
        <v>1292.66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16.14</v>
      </c>
      <c r="M74" s="100" t="n"/>
      <c r="N74" s="112" t="n">
        <v>1150.47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7.44</v>
      </c>
      <c r="M75" s="100" t="n"/>
      <c r="N75" s="101" t="n">
        <v>529.99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70" t="n"/>
      <c r="E76" s="271" t="n"/>
      <c r="F76" s="100" t="n"/>
      <c r="G76" s="106" t="n"/>
      <c r="H76" s="106" t="n"/>
      <c r="I76" s="113" t="n"/>
      <c r="J76" s="113" t="n"/>
      <c r="K76" s="113" t="n"/>
      <c r="L76" s="115" t="n">
        <v>41.72</v>
      </c>
      <c r="M76" s="113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0.1</v>
      </c>
      <c r="H77" s="95" t="n">
        <v>1</v>
      </c>
      <c r="I77" s="278" t="n">
        <v>0.1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7.11</v>
      </c>
      <c r="M78" s="101" t="n">
        <v>71.26000000000001</v>
      </c>
      <c r="N78" s="101" t="n">
        <v>506.66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4" t="n">
        <v>6.3</v>
      </c>
      <c r="H79" s="272" t="n">
        <v>1.2</v>
      </c>
      <c r="I79" s="275" t="n">
        <v>0.756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7.11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270" t="n"/>
      <c r="E81" s="271" t="n"/>
      <c r="F81" s="99" t="n"/>
      <c r="G81" s="106" t="n"/>
      <c r="H81" s="106" t="n"/>
      <c r="I81" s="100" t="n"/>
      <c r="J81" s="100" t="n"/>
      <c r="K81" s="100" t="n"/>
      <c r="L81" s="101" t="n">
        <v>7.11</v>
      </c>
      <c r="M81" s="100" t="n"/>
      <c r="N81" s="101" t="n">
        <v>506.66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6.33</v>
      </c>
      <c r="M82" s="100" t="n"/>
      <c r="N82" s="118" t="n">
        <v>450.93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2.92</v>
      </c>
      <c r="M83" s="100" t="n"/>
      <c r="N83" s="101" t="n">
        <v>207.73</v>
      </c>
    </row>
    <row r="84" ht="19.35" customHeight="1">
      <c r="A84" s="96" t="n"/>
      <c r="B84" s="108" t="n"/>
      <c r="C84" s="88" t="inlineStr">
        <is>
          <t>Всего по позиции</t>
        </is>
      </c>
      <c r="D84" s="270" t="n"/>
      <c r="E84" s="271" t="n"/>
      <c r="F84" s="100" t="n"/>
      <c r="G84" s="106" t="n"/>
      <c r="H84" s="106" t="n"/>
      <c r="I84" s="113" t="n"/>
      <c r="J84" s="113" t="n"/>
      <c r="K84" s="113" t="n"/>
      <c r="L84" s="115" t="n">
        <v>16.36</v>
      </c>
      <c r="M84" s="113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0.04</v>
      </c>
      <c r="H85" s="95" t="n">
        <v>1</v>
      </c>
      <c r="I85" s="115" t="n">
        <v>0.04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5.55</v>
      </c>
      <c r="M86" s="101" t="n">
        <v>71.26000000000001</v>
      </c>
      <c r="N86" s="101" t="n">
        <v>395.49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4" t="n">
        <v>12.3</v>
      </c>
      <c r="H87" s="272" t="n">
        <v>1.2</v>
      </c>
      <c r="I87" s="273" t="n">
        <v>0.5904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5.55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270" t="n"/>
      <c r="E89" s="271" t="n"/>
      <c r="F89" s="99" t="n"/>
      <c r="G89" s="106" t="n"/>
      <c r="H89" s="106" t="n"/>
      <c r="I89" s="100" t="n"/>
      <c r="J89" s="100" t="n"/>
      <c r="K89" s="100" t="n"/>
      <c r="L89" s="101" t="n">
        <v>5.55</v>
      </c>
      <c r="M89" s="100" t="n"/>
      <c r="N89" s="101" t="n">
        <v>395.49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4.94</v>
      </c>
      <c r="M90" s="100" t="n"/>
      <c r="N90" s="118" t="n">
        <v>351.99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2.28</v>
      </c>
      <c r="M91" s="100" t="n"/>
      <c r="N91" s="101" t="n">
        <v>162.15</v>
      </c>
    </row>
    <row r="92" ht="19.35" customHeight="1">
      <c r="A92" s="96" t="n"/>
      <c r="B92" s="108" t="n"/>
      <c r="C92" s="88" t="inlineStr">
        <is>
          <t>Всего по позиции</t>
        </is>
      </c>
      <c r="D92" s="270" t="n"/>
      <c r="E92" s="271" t="n"/>
      <c r="F92" s="100" t="n"/>
      <c r="G92" s="106" t="n"/>
      <c r="H92" s="106" t="n"/>
      <c r="I92" s="113" t="n"/>
      <c r="J92" s="113" t="n"/>
      <c r="K92" s="113" t="n"/>
      <c r="L92" s="115" t="n">
        <v>12.77</v>
      </c>
      <c r="M92" s="113" t="n"/>
      <c r="N92" s="94" t="n"/>
    </row>
    <row r="93" ht="68.65000000000001" customHeight="1">
      <c r="A93" s="88" t="inlineStr">
        <is>
          <t>7</t>
        </is>
      </c>
      <c r="B93" s="91" t="inlineStr">
        <is>
          <t>ФЕР01-02-100-01</t>
        </is>
      </c>
      <c r="C93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70" t="n"/>
      <c r="E93" s="271" t="n"/>
      <c r="F93" s="93" t="inlineStr">
        <is>
          <t>100 шт</t>
        </is>
      </c>
      <c r="G93" s="94" t="n">
        <v>1.18</v>
      </c>
      <c r="H93" s="95" t="n">
        <v>1</v>
      </c>
      <c r="I93" s="115" t="n">
        <v>1.18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115.44</v>
      </c>
      <c r="K94" s="272" t="n">
        <v>1.2</v>
      </c>
      <c r="L94" s="101" t="n">
        <v>163.46</v>
      </c>
      <c r="M94" s="101" t="n">
        <v>71.26000000000001</v>
      </c>
      <c r="N94" s="103" t="n">
        <v>11648.16</v>
      </c>
    </row>
    <row r="95" ht="19.35" customHeight="1">
      <c r="A95" s="96" t="n"/>
      <c r="B95" s="97" t="inlineStr">
        <is>
          <t>2</t>
        </is>
      </c>
      <c r="C95" s="98" t="inlineStr">
        <is>
          <t>ЭМ</t>
        </is>
      </c>
      <c r="D95" s="270" t="n"/>
      <c r="E95" s="271" t="n"/>
      <c r="F95" s="99" t="n"/>
      <c r="G95" s="99" t="n"/>
      <c r="H95" s="99" t="n"/>
      <c r="I95" s="100" t="n"/>
      <c r="J95" s="101" t="n">
        <v>655.4299999999999</v>
      </c>
      <c r="K95" s="272" t="n">
        <v>1.2</v>
      </c>
      <c r="L95" s="101" t="n">
        <v>928.09</v>
      </c>
      <c r="M95" s="100" t="n"/>
      <c r="N95" s="100" t="n"/>
    </row>
    <row r="96" ht="19.35" customHeight="1">
      <c r="A96" s="96" t="n"/>
      <c r="B96" s="97" t="inlineStr">
        <is>
          <t>3</t>
        </is>
      </c>
      <c r="C96" s="98" t="inlineStr">
        <is>
          <t>в т.ч. ОТм</t>
        </is>
      </c>
      <c r="D96" s="270" t="n"/>
      <c r="E96" s="271" t="n"/>
      <c r="F96" s="99" t="n"/>
      <c r="G96" s="99" t="n"/>
      <c r="H96" s="99" t="n"/>
      <c r="I96" s="100" t="n"/>
      <c r="J96" s="101" t="n">
        <v>114.62</v>
      </c>
      <c r="K96" s="272" t="n">
        <v>1.2</v>
      </c>
      <c r="L96" s="101" t="n">
        <v>162.3</v>
      </c>
      <c r="M96" s="101" t="n">
        <v>71.26000000000001</v>
      </c>
      <c r="N96" s="103" t="n">
        <v>11565.5</v>
      </c>
    </row>
    <row r="97" ht="19.35" customHeight="1">
      <c r="A97" s="96" t="n"/>
      <c r="B97" s="104" t="n"/>
      <c r="C97" s="98" t="inlineStr">
        <is>
          <t>ЗТ</t>
        </is>
      </c>
      <c r="D97" s="270" t="n"/>
      <c r="E97" s="271" t="n"/>
      <c r="F97" s="105" t="inlineStr">
        <is>
          <t>чел.-ч</t>
        </is>
      </c>
      <c r="G97" s="274" t="n">
        <v>14.8</v>
      </c>
      <c r="H97" s="272" t="n">
        <v>1.2</v>
      </c>
      <c r="I97" s="273" t="n">
        <v>20.9568</v>
      </c>
      <c r="J97" s="100" t="n"/>
      <c r="K97" s="100" t="n"/>
      <c r="L97" s="100" t="n"/>
      <c r="M97" s="100" t="n"/>
      <c r="N97" s="100" t="n"/>
    </row>
    <row r="98" ht="19.35" customHeight="1">
      <c r="A98" s="96" t="n"/>
      <c r="B98" s="104" t="n"/>
      <c r="C98" s="98" t="inlineStr">
        <is>
          <t>ЗТм</t>
        </is>
      </c>
      <c r="D98" s="270" t="n"/>
      <c r="E98" s="271" t="n"/>
      <c r="F98" s="105" t="inlineStr">
        <is>
          <t>чел.-ч</t>
        </is>
      </c>
      <c r="G98" s="101" t="n">
        <v>8.49</v>
      </c>
      <c r="H98" s="272" t="n">
        <v>1.2</v>
      </c>
      <c r="I98" s="276" t="n">
        <v>12.02184</v>
      </c>
      <c r="J98" s="100" t="n"/>
      <c r="K98" s="100" t="n"/>
      <c r="L98" s="100" t="n"/>
      <c r="M98" s="100" t="n"/>
      <c r="N98" s="100" t="n"/>
    </row>
    <row r="99" ht="19.35" customHeight="1">
      <c r="A99" s="96" t="n"/>
      <c r="B99" s="104" t="n"/>
      <c r="C99" s="98" t="inlineStr">
        <is>
          <t>Итого по расценке</t>
        </is>
      </c>
      <c r="D99" s="270" t="n"/>
      <c r="E99" s="271" t="n"/>
      <c r="F99" s="99" t="n"/>
      <c r="G99" s="106" t="n"/>
      <c r="H99" s="106" t="n"/>
      <c r="I99" s="100" t="n"/>
      <c r="J99" s="101" t="n">
        <v>770.87</v>
      </c>
      <c r="K99" s="100" t="n"/>
      <c r="L99" s="103" t="n">
        <v>1091.55</v>
      </c>
      <c r="M99" s="100" t="n"/>
      <c r="N99" s="107" t="n"/>
    </row>
    <row r="100" ht="19.35" customHeight="1">
      <c r="A100" s="96" t="n"/>
      <c r="B100" s="108" t="n"/>
      <c r="C100" s="98" t="inlineStr">
        <is>
          <t>ФОТ</t>
        </is>
      </c>
      <c r="D100" s="270" t="n"/>
      <c r="E100" s="271" t="n"/>
      <c r="F100" s="99" t="n"/>
      <c r="G100" s="106" t="n"/>
      <c r="H100" s="106" t="n"/>
      <c r="I100" s="100" t="n"/>
      <c r="J100" s="100" t="n"/>
      <c r="K100" s="100" t="n"/>
      <c r="L100" s="101" t="n">
        <v>325.76</v>
      </c>
      <c r="M100" s="100" t="n"/>
      <c r="N100" s="103" t="n">
        <v>23213.66</v>
      </c>
    </row>
    <row r="101" ht="42" customHeight="1">
      <c r="A101" s="96" t="n"/>
      <c r="B101" s="109" t="inlineStr">
        <is>
          <t>Пр/812-001.4-1</t>
        </is>
      </c>
      <c r="C101" s="98" t="inlineStr">
        <is>
          <t>НР Земляные работы по другим видам работ (подготовительным, сопутствующим, укрепительным)</t>
        </is>
      </c>
      <c r="D101" s="270" t="n"/>
      <c r="E101" s="271" t="n"/>
      <c r="F101" s="105" t="inlineStr">
        <is>
          <t>%</t>
        </is>
      </c>
      <c r="G101" s="110" t="n">
        <v>89</v>
      </c>
      <c r="H101" s="111" t="n"/>
      <c r="I101" s="110" t="n">
        <v>89</v>
      </c>
      <c r="J101" s="100" t="n"/>
      <c r="K101" s="100" t="n"/>
      <c r="L101" s="101" t="n">
        <v>289.93</v>
      </c>
      <c r="M101" s="100" t="n"/>
      <c r="N101" s="112" t="n">
        <v>20660.16</v>
      </c>
    </row>
    <row r="102" ht="42" customHeight="1">
      <c r="A102" s="96" t="n"/>
      <c r="B102" s="109" t="inlineStr">
        <is>
          <t>Пр/774-001.4</t>
        </is>
      </c>
      <c r="C102" s="98" t="inlineStr">
        <is>
          <t>СП Земляные работы по другим видам работ (подготовительным, сопутствующим, укрепительным)</t>
        </is>
      </c>
      <c r="D102" s="270" t="n"/>
      <c r="E102" s="271" t="n"/>
      <c r="F102" s="105" t="inlineStr">
        <is>
          <t>%</t>
        </is>
      </c>
      <c r="G102" s="110" t="n">
        <v>41</v>
      </c>
      <c r="H102" s="111" t="n"/>
      <c r="I102" s="110" t="n">
        <v>41</v>
      </c>
      <c r="J102" s="100" t="n"/>
      <c r="K102" s="100" t="n"/>
      <c r="L102" s="101" t="n">
        <v>133.56</v>
      </c>
      <c r="M102" s="100" t="n"/>
      <c r="N102" s="103" t="n">
        <v>9517.6</v>
      </c>
    </row>
    <row r="103" ht="19.35" customHeight="1">
      <c r="A103" s="96" t="n"/>
      <c r="B103" s="108" t="n"/>
      <c r="C103" s="88" t="inlineStr">
        <is>
          <t>Всего по позиции</t>
        </is>
      </c>
      <c r="D103" s="270" t="n"/>
      <c r="E103" s="271" t="n"/>
      <c r="F103" s="100" t="n"/>
      <c r="G103" s="106" t="n"/>
      <c r="H103" s="106" t="n"/>
      <c r="I103" s="113" t="n"/>
      <c r="J103" s="113" t="n"/>
      <c r="K103" s="113" t="n"/>
      <c r="L103" s="114" t="n">
        <v>1515.04</v>
      </c>
      <c r="M103" s="113" t="n"/>
      <c r="N103" s="94" t="n"/>
    </row>
    <row r="104" ht="55.35" customHeight="1">
      <c r="A104" s="88" t="inlineStr">
        <is>
          <t>8</t>
        </is>
      </c>
      <c r="B104" s="91" t="inlineStr">
        <is>
          <t>ФЕР01-02-100-07</t>
        </is>
      </c>
      <c r="C104" s="92" t="inlineStr">
        <is>
          <t>При трелевке на каждые последующие 100 м добавлять: к расценке 01-02-100-01</t>
        </is>
      </c>
      <c r="D104" s="270" t="n"/>
      <c r="E104" s="271" t="n"/>
      <c r="F104" s="93" t="inlineStr">
        <is>
          <t>100 шт</t>
        </is>
      </c>
      <c r="G104" s="94" t="n">
        <v>1.18</v>
      </c>
      <c r="H104" s="95" t="n">
        <v>1</v>
      </c>
      <c r="I104" s="115" t="n">
        <v>1.18</v>
      </c>
      <c r="J104" s="94" t="n"/>
      <c r="K104" s="94" t="n"/>
      <c r="L104" s="94" t="n"/>
      <c r="M104" s="94" t="n"/>
      <c r="N104" s="94" t="n"/>
    </row>
    <row r="105" ht="19.35" customHeight="1">
      <c r="A105" s="96" t="n"/>
      <c r="B105" s="97" t="inlineStr">
        <is>
          <t>1</t>
        </is>
      </c>
      <c r="C105" s="98" t="inlineStr">
        <is>
          <t>ОТ</t>
        </is>
      </c>
      <c r="D105" s="270" t="n"/>
      <c r="E105" s="271" t="n"/>
      <c r="F105" s="99" t="n"/>
      <c r="G105" s="99" t="n"/>
      <c r="H105" s="99" t="n"/>
      <c r="I105" s="100" t="n"/>
      <c r="J105" s="101" t="n">
        <v>28.94</v>
      </c>
      <c r="K105" s="272" t="n">
        <v>1.2</v>
      </c>
      <c r="L105" s="101" t="n">
        <v>40.98</v>
      </c>
      <c r="M105" s="101" t="n">
        <v>71.26000000000001</v>
      </c>
      <c r="N105" s="103" t="n">
        <v>2920.23</v>
      </c>
    </row>
    <row r="106" ht="19.35" customHeight="1">
      <c r="A106" s="96" t="n"/>
      <c r="B106" s="97" t="inlineStr">
        <is>
          <t>2</t>
        </is>
      </c>
      <c r="C106" s="98" t="inlineStr">
        <is>
          <t>ЭМ</t>
        </is>
      </c>
      <c r="D106" s="270" t="n"/>
      <c r="E106" s="271" t="n"/>
      <c r="F106" s="99" t="n"/>
      <c r="G106" s="99" t="n"/>
      <c r="H106" s="99" t="n"/>
      <c r="I106" s="100" t="n"/>
      <c r="J106" s="101" t="n">
        <v>163.66</v>
      </c>
      <c r="K106" s="272" t="n">
        <v>1.2</v>
      </c>
      <c r="L106" s="101" t="n">
        <v>231.74</v>
      </c>
      <c r="M106" s="100" t="n"/>
      <c r="N106" s="100" t="n"/>
    </row>
    <row r="107" ht="19.35" customHeight="1">
      <c r="A107" s="96" t="n"/>
      <c r="B107" s="97" t="inlineStr">
        <is>
          <t>3</t>
        </is>
      </c>
      <c r="C107" s="98" t="inlineStr">
        <is>
          <t>в т.ч. ОТм</t>
        </is>
      </c>
      <c r="D107" s="270" t="n"/>
      <c r="E107" s="271" t="n"/>
      <c r="F107" s="99" t="n"/>
      <c r="G107" s="99" t="n"/>
      <c r="H107" s="99" t="n"/>
      <c r="I107" s="100" t="n"/>
      <c r="J107" s="101" t="n">
        <v>28.62</v>
      </c>
      <c r="K107" s="272" t="n">
        <v>1.2</v>
      </c>
      <c r="L107" s="101" t="n">
        <v>40.53</v>
      </c>
      <c r="M107" s="101" t="n">
        <v>71.26000000000001</v>
      </c>
      <c r="N107" s="103" t="n">
        <v>2888.17</v>
      </c>
    </row>
    <row r="108" ht="19.35" customHeight="1">
      <c r="A108" s="96" t="n"/>
      <c r="B108" s="104" t="n"/>
      <c r="C108" s="98" t="inlineStr">
        <is>
          <t>ЗТ</t>
        </is>
      </c>
      <c r="D108" s="270" t="n"/>
      <c r="E108" s="271" t="n"/>
      <c r="F108" s="105" t="inlineStr">
        <is>
          <t>чел.-ч</t>
        </is>
      </c>
      <c r="G108" s="101" t="n">
        <v>3.71</v>
      </c>
      <c r="H108" s="272" t="n">
        <v>1.2</v>
      </c>
      <c r="I108" s="276" t="n">
        <v>5.25336</v>
      </c>
      <c r="J108" s="100" t="n"/>
      <c r="K108" s="100" t="n"/>
      <c r="L108" s="100" t="n"/>
      <c r="M108" s="100" t="n"/>
      <c r="N108" s="100" t="n"/>
    </row>
    <row r="109" ht="19.35" customHeight="1">
      <c r="A109" s="96" t="n"/>
      <c r="B109" s="104" t="n"/>
      <c r="C109" s="98" t="inlineStr">
        <is>
          <t>ЗТм</t>
        </is>
      </c>
      <c r="D109" s="270" t="n"/>
      <c r="E109" s="271" t="n"/>
      <c r="F109" s="105" t="inlineStr">
        <is>
          <t>чел.-ч</t>
        </is>
      </c>
      <c r="G109" s="101" t="n">
        <v>2.12</v>
      </c>
      <c r="H109" s="272" t="n">
        <v>1.2</v>
      </c>
      <c r="I109" s="276" t="n">
        <v>3.00192</v>
      </c>
      <c r="J109" s="100" t="n"/>
      <c r="K109" s="100" t="n"/>
      <c r="L109" s="100" t="n"/>
      <c r="M109" s="100" t="n"/>
      <c r="N109" s="100" t="n"/>
    </row>
    <row r="110" ht="19.35" customHeight="1">
      <c r="A110" s="96" t="n"/>
      <c r="B110" s="104" t="n"/>
      <c r="C110" s="98" t="inlineStr">
        <is>
          <t>Итого по расценке</t>
        </is>
      </c>
      <c r="D110" s="270" t="n"/>
      <c r="E110" s="271" t="n"/>
      <c r="F110" s="99" t="n"/>
      <c r="G110" s="106" t="n"/>
      <c r="H110" s="106" t="n"/>
      <c r="I110" s="100" t="n"/>
      <c r="J110" s="101" t="n">
        <v>192.6</v>
      </c>
      <c r="K110" s="100" t="n"/>
      <c r="L110" s="101" t="n">
        <v>272.72</v>
      </c>
      <c r="M110" s="100" t="n"/>
      <c r="N110" s="107" t="n"/>
    </row>
    <row r="111" ht="19.35" customHeight="1">
      <c r="A111" s="96" t="n"/>
      <c r="B111" s="108" t="n"/>
      <c r="C111" s="98" t="inlineStr">
        <is>
          <t>ФОТ</t>
        </is>
      </c>
      <c r="D111" s="270" t="n"/>
      <c r="E111" s="271" t="n"/>
      <c r="F111" s="99" t="n"/>
      <c r="G111" s="106" t="n"/>
      <c r="H111" s="106" t="n"/>
      <c r="I111" s="100" t="n"/>
      <c r="J111" s="100" t="n"/>
      <c r="K111" s="100" t="n"/>
      <c r="L111" s="101" t="n">
        <v>81.51000000000001</v>
      </c>
      <c r="M111" s="100" t="n"/>
      <c r="N111" s="103" t="n">
        <v>5808.4</v>
      </c>
    </row>
    <row r="112" ht="42" customHeight="1">
      <c r="A112" s="96" t="n"/>
      <c r="B112" s="109" t="inlineStr">
        <is>
          <t>Пр/812-001.4-1</t>
        </is>
      </c>
      <c r="C112" s="98" t="inlineStr">
        <is>
          <t>НР Земляные работы по другим видам работ (подготовительным, сопутствующим, укрепительным)</t>
        </is>
      </c>
      <c r="D112" s="270" t="n"/>
      <c r="E112" s="271" t="n"/>
      <c r="F112" s="105" t="inlineStr">
        <is>
          <t>%</t>
        </is>
      </c>
      <c r="G112" s="110" t="n">
        <v>89</v>
      </c>
      <c r="H112" s="111" t="n"/>
      <c r="I112" s="110" t="n">
        <v>89</v>
      </c>
      <c r="J112" s="100" t="n"/>
      <c r="K112" s="100" t="n"/>
      <c r="L112" s="101" t="n">
        <v>72.54000000000001</v>
      </c>
      <c r="M112" s="100" t="n"/>
      <c r="N112" s="112" t="n">
        <v>5169.48</v>
      </c>
    </row>
    <row r="113" ht="42" customHeight="1">
      <c r="A113" s="96" t="n"/>
      <c r="B113" s="109" t="inlineStr">
        <is>
          <t>Пр/774-001.4</t>
        </is>
      </c>
      <c r="C113" s="98" t="inlineStr">
        <is>
          <t>СП Земляные работы по другим видам работ (подготовительным, сопутствующим, укрепительным)</t>
        </is>
      </c>
      <c r="D113" s="270" t="n"/>
      <c r="E113" s="271" t="n"/>
      <c r="F113" s="105" t="inlineStr">
        <is>
          <t>%</t>
        </is>
      </c>
      <c r="G113" s="110" t="n">
        <v>41</v>
      </c>
      <c r="H113" s="111" t="n"/>
      <c r="I113" s="110" t="n">
        <v>41</v>
      </c>
      <c r="J113" s="100" t="n"/>
      <c r="K113" s="100" t="n"/>
      <c r="L113" s="101" t="n">
        <v>33.42</v>
      </c>
      <c r="M113" s="100" t="n"/>
      <c r="N113" s="103" t="n">
        <v>2381.44</v>
      </c>
    </row>
    <row r="114" ht="19.35" customHeight="1">
      <c r="A114" s="96" t="n"/>
      <c r="B114" s="108" t="n"/>
      <c r="C114" s="88" t="inlineStr">
        <is>
          <t>Всего по позиции</t>
        </is>
      </c>
      <c r="D114" s="270" t="n"/>
      <c r="E114" s="271" t="n"/>
      <c r="F114" s="100" t="n"/>
      <c r="G114" s="106" t="n"/>
      <c r="H114" s="106" t="n"/>
      <c r="I114" s="113" t="n"/>
      <c r="J114" s="113" t="n"/>
      <c r="K114" s="113" t="n"/>
      <c r="L114" s="115" t="n">
        <v>378.68</v>
      </c>
      <c r="M114" s="113" t="n"/>
      <c r="N114" s="94" t="n"/>
    </row>
    <row r="115" ht="68.65000000000001" customHeight="1">
      <c r="A115" s="88" t="inlineStr">
        <is>
          <t>9</t>
        </is>
      </c>
      <c r="B115" s="91" t="inlineStr">
        <is>
          <t>ФЕР01-02-100-02</t>
        </is>
      </c>
      <c r="C115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70" t="n"/>
      <c r="E115" s="271" t="n"/>
      <c r="F115" s="93" t="inlineStr">
        <is>
          <t>100 шт</t>
        </is>
      </c>
      <c r="G115" s="94" t="n">
        <v>0.64</v>
      </c>
      <c r="H115" s="95" t="n">
        <v>1</v>
      </c>
      <c r="I115" s="115" t="n">
        <v>0.64</v>
      </c>
      <c r="J115" s="94" t="n"/>
      <c r="K115" s="94" t="n"/>
      <c r="L115" s="94" t="n"/>
      <c r="M115" s="94" t="n"/>
      <c r="N115" s="94" t="n"/>
    </row>
    <row r="116" ht="19.35" customHeight="1">
      <c r="A116" s="96" t="n"/>
      <c r="B116" s="97" t="inlineStr">
        <is>
          <t>1</t>
        </is>
      </c>
      <c r="C116" s="98" t="inlineStr">
        <is>
          <t>ОТ</t>
        </is>
      </c>
      <c r="D116" s="270" t="n"/>
      <c r="E116" s="271" t="n"/>
      <c r="F116" s="99" t="n"/>
      <c r="G116" s="99" t="n"/>
      <c r="H116" s="99" t="n"/>
      <c r="I116" s="100" t="n"/>
      <c r="J116" s="101" t="n">
        <v>201.24</v>
      </c>
      <c r="K116" s="272" t="n">
        <v>1.2</v>
      </c>
      <c r="L116" s="101" t="n">
        <v>154.55</v>
      </c>
      <c r="M116" s="101" t="n">
        <v>71.26000000000001</v>
      </c>
      <c r="N116" s="103" t="n">
        <v>11013.23</v>
      </c>
    </row>
    <row r="117" ht="19.35" customHeight="1">
      <c r="A117" s="96" t="n"/>
      <c r="B117" s="97" t="inlineStr">
        <is>
          <t>2</t>
        </is>
      </c>
      <c r="C117" s="98" t="inlineStr">
        <is>
          <t>ЭМ</t>
        </is>
      </c>
      <c r="D117" s="270" t="n"/>
      <c r="E117" s="271" t="n"/>
      <c r="F117" s="99" t="n"/>
      <c r="G117" s="99" t="n"/>
      <c r="H117" s="99" t="n"/>
      <c r="I117" s="100" t="n"/>
      <c r="J117" s="103" t="n">
        <v>1142.56</v>
      </c>
      <c r="K117" s="272" t="n">
        <v>1.2</v>
      </c>
      <c r="L117" s="101" t="n">
        <v>877.49</v>
      </c>
      <c r="M117" s="100" t="n"/>
      <c r="N117" s="100" t="n"/>
    </row>
    <row r="118" ht="19.35" customHeight="1">
      <c r="A118" s="96" t="n"/>
      <c r="B118" s="97" t="inlineStr">
        <is>
          <t>3</t>
        </is>
      </c>
      <c r="C118" s="98" t="inlineStr">
        <is>
          <t>в т.ч. ОТм</t>
        </is>
      </c>
      <c r="D118" s="270" t="n"/>
      <c r="E118" s="271" t="n"/>
      <c r="F118" s="99" t="n"/>
      <c r="G118" s="99" t="n"/>
      <c r="H118" s="99" t="n"/>
      <c r="I118" s="100" t="n"/>
      <c r="J118" s="101" t="n">
        <v>199.8</v>
      </c>
      <c r="K118" s="272" t="n">
        <v>1.2</v>
      </c>
      <c r="L118" s="101" t="n">
        <v>153.45</v>
      </c>
      <c r="M118" s="101" t="n">
        <v>71.26000000000001</v>
      </c>
      <c r="N118" s="103" t="n">
        <v>10934.85</v>
      </c>
    </row>
    <row r="119" ht="19.35" customHeight="1">
      <c r="A119" s="96" t="n"/>
      <c r="B119" s="104" t="n"/>
      <c r="C119" s="98" t="inlineStr">
        <is>
          <t>ЗТ</t>
        </is>
      </c>
      <c r="D119" s="270" t="n"/>
      <c r="E119" s="271" t="n"/>
      <c r="F119" s="105" t="inlineStr">
        <is>
          <t>чел.-ч</t>
        </is>
      </c>
      <c r="G119" s="274" t="n">
        <v>25.8</v>
      </c>
      <c r="H119" s="272" t="n">
        <v>1.2</v>
      </c>
      <c r="I119" s="273" t="n">
        <v>19.8144</v>
      </c>
      <c r="J119" s="100" t="n"/>
      <c r="K119" s="100" t="n"/>
      <c r="L119" s="100" t="n"/>
      <c r="M119" s="100" t="n"/>
      <c r="N119" s="100" t="n"/>
    </row>
    <row r="120" ht="19.35" customHeight="1">
      <c r="A120" s="96" t="n"/>
      <c r="B120" s="104" t="n"/>
      <c r="C120" s="98" t="inlineStr">
        <is>
          <t>ЗТм</t>
        </is>
      </c>
      <c r="D120" s="270" t="n"/>
      <c r="E120" s="271" t="n"/>
      <c r="F120" s="105" t="inlineStr">
        <is>
          <t>чел.-ч</t>
        </is>
      </c>
      <c r="G120" s="274" t="n">
        <v>14.8</v>
      </c>
      <c r="H120" s="272" t="n">
        <v>1.2</v>
      </c>
      <c r="I120" s="273" t="n">
        <v>11.3664</v>
      </c>
      <c r="J120" s="100" t="n"/>
      <c r="K120" s="100" t="n"/>
      <c r="L120" s="100" t="n"/>
      <c r="M120" s="100" t="n"/>
      <c r="N120" s="100" t="n"/>
    </row>
    <row r="121" ht="19.35" customHeight="1">
      <c r="A121" s="96" t="n"/>
      <c r="B121" s="104" t="n"/>
      <c r="C121" s="98" t="inlineStr">
        <is>
          <t>Итого по расценке</t>
        </is>
      </c>
      <c r="D121" s="270" t="n"/>
      <c r="E121" s="271" t="n"/>
      <c r="F121" s="99" t="n"/>
      <c r="G121" s="106" t="n"/>
      <c r="H121" s="106" t="n"/>
      <c r="I121" s="100" t="n"/>
      <c r="J121" s="103" t="n">
        <v>1343.8</v>
      </c>
      <c r="K121" s="100" t="n"/>
      <c r="L121" s="103" t="n">
        <v>1032.04</v>
      </c>
      <c r="M121" s="100" t="n"/>
      <c r="N121" s="107" t="n"/>
    </row>
    <row r="122" ht="19.35" customHeight="1">
      <c r="A122" s="96" t="n"/>
      <c r="B122" s="108" t="n"/>
      <c r="C122" s="98" t="inlineStr">
        <is>
          <t>ФОТ</t>
        </is>
      </c>
      <c r="D122" s="270" t="n"/>
      <c r="E122" s="271" t="n"/>
      <c r="F122" s="99" t="n"/>
      <c r="G122" s="106" t="n"/>
      <c r="H122" s="106" t="n"/>
      <c r="I122" s="100" t="n"/>
      <c r="J122" s="100" t="n"/>
      <c r="K122" s="100" t="n"/>
      <c r="L122" s="101" t="n">
        <v>308</v>
      </c>
      <c r="M122" s="100" t="n"/>
      <c r="N122" s="103" t="n">
        <v>21948.08</v>
      </c>
    </row>
    <row r="123" ht="42" customHeight="1">
      <c r="A123" s="96" t="n"/>
      <c r="B123" s="109" t="inlineStr">
        <is>
          <t>Пр/812-001.4-1</t>
        </is>
      </c>
      <c r="C123" s="98" t="inlineStr">
        <is>
          <t>НР Земляные работы по другим видам работ (подготовительным, сопутствующим, укрепительным)</t>
        </is>
      </c>
      <c r="D123" s="270" t="n"/>
      <c r="E123" s="271" t="n"/>
      <c r="F123" s="105" t="inlineStr">
        <is>
          <t>%</t>
        </is>
      </c>
      <c r="G123" s="110" t="n">
        <v>89</v>
      </c>
      <c r="H123" s="111" t="n"/>
      <c r="I123" s="110" t="n">
        <v>89</v>
      </c>
      <c r="J123" s="100" t="n"/>
      <c r="K123" s="100" t="n"/>
      <c r="L123" s="101" t="n">
        <v>274.12</v>
      </c>
      <c r="M123" s="100" t="n"/>
      <c r="N123" s="112" t="n">
        <v>19533.79</v>
      </c>
    </row>
    <row r="124" ht="42" customHeight="1">
      <c r="A124" s="96" t="n"/>
      <c r="B124" s="109" t="inlineStr">
        <is>
          <t>Пр/774-001.4</t>
        </is>
      </c>
      <c r="C124" s="98" t="inlineStr">
        <is>
          <t>СП Земляные работы по другим видам работ (подготовительным, сопутствующим, укрепительным)</t>
        </is>
      </c>
      <c r="D124" s="270" t="n"/>
      <c r="E124" s="271" t="n"/>
      <c r="F124" s="105" t="inlineStr">
        <is>
          <t>%</t>
        </is>
      </c>
      <c r="G124" s="110" t="n">
        <v>41</v>
      </c>
      <c r="H124" s="111" t="n"/>
      <c r="I124" s="110" t="n">
        <v>41</v>
      </c>
      <c r="J124" s="100" t="n"/>
      <c r="K124" s="100" t="n"/>
      <c r="L124" s="101" t="n">
        <v>126.28</v>
      </c>
      <c r="M124" s="100" t="n"/>
      <c r="N124" s="103" t="n">
        <v>8998.709999999999</v>
      </c>
    </row>
    <row r="125" ht="19.35" customHeight="1">
      <c r="A125" s="96" t="n"/>
      <c r="B125" s="108" t="n"/>
      <c r="C125" s="88" t="inlineStr">
        <is>
          <t>Всего по позиции</t>
        </is>
      </c>
      <c r="D125" s="270" t="n"/>
      <c r="E125" s="271" t="n"/>
      <c r="F125" s="100" t="n"/>
      <c r="G125" s="106" t="n"/>
      <c r="H125" s="106" t="n"/>
      <c r="I125" s="113" t="n"/>
      <c r="J125" s="113" t="n"/>
      <c r="K125" s="113" t="n"/>
      <c r="L125" s="114" t="n">
        <v>1432.44</v>
      </c>
      <c r="M125" s="113" t="n"/>
      <c r="N125" s="94" t="n"/>
    </row>
    <row r="126" ht="55.35" customHeight="1">
      <c r="A126" s="88" t="inlineStr">
        <is>
          <t>10</t>
        </is>
      </c>
      <c r="B126" s="91" t="inlineStr">
        <is>
          <t>ФЕР01-02-100-08</t>
        </is>
      </c>
      <c r="C126" s="92" t="inlineStr">
        <is>
          <t>При трелевке на каждые последующие 100 м добавлять: к расценке 01-02-100-02</t>
        </is>
      </c>
      <c r="D126" s="270" t="n"/>
      <c r="E126" s="271" t="n"/>
      <c r="F126" s="93" t="inlineStr">
        <is>
          <t>100 шт</t>
        </is>
      </c>
      <c r="G126" s="94" t="n">
        <v>0.64</v>
      </c>
      <c r="H126" s="95" t="n">
        <v>1</v>
      </c>
      <c r="I126" s="115" t="n">
        <v>0.64</v>
      </c>
      <c r="J126" s="94" t="n"/>
      <c r="K126" s="94" t="n"/>
      <c r="L126" s="94" t="n"/>
      <c r="M126" s="94" t="n"/>
      <c r="N126" s="94" t="n"/>
    </row>
    <row r="127" ht="19.35" customHeight="1">
      <c r="A127" s="96" t="n"/>
      <c r="B127" s="97" t="inlineStr">
        <is>
          <t>1</t>
        </is>
      </c>
      <c r="C127" s="98" t="inlineStr">
        <is>
          <t>ОТ</t>
        </is>
      </c>
      <c r="D127" s="270" t="n"/>
      <c r="E127" s="271" t="n"/>
      <c r="F127" s="99" t="n"/>
      <c r="G127" s="99" t="n"/>
      <c r="H127" s="99" t="n"/>
      <c r="I127" s="100" t="n"/>
      <c r="J127" s="101" t="n">
        <v>58.34</v>
      </c>
      <c r="K127" s="272" t="n">
        <v>1.2</v>
      </c>
      <c r="L127" s="101" t="n">
        <v>44.81</v>
      </c>
      <c r="M127" s="101" t="n">
        <v>71.26000000000001</v>
      </c>
      <c r="N127" s="103" t="n">
        <v>3193.16</v>
      </c>
    </row>
    <row r="128" ht="19.35" customHeight="1">
      <c r="A128" s="96" t="n"/>
      <c r="B128" s="97" t="inlineStr">
        <is>
          <t>2</t>
        </is>
      </c>
      <c r="C128" s="98" t="inlineStr">
        <is>
          <t>ЭМ</t>
        </is>
      </c>
      <c r="D128" s="270" t="n"/>
      <c r="E128" s="271" t="n"/>
      <c r="F128" s="99" t="n"/>
      <c r="G128" s="99" t="n"/>
      <c r="H128" s="99" t="n"/>
      <c r="I128" s="100" t="n"/>
      <c r="J128" s="101" t="n">
        <v>330.42</v>
      </c>
      <c r="K128" s="272" t="n">
        <v>1.2</v>
      </c>
      <c r="L128" s="101" t="n">
        <v>253.76</v>
      </c>
      <c r="M128" s="100" t="n"/>
      <c r="N128" s="100" t="n"/>
    </row>
    <row r="129" ht="19.35" customHeight="1">
      <c r="A129" s="96" t="n"/>
      <c r="B129" s="97" t="inlineStr">
        <is>
          <t>3</t>
        </is>
      </c>
      <c r="C129" s="98" t="inlineStr">
        <is>
          <t>в т.ч. ОТм</t>
        </is>
      </c>
      <c r="D129" s="270" t="n"/>
      <c r="E129" s="271" t="n"/>
      <c r="F129" s="99" t="n"/>
      <c r="G129" s="99" t="n"/>
      <c r="H129" s="99" t="n"/>
      <c r="I129" s="100" t="n"/>
      <c r="J129" s="101" t="n">
        <v>57.78</v>
      </c>
      <c r="K129" s="272" t="n">
        <v>1.2</v>
      </c>
      <c r="L129" s="101" t="n">
        <v>44.38</v>
      </c>
      <c r="M129" s="101" t="n">
        <v>71.26000000000001</v>
      </c>
      <c r="N129" s="103" t="n">
        <v>3162.52</v>
      </c>
    </row>
    <row r="130" ht="19.35" customHeight="1">
      <c r="A130" s="96" t="n"/>
      <c r="B130" s="104" t="n"/>
      <c r="C130" s="98" t="inlineStr">
        <is>
          <t>ЗТ</t>
        </is>
      </c>
      <c r="D130" s="270" t="n"/>
      <c r="E130" s="271" t="n"/>
      <c r="F130" s="105" t="inlineStr">
        <is>
          <t>чел.-ч</t>
        </is>
      </c>
      <c r="G130" s="101" t="n">
        <v>7.48</v>
      </c>
      <c r="H130" s="272" t="n">
        <v>1.2</v>
      </c>
      <c r="I130" s="276" t="n">
        <v>5.74464</v>
      </c>
      <c r="J130" s="100" t="n"/>
      <c r="K130" s="100" t="n"/>
      <c r="L130" s="100" t="n"/>
      <c r="M130" s="100" t="n"/>
      <c r="N130" s="100" t="n"/>
    </row>
    <row r="131" ht="19.35" customHeight="1">
      <c r="A131" s="96" t="n"/>
      <c r="B131" s="104" t="n"/>
      <c r="C131" s="98" t="inlineStr">
        <is>
          <t>ЗТм</t>
        </is>
      </c>
      <c r="D131" s="270" t="n"/>
      <c r="E131" s="271" t="n"/>
      <c r="F131" s="105" t="inlineStr">
        <is>
          <t>чел.-ч</t>
        </is>
      </c>
      <c r="G131" s="101" t="n">
        <v>4.28</v>
      </c>
      <c r="H131" s="272" t="n">
        <v>1.2</v>
      </c>
      <c r="I131" s="276" t="n">
        <v>3.28704</v>
      </c>
      <c r="J131" s="100" t="n"/>
      <c r="K131" s="100" t="n"/>
      <c r="L131" s="100" t="n"/>
      <c r="M131" s="100" t="n"/>
      <c r="N131" s="100" t="n"/>
    </row>
    <row r="132" ht="19.35" customHeight="1">
      <c r="A132" s="96" t="n"/>
      <c r="B132" s="104" t="n"/>
      <c r="C132" s="98" t="inlineStr">
        <is>
          <t>Итого по расценке</t>
        </is>
      </c>
      <c r="D132" s="270" t="n"/>
      <c r="E132" s="271" t="n"/>
      <c r="F132" s="99" t="n"/>
      <c r="G132" s="106" t="n"/>
      <c r="H132" s="106" t="n"/>
      <c r="I132" s="100" t="n"/>
      <c r="J132" s="101" t="n">
        <v>388.76</v>
      </c>
      <c r="K132" s="100" t="n"/>
      <c r="L132" s="101" t="n">
        <v>298.57</v>
      </c>
      <c r="M132" s="100" t="n"/>
      <c r="N132" s="107" t="n"/>
    </row>
    <row r="133" ht="19.35" customHeight="1">
      <c r="A133" s="96" t="n"/>
      <c r="B133" s="108" t="n"/>
      <c r="C133" s="98" t="inlineStr">
        <is>
          <t>ФОТ</t>
        </is>
      </c>
      <c r="D133" s="270" t="n"/>
      <c r="E133" s="271" t="n"/>
      <c r="F133" s="99" t="n"/>
      <c r="G133" s="106" t="n"/>
      <c r="H133" s="106" t="n"/>
      <c r="I133" s="100" t="n"/>
      <c r="J133" s="100" t="n"/>
      <c r="K133" s="100" t="n"/>
      <c r="L133" s="101" t="n">
        <v>89.19</v>
      </c>
      <c r="M133" s="100" t="n"/>
      <c r="N133" s="103" t="n">
        <v>6355.68</v>
      </c>
    </row>
    <row r="134" ht="42" customHeight="1">
      <c r="A134" s="96" t="n"/>
      <c r="B134" s="109" t="inlineStr">
        <is>
          <t>Пр/812-001.4-1</t>
        </is>
      </c>
      <c r="C134" s="98" t="inlineStr">
        <is>
          <t>НР Земляные работы по другим видам работ (подготовительным, сопутствующим, укрепительным)</t>
        </is>
      </c>
      <c r="D134" s="270" t="n"/>
      <c r="E134" s="271" t="n"/>
      <c r="F134" s="105" t="inlineStr">
        <is>
          <t>%</t>
        </is>
      </c>
      <c r="G134" s="110" t="n">
        <v>89</v>
      </c>
      <c r="H134" s="111" t="n"/>
      <c r="I134" s="110" t="n">
        <v>89</v>
      </c>
      <c r="J134" s="100" t="n"/>
      <c r="K134" s="100" t="n"/>
      <c r="L134" s="101" t="n">
        <v>79.38</v>
      </c>
      <c r="M134" s="100" t="n"/>
      <c r="N134" s="112" t="n">
        <v>5656.56</v>
      </c>
    </row>
    <row r="135" ht="42" customHeight="1">
      <c r="A135" s="96" t="n"/>
      <c r="B135" s="109" t="inlineStr">
        <is>
          <t>Пр/774-001.4</t>
        </is>
      </c>
      <c r="C135" s="98" t="inlineStr">
        <is>
          <t>СП Земляные работы по другим видам работ (подготовительным, сопутствующим, укрепительным)</t>
        </is>
      </c>
      <c r="D135" s="270" t="n"/>
      <c r="E135" s="271" t="n"/>
      <c r="F135" s="105" t="inlineStr">
        <is>
          <t>%</t>
        </is>
      </c>
      <c r="G135" s="110" t="n">
        <v>41</v>
      </c>
      <c r="H135" s="111" t="n"/>
      <c r="I135" s="110" t="n">
        <v>41</v>
      </c>
      <c r="J135" s="100" t="n"/>
      <c r="K135" s="100" t="n"/>
      <c r="L135" s="101" t="n">
        <v>36.57</v>
      </c>
      <c r="M135" s="100" t="n"/>
      <c r="N135" s="103" t="n">
        <v>2605.83</v>
      </c>
    </row>
    <row r="136" ht="19.35" customHeight="1">
      <c r="A136" s="96" t="n"/>
      <c r="B136" s="108" t="n"/>
      <c r="C136" s="88" t="inlineStr">
        <is>
          <t>Всего по позиции</t>
        </is>
      </c>
      <c r="D136" s="270" t="n"/>
      <c r="E136" s="271" t="n"/>
      <c r="F136" s="100" t="n"/>
      <c r="G136" s="106" t="n"/>
      <c r="H136" s="106" t="n"/>
      <c r="I136" s="113" t="n"/>
      <c r="J136" s="113" t="n"/>
      <c r="K136" s="113" t="n"/>
      <c r="L136" s="115" t="n">
        <v>414.52</v>
      </c>
      <c r="M136" s="113" t="n"/>
      <c r="N136" s="94" t="n"/>
    </row>
    <row r="137" ht="68.65000000000001" customHeight="1">
      <c r="A137" s="88" t="inlineStr">
        <is>
          <t>11</t>
        </is>
      </c>
      <c r="B137" s="91" t="inlineStr">
        <is>
          <t>ФЕР01-02-100-03</t>
        </is>
      </c>
      <c r="C137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70" t="n"/>
      <c r="E137" s="271" t="n"/>
      <c r="F137" s="93" t="inlineStr">
        <is>
          <t>100 шт</t>
        </is>
      </c>
      <c r="G137" s="94" t="n">
        <v>0.12</v>
      </c>
      <c r="H137" s="95" t="n">
        <v>1</v>
      </c>
      <c r="I137" s="115" t="n">
        <v>0.12</v>
      </c>
      <c r="J137" s="94" t="n"/>
      <c r="K137" s="94" t="n"/>
      <c r="L137" s="94" t="n"/>
      <c r="M137" s="94" t="n"/>
      <c r="N137" s="94" t="n"/>
    </row>
    <row r="138" ht="19.35" customHeight="1">
      <c r="A138" s="96" t="n"/>
      <c r="B138" s="97" t="inlineStr">
        <is>
          <t>1</t>
        </is>
      </c>
      <c r="C138" s="98" t="inlineStr">
        <is>
          <t>ОТ</t>
        </is>
      </c>
      <c r="D138" s="270" t="n"/>
      <c r="E138" s="271" t="n"/>
      <c r="F138" s="99" t="n"/>
      <c r="G138" s="99" t="n"/>
      <c r="H138" s="99" t="n"/>
      <c r="I138" s="100" t="n"/>
      <c r="J138" s="101" t="n">
        <v>326.82</v>
      </c>
      <c r="K138" s="272" t="n">
        <v>1.2</v>
      </c>
      <c r="L138" s="101" t="n">
        <v>47.06</v>
      </c>
      <c r="M138" s="101" t="n">
        <v>71.26000000000001</v>
      </c>
      <c r="N138" s="103" t="n">
        <v>3353.5</v>
      </c>
    </row>
    <row r="139" ht="19.35" customHeight="1">
      <c r="A139" s="96" t="n"/>
      <c r="B139" s="97" t="inlineStr">
        <is>
          <t>2</t>
        </is>
      </c>
      <c r="C139" s="98" t="inlineStr">
        <is>
          <t>ЭМ</t>
        </is>
      </c>
      <c r="D139" s="270" t="n"/>
      <c r="E139" s="271" t="n"/>
      <c r="F139" s="99" t="n"/>
      <c r="G139" s="99" t="n"/>
      <c r="H139" s="99" t="n"/>
      <c r="I139" s="100" t="n"/>
      <c r="J139" s="103" t="n">
        <v>1852.8</v>
      </c>
      <c r="K139" s="272" t="n">
        <v>1.2</v>
      </c>
      <c r="L139" s="101" t="n">
        <v>266.8</v>
      </c>
      <c r="M139" s="100" t="n"/>
      <c r="N139" s="100" t="n"/>
    </row>
    <row r="140" ht="19.35" customHeight="1">
      <c r="A140" s="96" t="n"/>
      <c r="B140" s="97" t="inlineStr">
        <is>
          <t>3</t>
        </is>
      </c>
      <c r="C140" s="98" t="inlineStr">
        <is>
          <t>в т.ч. ОТм</t>
        </is>
      </c>
      <c r="D140" s="270" t="n"/>
      <c r="E140" s="271" t="n"/>
      <c r="F140" s="99" t="n"/>
      <c r="G140" s="99" t="n"/>
      <c r="H140" s="99" t="n"/>
      <c r="I140" s="100" t="n"/>
      <c r="J140" s="101" t="n">
        <v>324</v>
      </c>
      <c r="K140" s="272" t="n">
        <v>1.2</v>
      </c>
      <c r="L140" s="101" t="n">
        <v>46.66</v>
      </c>
      <c r="M140" s="101" t="n">
        <v>71.26000000000001</v>
      </c>
      <c r="N140" s="103" t="n">
        <v>3324.99</v>
      </c>
    </row>
    <row r="141" ht="19.35" customHeight="1">
      <c r="A141" s="96" t="n"/>
      <c r="B141" s="104" t="n"/>
      <c r="C141" s="98" t="inlineStr">
        <is>
          <t>ЗТ</t>
        </is>
      </c>
      <c r="D141" s="270" t="n"/>
      <c r="E141" s="271" t="n"/>
      <c r="F141" s="105" t="inlineStr">
        <is>
          <t>чел.-ч</t>
        </is>
      </c>
      <c r="G141" s="274" t="n">
        <v>41.9</v>
      </c>
      <c r="H141" s="272" t="n">
        <v>1.2</v>
      </c>
      <c r="I141" s="273" t="n">
        <v>6.0336</v>
      </c>
      <c r="J141" s="100" t="n"/>
      <c r="K141" s="100" t="n"/>
      <c r="L141" s="100" t="n"/>
      <c r="M141" s="100" t="n"/>
      <c r="N141" s="100" t="n"/>
    </row>
    <row r="142" ht="19.35" customHeight="1">
      <c r="A142" s="96" t="n"/>
      <c r="B142" s="104" t="n"/>
      <c r="C142" s="98" t="inlineStr">
        <is>
          <t>ЗТм</t>
        </is>
      </c>
      <c r="D142" s="270" t="n"/>
      <c r="E142" s="271" t="n"/>
      <c r="F142" s="105" t="inlineStr">
        <is>
          <t>чел.-ч</t>
        </is>
      </c>
      <c r="G142" s="121" t="n">
        <v>24</v>
      </c>
      <c r="H142" s="272" t="n">
        <v>1.2</v>
      </c>
      <c r="I142" s="275" t="n">
        <v>3.456</v>
      </c>
      <c r="J142" s="100" t="n"/>
      <c r="K142" s="100" t="n"/>
      <c r="L142" s="100" t="n"/>
      <c r="M142" s="100" t="n"/>
      <c r="N142" s="100" t="n"/>
    </row>
    <row r="143" ht="19.35" customHeight="1">
      <c r="A143" s="96" t="n"/>
      <c r="B143" s="104" t="n"/>
      <c r="C143" s="98" t="inlineStr">
        <is>
          <t>Итого по расценке</t>
        </is>
      </c>
      <c r="D143" s="270" t="n"/>
      <c r="E143" s="271" t="n"/>
      <c r="F143" s="99" t="n"/>
      <c r="G143" s="106" t="n"/>
      <c r="H143" s="106" t="n"/>
      <c r="I143" s="100" t="n"/>
      <c r="J143" s="103" t="n">
        <v>2179.62</v>
      </c>
      <c r="K143" s="100" t="n"/>
      <c r="L143" s="101" t="n">
        <v>313.86</v>
      </c>
      <c r="M143" s="100" t="n"/>
      <c r="N143" s="107" t="n"/>
    </row>
    <row r="144" ht="19.35" customHeight="1">
      <c r="A144" s="96" t="n"/>
      <c r="B144" s="108" t="n"/>
      <c r="C144" s="98" t="inlineStr">
        <is>
          <t>ФОТ</t>
        </is>
      </c>
      <c r="D144" s="270" t="n"/>
      <c r="E144" s="271" t="n"/>
      <c r="F144" s="99" t="n"/>
      <c r="G144" s="106" t="n"/>
      <c r="H144" s="106" t="n"/>
      <c r="I144" s="100" t="n"/>
      <c r="J144" s="100" t="n"/>
      <c r="K144" s="100" t="n"/>
      <c r="L144" s="101" t="n">
        <v>93.72</v>
      </c>
      <c r="M144" s="100" t="n"/>
      <c r="N144" s="103" t="n">
        <v>6678.49</v>
      </c>
    </row>
    <row r="145" ht="42" customHeight="1">
      <c r="A145" s="96" t="n"/>
      <c r="B145" s="109" t="inlineStr">
        <is>
          <t>Пр/812-001.4-1</t>
        </is>
      </c>
      <c r="C145" s="98" t="inlineStr">
        <is>
          <t>НР Земляные работы по другим видам работ (подготовительным, сопутствующим, укрепительным)</t>
        </is>
      </c>
      <c r="D145" s="270" t="n"/>
      <c r="E145" s="271" t="n"/>
      <c r="F145" s="105" t="inlineStr">
        <is>
          <t>%</t>
        </is>
      </c>
      <c r="G145" s="110" t="n">
        <v>89</v>
      </c>
      <c r="H145" s="111" t="n"/>
      <c r="I145" s="110" t="n">
        <v>89</v>
      </c>
      <c r="J145" s="100" t="n"/>
      <c r="K145" s="100" t="n"/>
      <c r="L145" s="101" t="n">
        <v>83.41</v>
      </c>
      <c r="M145" s="100" t="n"/>
      <c r="N145" s="112" t="n">
        <v>5943.86</v>
      </c>
    </row>
    <row r="146" ht="42" customHeight="1">
      <c r="A146" s="96" t="n"/>
      <c r="B146" s="109" t="inlineStr">
        <is>
          <t>Пр/774-001.4</t>
        </is>
      </c>
      <c r="C146" s="98" t="inlineStr">
        <is>
          <t>СП Земляные работы по другим видам работ (подготовительным, сопутствующим, укрепительным)</t>
        </is>
      </c>
      <c r="D146" s="270" t="n"/>
      <c r="E146" s="271" t="n"/>
      <c r="F146" s="105" t="inlineStr">
        <is>
          <t>%</t>
        </is>
      </c>
      <c r="G146" s="110" t="n">
        <v>41</v>
      </c>
      <c r="H146" s="111" t="n"/>
      <c r="I146" s="110" t="n">
        <v>41</v>
      </c>
      <c r="J146" s="100" t="n"/>
      <c r="K146" s="100" t="n"/>
      <c r="L146" s="101" t="n">
        <v>38.43</v>
      </c>
      <c r="M146" s="100" t="n"/>
      <c r="N146" s="103" t="n">
        <v>2738.18</v>
      </c>
    </row>
    <row r="147" ht="19.35" customHeight="1">
      <c r="A147" s="96" t="n"/>
      <c r="B147" s="108" t="n"/>
      <c r="C147" s="88" t="inlineStr">
        <is>
          <t>Всего по позиции</t>
        </is>
      </c>
      <c r="D147" s="270" t="n"/>
      <c r="E147" s="271" t="n"/>
      <c r="F147" s="100" t="n"/>
      <c r="G147" s="106" t="n"/>
      <c r="H147" s="106" t="n"/>
      <c r="I147" s="113" t="n"/>
      <c r="J147" s="113" t="n"/>
      <c r="K147" s="113" t="n"/>
      <c r="L147" s="115" t="n">
        <v>435.7</v>
      </c>
      <c r="M147" s="113" t="n"/>
      <c r="N147" s="94" t="n"/>
    </row>
    <row r="148" ht="55.35" customHeight="1">
      <c r="A148" s="88" t="inlineStr">
        <is>
          <t>12</t>
        </is>
      </c>
      <c r="B148" s="91" t="inlineStr">
        <is>
          <t>ФЕР01-02-100-09</t>
        </is>
      </c>
      <c r="C148" s="92" t="inlineStr">
        <is>
          <t>При трелевке на каждые последующие 100 м добавлять: к расценке 01-02-100-03</t>
        </is>
      </c>
      <c r="D148" s="270" t="n"/>
      <c r="E148" s="271" t="n"/>
      <c r="F148" s="93" t="inlineStr">
        <is>
          <t>100 шт</t>
        </is>
      </c>
      <c r="G148" s="94" t="n">
        <v>0.12</v>
      </c>
      <c r="H148" s="95" t="n">
        <v>1</v>
      </c>
      <c r="I148" s="115" t="n">
        <v>0.12</v>
      </c>
      <c r="J148" s="94" t="n"/>
      <c r="K148" s="94" t="n"/>
      <c r="L148" s="94" t="n"/>
      <c r="M148" s="94" t="n"/>
      <c r="N148" s="94" t="n"/>
    </row>
    <row r="149" ht="19.35" customHeight="1">
      <c r="A149" s="96" t="n"/>
      <c r="B149" s="97" t="inlineStr">
        <is>
          <t>1</t>
        </is>
      </c>
      <c r="C149" s="98" t="inlineStr">
        <is>
          <t>ОТ</t>
        </is>
      </c>
      <c r="D149" s="270" t="n"/>
      <c r="E149" s="271" t="n"/>
      <c r="F149" s="99" t="n"/>
      <c r="G149" s="99" t="n"/>
      <c r="H149" s="99" t="n"/>
      <c r="I149" s="100" t="n"/>
      <c r="J149" s="101" t="n">
        <v>93.59999999999999</v>
      </c>
      <c r="K149" s="272" t="n">
        <v>1.2</v>
      </c>
      <c r="L149" s="101" t="n">
        <v>13.48</v>
      </c>
      <c r="M149" s="101" t="n">
        <v>71.26000000000001</v>
      </c>
      <c r="N149" s="101" t="n">
        <v>960.58</v>
      </c>
    </row>
    <row r="150" ht="19.35" customHeight="1">
      <c r="A150" s="96" t="n"/>
      <c r="B150" s="97" t="inlineStr">
        <is>
          <t>2</t>
        </is>
      </c>
      <c r="C150" s="98" t="inlineStr">
        <is>
          <t>ЭМ</t>
        </is>
      </c>
      <c r="D150" s="270" t="n"/>
      <c r="E150" s="271" t="n"/>
      <c r="F150" s="99" t="n"/>
      <c r="G150" s="99" t="n"/>
      <c r="H150" s="99" t="n"/>
      <c r="I150" s="100" t="n"/>
      <c r="J150" s="101" t="n">
        <v>531.14</v>
      </c>
      <c r="K150" s="272" t="n">
        <v>1.2</v>
      </c>
      <c r="L150" s="101" t="n">
        <v>76.48</v>
      </c>
      <c r="M150" s="100" t="n"/>
      <c r="N150" s="100" t="n"/>
    </row>
    <row r="151" ht="19.35" customHeight="1">
      <c r="A151" s="96" t="n"/>
      <c r="B151" s="97" t="inlineStr">
        <is>
          <t>3</t>
        </is>
      </c>
      <c r="C151" s="98" t="inlineStr">
        <is>
          <t>в т.ч. ОТм</t>
        </is>
      </c>
      <c r="D151" s="270" t="n"/>
      <c r="E151" s="271" t="n"/>
      <c r="F151" s="99" t="n"/>
      <c r="G151" s="99" t="n"/>
      <c r="H151" s="99" t="n"/>
      <c r="I151" s="100" t="n"/>
      <c r="J151" s="101" t="n">
        <v>92.88</v>
      </c>
      <c r="K151" s="272" t="n">
        <v>1.2</v>
      </c>
      <c r="L151" s="101" t="n">
        <v>13.37</v>
      </c>
      <c r="M151" s="101" t="n">
        <v>71.26000000000001</v>
      </c>
      <c r="N151" s="101" t="n">
        <v>952.75</v>
      </c>
    </row>
    <row r="152" ht="19.35" customHeight="1">
      <c r="A152" s="96" t="n"/>
      <c r="B152" s="104" t="n"/>
      <c r="C152" s="98" t="inlineStr">
        <is>
          <t>ЗТ</t>
        </is>
      </c>
      <c r="D152" s="270" t="n"/>
      <c r="E152" s="271" t="n"/>
      <c r="F152" s="105" t="inlineStr">
        <is>
          <t>чел.-ч</t>
        </is>
      </c>
      <c r="G152" s="121" t="n">
        <v>12</v>
      </c>
      <c r="H152" s="272" t="n">
        <v>1.2</v>
      </c>
      <c r="I152" s="275" t="n">
        <v>1.728</v>
      </c>
      <c r="J152" s="100" t="n"/>
      <c r="K152" s="100" t="n"/>
      <c r="L152" s="100" t="n"/>
      <c r="M152" s="100" t="n"/>
      <c r="N152" s="100" t="n"/>
    </row>
    <row r="153" ht="19.35" customHeight="1">
      <c r="A153" s="96" t="n"/>
      <c r="B153" s="104" t="n"/>
      <c r="C153" s="98" t="inlineStr">
        <is>
          <t>ЗТм</t>
        </is>
      </c>
      <c r="D153" s="270" t="n"/>
      <c r="E153" s="271" t="n"/>
      <c r="F153" s="105" t="inlineStr">
        <is>
          <t>чел.-ч</t>
        </is>
      </c>
      <c r="G153" s="101" t="n">
        <v>6.88</v>
      </c>
      <c r="H153" s="272" t="n">
        <v>1.2</v>
      </c>
      <c r="I153" s="276" t="n">
        <v>0.99072</v>
      </c>
      <c r="J153" s="100" t="n"/>
      <c r="K153" s="100" t="n"/>
      <c r="L153" s="100" t="n"/>
      <c r="M153" s="100" t="n"/>
      <c r="N153" s="100" t="n"/>
    </row>
    <row r="154" ht="19.35" customHeight="1">
      <c r="A154" s="96" t="n"/>
      <c r="B154" s="104" t="n"/>
      <c r="C154" s="98" t="inlineStr">
        <is>
          <t>Итого по расценке</t>
        </is>
      </c>
      <c r="D154" s="270" t="n"/>
      <c r="E154" s="271" t="n"/>
      <c r="F154" s="99" t="n"/>
      <c r="G154" s="106" t="n"/>
      <c r="H154" s="106" t="n"/>
      <c r="I154" s="100" t="n"/>
      <c r="J154" s="101" t="n">
        <v>624.74</v>
      </c>
      <c r="K154" s="100" t="n"/>
      <c r="L154" s="101" t="n">
        <v>89.95999999999999</v>
      </c>
      <c r="M154" s="100" t="n"/>
      <c r="N154" s="107" t="n"/>
    </row>
    <row r="155" ht="19.35" customHeight="1">
      <c r="A155" s="96" t="n"/>
      <c r="B155" s="108" t="n"/>
      <c r="C155" s="98" t="inlineStr">
        <is>
          <t>ФОТ</t>
        </is>
      </c>
      <c r="D155" s="270" t="n"/>
      <c r="E155" s="271" t="n"/>
      <c r="F155" s="99" t="n"/>
      <c r="G155" s="106" t="n"/>
      <c r="H155" s="106" t="n"/>
      <c r="I155" s="100" t="n"/>
      <c r="J155" s="100" t="n"/>
      <c r="K155" s="100" t="n"/>
      <c r="L155" s="101" t="n">
        <v>26.85</v>
      </c>
      <c r="M155" s="100" t="n"/>
      <c r="N155" s="103" t="n">
        <v>1913.33</v>
      </c>
    </row>
    <row r="156" ht="42" customHeight="1">
      <c r="A156" s="96" t="n"/>
      <c r="B156" s="109" t="inlineStr">
        <is>
          <t>Пр/812-001.4-1</t>
        </is>
      </c>
      <c r="C156" s="98" t="inlineStr">
        <is>
          <t>НР Земляные работы по другим видам работ (подготовительным, сопутствующим, укрепительным)</t>
        </is>
      </c>
      <c r="D156" s="270" t="n"/>
      <c r="E156" s="271" t="n"/>
      <c r="F156" s="105" t="inlineStr">
        <is>
          <t>%</t>
        </is>
      </c>
      <c r="G156" s="110" t="n">
        <v>89</v>
      </c>
      <c r="H156" s="111" t="n"/>
      <c r="I156" s="110" t="n">
        <v>89</v>
      </c>
      <c r="J156" s="100" t="n"/>
      <c r="K156" s="100" t="n"/>
      <c r="L156" s="101" t="n">
        <v>23.9</v>
      </c>
      <c r="M156" s="100" t="n"/>
      <c r="N156" s="112" t="n">
        <v>1702.86</v>
      </c>
    </row>
    <row r="157" ht="42" customHeight="1">
      <c r="A157" s="96" t="n"/>
      <c r="B157" s="109" t="inlineStr">
        <is>
          <t>Пр/774-001.4</t>
        </is>
      </c>
      <c r="C157" s="98" t="inlineStr">
        <is>
          <t>СП Земляные работы по другим видам работ (подготовительным, сопутствующим, укрепительным)</t>
        </is>
      </c>
      <c r="D157" s="270" t="n"/>
      <c r="E157" s="271" t="n"/>
      <c r="F157" s="105" t="inlineStr">
        <is>
          <t>%</t>
        </is>
      </c>
      <c r="G157" s="110" t="n">
        <v>41</v>
      </c>
      <c r="H157" s="111" t="n"/>
      <c r="I157" s="110" t="n">
        <v>41</v>
      </c>
      <c r="J157" s="100" t="n"/>
      <c r="K157" s="100" t="n"/>
      <c r="L157" s="101" t="n">
        <v>11.01</v>
      </c>
      <c r="M157" s="100" t="n"/>
      <c r="N157" s="101" t="n">
        <v>784.47</v>
      </c>
    </row>
    <row r="158" ht="19.35" customHeight="1">
      <c r="A158" s="96" t="n"/>
      <c r="B158" s="108" t="n"/>
      <c r="C158" s="88" t="inlineStr">
        <is>
          <t>Всего по позиции</t>
        </is>
      </c>
      <c r="D158" s="270" t="n"/>
      <c r="E158" s="271" t="n"/>
      <c r="F158" s="100" t="n"/>
      <c r="G158" s="106" t="n"/>
      <c r="H158" s="106" t="n"/>
      <c r="I158" s="113" t="n"/>
      <c r="J158" s="113" t="n"/>
      <c r="K158" s="113" t="n"/>
      <c r="L158" s="115" t="n">
        <v>124.87</v>
      </c>
      <c r="M158" s="113" t="n"/>
      <c r="N158" s="94" t="n"/>
    </row>
    <row r="159" ht="19.35" customHeight="1">
      <c r="A159" s="122" t="n"/>
      <c r="B159" s="122" t="n"/>
      <c r="C159" s="123" t="inlineStr">
        <is>
          <t>Итого по разделу 1. Вырубка просеки</t>
        </is>
      </c>
      <c r="L159" s="124" t="n">
        <v>9786.02</v>
      </c>
      <c r="M159" s="122" t="n"/>
      <c r="N159" s="125" t="n"/>
    </row>
    <row r="160" ht="19.35" customHeight="1">
      <c r="A160" s="126" t="n"/>
      <c r="B160" s="127" t="n"/>
      <c r="C160" s="128" t="inlineStr">
        <is>
          <t>Итого прямые затраты по разделу</t>
        </is>
      </c>
      <c r="L160" s="129" t="n">
        <v>5483.38</v>
      </c>
      <c r="M160" s="130" t="n"/>
      <c r="N160" s="129" t="n">
        <v>258210.99</v>
      </c>
    </row>
    <row r="161" ht="19.35" customHeight="1">
      <c r="A161" s="126" t="n"/>
      <c r="B161" s="127" t="n"/>
      <c r="C161" s="128" t="inlineStr">
        <is>
          <t>в том числе</t>
        </is>
      </c>
      <c r="L161" s="129" t="n"/>
      <c r="M161" s="130" t="n"/>
      <c r="N161" s="129" t="n"/>
    </row>
    <row r="162" ht="19.35" customHeight="1">
      <c r="A162" s="126" t="n"/>
      <c r="B162" s="127" t="n"/>
      <c r="C162" s="128" t="inlineStr">
        <is>
          <t>- оплата труда (ОТ)</t>
        </is>
      </c>
      <c r="L162" s="129" t="n">
        <v>2849.02</v>
      </c>
      <c r="M162" s="130" t="n"/>
      <c r="N162" s="129" t="n">
        <v>203021.15</v>
      </c>
    </row>
    <row r="163" ht="19.35" customHeight="1">
      <c r="A163" s="126" t="n"/>
      <c r="B163" s="127" t="n"/>
      <c r="C163" s="128" t="inlineStr">
        <is>
          <t>- эксплуатация машин и механизмов</t>
        </is>
      </c>
      <c r="L163" s="129" t="n">
        <v>2634.36</v>
      </c>
      <c r="M163" s="130" t="n"/>
      <c r="N163" s="129" t="n">
        <v>55189.84</v>
      </c>
    </row>
    <row r="164" ht="19.35" customHeight="1">
      <c r="A164" s="126" t="n"/>
      <c r="B164" s="131" t="n"/>
      <c r="C164" s="132" t="inlineStr">
        <is>
          <t>в том числе</t>
        </is>
      </c>
      <c r="L164" s="129" t="n"/>
      <c r="M164" s="130" t="n"/>
      <c r="N164" s="129" t="n"/>
    </row>
    <row r="165" ht="19.35" customHeight="1">
      <c r="A165" s="126" t="n"/>
      <c r="B165" s="131" t="n"/>
      <c r="C165" s="132" t="inlineStr">
        <is>
          <t>эксплуатация машин и механизмов без учета доплат к оплате труда машинистов</t>
        </is>
      </c>
      <c r="L165" s="129" t="n">
        <v>2634.36</v>
      </c>
      <c r="M165" s="130" t="n"/>
      <c r="N165" s="129" t="n">
        <v>55189.84</v>
      </c>
    </row>
    <row r="166" ht="19.35" customHeight="1">
      <c r="A166" s="126" t="n"/>
      <c r="B166" s="131" t="n"/>
      <c r="C166" s="132" t="inlineStr">
        <is>
          <t>в том числе</t>
        </is>
      </c>
      <c r="L166" s="129" t="n"/>
      <c r="M166" s="130" t="n"/>
      <c r="N166" s="129" t="n"/>
    </row>
    <row r="167" ht="19.35" customHeight="1">
      <c r="A167" s="126" t="n"/>
      <c r="B167" s="131" t="n"/>
      <c r="C167" s="132" t="inlineStr">
        <is>
          <t>оплата труда машинистов (ОТм)</t>
        </is>
      </c>
      <c r="L167" s="129" t="n">
        <v>460.69</v>
      </c>
      <c r="M167" s="130" t="n"/>
      <c r="N167" s="129" t="n">
        <v>32828.78</v>
      </c>
    </row>
    <row r="168" ht="19.35" customHeight="1">
      <c r="A168" s="126" t="n"/>
      <c r="B168" s="127" t="n"/>
      <c r="C168" s="128" t="inlineStr">
        <is>
          <t>Итого ФОТ (справочно)</t>
        </is>
      </c>
      <c r="L168" s="129" t="n">
        <v>3309.71</v>
      </c>
      <c r="M168" s="130" t="n"/>
      <c r="N168" s="129" t="n">
        <v>235849.93</v>
      </c>
    </row>
    <row r="169" ht="19.35" customHeight="1">
      <c r="A169" s="126" t="n"/>
      <c r="B169" s="127" t="n"/>
      <c r="C169" s="128" t="inlineStr">
        <is>
          <t>Итого накладные расходы</t>
        </is>
      </c>
      <c r="L169" s="129" t="n">
        <v>2945.64</v>
      </c>
      <c r="M169" s="130" t="n"/>
      <c r="N169" s="129" t="n">
        <v>209906.45</v>
      </c>
    </row>
    <row r="170" ht="19.35" customHeight="1">
      <c r="A170" s="126" t="n"/>
      <c r="B170" s="127" t="n"/>
      <c r="C170" s="128" t="inlineStr">
        <is>
          <t>Итого сметная прибыль</t>
        </is>
      </c>
      <c r="L170" s="129" t="n">
        <v>1357</v>
      </c>
      <c r="M170" s="130" t="n"/>
      <c r="N170" s="129" t="n">
        <v>96698.47</v>
      </c>
    </row>
    <row r="171" ht="19.35" customHeight="1">
      <c r="A171" s="126" t="n"/>
      <c r="B171" s="133" t="n"/>
      <c r="C171" s="134" t="inlineStr">
        <is>
          <t>Итого по разделу</t>
        </is>
      </c>
      <c r="L171" s="124" t="n">
        <v>9786.02</v>
      </c>
      <c r="M171" s="135" t="n"/>
      <c r="N171" s="124" t="n">
        <v>564815.91</v>
      </c>
    </row>
    <row r="172" ht="19.35" customHeight="1">
      <c r="A172" s="126" t="n"/>
      <c r="B172" s="131" t="n"/>
      <c r="C172" s="132" t="inlineStr">
        <is>
          <t>Справочно</t>
        </is>
      </c>
      <c r="L172" s="129" t="n"/>
      <c r="M172" s="130" t="n"/>
      <c r="N172" s="129" t="n"/>
    </row>
    <row r="173" ht="19.35" customHeight="1">
      <c r="A173" s="126" t="n"/>
      <c r="B173" s="127" t="n"/>
      <c r="C173" s="132" t="inlineStr">
        <is>
          <t>затраты труда рабочих</t>
        </is>
      </c>
      <c r="I173" s="136" t="n">
        <v>337.31496</v>
      </c>
      <c r="J173" s="137" t="n"/>
      <c r="K173" s="137" t="n"/>
      <c r="L173" s="130" t="n"/>
      <c r="M173" s="130" t="n"/>
      <c r="N173" s="130" t="n"/>
    </row>
    <row r="174" ht="19.35" customHeight="1">
      <c r="A174" s="126" t="n"/>
      <c r="B174" s="127" t="n"/>
      <c r="C174" s="132" t="inlineStr">
        <is>
          <t>затраты труда машинистов</t>
        </is>
      </c>
      <c r="I174" s="136" t="n">
        <v>34.12392</v>
      </c>
      <c r="J174" s="137" t="n"/>
      <c r="K174" s="137" t="n"/>
      <c r="L174" s="130" t="n"/>
      <c r="M174" s="130" t="n"/>
      <c r="N174" s="130" t="n"/>
    </row>
    <row r="175" ht="19.35" customHeight="1">
      <c r="A175" s="138" t="n"/>
      <c r="B175" s="139" t="n"/>
      <c r="C175" s="140" t="inlineStr">
        <is>
          <t>ВСЕГО по смете</t>
        </is>
      </c>
      <c r="D175" s="141" t="n"/>
      <c r="E175" s="141" t="n"/>
      <c r="F175" s="142" t="n"/>
      <c r="G175" s="142" t="n"/>
      <c r="H175" s="142" t="n"/>
      <c r="I175" s="142" t="n"/>
      <c r="J175" s="142" t="n"/>
      <c r="K175" s="142" t="n"/>
      <c r="L175" s="143" t="n"/>
      <c r="M175" s="142" t="n"/>
      <c r="N175" s="144" t="n"/>
    </row>
    <row r="176" ht="19.35" customHeight="1">
      <c r="A176" s="126" t="n"/>
      <c r="B176" s="133" t="n"/>
      <c r="C176" s="134" t="inlineStr">
        <is>
          <t>Итого по всем разделам</t>
        </is>
      </c>
      <c r="L176" s="124" t="n">
        <v>9786.02</v>
      </c>
      <c r="M176" s="125" t="n"/>
      <c r="N176" s="124" t="n"/>
    </row>
    <row r="177" ht="19.35" customHeight="1">
      <c r="A177" s="126" t="n"/>
      <c r="B177" s="127" t="n"/>
      <c r="C177" s="128" t="inlineStr">
        <is>
          <t>ВСЕГО строительные работы</t>
        </is>
      </c>
      <c r="L177" s="129" t="n">
        <v>9786.02</v>
      </c>
      <c r="M177" s="130" t="n"/>
      <c r="N177" s="129" t="n">
        <v>564815.91</v>
      </c>
    </row>
    <row r="178" ht="19.35" customHeight="1">
      <c r="A178" s="126" t="n"/>
      <c r="B178" s="131" t="n"/>
      <c r="C178" s="132" t="inlineStr">
        <is>
          <t>в том числе</t>
        </is>
      </c>
      <c r="L178" s="129" t="n"/>
      <c r="M178" s="130" t="n"/>
      <c r="N178" s="129" t="n"/>
    </row>
    <row r="179" ht="19.35" customHeight="1">
      <c r="A179" s="126" t="n"/>
      <c r="B179" s="131" t="n"/>
      <c r="C179" s="132" t="inlineStr">
        <is>
          <t>всего прямые затраты</t>
        </is>
      </c>
      <c r="L179" s="129" t="n">
        <v>5483.38</v>
      </c>
      <c r="M179" s="130" t="n"/>
      <c r="N179" s="129" t="n">
        <v>258210.99</v>
      </c>
    </row>
    <row r="180" ht="19.35" customHeight="1">
      <c r="A180" s="126" t="n"/>
      <c r="B180" s="131" t="n"/>
      <c r="C180" s="132" t="inlineStr">
        <is>
          <t>в том числе</t>
        </is>
      </c>
      <c r="L180" s="129" t="n"/>
      <c r="M180" s="130" t="n"/>
      <c r="N180" s="129" t="n"/>
    </row>
    <row r="181" ht="19.35" customHeight="1">
      <c r="A181" s="126" t="n"/>
      <c r="B181" s="131" t="n"/>
      <c r="C181" s="132" t="inlineStr">
        <is>
          <t>- оплата труда (ОТ)</t>
        </is>
      </c>
      <c r="L181" s="129" t="n">
        <v>2849.02</v>
      </c>
      <c r="M181" s="130" t="n"/>
      <c r="N181" s="129" t="n">
        <v>203021.15</v>
      </c>
    </row>
    <row r="182" ht="19.35" customHeight="1">
      <c r="A182" s="126" t="n"/>
      <c r="B182" s="131" t="n"/>
      <c r="C182" s="132" t="inlineStr">
        <is>
          <t>- эксплуатация машин и механизмов</t>
        </is>
      </c>
      <c r="L182" s="129" t="n">
        <v>2634.36</v>
      </c>
      <c r="M182" s="130" t="n"/>
      <c r="N182" s="129" t="n">
        <v>55189.84</v>
      </c>
    </row>
    <row r="183" ht="19.35" customHeight="1">
      <c r="A183" s="126" t="n"/>
      <c r="B183" s="131" t="n"/>
      <c r="C183" s="132" t="inlineStr">
        <is>
          <t>в т.ч. эксплуатация машин и механизмов без учета доплат к оплате труда машинистов</t>
        </is>
      </c>
      <c r="L183" s="129" t="n">
        <v>2634.36</v>
      </c>
      <c r="M183" s="130" t="n"/>
      <c r="N183" s="129" t="n">
        <v>55189.84</v>
      </c>
    </row>
    <row r="184" ht="19.35" customHeight="1">
      <c r="A184" s="126" t="n"/>
      <c r="B184" s="131" t="n"/>
      <c r="C184" s="132" t="inlineStr">
        <is>
          <t>- в т.ч. оплата труда машинистов (ОТм)</t>
        </is>
      </c>
      <c r="L184" s="129" t="n">
        <v>460.69</v>
      </c>
      <c r="M184" s="130" t="n"/>
      <c r="N184" s="129" t="n">
        <v>32828.78</v>
      </c>
    </row>
    <row r="185" ht="19.35" customHeight="1">
      <c r="A185" s="126" t="n"/>
      <c r="B185" s="131" t="n"/>
      <c r="C185" s="132" t="inlineStr">
        <is>
          <t>всего ФОТ (справочно)</t>
        </is>
      </c>
      <c r="L185" s="129" t="n">
        <v>3309.71</v>
      </c>
      <c r="M185" s="130" t="n"/>
      <c r="N185" s="129" t="n">
        <v>235849.93</v>
      </c>
    </row>
    <row r="186" ht="19.35" customHeight="1">
      <c r="A186" s="126" t="n"/>
      <c r="B186" s="131" t="n"/>
      <c r="C186" s="132" t="inlineStr">
        <is>
          <t>всего накладные расходы</t>
        </is>
      </c>
      <c r="L186" s="129" t="n">
        <v>2945.64</v>
      </c>
      <c r="M186" s="130" t="n"/>
      <c r="N186" s="129" t="n">
        <v>209906.45</v>
      </c>
    </row>
    <row r="187" ht="19.35" customHeight="1">
      <c r="A187" s="126" t="n"/>
      <c r="B187" s="131" t="n"/>
      <c r="C187" s="132" t="inlineStr">
        <is>
          <t>всего сметная прибыль</t>
        </is>
      </c>
      <c r="L187" s="129" t="n">
        <v>1357</v>
      </c>
      <c r="M187" s="130" t="n"/>
      <c r="N187" s="129" t="n">
        <v>96698.47</v>
      </c>
    </row>
    <row r="188" ht="19.35" customHeight="1">
      <c r="A188" s="126" t="n"/>
      <c r="B188" s="133" t="n"/>
      <c r="C188" s="134" t="inlineStr">
        <is>
          <t>ВСЕГО по смете</t>
        </is>
      </c>
      <c r="L188" s="124" t="n">
        <v>9786.02</v>
      </c>
      <c r="M188" s="125" t="n"/>
      <c r="N188" s="124" t="n">
        <v>564815.91</v>
      </c>
    </row>
    <row r="189" ht="19.35" customHeight="1">
      <c r="A189" s="126" t="n"/>
      <c r="B189" s="131" t="n"/>
      <c r="C189" s="132" t="inlineStr">
        <is>
          <t>Всего прямые затраты</t>
        </is>
      </c>
      <c r="L189" s="129" t="n">
        <v>5483.38</v>
      </c>
      <c r="M189" s="130" t="n"/>
      <c r="N189" s="129" t="n">
        <v>258210.99</v>
      </c>
    </row>
    <row r="190" ht="19.35" customHeight="1">
      <c r="A190" s="126" t="n"/>
      <c r="B190" s="131" t="n"/>
      <c r="C190" s="132" t="inlineStr">
        <is>
          <t>в том числе</t>
        </is>
      </c>
      <c r="L190" s="129" t="n"/>
      <c r="M190" s="130" t="n"/>
      <c r="N190" s="129" t="n"/>
    </row>
    <row r="191" ht="19.35" customHeight="1">
      <c r="A191" s="126" t="n"/>
      <c r="B191" s="131" t="n"/>
      <c r="C191" s="132" t="inlineStr">
        <is>
          <t>- оплата труда рабочих (ОТ)</t>
        </is>
      </c>
      <c r="L191" s="129" t="n">
        <v>2849.02</v>
      </c>
      <c r="M191" s="130" t="n"/>
      <c r="N191" s="129" t="n">
        <v>203021.15</v>
      </c>
    </row>
    <row r="192" ht="19.35" customHeight="1">
      <c r="A192" s="126" t="n"/>
      <c r="B192" s="131" t="n"/>
      <c r="C192" s="132" t="inlineStr">
        <is>
          <t>- эксплуатация машин и механизмов</t>
        </is>
      </c>
      <c r="L192" s="129" t="n">
        <v>2634.36</v>
      </c>
      <c r="M192" s="130" t="n"/>
      <c r="N192" s="129" t="n">
        <v>55189.84</v>
      </c>
    </row>
    <row r="193" ht="19.35" customHeight="1">
      <c r="A193" s="126" t="n"/>
      <c r="B193" s="131" t="n"/>
      <c r="C193" s="132" t="inlineStr">
        <is>
          <t>в т.ч. эксплуатация машин и механизмов без учета доплат к оплате труда машинистов</t>
        </is>
      </c>
      <c r="L193" s="129" t="n">
        <v>2634.36</v>
      </c>
      <c r="M193" s="130" t="n"/>
      <c r="N193" s="129" t="n">
        <v>55189.84</v>
      </c>
    </row>
    <row r="194" ht="19.35" customHeight="1">
      <c r="A194" s="126" t="n"/>
      <c r="B194" s="131" t="n"/>
      <c r="C194" s="132" t="inlineStr">
        <is>
          <t>- в т.ч. оплата труда машинистов (ОТм)</t>
        </is>
      </c>
      <c r="L194" s="129" t="n">
        <v>460.69</v>
      </c>
      <c r="M194" s="130" t="n"/>
      <c r="N194" s="129" t="n">
        <v>32828.78</v>
      </c>
    </row>
    <row r="195" ht="19.35" customHeight="1">
      <c r="A195" s="126" t="n"/>
      <c r="B195" s="131" t="n"/>
      <c r="C195" s="132" t="inlineStr">
        <is>
          <t>Всего ФОТ (справочно)</t>
        </is>
      </c>
      <c r="L195" s="129" t="n">
        <v>3309.71</v>
      </c>
      <c r="M195" s="130" t="n"/>
      <c r="N195" s="129" t="n">
        <v>235849.93</v>
      </c>
    </row>
    <row r="196" ht="19.35" customHeight="1">
      <c r="A196" s="126" t="n"/>
      <c r="B196" s="131" t="n"/>
      <c r="C196" s="132" t="inlineStr">
        <is>
          <t>Всего накладные расходы</t>
        </is>
      </c>
      <c r="L196" s="129" t="n">
        <v>2945.64</v>
      </c>
      <c r="M196" s="130" t="n"/>
      <c r="N196" s="129" t="n">
        <v>209906.45</v>
      </c>
    </row>
    <row r="197" ht="19.35" customHeight="1">
      <c r="A197" s="126" t="n"/>
      <c r="B197" s="131" t="n"/>
      <c r="C197" s="132" t="inlineStr">
        <is>
          <t>Всего сметная прибыль</t>
        </is>
      </c>
      <c r="L197" s="129" t="n">
        <v>1357</v>
      </c>
      <c r="M197" s="130" t="n"/>
      <c r="N197" s="129" t="n">
        <v>96698.47</v>
      </c>
    </row>
    <row r="198" ht="19.35" customHeight="1">
      <c r="A198" s="126" t="n"/>
      <c r="B198" s="131" t="n"/>
      <c r="C198" s="132" t="inlineStr">
        <is>
          <t>Справочно</t>
        </is>
      </c>
      <c r="L198" s="129" t="n"/>
      <c r="M198" s="130" t="n"/>
      <c r="N198" s="129" t="n"/>
    </row>
    <row r="199" ht="19.35" customHeight="1">
      <c r="A199" s="126" t="n"/>
      <c r="B199" s="127" t="n"/>
      <c r="C199" s="132" t="inlineStr">
        <is>
          <t>затраты труда рабочих</t>
        </is>
      </c>
      <c r="I199" s="136" t="n">
        <v>337.31496</v>
      </c>
      <c r="J199" s="137" t="n"/>
      <c r="K199" s="137" t="n"/>
      <c r="L199" s="130" t="n"/>
      <c r="M199" s="130" t="n"/>
      <c r="N199" s="130" t="n"/>
    </row>
    <row r="200" ht="19.35" customHeight="1">
      <c r="A200" s="126" t="n"/>
      <c r="B200" s="127" t="n"/>
      <c r="C200" s="132" t="inlineStr">
        <is>
          <t>затраты труда машинистов</t>
        </is>
      </c>
      <c r="I200" s="136" t="n">
        <v>34.12392</v>
      </c>
      <c r="J200" s="137" t="n"/>
      <c r="K200" s="137" t="n"/>
      <c r="L200" s="130" t="n"/>
      <c r="M200" s="130" t="n"/>
      <c r="N200" s="130" t="n"/>
    </row>
    <row r="201" ht="19.35" customHeight="1">
      <c r="A201" s="126" t="n"/>
      <c r="B201" s="145" t="n"/>
      <c r="C201" s="145" t="n"/>
      <c r="D201" s="123" t="n"/>
      <c r="E201" s="123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46" t="inlineStr">
        <is>
          <t>Составил: ______________________________________/  Григорова И. А. /</t>
        </is>
      </c>
    </row>
    <row r="203" ht="19.35" customHeight="1">
      <c r="A203" s="146" t="n"/>
      <c r="B203" s="146" t="n"/>
      <c r="C203" s="147" t="inlineStr">
        <is>
          <t>должность, подпись (инициалы, фамилия)</t>
        </is>
      </c>
      <c r="G203" s="148" t="n"/>
      <c r="H203" s="148" t="n"/>
      <c r="I203" s="148" t="n"/>
      <c r="J203" s="146" t="n"/>
      <c r="K203" s="146" t="n"/>
      <c r="L203" s="146" t="n"/>
      <c r="M203" s="146" t="n"/>
      <c r="N203" s="146" t="n"/>
    </row>
    <row r="204" ht="19.35" customHeight="1">
      <c r="A204" s="146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47" t="inlineStr">
        <is>
          <t>должность, подпись (инициалы, фамилия)</t>
        </is>
      </c>
      <c r="G205" s="148" t="n"/>
      <c r="H205" s="148" t="n"/>
      <c r="I205" s="148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02-29-08</t>
        </is>
      </c>
    </row>
    <row r="25" ht="19.35" customHeight="1">
      <c r="A25" s="56" t="inlineStr">
        <is>
          <t>29 ВЛ 220 Амурская-Благовещенская №1.  Свободненский р-он Новоивановский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26.86</v>
      </c>
      <c r="M31" s="65" t="n">
        <v>0.38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61.78</v>
      </c>
      <c r="E32" s="72" t="inlineStr">
        <is>
          <t>(</t>
        </is>
      </c>
      <c r="F32" s="71" t="n">
        <v>0.87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44.98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61.78</v>
      </c>
      <c r="E34" s="72" t="inlineStr">
        <is>
          <t>(</t>
        </is>
      </c>
      <c r="F34" s="78" t="n">
        <v>0.87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81-114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1.08</v>
      </c>
      <c r="H44" s="95" t="n">
        <v>1</v>
      </c>
      <c r="I44" s="115" t="n">
        <v>1.08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116.42</v>
      </c>
      <c r="M46" s="101" t="n">
        <v>71.26000000000001</v>
      </c>
      <c r="N46" s="103" t="n">
        <v>8296.09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4" t="n">
        <v>13.4</v>
      </c>
      <c r="H47" s="149" t="n">
        <v>0.96</v>
      </c>
      <c r="I47" s="276" t="n">
        <v>13.89312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116.42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70" t="n"/>
      <c r="E49" s="271" t="n"/>
      <c r="F49" s="99" t="n"/>
      <c r="G49" s="106" t="n"/>
      <c r="H49" s="106" t="n"/>
      <c r="I49" s="100" t="n"/>
      <c r="J49" s="100" t="n"/>
      <c r="K49" s="100" t="n"/>
      <c r="L49" s="101" t="n">
        <v>116.42</v>
      </c>
      <c r="M49" s="100" t="n"/>
      <c r="N49" s="103" t="n">
        <v>8296.09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103.61</v>
      </c>
      <c r="M50" s="100" t="n"/>
      <c r="N50" s="112" t="n">
        <v>7383.52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47.73</v>
      </c>
      <c r="M51" s="100" t="n"/>
      <c r="N51" s="103" t="n">
        <v>3401.4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70" t="n"/>
      <c r="E52" s="271" t="n"/>
      <c r="F52" s="100" t="n"/>
      <c r="G52" s="106" t="n"/>
      <c r="H52" s="106" t="n"/>
      <c r="I52" s="113" t="n"/>
      <c r="J52" s="113" t="n"/>
      <c r="K52" s="113" t="n"/>
      <c r="L52" s="115" t="n">
        <v>267.76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0.6</v>
      </c>
      <c r="H53" s="95" t="n">
        <v>1</v>
      </c>
      <c r="I53" s="278" t="n">
        <v>0.6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186.32</v>
      </c>
      <c r="M55" s="101" t="n">
        <v>71.26000000000001</v>
      </c>
      <c r="N55" s="103" t="n">
        <v>13277.16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4" t="n">
        <v>38.6</v>
      </c>
      <c r="H56" s="149" t="n">
        <v>0.96</v>
      </c>
      <c r="I56" s="273" t="n">
        <v>22.2336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186.32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70" t="n"/>
      <c r="E58" s="271" t="n"/>
      <c r="F58" s="99" t="n"/>
      <c r="G58" s="106" t="n"/>
      <c r="H58" s="106" t="n"/>
      <c r="I58" s="100" t="n"/>
      <c r="J58" s="100" t="n"/>
      <c r="K58" s="100" t="n"/>
      <c r="L58" s="101" t="n">
        <v>186.32</v>
      </c>
      <c r="M58" s="100" t="n"/>
      <c r="N58" s="103" t="n">
        <v>13277.16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165.82</v>
      </c>
      <c r="M59" s="100" t="n"/>
      <c r="N59" s="112" t="n">
        <v>11816.67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76.39</v>
      </c>
      <c r="M60" s="100" t="n"/>
      <c r="N60" s="103" t="n">
        <v>5443.64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70" t="n"/>
      <c r="E61" s="271" t="n"/>
      <c r="F61" s="100" t="n"/>
      <c r="G61" s="106" t="n"/>
      <c r="H61" s="106" t="n"/>
      <c r="I61" s="113" t="n"/>
      <c r="J61" s="113" t="n"/>
      <c r="K61" s="113" t="n"/>
      <c r="L61" s="115" t="n">
        <v>428.53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0.12</v>
      </c>
      <c r="H62" s="95" t="n">
        <v>1</v>
      </c>
      <c r="I62" s="115" t="n">
        <v>0.12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46.82</v>
      </c>
      <c r="M64" s="101" t="n">
        <v>71.26000000000001</v>
      </c>
      <c r="N64" s="103" t="n">
        <v>3336.39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4" t="n">
        <v>48.5</v>
      </c>
      <c r="H65" s="149" t="n">
        <v>0.96</v>
      </c>
      <c r="I65" s="273" t="n">
        <v>5.5872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46.82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70" t="n"/>
      <c r="E67" s="271" t="n"/>
      <c r="F67" s="99" t="n"/>
      <c r="G67" s="106" t="n"/>
      <c r="H67" s="106" t="n"/>
      <c r="I67" s="100" t="n"/>
      <c r="J67" s="100" t="n"/>
      <c r="K67" s="100" t="n"/>
      <c r="L67" s="101" t="n">
        <v>46.82</v>
      </c>
      <c r="M67" s="100" t="n"/>
      <c r="N67" s="103" t="n">
        <v>3336.39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41.67</v>
      </c>
      <c r="M68" s="100" t="n"/>
      <c r="N68" s="112" t="n">
        <v>2969.39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19.2</v>
      </c>
      <c r="M69" s="100" t="n"/>
      <c r="N69" s="103" t="n">
        <v>1367.92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70" t="n"/>
      <c r="E70" s="271" t="n"/>
      <c r="F70" s="100" t="n"/>
      <c r="G70" s="106" t="n"/>
      <c r="H70" s="106" t="n"/>
      <c r="I70" s="113" t="n"/>
      <c r="J70" s="113" t="n"/>
      <c r="K70" s="113" t="n"/>
      <c r="L70" s="115" t="n">
        <v>107.69</v>
      </c>
      <c r="M70" s="113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0.1</v>
      </c>
      <c r="H71" s="95" t="n">
        <v>1</v>
      </c>
      <c r="I71" s="278" t="n">
        <v>0.1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9" t="n">
        <v>0.96</v>
      </c>
      <c r="L73" s="101" t="n">
        <v>12.63</v>
      </c>
      <c r="M73" s="101" t="n">
        <v>71.26000000000001</v>
      </c>
      <c r="N73" s="101" t="n">
        <v>900.01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4" t="n">
        <v>15.7</v>
      </c>
      <c r="H74" s="149" t="n">
        <v>0.96</v>
      </c>
      <c r="I74" s="273" t="n">
        <v>1.5072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12.63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70" t="n"/>
      <c r="E76" s="271" t="n"/>
      <c r="F76" s="99" t="n"/>
      <c r="G76" s="106" t="n"/>
      <c r="H76" s="106" t="n"/>
      <c r="I76" s="100" t="n"/>
      <c r="J76" s="100" t="n"/>
      <c r="K76" s="100" t="n"/>
      <c r="L76" s="101" t="n">
        <v>12.63</v>
      </c>
      <c r="M76" s="100" t="n"/>
      <c r="N76" s="101" t="n">
        <v>900.01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11.24</v>
      </c>
      <c r="M77" s="100" t="n"/>
      <c r="N77" s="118" t="n">
        <v>801.01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5.18</v>
      </c>
      <c r="M78" s="100" t="n"/>
      <c r="N78" s="101" t="n">
        <v>369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70" t="n"/>
      <c r="E79" s="271" t="n"/>
      <c r="F79" s="100" t="n"/>
      <c r="G79" s="106" t="n"/>
      <c r="H79" s="106" t="n"/>
      <c r="I79" s="113" t="n"/>
      <c r="J79" s="113" t="n"/>
      <c r="K79" s="113" t="n"/>
      <c r="L79" s="115" t="n">
        <v>29.05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0.04</v>
      </c>
      <c r="H80" s="95" t="n">
        <v>1</v>
      </c>
      <c r="I80" s="115" t="n">
        <v>0.04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9" t="n">
        <v>0.96</v>
      </c>
      <c r="L82" s="101" t="n">
        <v>14.77</v>
      </c>
      <c r="M82" s="101" t="n">
        <v>71.26000000000001</v>
      </c>
      <c r="N82" s="103" t="n">
        <v>1052.51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4" t="n">
        <v>45.9</v>
      </c>
      <c r="H83" s="149" t="n">
        <v>0.96</v>
      </c>
      <c r="I83" s="276" t="n">
        <v>1.76256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14.77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270" t="n"/>
      <c r="E85" s="271" t="n"/>
      <c r="F85" s="99" t="n"/>
      <c r="G85" s="106" t="n"/>
      <c r="H85" s="106" t="n"/>
      <c r="I85" s="100" t="n"/>
      <c r="J85" s="100" t="n"/>
      <c r="K85" s="100" t="n"/>
      <c r="L85" s="101" t="n">
        <v>14.77</v>
      </c>
      <c r="M85" s="100" t="n"/>
      <c r="N85" s="103" t="n">
        <v>1052.51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13.15</v>
      </c>
      <c r="M86" s="100" t="n"/>
      <c r="N86" s="118" t="n">
        <v>936.73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6.06</v>
      </c>
      <c r="M87" s="100" t="n"/>
      <c r="N87" s="101" t="n">
        <v>431.53</v>
      </c>
    </row>
    <row r="88" ht="19.35" customHeight="1">
      <c r="A88" s="96" t="n"/>
      <c r="B88" s="108" t="n"/>
      <c r="C88" s="88" t="inlineStr">
        <is>
          <t>Всего по позиции</t>
        </is>
      </c>
      <c r="D88" s="270" t="n"/>
      <c r="E88" s="271" t="n"/>
      <c r="F88" s="100" t="n"/>
      <c r="G88" s="106" t="n"/>
      <c r="H88" s="106" t="n"/>
      <c r="I88" s="113" t="n"/>
      <c r="J88" s="113" t="n"/>
      <c r="K88" s="113" t="n"/>
      <c r="L88" s="115" t="n">
        <v>33.98</v>
      </c>
      <c r="M88" s="113" t="n"/>
      <c r="N88" s="94" t="n"/>
    </row>
    <row r="89" ht="19.35" customHeight="1">
      <c r="A89" s="122" t="n"/>
      <c r="B89" s="122" t="n"/>
      <c r="C89" s="123" t="inlineStr">
        <is>
          <t>Итого по разделу 1. Вырубка просеки</t>
        </is>
      </c>
      <c r="L89" s="124" t="n">
        <v>867.01</v>
      </c>
      <c r="M89" s="122" t="n"/>
      <c r="N89" s="125" t="n"/>
    </row>
    <row r="90" ht="19.35" customHeight="1">
      <c r="A90" s="126" t="n"/>
      <c r="B90" s="127" t="n"/>
      <c r="C90" s="128" t="inlineStr">
        <is>
          <t>Итого прямые затраты по разделу</t>
        </is>
      </c>
      <c r="L90" s="129" t="n">
        <v>376.96</v>
      </c>
      <c r="M90" s="130" t="n"/>
      <c r="N90" s="129" t="n">
        <v>26862.16</v>
      </c>
    </row>
    <row r="91" ht="19.35" customHeight="1">
      <c r="A91" s="126" t="n"/>
      <c r="B91" s="127" t="n"/>
      <c r="C91" s="128" t="inlineStr">
        <is>
          <t>в том числе</t>
        </is>
      </c>
      <c r="L91" s="129" t="n"/>
      <c r="M91" s="130" t="n"/>
      <c r="N91" s="129" t="n"/>
    </row>
    <row r="92" ht="19.35" customHeight="1">
      <c r="A92" s="126" t="n"/>
      <c r="B92" s="127" t="n"/>
      <c r="C92" s="128" t="inlineStr">
        <is>
          <t>- оплата труда (ОТ)</t>
        </is>
      </c>
      <c r="L92" s="129" t="n">
        <v>376.96</v>
      </c>
      <c r="M92" s="130" t="n"/>
      <c r="N92" s="129" t="n">
        <v>26862.16</v>
      </c>
    </row>
    <row r="93" ht="19.35" customHeight="1">
      <c r="A93" s="126" t="n"/>
      <c r="B93" s="127" t="n"/>
      <c r="C93" s="128" t="inlineStr">
        <is>
          <t>- эксплуатация машин и механизмов</t>
        </is>
      </c>
      <c r="L93" s="129" t="n">
        <v>0</v>
      </c>
      <c r="M93" s="130" t="n"/>
      <c r="N93" s="129" t="n">
        <v>0</v>
      </c>
    </row>
    <row r="94" ht="19.35" customHeight="1">
      <c r="A94" s="126" t="n"/>
      <c r="B94" s="131" t="n"/>
      <c r="C94" s="132" t="inlineStr">
        <is>
          <t>в том числе</t>
        </is>
      </c>
      <c r="L94" s="129" t="n"/>
      <c r="M94" s="130" t="n"/>
      <c r="N94" s="129" t="n"/>
    </row>
    <row r="95" ht="19.35" customHeight="1">
      <c r="A95" s="126" t="n"/>
      <c r="B95" s="131" t="n"/>
      <c r="C95" s="132" t="inlineStr">
        <is>
          <t>эксплуатация машин и механизмов без учета доплат к оплате труда машинистов</t>
        </is>
      </c>
      <c r="L95" s="129" t="n">
        <v>0</v>
      </c>
      <c r="M95" s="130" t="n"/>
      <c r="N95" s="129" t="n">
        <v>0</v>
      </c>
    </row>
    <row r="96" ht="19.35" customHeight="1">
      <c r="A96" s="126" t="n"/>
      <c r="B96" s="131" t="n"/>
      <c r="C96" s="132" t="inlineStr">
        <is>
          <t>в том числе</t>
        </is>
      </c>
      <c r="L96" s="129" t="n"/>
      <c r="M96" s="130" t="n"/>
      <c r="N96" s="129" t="n"/>
    </row>
    <row r="97" ht="19.35" customHeight="1">
      <c r="A97" s="126" t="n"/>
      <c r="B97" s="131" t="n"/>
      <c r="C97" s="132" t="inlineStr">
        <is>
          <t>оплата труда машинистов (ОТм)</t>
        </is>
      </c>
      <c r="L97" s="129" t="n">
        <v>0</v>
      </c>
      <c r="M97" s="130" t="n"/>
      <c r="N97" s="129" t="n">
        <v>0</v>
      </c>
    </row>
    <row r="98" ht="19.35" customHeight="1">
      <c r="A98" s="126" t="n"/>
      <c r="B98" s="127" t="n"/>
      <c r="C98" s="128" t="inlineStr">
        <is>
          <t>Итого ФОТ (справочно)</t>
        </is>
      </c>
      <c r="L98" s="129" t="n">
        <v>376.96</v>
      </c>
      <c r="M98" s="130" t="n"/>
      <c r="N98" s="129" t="n">
        <v>26862.16</v>
      </c>
    </row>
    <row r="99" ht="19.35" customHeight="1">
      <c r="A99" s="126" t="n"/>
      <c r="B99" s="127" t="n"/>
      <c r="C99" s="128" t="inlineStr">
        <is>
          <t>Итого накладные расходы</t>
        </is>
      </c>
      <c r="L99" s="129" t="n">
        <v>335.49</v>
      </c>
      <c r="M99" s="130" t="n"/>
      <c r="N99" s="129" t="n">
        <v>23907.32</v>
      </c>
    </row>
    <row r="100" ht="19.35" customHeight="1">
      <c r="A100" s="126" t="n"/>
      <c r="B100" s="127" t="n"/>
      <c r="C100" s="128" t="inlineStr">
        <is>
          <t>Итого сметная прибыль</t>
        </is>
      </c>
      <c r="L100" s="129" t="n">
        <v>154.56</v>
      </c>
      <c r="M100" s="130" t="n"/>
      <c r="N100" s="129" t="n">
        <v>11013.49</v>
      </c>
    </row>
    <row r="101" ht="19.35" customHeight="1">
      <c r="A101" s="126" t="n"/>
      <c r="B101" s="133" t="n"/>
      <c r="C101" s="134" t="inlineStr">
        <is>
          <t>Итого по разделу</t>
        </is>
      </c>
      <c r="L101" s="124" t="n">
        <v>867.01</v>
      </c>
      <c r="M101" s="135" t="n"/>
      <c r="N101" s="124" t="n">
        <v>61782.97</v>
      </c>
    </row>
    <row r="102" ht="19.35" customHeight="1">
      <c r="A102" s="126" t="n"/>
      <c r="B102" s="131" t="n"/>
      <c r="C102" s="132" t="inlineStr">
        <is>
          <t>Справочно</t>
        </is>
      </c>
      <c r="L102" s="129" t="n"/>
      <c r="M102" s="130" t="n"/>
      <c r="N102" s="129" t="n"/>
    </row>
    <row r="103" ht="19.35" customHeight="1">
      <c r="A103" s="126" t="n"/>
      <c r="B103" s="127" t="n"/>
      <c r="C103" s="132" t="inlineStr">
        <is>
          <t>затраты труда рабочих</t>
        </is>
      </c>
      <c r="I103" s="136" t="n">
        <v>44.98368</v>
      </c>
      <c r="J103" s="137" t="n"/>
      <c r="K103" s="137" t="n"/>
      <c r="L103" s="130" t="n"/>
      <c r="M103" s="130" t="n"/>
      <c r="N103" s="130" t="n"/>
    </row>
    <row r="104" ht="19.35" customHeight="1">
      <c r="A104" s="126" t="n"/>
      <c r="B104" s="127" t="n"/>
      <c r="C104" s="132" t="inlineStr">
        <is>
          <t>затраты труда машинистов</t>
        </is>
      </c>
      <c r="I104" s="136" t="n">
        <v>0</v>
      </c>
      <c r="J104" s="137" t="n"/>
      <c r="K104" s="137" t="n"/>
      <c r="L104" s="130" t="n"/>
      <c r="M104" s="130" t="n"/>
      <c r="N104" s="130" t="n"/>
    </row>
    <row r="105" ht="19.35" customHeight="1">
      <c r="A105" s="138" t="n"/>
      <c r="B105" s="139" t="n"/>
      <c r="C105" s="140" t="inlineStr">
        <is>
          <t>ВСЕГО по смете</t>
        </is>
      </c>
      <c r="D105" s="141" t="n"/>
      <c r="E105" s="141" t="n"/>
      <c r="F105" s="142" t="n"/>
      <c r="G105" s="142" t="n"/>
      <c r="H105" s="142" t="n"/>
      <c r="I105" s="142" t="n"/>
      <c r="J105" s="142" t="n"/>
      <c r="K105" s="142" t="n"/>
      <c r="L105" s="143" t="n"/>
      <c r="M105" s="142" t="n"/>
      <c r="N105" s="144" t="n"/>
    </row>
    <row r="106" ht="19.35" customHeight="1">
      <c r="A106" s="126" t="n"/>
      <c r="B106" s="133" t="n"/>
      <c r="C106" s="134" t="inlineStr">
        <is>
          <t>Итого по всем разделам</t>
        </is>
      </c>
      <c r="L106" s="124" t="n">
        <v>867.01</v>
      </c>
      <c r="M106" s="125" t="n"/>
      <c r="N106" s="124" t="n"/>
    </row>
    <row r="107" ht="19.35" customHeight="1">
      <c r="A107" s="126" t="n"/>
      <c r="B107" s="127" t="n"/>
      <c r="C107" s="128" t="inlineStr">
        <is>
          <t>ВСЕГО строительные работы</t>
        </is>
      </c>
      <c r="L107" s="129" t="n">
        <v>867.01</v>
      </c>
      <c r="M107" s="130" t="n"/>
      <c r="N107" s="129" t="n">
        <v>61782.97</v>
      </c>
    </row>
    <row r="108" ht="19.35" customHeight="1">
      <c r="A108" s="126" t="n"/>
      <c r="B108" s="131" t="n"/>
      <c r="C108" s="132" t="inlineStr">
        <is>
          <t>в том числе</t>
        </is>
      </c>
      <c r="L108" s="129" t="n"/>
      <c r="M108" s="130" t="n"/>
      <c r="N108" s="129" t="n"/>
    </row>
    <row r="109" ht="19.35" customHeight="1">
      <c r="A109" s="126" t="n"/>
      <c r="B109" s="131" t="n"/>
      <c r="C109" s="132" t="inlineStr">
        <is>
          <t>всего прямые затраты</t>
        </is>
      </c>
      <c r="L109" s="129" t="n">
        <v>376.96</v>
      </c>
      <c r="M109" s="130" t="n"/>
      <c r="N109" s="129" t="n">
        <v>26862.16</v>
      </c>
    </row>
    <row r="110" ht="19.35" customHeight="1">
      <c r="A110" s="126" t="n"/>
      <c r="B110" s="131" t="n"/>
      <c r="C110" s="132" t="inlineStr">
        <is>
          <t>в том числе</t>
        </is>
      </c>
      <c r="L110" s="129" t="n"/>
      <c r="M110" s="130" t="n"/>
      <c r="N110" s="129" t="n"/>
    </row>
    <row r="111" ht="19.35" customHeight="1">
      <c r="A111" s="126" t="n"/>
      <c r="B111" s="131" t="n"/>
      <c r="C111" s="132" t="inlineStr">
        <is>
          <t>- оплата труда (ОТ)</t>
        </is>
      </c>
      <c r="L111" s="129" t="n">
        <v>376.96</v>
      </c>
      <c r="M111" s="130" t="n"/>
      <c r="N111" s="129" t="n">
        <v>26862.16</v>
      </c>
    </row>
    <row r="112" ht="19.35" customHeight="1">
      <c r="A112" s="126" t="n"/>
      <c r="B112" s="131" t="n"/>
      <c r="C112" s="132" t="inlineStr">
        <is>
          <t>- эксплуатация машин и механизмов</t>
        </is>
      </c>
      <c r="L112" s="129" t="n">
        <v>0</v>
      </c>
      <c r="M112" s="130" t="n"/>
      <c r="N112" s="129" t="n">
        <v>0</v>
      </c>
    </row>
    <row r="113" ht="19.35" customHeight="1">
      <c r="A113" s="126" t="n"/>
      <c r="B113" s="131" t="n"/>
      <c r="C113" s="132" t="inlineStr">
        <is>
          <t>в т.ч. эксплуатация машин и механизмов без учета доплат к оплате труда машинистов</t>
        </is>
      </c>
      <c r="L113" s="129" t="n">
        <v>0</v>
      </c>
      <c r="M113" s="130" t="n"/>
      <c r="N113" s="129" t="n">
        <v>0</v>
      </c>
    </row>
    <row r="114" ht="19.35" customHeight="1">
      <c r="A114" s="126" t="n"/>
      <c r="B114" s="131" t="n"/>
      <c r="C114" s="132" t="inlineStr">
        <is>
          <t>- в т.ч. оплата труда машинистов (ОТм)</t>
        </is>
      </c>
      <c r="L114" s="129" t="n">
        <v>0</v>
      </c>
      <c r="M114" s="130" t="n"/>
      <c r="N114" s="129" t="n">
        <v>0</v>
      </c>
    </row>
    <row r="115" ht="19.35" customHeight="1">
      <c r="A115" s="126" t="n"/>
      <c r="B115" s="131" t="n"/>
      <c r="C115" s="132" t="inlineStr">
        <is>
          <t>всего ФОТ (справочно)</t>
        </is>
      </c>
      <c r="L115" s="129" t="n">
        <v>376.96</v>
      </c>
      <c r="M115" s="130" t="n"/>
      <c r="N115" s="129" t="n">
        <v>26862.16</v>
      </c>
    </row>
    <row r="116" ht="19.35" customHeight="1">
      <c r="A116" s="126" t="n"/>
      <c r="B116" s="131" t="n"/>
      <c r="C116" s="132" t="inlineStr">
        <is>
          <t>всего накладные расходы</t>
        </is>
      </c>
      <c r="L116" s="129" t="n">
        <v>335.49</v>
      </c>
      <c r="M116" s="130" t="n"/>
      <c r="N116" s="129" t="n">
        <v>23907.32</v>
      </c>
    </row>
    <row r="117" ht="19.35" customHeight="1">
      <c r="A117" s="126" t="n"/>
      <c r="B117" s="131" t="n"/>
      <c r="C117" s="132" t="inlineStr">
        <is>
          <t>всего сметная прибыль</t>
        </is>
      </c>
      <c r="L117" s="129" t="n">
        <v>154.56</v>
      </c>
      <c r="M117" s="130" t="n"/>
      <c r="N117" s="129" t="n">
        <v>11013.49</v>
      </c>
    </row>
    <row r="118" ht="19.35" customHeight="1">
      <c r="A118" s="126" t="n"/>
      <c r="B118" s="133" t="n"/>
      <c r="C118" s="134" t="inlineStr">
        <is>
          <t>ВСЕГО по смете</t>
        </is>
      </c>
      <c r="L118" s="124" t="n">
        <v>867.01</v>
      </c>
      <c r="M118" s="125" t="n"/>
      <c r="N118" s="124" t="n">
        <v>61782.97</v>
      </c>
    </row>
    <row r="119" ht="19.35" customHeight="1">
      <c r="A119" s="126" t="n"/>
      <c r="B119" s="131" t="n"/>
      <c r="C119" s="132" t="inlineStr">
        <is>
          <t>Всего прямые затраты</t>
        </is>
      </c>
      <c r="L119" s="129" t="n">
        <v>376.96</v>
      </c>
      <c r="M119" s="130" t="n"/>
      <c r="N119" s="129" t="n">
        <v>26862.16</v>
      </c>
    </row>
    <row r="120" ht="19.35" customHeight="1">
      <c r="A120" s="126" t="n"/>
      <c r="B120" s="131" t="n"/>
      <c r="C120" s="132" t="inlineStr">
        <is>
          <t>в том числе</t>
        </is>
      </c>
      <c r="L120" s="129" t="n"/>
      <c r="M120" s="130" t="n"/>
      <c r="N120" s="129" t="n"/>
    </row>
    <row r="121" ht="19.35" customHeight="1">
      <c r="A121" s="126" t="n"/>
      <c r="B121" s="131" t="n"/>
      <c r="C121" s="132" t="inlineStr">
        <is>
          <t>- оплата труда рабочих (ОТ)</t>
        </is>
      </c>
      <c r="L121" s="129" t="n">
        <v>376.96</v>
      </c>
      <c r="M121" s="130" t="n"/>
      <c r="N121" s="129" t="n">
        <v>26862.16</v>
      </c>
    </row>
    <row r="122" ht="19.35" customHeight="1">
      <c r="A122" s="126" t="n"/>
      <c r="B122" s="131" t="n"/>
      <c r="C122" s="132" t="inlineStr">
        <is>
          <t>- эксплуатация машин и механизмов</t>
        </is>
      </c>
      <c r="L122" s="129" t="n">
        <v>0</v>
      </c>
      <c r="M122" s="130" t="n"/>
      <c r="N122" s="129" t="n">
        <v>0</v>
      </c>
    </row>
    <row r="123" ht="19.35" customHeight="1">
      <c r="A123" s="126" t="n"/>
      <c r="B123" s="131" t="n"/>
      <c r="C123" s="132" t="inlineStr">
        <is>
          <t>в т.ч. эксплуатация машин и механизмов без учета доплат к оплате труда машинистов</t>
        </is>
      </c>
      <c r="L123" s="129" t="n">
        <v>0</v>
      </c>
      <c r="M123" s="130" t="n"/>
      <c r="N123" s="129" t="n">
        <v>0</v>
      </c>
    </row>
    <row r="124" ht="19.35" customHeight="1">
      <c r="A124" s="126" t="n"/>
      <c r="B124" s="131" t="n"/>
      <c r="C124" s="132" t="inlineStr">
        <is>
          <t>- в т.ч. оплата труда машинистов (ОТм)</t>
        </is>
      </c>
      <c r="L124" s="129" t="n">
        <v>0</v>
      </c>
      <c r="M124" s="130" t="n"/>
      <c r="N124" s="129" t="n">
        <v>0</v>
      </c>
    </row>
    <row r="125" ht="19.35" customHeight="1">
      <c r="A125" s="126" t="n"/>
      <c r="B125" s="131" t="n"/>
      <c r="C125" s="132" t="inlineStr">
        <is>
          <t>Всего ФОТ (справочно)</t>
        </is>
      </c>
      <c r="L125" s="129" t="n">
        <v>376.96</v>
      </c>
      <c r="M125" s="130" t="n"/>
      <c r="N125" s="129" t="n">
        <v>26862.16</v>
      </c>
    </row>
    <row r="126" ht="19.35" customHeight="1">
      <c r="A126" s="126" t="n"/>
      <c r="B126" s="131" t="n"/>
      <c r="C126" s="132" t="inlineStr">
        <is>
          <t>Всего накладные расходы</t>
        </is>
      </c>
      <c r="L126" s="129" t="n">
        <v>335.49</v>
      </c>
      <c r="M126" s="130" t="n"/>
      <c r="N126" s="129" t="n">
        <v>23907.32</v>
      </c>
    </row>
    <row r="127" ht="19.35" customHeight="1">
      <c r="A127" s="126" t="n"/>
      <c r="B127" s="131" t="n"/>
      <c r="C127" s="132" t="inlineStr">
        <is>
          <t>Всего сметная прибыль</t>
        </is>
      </c>
      <c r="L127" s="129" t="n">
        <v>154.56</v>
      </c>
      <c r="M127" s="130" t="n"/>
      <c r="N127" s="129" t="n">
        <v>11013.49</v>
      </c>
    </row>
    <row r="128" ht="19.35" customHeight="1">
      <c r="A128" s="126" t="n"/>
      <c r="B128" s="131" t="n"/>
      <c r="C128" s="132" t="inlineStr">
        <is>
          <t>Справочно</t>
        </is>
      </c>
      <c r="L128" s="129" t="n"/>
      <c r="M128" s="130" t="n"/>
      <c r="N128" s="129" t="n"/>
    </row>
    <row r="129" ht="19.35" customHeight="1">
      <c r="A129" s="126" t="n"/>
      <c r="B129" s="127" t="n"/>
      <c r="C129" s="132" t="inlineStr">
        <is>
          <t>затраты труда рабочих</t>
        </is>
      </c>
      <c r="I129" s="136" t="n">
        <v>44.98368</v>
      </c>
      <c r="J129" s="137" t="n"/>
      <c r="K129" s="137" t="n"/>
      <c r="L129" s="130" t="n"/>
      <c r="M129" s="130" t="n"/>
      <c r="N129" s="130" t="n"/>
    </row>
    <row r="130" ht="19.35" customHeight="1">
      <c r="A130" s="126" t="n"/>
      <c r="B130" s="127" t="n"/>
      <c r="C130" s="132" t="inlineStr">
        <is>
          <t>затраты труда машинистов</t>
        </is>
      </c>
      <c r="I130" s="136" t="n">
        <v>0</v>
      </c>
      <c r="J130" s="137" t="n"/>
      <c r="K130" s="137" t="n"/>
      <c r="L130" s="130" t="n"/>
      <c r="M130" s="130" t="n"/>
      <c r="N130" s="130" t="n"/>
    </row>
    <row r="131" ht="19.35" customHeight="1">
      <c r="A131" s="126" t="n"/>
      <c r="B131" s="145" t="n"/>
      <c r="C131" s="145" t="n"/>
      <c r="D131" s="123" t="n"/>
      <c r="E131" s="123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46" t="inlineStr">
        <is>
          <t>Составил: ______________________________________/  Григорова И. А. /</t>
        </is>
      </c>
    </row>
    <row r="133" ht="19.35" customHeight="1">
      <c r="A133" s="146" t="n"/>
      <c r="B133" s="146" t="n"/>
      <c r="C133" s="147" t="inlineStr">
        <is>
          <t>должность, подпись (инициалы, фамилия)</t>
        </is>
      </c>
      <c r="G133" s="148" t="n"/>
      <c r="H133" s="148" t="n"/>
      <c r="I133" s="148" t="n"/>
      <c r="J133" s="146" t="n"/>
      <c r="K133" s="146" t="n"/>
      <c r="L133" s="146" t="n"/>
      <c r="M133" s="146" t="n"/>
      <c r="N133" s="146" t="n"/>
    </row>
    <row r="134" ht="19.35" customHeight="1">
      <c r="A134" s="146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47" t="inlineStr">
        <is>
          <t>должность, подпись (инициалы, фамилия)</t>
        </is>
      </c>
      <c r="G135" s="148" t="n"/>
      <c r="H135" s="148" t="n"/>
      <c r="I135" s="148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02-29-09</t>
        </is>
      </c>
    </row>
    <row r="25" ht="19.35" customHeight="1">
      <c r="A25" s="56" t="inlineStr">
        <is>
          <t>29 ВЛ 220 Амурская-Благовещенская №1. Натальинское уч. л-во Благовещенского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1811.46</v>
      </c>
      <c r="M31" s="65" t="n">
        <v>25.42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4976.45</v>
      </c>
      <c r="E32" s="72" t="inlineStr">
        <is>
          <t>(</t>
        </is>
      </c>
      <c r="F32" s="71" t="n">
        <v>85.23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3007.01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282.46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4976.45</v>
      </c>
      <c r="E34" s="72" t="inlineStr">
        <is>
          <t>(</t>
        </is>
      </c>
      <c r="F34" s="78" t="n">
        <v>85.23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445</v>
      </c>
      <c r="H44" s="95" t="n">
        <v>1</v>
      </c>
      <c r="I44" s="95" t="n">
        <v>445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20179.86</v>
      </c>
      <c r="M45" s="101" t="n">
        <v>71.26000000000001</v>
      </c>
      <c r="N45" s="103" t="n">
        <v>1438016.82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103" t="n">
        <v>2365.62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20179.86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70" t="n"/>
      <c r="E48" s="271" t="n"/>
      <c r="F48" s="99" t="n"/>
      <c r="G48" s="106" t="n"/>
      <c r="H48" s="106" t="n"/>
      <c r="I48" s="100" t="n"/>
      <c r="J48" s="100" t="n"/>
      <c r="K48" s="100" t="n"/>
      <c r="L48" s="103" t="n">
        <v>20179.86</v>
      </c>
      <c r="M48" s="100" t="n"/>
      <c r="N48" s="103" t="n">
        <v>1438016.82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17960.08</v>
      </c>
      <c r="M49" s="100" t="n"/>
      <c r="N49" s="112" t="n">
        <v>1279834.97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8273.74</v>
      </c>
      <c r="M50" s="100" t="n"/>
      <c r="N50" s="103" t="n">
        <v>589586.9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70" t="n"/>
      <c r="E51" s="271" t="n"/>
      <c r="F51" s="100" t="n"/>
      <c r="G51" s="106" t="n"/>
      <c r="H51" s="106" t="n"/>
      <c r="I51" s="113" t="n"/>
      <c r="J51" s="113" t="n"/>
      <c r="K51" s="113" t="n"/>
      <c r="L51" s="114" t="n">
        <v>46413.68</v>
      </c>
      <c r="M51" s="113" t="n"/>
      <c r="N51" s="94" t="n"/>
    </row>
    <row r="52" ht="19.35" customHeight="1">
      <c r="A52" s="90" t="inlineStr">
        <is>
          <t>Пролет 163-172, 175-179, 186-187, 207-276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7.23</v>
      </c>
      <c r="H53" s="95" t="n">
        <v>1</v>
      </c>
      <c r="I53" s="115" t="n">
        <v>7.23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424.86</v>
      </c>
      <c r="M54" s="101" t="n">
        <v>71.26000000000001</v>
      </c>
      <c r="N54" s="103" t="n">
        <v>30275.52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6" t="n">
        <v>45.20196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424.86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70" t="n"/>
      <c r="E57" s="271" t="n"/>
      <c r="F57" s="99" t="n"/>
      <c r="G57" s="106" t="n"/>
      <c r="H57" s="106" t="n"/>
      <c r="I57" s="100" t="n"/>
      <c r="J57" s="100" t="n"/>
      <c r="K57" s="100" t="n"/>
      <c r="L57" s="101" t="n">
        <v>424.86</v>
      </c>
      <c r="M57" s="100" t="n"/>
      <c r="N57" s="103" t="n">
        <v>30275.52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378.13</v>
      </c>
      <c r="M58" s="100" t="n"/>
      <c r="N58" s="112" t="n">
        <v>26945.21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174.19</v>
      </c>
      <c r="M59" s="100" t="n"/>
      <c r="N59" s="103" t="n">
        <v>12412.96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70" t="n"/>
      <c r="E60" s="271" t="n"/>
      <c r="F60" s="100" t="n"/>
      <c r="G60" s="106" t="n"/>
      <c r="H60" s="106" t="n"/>
      <c r="I60" s="113" t="n"/>
      <c r="J60" s="113" t="n"/>
      <c r="K60" s="113" t="n"/>
      <c r="L60" s="115" t="n">
        <v>977.1799999999999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4.02</v>
      </c>
      <c r="H61" s="95" t="n">
        <v>1</v>
      </c>
      <c r="I61" s="115" t="n">
        <v>4.02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457.99</v>
      </c>
      <c r="M62" s="101" t="n">
        <v>71.26000000000001</v>
      </c>
      <c r="N62" s="103" t="n">
        <v>32636.37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4" t="n">
        <v>10.1</v>
      </c>
      <c r="H63" s="272" t="n">
        <v>1.2</v>
      </c>
      <c r="I63" s="273" t="n">
        <v>48.7224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457.99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70" t="n"/>
      <c r="E65" s="271" t="n"/>
      <c r="F65" s="99" t="n"/>
      <c r="G65" s="106" t="n"/>
      <c r="H65" s="106" t="n"/>
      <c r="I65" s="100" t="n"/>
      <c r="J65" s="100" t="n"/>
      <c r="K65" s="100" t="n"/>
      <c r="L65" s="101" t="n">
        <v>457.99</v>
      </c>
      <c r="M65" s="100" t="n"/>
      <c r="N65" s="103" t="n">
        <v>32636.37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407.61</v>
      </c>
      <c r="M66" s="100" t="n"/>
      <c r="N66" s="112" t="n">
        <v>29046.37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187.78</v>
      </c>
      <c r="M67" s="100" t="n"/>
      <c r="N67" s="103" t="n">
        <v>13380.91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70" t="n"/>
      <c r="E68" s="271" t="n"/>
      <c r="F68" s="100" t="n"/>
      <c r="G68" s="106" t="n"/>
      <c r="H68" s="106" t="n"/>
      <c r="I68" s="113" t="n"/>
      <c r="J68" s="113" t="n"/>
      <c r="K68" s="113" t="n"/>
      <c r="L68" s="114" t="n">
        <v>1053.38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0.84</v>
      </c>
      <c r="H69" s="95" t="n">
        <v>1</v>
      </c>
      <c r="I69" s="115" t="n">
        <v>0.84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126.97</v>
      </c>
      <c r="M70" s="101" t="n">
        <v>71.26000000000001</v>
      </c>
      <c r="N70" s="103" t="n">
        <v>9047.879999999999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4" t="n">
        <v>13.4</v>
      </c>
      <c r="H71" s="272" t="n">
        <v>1.2</v>
      </c>
      <c r="I71" s="273" t="n">
        <v>13.5072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126.97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70" t="n"/>
      <c r="E73" s="271" t="n"/>
      <c r="F73" s="99" t="n"/>
      <c r="G73" s="106" t="n"/>
      <c r="H73" s="106" t="n"/>
      <c r="I73" s="100" t="n"/>
      <c r="J73" s="100" t="n"/>
      <c r="K73" s="100" t="n"/>
      <c r="L73" s="101" t="n">
        <v>126.97</v>
      </c>
      <c r="M73" s="100" t="n"/>
      <c r="N73" s="103" t="n">
        <v>9047.879999999999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113</v>
      </c>
      <c r="M74" s="100" t="n"/>
      <c r="N74" s="112" t="n">
        <v>8052.61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52.06</v>
      </c>
      <c r="M75" s="100" t="n"/>
      <c r="N75" s="103" t="n">
        <v>3709.63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70" t="n"/>
      <c r="E76" s="271" t="n"/>
      <c r="F76" s="100" t="n"/>
      <c r="G76" s="106" t="n"/>
      <c r="H76" s="106" t="n"/>
      <c r="I76" s="113" t="n"/>
      <c r="J76" s="113" t="n"/>
      <c r="K76" s="113" t="n"/>
      <c r="L76" s="115" t="n">
        <v>292.03</v>
      </c>
      <c r="M76" s="113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2.54</v>
      </c>
      <c r="H77" s="95" t="n">
        <v>1</v>
      </c>
      <c r="I77" s="115" t="n">
        <v>2.54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180.5</v>
      </c>
      <c r="M78" s="101" t="n">
        <v>71.26000000000001</v>
      </c>
      <c r="N78" s="103" t="n">
        <v>12862.43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4" t="n">
        <v>6.3</v>
      </c>
      <c r="H79" s="272" t="n">
        <v>1.2</v>
      </c>
      <c r="I79" s="273" t="n">
        <v>19.2024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180.5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270" t="n"/>
      <c r="E81" s="271" t="n"/>
      <c r="F81" s="99" t="n"/>
      <c r="G81" s="106" t="n"/>
      <c r="H81" s="106" t="n"/>
      <c r="I81" s="100" t="n"/>
      <c r="J81" s="100" t="n"/>
      <c r="K81" s="100" t="n"/>
      <c r="L81" s="101" t="n">
        <v>180.5</v>
      </c>
      <c r="M81" s="100" t="n"/>
      <c r="N81" s="103" t="n">
        <v>12862.43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160.65</v>
      </c>
      <c r="M82" s="100" t="n"/>
      <c r="N82" s="112" t="n">
        <v>11447.56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74.01000000000001</v>
      </c>
      <c r="M83" s="100" t="n"/>
      <c r="N83" s="103" t="n">
        <v>5273.6</v>
      </c>
    </row>
    <row r="84" ht="19.35" customHeight="1">
      <c r="A84" s="96" t="n"/>
      <c r="B84" s="108" t="n"/>
      <c r="C84" s="88" t="inlineStr">
        <is>
          <t>Всего по позиции</t>
        </is>
      </c>
      <c r="D84" s="270" t="n"/>
      <c r="E84" s="271" t="n"/>
      <c r="F84" s="100" t="n"/>
      <c r="G84" s="106" t="n"/>
      <c r="H84" s="106" t="n"/>
      <c r="I84" s="113" t="n"/>
      <c r="J84" s="113" t="n"/>
      <c r="K84" s="113" t="n"/>
      <c r="L84" s="115" t="n">
        <v>415.16</v>
      </c>
      <c r="M84" s="113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1.33</v>
      </c>
      <c r="H85" s="95" t="n">
        <v>1</v>
      </c>
      <c r="I85" s="115" t="n">
        <v>1.33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184.53</v>
      </c>
      <c r="M86" s="101" t="n">
        <v>71.26000000000001</v>
      </c>
      <c r="N86" s="103" t="n">
        <v>13149.61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4" t="n">
        <v>12.3</v>
      </c>
      <c r="H87" s="272" t="n">
        <v>1.2</v>
      </c>
      <c r="I87" s="273" t="n">
        <v>19.6308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184.53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270" t="n"/>
      <c r="E89" s="271" t="n"/>
      <c r="F89" s="99" t="n"/>
      <c r="G89" s="106" t="n"/>
      <c r="H89" s="106" t="n"/>
      <c r="I89" s="100" t="n"/>
      <c r="J89" s="100" t="n"/>
      <c r="K89" s="100" t="n"/>
      <c r="L89" s="101" t="n">
        <v>184.53</v>
      </c>
      <c r="M89" s="100" t="n"/>
      <c r="N89" s="103" t="n">
        <v>13149.61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164.23</v>
      </c>
      <c r="M90" s="100" t="n"/>
      <c r="N90" s="112" t="n">
        <v>11703.15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75.66</v>
      </c>
      <c r="M91" s="100" t="n"/>
      <c r="N91" s="103" t="n">
        <v>5391.34</v>
      </c>
    </row>
    <row r="92" ht="19.35" customHeight="1">
      <c r="A92" s="96" t="n"/>
      <c r="B92" s="108" t="n"/>
      <c r="C92" s="88" t="inlineStr">
        <is>
          <t>Всего по позиции</t>
        </is>
      </c>
      <c r="D92" s="270" t="n"/>
      <c r="E92" s="271" t="n"/>
      <c r="F92" s="100" t="n"/>
      <c r="G92" s="106" t="n"/>
      <c r="H92" s="106" t="n"/>
      <c r="I92" s="113" t="n"/>
      <c r="J92" s="113" t="n"/>
      <c r="K92" s="113" t="n"/>
      <c r="L92" s="115" t="n">
        <v>424.42</v>
      </c>
      <c r="M92" s="113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0" t="n"/>
      <c r="E93" s="271" t="n"/>
      <c r="F93" s="93" t="inlineStr">
        <is>
          <t>100 шт</t>
        </is>
      </c>
      <c r="G93" s="94" t="n">
        <v>0.12</v>
      </c>
      <c r="H93" s="95" t="n">
        <v>1</v>
      </c>
      <c r="I93" s="115" t="n">
        <v>0.12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154.16</v>
      </c>
      <c r="K94" s="272" t="n">
        <v>1.2</v>
      </c>
      <c r="L94" s="101" t="n">
        <v>22.2</v>
      </c>
      <c r="M94" s="101" t="n">
        <v>71.26000000000001</v>
      </c>
      <c r="N94" s="103" t="n">
        <v>1581.97</v>
      </c>
    </row>
    <row r="95" ht="19.35" customHeight="1">
      <c r="A95" s="96" t="n"/>
      <c r="B95" s="104" t="n"/>
      <c r="C95" s="98" t="inlineStr">
        <is>
          <t>ЗТ</t>
        </is>
      </c>
      <c r="D95" s="270" t="n"/>
      <c r="E95" s="271" t="n"/>
      <c r="F95" s="105" t="inlineStr">
        <is>
          <t>чел.-ч</t>
        </is>
      </c>
      <c r="G95" s="274" t="n">
        <v>16.4</v>
      </c>
      <c r="H95" s="272" t="n">
        <v>1.2</v>
      </c>
      <c r="I95" s="273" t="n">
        <v>2.3616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0" t="n"/>
      <c r="E96" s="271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22.2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270" t="n"/>
      <c r="E97" s="271" t="n"/>
      <c r="F97" s="99" t="n"/>
      <c r="G97" s="106" t="n"/>
      <c r="H97" s="106" t="n"/>
      <c r="I97" s="100" t="n"/>
      <c r="J97" s="100" t="n"/>
      <c r="K97" s="100" t="n"/>
      <c r="L97" s="101" t="n">
        <v>22.2</v>
      </c>
      <c r="M97" s="100" t="n"/>
      <c r="N97" s="103" t="n">
        <v>1581.97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0" t="n"/>
      <c r="E98" s="271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19.76</v>
      </c>
      <c r="M98" s="100" t="n"/>
      <c r="N98" s="112" t="n">
        <v>1407.95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0" t="n"/>
      <c r="E99" s="271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9.1</v>
      </c>
      <c r="M99" s="100" t="n"/>
      <c r="N99" s="101" t="n">
        <v>648.61</v>
      </c>
    </row>
    <row r="100" ht="19.35" customHeight="1">
      <c r="A100" s="96" t="n"/>
      <c r="B100" s="108" t="n"/>
      <c r="C100" s="88" t="inlineStr">
        <is>
          <t>Всего по позиции</t>
        </is>
      </c>
      <c r="D100" s="270" t="n"/>
      <c r="E100" s="271" t="n"/>
      <c r="F100" s="100" t="n"/>
      <c r="G100" s="106" t="n"/>
      <c r="H100" s="106" t="n"/>
      <c r="I100" s="113" t="n"/>
      <c r="J100" s="113" t="n"/>
      <c r="K100" s="113" t="n"/>
      <c r="L100" s="115" t="n">
        <v>51.06</v>
      </c>
      <c r="M100" s="113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0" t="n"/>
      <c r="E101" s="271" t="n"/>
      <c r="F101" s="93" t="inlineStr">
        <is>
          <t>100 шт</t>
        </is>
      </c>
      <c r="G101" s="94" t="n">
        <v>9.77</v>
      </c>
      <c r="H101" s="95" t="n">
        <v>1</v>
      </c>
      <c r="I101" s="115" t="n">
        <v>9.77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0" t="n"/>
      <c r="E102" s="271" t="n"/>
      <c r="F102" s="99" t="n"/>
      <c r="G102" s="99" t="n"/>
      <c r="H102" s="99" t="n"/>
      <c r="I102" s="100" t="n"/>
      <c r="J102" s="101" t="n">
        <v>115.44</v>
      </c>
      <c r="K102" s="272" t="n">
        <v>1.2</v>
      </c>
      <c r="L102" s="103" t="n">
        <v>1353.42</v>
      </c>
      <c r="M102" s="101" t="n">
        <v>71.26000000000001</v>
      </c>
      <c r="N102" s="103" t="n">
        <v>96444.71000000001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0" t="n"/>
      <c r="E103" s="271" t="n"/>
      <c r="F103" s="99" t="n"/>
      <c r="G103" s="99" t="n"/>
      <c r="H103" s="99" t="n"/>
      <c r="I103" s="100" t="n"/>
      <c r="J103" s="101" t="n">
        <v>655.4299999999999</v>
      </c>
      <c r="K103" s="272" t="n">
        <v>1.2</v>
      </c>
      <c r="L103" s="103" t="n">
        <v>7684.26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0" t="n"/>
      <c r="E104" s="271" t="n"/>
      <c r="F104" s="99" t="n"/>
      <c r="G104" s="99" t="n"/>
      <c r="H104" s="99" t="n"/>
      <c r="I104" s="100" t="n"/>
      <c r="J104" s="101" t="n">
        <v>114.62</v>
      </c>
      <c r="K104" s="272" t="n">
        <v>1.2</v>
      </c>
      <c r="L104" s="103" t="n">
        <v>1343.8</v>
      </c>
      <c r="M104" s="101" t="n">
        <v>71.26000000000001</v>
      </c>
      <c r="N104" s="103" t="n">
        <v>95759.19</v>
      </c>
    </row>
    <row r="105" ht="19.35" customHeight="1">
      <c r="A105" s="96" t="n"/>
      <c r="B105" s="104" t="n"/>
      <c r="C105" s="98" t="inlineStr">
        <is>
          <t>ЗТ</t>
        </is>
      </c>
      <c r="D105" s="270" t="n"/>
      <c r="E105" s="271" t="n"/>
      <c r="F105" s="105" t="inlineStr">
        <is>
          <t>чел.-ч</t>
        </is>
      </c>
      <c r="G105" s="274" t="n">
        <v>14.8</v>
      </c>
      <c r="H105" s="272" t="n">
        <v>1.2</v>
      </c>
      <c r="I105" s="273" t="n">
        <v>173.5152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0" t="n"/>
      <c r="E106" s="271" t="n"/>
      <c r="F106" s="105" t="inlineStr">
        <is>
          <t>чел.-ч</t>
        </is>
      </c>
      <c r="G106" s="101" t="n">
        <v>8.49</v>
      </c>
      <c r="H106" s="272" t="n">
        <v>1.2</v>
      </c>
      <c r="I106" s="276" t="n">
        <v>99.53676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0" t="n"/>
      <c r="E107" s="271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9037.68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270" t="n"/>
      <c r="E108" s="271" t="n"/>
      <c r="F108" s="99" t="n"/>
      <c r="G108" s="106" t="n"/>
      <c r="H108" s="106" t="n"/>
      <c r="I108" s="100" t="n"/>
      <c r="J108" s="100" t="n"/>
      <c r="K108" s="100" t="n"/>
      <c r="L108" s="103" t="n">
        <v>2697.22</v>
      </c>
      <c r="M108" s="100" t="n"/>
      <c r="N108" s="103" t="n">
        <v>192203.9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0" t="n"/>
      <c r="E109" s="271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3" t="n">
        <v>2400.53</v>
      </c>
      <c r="M109" s="100" t="n"/>
      <c r="N109" s="112" t="n">
        <v>171061.47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0" t="n"/>
      <c r="E110" s="271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3" t="n">
        <v>1105.86</v>
      </c>
      <c r="M110" s="100" t="n"/>
      <c r="N110" s="103" t="n">
        <v>78803.60000000001</v>
      </c>
    </row>
    <row r="111" ht="19.35" customHeight="1">
      <c r="A111" s="96" t="n"/>
      <c r="B111" s="108" t="n"/>
      <c r="C111" s="88" t="inlineStr">
        <is>
          <t>Всего по позиции</t>
        </is>
      </c>
      <c r="D111" s="270" t="n"/>
      <c r="E111" s="271" t="n"/>
      <c r="F111" s="100" t="n"/>
      <c r="G111" s="106" t="n"/>
      <c r="H111" s="106" t="n"/>
      <c r="I111" s="113" t="n"/>
      <c r="J111" s="113" t="n"/>
      <c r="K111" s="113" t="n"/>
      <c r="L111" s="114" t="n">
        <v>12544.07</v>
      </c>
      <c r="M111" s="113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0" t="n"/>
      <c r="E112" s="271" t="n"/>
      <c r="F112" s="93" t="inlineStr">
        <is>
          <t>100 шт</t>
        </is>
      </c>
      <c r="G112" s="94" t="n">
        <v>9.77</v>
      </c>
      <c r="H112" s="95" t="n">
        <v>1</v>
      </c>
      <c r="I112" s="115" t="n">
        <v>9.77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0" t="n"/>
      <c r="E113" s="271" t="n"/>
      <c r="F113" s="99" t="n"/>
      <c r="G113" s="99" t="n"/>
      <c r="H113" s="99" t="n"/>
      <c r="I113" s="100" t="n"/>
      <c r="J113" s="101" t="n">
        <v>28.94</v>
      </c>
      <c r="K113" s="272" t="n">
        <v>1.2</v>
      </c>
      <c r="L113" s="101" t="n">
        <v>339.29</v>
      </c>
      <c r="M113" s="101" t="n">
        <v>71.26000000000001</v>
      </c>
      <c r="N113" s="103" t="n">
        <v>24177.81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0" t="n"/>
      <c r="E114" s="271" t="n"/>
      <c r="F114" s="99" t="n"/>
      <c r="G114" s="99" t="n"/>
      <c r="H114" s="99" t="n"/>
      <c r="I114" s="100" t="n"/>
      <c r="J114" s="101" t="n">
        <v>163.66</v>
      </c>
      <c r="K114" s="272" t="n">
        <v>1.2</v>
      </c>
      <c r="L114" s="103" t="n">
        <v>1918.75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0" t="n"/>
      <c r="E115" s="271" t="n"/>
      <c r="F115" s="99" t="n"/>
      <c r="G115" s="99" t="n"/>
      <c r="H115" s="99" t="n"/>
      <c r="I115" s="100" t="n"/>
      <c r="J115" s="101" t="n">
        <v>28.62</v>
      </c>
      <c r="K115" s="272" t="n">
        <v>1.2</v>
      </c>
      <c r="L115" s="101" t="n">
        <v>335.54</v>
      </c>
      <c r="M115" s="101" t="n">
        <v>71.26000000000001</v>
      </c>
      <c r="N115" s="103" t="n">
        <v>23910.58</v>
      </c>
    </row>
    <row r="116" ht="19.35" customHeight="1">
      <c r="A116" s="96" t="n"/>
      <c r="B116" s="104" t="n"/>
      <c r="C116" s="98" t="inlineStr">
        <is>
          <t>ЗТ</t>
        </is>
      </c>
      <c r="D116" s="270" t="n"/>
      <c r="E116" s="271" t="n"/>
      <c r="F116" s="105" t="inlineStr">
        <is>
          <t>чел.-ч</t>
        </is>
      </c>
      <c r="G116" s="101" t="n">
        <v>3.71</v>
      </c>
      <c r="H116" s="272" t="n">
        <v>1.2</v>
      </c>
      <c r="I116" s="276" t="n">
        <v>43.49604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0" t="n"/>
      <c r="E117" s="271" t="n"/>
      <c r="F117" s="105" t="inlineStr">
        <is>
          <t>чел.-ч</t>
        </is>
      </c>
      <c r="G117" s="101" t="n">
        <v>2.12</v>
      </c>
      <c r="H117" s="272" t="n">
        <v>1.2</v>
      </c>
      <c r="I117" s="276" t="n">
        <v>24.85488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0" t="n"/>
      <c r="E118" s="271" t="n"/>
      <c r="F118" s="99" t="n"/>
      <c r="G118" s="106" t="n"/>
      <c r="H118" s="106" t="n"/>
      <c r="I118" s="100" t="n"/>
      <c r="J118" s="101" t="n">
        <v>192.6</v>
      </c>
      <c r="K118" s="100" t="n"/>
      <c r="L118" s="103" t="n">
        <v>2258.04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270" t="n"/>
      <c r="E119" s="271" t="n"/>
      <c r="F119" s="99" t="n"/>
      <c r="G119" s="106" t="n"/>
      <c r="H119" s="106" t="n"/>
      <c r="I119" s="100" t="n"/>
      <c r="J119" s="100" t="n"/>
      <c r="K119" s="100" t="n"/>
      <c r="L119" s="101" t="n">
        <v>674.83</v>
      </c>
      <c r="M119" s="100" t="n"/>
      <c r="N119" s="103" t="n">
        <v>48088.39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0" t="n"/>
      <c r="E120" s="271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1" t="n">
        <v>600.6</v>
      </c>
      <c r="M120" s="100" t="n"/>
      <c r="N120" s="112" t="n">
        <v>42798.67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0" t="n"/>
      <c r="E121" s="271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276.68</v>
      </c>
      <c r="M121" s="100" t="n"/>
      <c r="N121" s="103" t="n">
        <v>19716.24</v>
      </c>
    </row>
    <row r="122" ht="19.35" customHeight="1">
      <c r="A122" s="96" t="n"/>
      <c r="B122" s="108" t="n"/>
      <c r="C122" s="88" t="inlineStr">
        <is>
          <t>Всего по позиции</t>
        </is>
      </c>
      <c r="D122" s="270" t="n"/>
      <c r="E122" s="271" t="n"/>
      <c r="F122" s="100" t="n"/>
      <c r="G122" s="106" t="n"/>
      <c r="H122" s="106" t="n"/>
      <c r="I122" s="113" t="n"/>
      <c r="J122" s="113" t="n"/>
      <c r="K122" s="113" t="n"/>
      <c r="L122" s="114" t="n">
        <v>3135.32</v>
      </c>
      <c r="M122" s="113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0" t="n"/>
      <c r="E123" s="271" t="n"/>
      <c r="F123" s="93" t="inlineStr">
        <is>
          <t>100 шт</t>
        </is>
      </c>
      <c r="G123" s="94" t="n">
        <v>5.35</v>
      </c>
      <c r="H123" s="95" t="n">
        <v>1</v>
      </c>
      <c r="I123" s="115" t="n">
        <v>5.35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0" t="n"/>
      <c r="E124" s="271" t="n"/>
      <c r="F124" s="99" t="n"/>
      <c r="G124" s="99" t="n"/>
      <c r="H124" s="99" t="n"/>
      <c r="I124" s="100" t="n"/>
      <c r="J124" s="101" t="n">
        <v>201.24</v>
      </c>
      <c r="K124" s="272" t="n">
        <v>1.2</v>
      </c>
      <c r="L124" s="103" t="n">
        <v>1291.96</v>
      </c>
      <c r="M124" s="101" t="n">
        <v>71.26000000000001</v>
      </c>
      <c r="N124" s="103" t="n">
        <v>92065.07000000001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0" t="n"/>
      <c r="E125" s="271" t="n"/>
      <c r="F125" s="99" t="n"/>
      <c r="G125" s="99" t="n"/>
      <c r="H125" s="99" t="n"/>
      <c r="I125" s="100" t="n"/>
      <c r="J125" s="103" t="n">
        <v>1142.56</v>
      </c>
      <c r="K125" s="272" t="n">
        <v>1.2</v>
      </c>
      <c r="L125" s="103" t="n">
        <v>7335.24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0" t="n"/>
      <c r="E126" s="271" t="n"/>
      <c r="F126" s="99" t="n"/>
      <c r="G126" s="99" t="n"/>
      <c r="H126" s="99" t="n"/>
      <c r="I126" s="100" t="n"/>
      <c r="J126" s="101" t="n">
        <v>199.8</v>
      </c>
      <c r="K126" s="272" t="n">
        <v>1.2</v>
      </c>
      <c r="L126" s="103" t="n">
        <v>1282.72</v>
      </c>
      <c r="M126" s="101" t="n">
        <v>71.26000000000001</v>
      </c>
      <c r="N126" s="103" t="n">
        <v>91406.63</v>
      </c>
    </row>
    <row r="127" ht="19.35" customHeight="1">
      <c r="A127" s="96" t="n"/>
      <c r="B127" s="104" t="n"/>
      <c r="C127" s="98" t="inlineStr">
        <is>
          <t>ЗТ</t>
        </is>
      </c>
      <c r="D127" s="270" t="n"/>
      <c r="E127" s="271" t="n"/>
      <c r="F127" s="105" t="inlineStr">
        <is>
          <t>чел.-ч</t>
        </is>
      </c>
      <c r="G127" s="274" t="n">
        <v>25.8</v>
      </c>
      <c r="H127" s="272" t="n">
        <v>1.2</v>
      </c>
      <c r="I127" s="275" t="n">
        <v>165.636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0" t="n"/>
      <c r="E128" s="271" t="n"/>
      <c r="F128" s="105" t="inlineStr">
        <is>
          <t>чел.-ч</t>
        </is>
      </c>
      <c r="G128" s="274" t="n">
        <v>14.8</v>
      </c>
      <c r="H128" s="272" t="n">
        <v>1.2</v>
      </c>
      <c r="I128" s="275" t="n">
        <v>95.01600000000001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0" t="n"/>
      <c r="E129" s="271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8627.200000000001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270" t="n"/>
      <c r="E130" s="271" t="n"/>
      <c r="F130" s="99" t="n"/>
      <c r="G130" s="106" t="n"/>
      <c r="H130" s="106" t="n"/>
      <c r="I130" s="100" t="n"/>
      <c r="J130" s="100" t="n"/>
      <c r="K130" s="100" t="n"/>
      <c r="L130" s="103" t="n">
        <v>2574.68</v>
      </c>
      <c r="M130" s="100" t="n"/>
      <c r="N130" s="103" t="n">
        <v>183471.7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0" t="n"/>
      <c r="E131" s="271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3" t="n">
        <v>2291.47</v>
      </c>
      <c r="M131" s="100" t="n"/>
      <c r="N131" s="112" t="n">
        <v>163289.81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0" t="n"/>
      <c r="E132" s="271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3" t="n">
        <v>1055.62</v>
      </c>
      <c r="M132" s="100" t="n"/>
      <c r="N132" s="103" t="n">
        <v>75223.39999999999</v>
      </c>
    </row>
    <row r="133" ht="19.35" customHeight="1">
      <c r="A133" s="96" t="n"/>
      <c r="B133" s="108" t="n"/>
      <c r="C133" s="88" t="inlineStr">
        <is>
          <t>Всего по позиции</t>
        </is>
      </c>
      <c r="D133" s="270" t="n"/>
      <c r="E133" s="271" t="n"/>
      <c r="F133" s="100" t="n"/>
      <c r="G133" s="106" t="n"/>
      <c r="H133" s="106" t="n"/>
      <c r="I133" s="113" t="n"/>
      <c r="J133" s="113" t="n"/>
      <c r="K133" s="113" t="n"/>
      <c r="L133" s="114" t="n">
        <v>11974.29</v>
      </c>
      <c r="M133" s="113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0" t="n"/>
      <c r="E134" s="271" t="n"/>
      <c r="F134" s="93" t="inlineStr">
        <is>
          <t>100 шт</t>
        </is>
      </c>
      <c r="G134" s="94" t="n">
        <v>5.35</v>
      </c>
      <c r="H134" s="95" t="n">
        <v>1</v>
      </c>
      <c r="I134" s="115" t="n">
        <v>5.35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0" t="n"/>
      <c r="E135" s="271" t="n"/>
      <c r="F135" s="99" t="n"/>
      <c r="G135" s="99" t="n"/>
      <c r="H135" s="99" t="n"/>
      <c r="I135" s="100" t="n"/>
      <c r="J135" s="101" t="n">
        <v>58.34</v>
      </c>
      <c r="K135" s="272" t="n">
        <v>1.2</v>
      </c>
      <c r="L135" s="101" t="n">
        <v>374.54</v>
      </c>
      <c r="M135" s="101" t="n">
        <v>71.26000000000001</v>
      </c>
      <c r="N135" s="103" t="n">
        <v>26689.72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0" t="n"/>
      <c r="E136" s="271" t="n"/>
      <c r="F136" s="99" t="n"/>
      <c r="G136" s="99" t="n"/>
      <c r="H136" s="99" t="n"/>
      <c r="I136" s="100" t="n"/>
      <c r="J136" s="101" t="n">
        <v>330.42</v>
      </c>
      <c r="K136" s="272" t="n">
        <v>1.2</v>
      </c>
      <c r="L136" s="103" t="n">
        <v>2121.3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0" t="n"/>
      <c r="E137" s="271" t="n"/>
      <c r="F137" s="99" t="n"/>
      <c r="G137" s="99" t="n"/>
      <c r="H137" s="99" t="n"/>
      <c r="I137" s="100" t="n"/>
      <c r="J137" s="101" t="n">
        <v>57.78</v>
      </c>
      <c r="K137" s="272" t="n">
        <v>1.2</v>
      </c>
      <c r="L137" s="101" t="n">
        <v>370.95</v>
      </c>
      <c r="M137" s="101" t="n">
        <v>71.26000000000001</v>
      </c>
      <c r="N137" s="103" t="n">
        <v>26433.9</v>
      </c>
    </row>
    <row r="138" ht="19.35" customHeight="1">
      <c r="A138" s="96" t="n"/>
      <c r="B138" s="104" t="n"/>
      <c r="C138" s="98" t="inlineStr">
        <is>
          <t>ЗТ</t>
        </is>
      </c>
      <c r="D138" s="270" t="n"/>
      <c r="E138" s="271" t="n"/>
      <c r="F138" s="105" t="inlineStr">
        <is>
          <t>чел.-ч</t>
        </is>
      </c>
      <c r="G138" s="101" t="n">
        <v>7.48</v>
      </c>
      <c r="H138" s="272" t="n">
        <v>1.2</v>
      </c>
      <c r="I138" s="273" t="n">
        <v>48.0216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0" t="n"/>
      <c r="E139" s="271" t="n"/>
      <c r="F139" s="105" t="inlineStr">
        <is>
          <t>чел.-ч</t>
        </is>
      </c>
      <c r="G139" s="101" t="n">
        <v>4.28</v>
      </c>
      <c r="H139" s="272" t="n">
        <v>1.2</v>
      </c>
      <c r="I139" s="273" t="n">
        <v>27.4776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0" t="n"/>
      <c r="E140" s="271" t="n"/>
      <c r="F140" s="99" t="n"/>
      <c r="G140" s="106" t="n"/>
      <c r="H140" s="106" t="n"/>
      <c r="I140" s="100" t="n"/>
      <c r="J140" s="101" t="n">
        <v>388.76</v>
      </c>
      <c r="K140" s="100" t="n"/>
      <c r="L140" s="103" t="n">
        <v>2495.84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270" t="n"/>
      <c r="E141" s="271" t="n"/>
      <c r="F141" s="99" t="n"/>
      <c r="G141" s="106" t="n"/>
      <c r="H141" s="106" t="n"/>
      <c r="I141" s="100" t="n"/>
      <c r="J141" s="100" t="n"/>
      <c r="K141" s="100" t="n"/>
      <c r="L141" s="101" t="n">
        <v>745.49</v>
      </c>
      <c r="M141" s="100" t="n"/>
      <c r="N141" s="103" t="n">
        <v>53123.62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0" t="n"/>
      <c r="E142" s="271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663.49</v>
      </c>
      <c r="M142" s="100" t="n"/>
      <c r="N142" s="112" t="n">
        <v>47280.02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0" t="n"/>
      <c r="E143" s="271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305.65</v>
      </c>
      <c r="M143" s="100" t="n"/>
      <c r="N143" s="103" t="n">
        <v>21780.68</v>
      </c>
    </row>
    <row r="144" ht="19.35" customHeight="1">
      <c r="A144" s="96" t="n"/>
      <c r="B144" s="108" t="n"/>
      <c r="C144" s="88" t="inlineStr">
        <is>
          <t>Всего по позиции</t>
        </is>
      </c>
      <c r="D144" s="270" t="n"/>
      <c r="E144" s="271" t="n"/>
      <c r="F144" s="100" t="n"/>
      <c r="G144" s="106" t="n"/>
      <c r="H144" s="106" t="n"/>
      <c r="I144" s="113" t="n"/>
      <c r="J144" s="113" t="n"/>
      <c r="K144" s="113" t="n"/>
      <c r="L144" s="114" t="n">
        <v>3464.98</v>
      </c>
      <c r="M144" s="113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0" t="n"/>
      <c r="E145" s="271" t="n"/>
      <c r="F145" s="93" t="inlineStr">
        <is>
          <t>100 шт</t>
        </is>
      </c>
      <c r="G145" s="94" t="n">
        <v>0.96</v>
      </c>
      <c r="H145" s="95" t="n">
        <v>1</v>
      </c>
      <c r="I145" s="115" t="n">
        <v>0.96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0" t="n"/>
      <c r="E146" s="271" t="n"/>
      <c r="F146" s="99" t="n"/>
      <c r="G146" s="99" t="n"/>
      <c r="H146" s="99" t="n"/>
      <c r="I146" s="100" t="n"/>
      <c r="J146" s="101" t="n">
        <v>326.82</v>
      </c>
      <c r="K146" s="272" t="n">
        <v>1.2</v>
      </c>
      <c r="L146" s="101" t="n">
        <v>376.5</v>
      </c>
      <c r="M146" s="101" t="n">
        <v>71.26000000000001</v>
      </c>
      <c r="N146" s="103" t="n">
        <v>26829.39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0" t="n"/>
      <c r="E147" s="271" t="n"/>
      <c r="F147" s="99" t="n"/>
      <c r="G147" s="99" t="n"/>
      <c r="H147" s="99" t="n"/>
      <c r="I147" s="100" t="n"/>
      <c r="J147" s="103" t="n">
        <v>1852.8</v>
      </c>
      <c r="K147" s="272" t="n">
        <v>1.2</v>
      </c>
      <c r="L147" s="103" t="n">
        <v>2134.43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0" t="n"/>
      <c r="E148" s="271" t="n"/>
      <c r="F148" s="99" t="n"/>
      <c r="G148" s="99" t="n"/>
      <c r="H148" s="99" t="n"/>
      <c r="I148" s="100" t="n"/>
      <c r="J148" s="101" t="n">
        <v>324</v>
      </c>
      <c r="K148" s="272" t="n">
        <v>1.2</v>
      </c>
      <c r="L148" s="101" t="n">
        <v>373.25</v>
      </c>
      <c r="M148" s="101" t="n">
        <v>71.26000000000001</v>
      </c>
      <c r="N148" s="103" t="n">
        <v>26597.8</v>
      </c>
    </row>
    <row r="149" ht="19.35" customHeight="1">
      <c r="A149" s="96" t="n"/>
      <c r="B149" s="104" t="n"/>
      <c r="C149" s="98" t="inlineStr">
        <is>
          <t>ЗТ</t>
        </is>
      </c>
      <c r="D149" s="270" t="n"/>
      <c r="E149" s="271" t="n"/>
      <c r="F149" s="105" t="inlineStr">
        <is>
          <t>чел.-ч</t>
        </is>
      </c>
      <c r="G149" s="274" t="n">
        <v>41.9</v>
      </c>
      <c r="H149" s="272" t="n">
        <v>1.2</v>
      </c>
      <c r="I149" s="273" t="n">
        <v>48.2688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0" t="n"/>
      <c r="E150" s="271" t="n"/>
      <c r="F150" s="105" t="inlineStr">
        <is>
          <t>чел.-ч</t>
        </is>
      </c>
      <c r="G150" s="121" t="n">
        <v>24</v>
      </c>
      <c r="H150" s="272" t="n">
        <v>1.2</v>
      </c>
      <c r="I150" s="275" t="n">
        <v>27.648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0" t="n"/>
      <c r="E151" s="271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2510.93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270" t="n"/>
      <c r="E152" s="271" t="n"/>
      <c r="F152" s="99" t="n"/>
      <c r="G152" s="106" t="n"/>
      <c r="H152" s="106" t="n"/>
      <c r="I152" s="100" t="n"/>
      <c r="J152" s="100" t="n"/>
      <c r="K152" s="100" t="n"/>
      <c r="L152" s="101" t="n">
        <v>749.75</v>
      </c>
      <c r="M152" s="100" t="n"/>
      <c r="N152" s="103" t="n">
        <v>53427.19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0" t="n"/>
      <c r="E153" s="271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1" t="n">
        <v>667.28</v>
      </c>
      <c r="M153" s="100" t="n"/>
      <c r="N153" s="112" t="n">
        <v>47550.2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0" t="n"/>
      <c r="E154" s="271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307.4</v>
      </c>
      <c r="M154" s="100" t="n"/>
      <c r="N154" s="103" t="n">
        <v>21905.15</v>
      </c>
    </row>
    <row r="155" ht="19.35" customHeight="1">
      <c r="A155" s="96" t="n"/>
      <c r="B155" s="108" t="n"/>
      <c r="C155" s="88" t="inlineStr">
        <is>
          <t>Всего по позиции</t>
        </is>
      </c>
      <c r="D155" s="270" t="n"/>
      <c r="E155" s="271" t="n"/>
      <c r="F155" s="100" t="n"/>
      <c r="G155" s="106" t="n"/>
      <c r="H155" s="106" t="n"/>
      <c r="I155" s="113" t="n"/>
      <c r="J155" s="113" t="n"/>
      <c r="K155" s="113" t="n"/>
      <c r="L155" s="114" t="n">
        <v>3485.61</v>
      </c>
      <c r="M155" s="113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0" t="n"/>
      <c r="E156" s="271" t="n"/>
      <c r="F156" s="93" t="inlineStr">
        <is>
          <t>100 шт</t>
        </is>
      </c>
      <c r="G156" s="94" t="n">
        <v>0.96</v>
      </c>
      <c r="H156" s="95" t="n">
        <v>1</v>
      </c>
      <c r="I156" s="115" t="n">
        <v>0.96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0" t="n"/>
      <c r="E157" s="271" t="n"/>
      <c r="F157" s="99" t="n"/>
      <c r="G157" s="99" t="n"/>
      <c r="H157" s="99" t="n"/>
      <c r="I157" s="100" t="n"/>
      <c r="J157" s="101" t="n">
        <v>93.59999999999999</v>
      </c>
      <c r="K157" s="272" t="n">
        <v>1.2</v>
      </c>
      <c r="L157" s="101" t="n">
        <v>107.83</v>
      </c>
      <c r="M157" s="101" t="n">
        <v>71.26000000000001</v>
      </c>
      <c r="N157" s="103" t="n">
        <v>7683.97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0" t="n"/>
      <c r="E158" s="271" t="n"/>
      <c r="F158" s="99" t="n"/>
      <c r="G158" s="99" t="n"/>
      <c r="H158" s="99" t="n"/>
      <c r="I158" s="100" t="n"/>
      <c r="J158" s="101" t="n">
        <v>531.14</v>
      </c>
      <c r="K158" s="272" t="n">
        <v>1.2</v>
      </c>
      <c r="L158" s="101" t="n">
        <v>611.87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0" t="n"/>
      <c r="E159" s="271" t="n"/>
      <c r="F159" s="99" t="n"/>
      <c r="G159" s="99" t="n"/>
      <c r="H159" s="99" t="n"/>
      <c r="I159" s="100" t="n"/>
      <c r="J159" s="101" t="n">
        <v>92.88</v>
      </c>
      <c r="K159" s="272" t="n">
        <v>1.2</v>
      </c>
      <c r="L159" s="101" t="n">
        <v>107</v>
      </c>
      <c r="M159" s="101" t="n">
        <v>71.26000000000001</v>
      </c>
      <c r="N159" s="103" t="n">
        <v>7624.82</v>
      </c>
    </row>
    <row r="160" ht="19.35" customHeight="1">
      <c r="A160" s="96" t="n"/>
      <c r="B160" s="104" t="n"/>
      <c r="C160" s="98" t="inlineStr">
        <is>
          <t>ЗТ</t>
        </is>
      </c>
      <c r="D160" s="270" t="n"/>
      <c r="E160" s="271" t="n"/>
      <c r="F160" s="105" t="inlineStr">
        <is>
          <t>чел.-ч</t>
        </is>
      </c>
      <c r="G160" s="121" t="n">
        <v>12</v>
      </c>
      <c r="H160" s="272" t="n">
        <v>1.2</v>
      </c>
      <c r="I160" s="275" t="n">
        <v>13.824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0" t="n"/>
      <c r="E161" s="271" t="n"/>
      <c r="F161" s="105" t="inlineStr">
        <is>
          <t>чел.-ч</t>
        </is>
      </c>
      <c r="G161" s="101" t="n">
        <v>6.88</v>
      </c>
      <c r="H161" s="272" t="n">
        <v>1.2</v>
      </c>
      <c r="I161" s="276" t="n">
        <v>7.92576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0" t="n"/>
      <c r="E162" s="271" t="n"/>
      <c r="F162" s="99" t="n"/>
      <c r="G162" s="106" t="n"/>
      <c r="H162" s="106" t="n"/>
      <c r="I162" s="100" t="n"/>
      <c r="J162" s="101" t="n">
        <v>624.74</v>
      </c>
      <c r="K162" s="100" t="n"/>
      <c r="L162" s="101" t="n">
        <v>719.7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270" t="n"/>
      <c r="E163" s="271" t="n"/>
      <c r="F163" s="99" t="n"/>
      <c r="G163" s="106" t="n"/>
      <c r="H163" s="106" t="n"/>
      <c r="I163" s="100" t="n"/>
      <c r="J163" s="100" t="n"/>
      <c r="K163" s="100" t="n"/>
      <c r="L163" s="101" t="n">
        <v>214.83</v>
      </c>
      <c r="M163" s="100" t="n"/>
      <c r="N163" s="103" t="n">
        <v>15308.79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0" t="n"/>
      <c r="E164" s="271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191.2</v>
      </c>
      <c r="M164" s="100" t="n"/>
      <c r="N164" s="112" t="n">
        <v>13624.82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0" t="n"/>
      <c r="E165" s="271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88.08</v>
      </c>
      <c r="M165" s="100" t="n"/>
      <c r="N165" s="103" t="n">
        <v>6276.6</v>
      </c>
    </row>
    <row r="166" ht="19.35" customHeight="1">
      <c r="A166" s="96" t="n"/>
      <c r="B166" s="108" t="n"/>
      <c r="C166" s="88" t="inlineStr">
        <is>
          <t>Всего по позиции</t>
        </is>
      </c>
      <c r="D166" s="270" t="n"/>
      <c r="E166" s="271" t="n"/>
      <c r="F166" s="100" t="n"/>
      <c r="G166" s="106" t="n"/>
      <c r="H166" s="106" t="n"/>
      <c r="I166" s="113" t="n"/>
      <c r="J166" s="113" t="n"/>
      <c r="K166" s="113" t="n"/>
      <c r="L166" s="115" t="n">
        <v>998.98</v>
      </c>
      <c r="M166" s="113" t="n"/>
      <c r="N166" s="94" t="n"/>
    </row>
    <row r="167" ht="19.35" customHeight="1">
      <c r="A167" s="122" t="n"/>
      <c r="B167" s="122" t="n"/>
      <c r="C167" s="123" t="inlineStr">
        <is>
          <t>Итого по разделу 1. Вырубка просеки</t>
        </is>
      </c>
      <c r="L167" s="124" t="n">
        <v>85230.16</v>
      </c>
      <c r="M167" s="122" t="n"/>
      <c r="N167" s="125" t="n"/>
    </row>
    <row r="168" ht="19.35" customHeight="1">
      <c r="A168" s="126" t="n"/>
      <c r="B168" s="127" t="n"/>
      <c r="C168" s="128" t="inlineStr">
        <is>
          <t>Итого прямые затраты по разделу</t>
        </is>
      </c>
      <c r="L168" s="129" t="n">
        <v>47226.3</v>
      </c>
      <c r="M168" s="130" t="n"/>
      <c r="N168" s="129" t="n">
        <v>2268293.83</v>
      </c>
    </row>
    <row r="169" ht="19.35" customHeight="1">
      <c r="A169" s="126" t="n"/>
      <c r="B169" s="127" t="n"/>
      <c r="C169" s="128" t="inlineStr">
        <is>
          <t>в том числе</t>
        </is>
      </c>
      <c r="L169" s="129" t="n"/>
      <c r="M169" s="130" t="n"/>
      <c r="N169" s="129" t="n"/>
    </row>
    <row r="170" ht="19.35" customHeight="1">
      <c r="A170" s="126" t="n"/>
      <c r="B170" s="127" t="n"/>
      <c r="C170" s="128" t="inlineStr">
        <is>
          <t>- оплата труда (ОТ)</t>
        </is>
      </c>
      <c r="L170" s="129" t="n">
        <v>25420.45</v>
      </c>
      <c r="M170" s="130" t="n"/>
      <c r="N170" s="129" t="n">
        <v>1811461.27</v>
      </c>
    </row>
    <row r="171" ht="19.35" customHeight="1">
      <c r="A171" s="126" t="n"/>
      <c r="B171" s="127" t="n"/>
      <c r="C171" s="128" t="inlineStr">
        <is>
          <t>- эксплуатация машин и механизмов</t>
        </is>
      </c>
      <c r="L171" s="129" t="n">
        <v>21805.85</v>
      </c>
      <c r="M171" s="130" t="n"/>
      <c r="N171" s="129" t="n">
        <v>456832.56</v>
      </c>
    </row>
    <row r="172" ht="19.35" customHeight="1">
      <c r="A172" s="126" t="n"/>
      <c r="B172" s="131" t="n"/>
      <c r="C172" s="132" t="inlineStr">
        <is>
          <t>в том числе</t>
        </is>
      </c>
      <c r="L172" s="129" t="n"/>
      <c r="M172" s="130" t="n"/>
      <c r="N172" s="129" t="n"/>
    </row>
    <row r="173" ht="19.35" customHeight="1">
      <c r="A173" s="126" t="n"/>
      <c r="B173" s="131" t="n"/>
      <c r="C173" s="132" t="inlineStr">
        <is>
          <t>эксплуатация машин и механизмов без учета доплат к оплате труда машинистов</t>
        </is>
      </c>
      <c r="L173" s="129" t="n">
        <v>21805.85</v>
      </c>
      <c r="M173" s="130" t="n"/>
      <c r="N173" s="129" t="n">
        <v>456832.56</v>
      </c>
    </row>
    <row r="174" ht="19.35" customHeight="1">
      <c r="A174" s="126" t="n"/>
      <c r="B174" s="131" t="n"/>
      <c r="C174" s="132" t="inlineStr">
        <is>
          <t>в том числе</t>
        </is>
      </c>
      <c r="L174" s="129" t="n"/>
      <c r="M174" s="130" t="n"/>
      <c r="N174" s="129" t="n"/>
    </row>
    <row r="175" ht="19.35" customHeight="1">
      <c r="A175" s="126" t="n"/>
      <c r="B175" s="131" t="n"/>
      <c r="C175" s="132" t="inlineStr">
        <is>
          <t>оплата труда машинистов (ОТм)</t>
        </is>
      </c>
      <c r="L175" s="129" t="n">
        <v>3813.26</v>
      </c>
      <c r="M175" s="130" t="n"/>
      <c r="N175" s="129" t="n">
        <v>271732.92</v>
      </c>
    </row>
    <row r="176" ht="19.35" customHeight="1">
      <c r="A176" s="126" t="n"/>
      <c r="B176" s="127" t="n"/>
      <c r="C176" s="128" t="inlineStr">
        <is>
          <t>Итого ФОТ (справочно)</t>
        </is>
      </c>
      <c r="L176" s="129" t="n">
        <v>29233.71</v>
      </c>
      <c r="M176" s="130" t="n"/>
      <c r="N176" s="129" t="n">
        <v>2083194.19</v>
      </c>
    </row>
    <row r="177" ht="19.35" customHeight="1">
      <c r="A177" s="126" t="n"/>
      <c r="B177" s="127" t="n"/>
      <c r="C177" s="128" t="inlineStr">
        <is>
          <t>Итого накладные расходы</t>
        </is>
      </c>
      <c r="L177" s="129" t="n">
        <v>26018.03</v>
      </c>
      <c r="M177" s="130" t="n"/>
      <c r="N177" s="129" t="n">
        <v>1854042.81</v>
      </c>
    </row>
    <row r="178" ht="19.35" customHeight="1">
      <c r="A178" s="126" t="n"/>
      <c r="B178" s="127" t="n"/>
      <c r="C178" s="128" t="inlineStr">
        <is>
          <t>Итого сметная прибыль</t>
        </is>
      </c>
      <c r="L178" s="129" t="n">
        <v>11985.83</v>
      </c>
      <c r="M178" s="130" t="n"/>
      <c r="N178" s="129" t="n">
        <v>854109.62</v>
      </c>
    </row>
    <row r="179" ht="19.35" customHeight="1">
      <c r="A179" s="126" t="n"/>
      <c r="B179" s="133" t="n"/>
      <c r="C179" s="134" t="inlineStr">
        <is>
          <t>Итого по разделу</t>
        </is>
      </c>
      <c r="L179" s="124" t="n">
        <v>85230.16</v>
      </c>
      <c r="M179" s="135" t="n"/>
      <c r="N179" s="124" t="n">
        <v>4976446.26</v>
      </c>
    </row>
    <row r="180" ht="19.35" customHeight="1">
      <c r="A180" s="126" t="n"/>
      <c r="B180" s="131" t="n"/>
      <c r="C180" s="132" t="inlineStr">
        <is>
          <t>Справочно</t>
        </is>
      </c>
      <c r="L180" s="129" t="n"/>
      <c r="M180" s="130" t="n"/>
      <c r="N180" s="129" t="n"/>
    </row>
    <row r="181" ht="19.35" customHeight="1">
      <c r="A181" s="126" t="n"/>
      <c r="B181" s="127" t="n"/>
      <c r="C181" s="132" t="inlineStr">
        <is>
          <t>затраты труда рабочих</t>
        </is>
      </c>
      <c r="I181" s="136" t="n">
        <v>3007.008</v>
      </c>
      <c r="J181" s="137" t="n"/>
      <c r="K181" s="137" t="n"/>
      <c r="L181" s="130" t="n"/>
      <c r="M181" s="130" t="n"/>
      <c r="N181" s="130" t="n"/>
    </row>
    <row r="182" ht="19.35" customHeight="1">
      <c r="A182" s="126" t="n"/>
      <c r="B182" s="127" t="n"/>
      <c r="C182" s="132" t="inlineStr">
        <is>
          <t>затраты труда машинистов</t>
        </is>
      </c>
      <c r="I182" s="136" t="n">
        <v>282.459</v>
      </c>
      <c r="J182" s="137" t="n"/>
      <c r="K182" s="137" t="n"/>
      <c r="L182" s="130" t="n"/>
      <c r="M182" s="130" t="n"/>
      <c r="N182" s="130" t="n"/>
    </row>
    <row r="183" ht="19.35" customHeight="1">
      <c r="A183" s="138" t="n"/>
      <c r="B183" s="139" t="n"/>
      <c r="C183" s="140" t="inlineStr">
        <is>
          <t>ВСЕГО по смете</t>
        </is>
      </c>
      <c r="D183" s="141" t="n"/>
      <c r="E183" s="141" t="n"/>
      <c r="F183" s="142" t="n"/>
      <c r="G183" s="142" t="n"/>
      <c r="H183" s="142" t="n"/>
      <c r="I183" s="142" t="n"/>
      <c r="J183" s="142" t="n"/>
      <c r="K183" s="142" t="n"/>
      <c r="L183" s="143" t="n"/>
      <c r="M183" s="142" t="n"/>
      <c r="N183" s="144" t="n"/>
    </row>
    <row r="184" ht="19.35" customHeight="1">
      <c r="A184" s="126" t="n"/>
      <c r="B184" s="133" t="n"/>
      <c r="C184" s="134" t="inlineStr">
        <is>
          <t>Итого по всем разделам</t>
        </is>
      </c>
      <c r="L184" s="124" t="n">
        <v>85230.16</v>
      </c>
      <c r="M184" s="125" t="n"/>
      <c r="N184" s="124" t="n"/>
    </row>
    <row r="185" ht="19.35" customHeight="1">
      <c r="A185" s="126" t="n"/>
      <c r="B185" s="127" t="n"/>
      <c r="C185" s="128" t="inlineStr">
        <is>
          <t>ВСЕГО строительные работы</t>
        </is>
      </c>
      <c r="L185" s="129" t="n">
        <v>85230.16</v>
      </c>
      <c r="M185" s="130" t="n"/>
      <c r="N185" s="129" t="n">
        <v>4976446.26</v>
      </c>
    </row>
    <row r="186" ht="19.35" customHeight="1">
      <c r="A186" s="126" t="n"/>
      <c r="B186" s="131" t="n"/>
      <c r="C186" s="132" t="inlineStr">
        <is>
          <t>в том числе</t>
        </is>
      </c>
      <c r="L186" s="129" t="n"/>
      <c r="M186" s="130" t="n"/>
      <c r="N186" s="129" t="n"/>
    </row>
    <row r="187" ht="19.35" customHeight="1">
      <c r="A187" s="126" t="n"/>
      <c r="B187" s="131" t="n"/>
      <c r="C187" s="132" t="inlineStr">
        <is>
          <t>всего прямые затраты</t>
        </is>
      </c>
      <c r="L187" s="129" t="n">
        <v>47226.3</v>
      </c>
      <c r="M187" s="130" t="n"/>
      <c r="N187" s="129" t="n">
        <v>2268293.83</v>
      </c>
    </row>
    <row r="188" ht="19.35" customHeight="1">
      <c r="A188" s="126" t="n"/>
      <c r="B188" s="131" t="n"/>
      <c r="C188" s="132" t="inlineStr">
        <is>
          <t>в том числе</t>
        </is>
      </c>
      <c r="L188" s="129" t="n"/>
      <c r="M188" s="130" t="n"/>
      <c r="N188" s="129" t="n"/>
    </row>
    <row r="189" ht="19.35" customHeight="1">
      <c r="A189" s="126" t="n"/>
      <c r="B189" s="131" t="n"/>
      <c r="C189" s="132" t="inlineStr">
        <is>
          <t>- оплата труда (ОТ)</t>
        </is>
      </c>
      <c r="L189" s="129" t="n">
        <v>25420.45</v>
      </c>
      <c r="M189" s="130" t="n"/>
      <c r="N189" s="129" t="n">
        <v>1811461.27</v>
      </c>
    </row>
    <row r="190" ht="19.35" customHeight="1">
      <c r="A190" s="126" t="n"/>
      <c r="B190" s="131" t="n"/>
      <c r="C190" s="132" t="inlineStr">
        <is>
          <t>- эксплуатация машин и механизмов</t>
        </is>
      </c>
      <c r="L190" s="129" t="n">
        <v>21805.85</v>
      </c>
      <c r="M190" s="130" t="n"/>
      <c r="N190" s="129" t="n">
        <v>456832.56</v>
      </c>
    </row>
    <row r="191" ht="19.35" customHeight="1">
      <c r="A191" s="126" t="n"/>
      <c r="B191" s="131" t="n"/>
      <c r="C191" s="132" t="inlineStr">
        <is>
          <t>в т.ч. эксплуатация машин и механизмов без учета доплат к оплате труда машинистов</t>
        </is>
      </c>
      <c r="L191" s="129" t="n">
        <v>21805.85</v>
      </c>
      <c r="M191" s="130" t="n"/>
      <c r="N191" s="129" t="n">
        <v>456832.56</v>
      </c>
    </row>
    <row r="192" ht="19.35" customHeight="1">
      <c r="A192" s="126" t="n"/>
      <c r="B192" s="131" t="n"/>
      <c r="C192" s="132" t="inlineStr">
        <is>
          <t>- в т.ч. оплата труда машинистов (ОТм)</t>
        </is>
      </c>
      <c r="L192" s="129" t="n">
        <v>3813.26</v>
      </c>
      <c r="M192" s="130" t="n"/>
      <c r="N192" s="129" t="n">
        <v>271732.92</v>
      </c>
    </row>
    <row r="193" ht="19.35" customHeight="1">
      <c r="A193" s="126" t="n"/>
      <c r="B193" s="131" t="n"/>
      <c r="C193" s="132" t="inlineStr">
        <is>
          <t>всего ФОТ (справочно)</t>
        </is>
      </c>
      <c r="L193" s="129" t="n">
        <v>29233.71</v>
      </c>
      <c r="M193" s="130" t="n"/>
      <c r="N193" s="129" t="n">
        <v>2083194.19</v>
      </c>
    </row>
    <row r="194" ht="19.35" customHeight="1">
      <c r="A194" s="126" t="n"/>
      <c r="B194" s="131" t="n"/>
      <c r="C194" s="132" t="inlineStr">
        <is>
          <t>всего накладные расходы</t>
        </is>
      </c>
      <c r="L194" s="129" t="n">
        <v>26018.03</v>
      </c>
      <c r="M194" s="130" t="n"/>
      <c r="N194" s="129" t="n">
        <v>1854042.81</v>
      </c>
    </row>
    <row r="195" ht="19.35" customHeight="1">
      <c r="A195" s="126" t="n"/>
      <c r="B195" s="131" t="n"/>
      <c r="C195" s="132" t="inlineStr">
        <is>
          <t>всего сметная прибыль</t>
        </is>
      </c>
      <c r="L195" s="129" t="n">
        <v>11985.83</v>
      </c>
      <c r="M195" s="130" t="n"/>
      <c r="N195" s="129" t="n">
        <v>854109.62</v>
      </c>
    </row>
    <row r="196" ht="19.35" customHeight="1">
      <c r="A196" s="126" t="n"/>
      <c r="B196" s="133" t="n"/>
      <c r="C196" s="134" t="inlineStr">
        <is>
          <t>ВСЕГО по смете</t>
        </is>
      </c>
      <c r="L196" s="124" t="n">
        <v>85230.16</v>
      </c>
      <c r="M196" s="125" t="n"/>
      <c r="N196" s="124" t="n">
        <v>4976446.26</v>
      </c>
    </row>
    <row r="197" ht="19.35" customHeight="1">
      <c r="A197" s="126" t="n"/>
      <c r="B197" s="131" t="n"/>
      <c r="C197" s="132" t="inlineStr">
        <is>
          <t>Всего прямые затраты</t>
        </is>
      </c>
      <c r="L197" s="129" t="n">
        <v>47226.3</v>
      </c>
      <c r="M197" s="130" t="n"/>
      <c r="N197" s="129" t="n">
        <v>2268293.83</v>
      </c>
    </row>
    <row r="198" ht="19.35" customHeight="1">
      <c r="A198" s="126" t="n"/>
      <c r="B198" s="131" t="n"/>
      <c r="C198" s="132" t="inlineStr">
        <is>
          <t>в том числе</t>
        </is>
      </c>
      <c r="L198" s="129" t="n"/>
      <c r="M198" s="130" t="n"/>
      <c r="N198" s="129" t="n"/>
    </row>
    <row r="199" ht="19.35" customHeight="1">
      <c r="A199" s="126" t="n"/>
      <c r="B199" s="131" t="n"/>
      <c r="C199" s="132" t="inlineStr">
        <is>
          <t>- оплата труда рабочих (ОТ)</t>
        </is>
      </c>
      <c r="L199" s="129" t="n">
        <v>25420.45</v>
      </c>
      <c r="M199" s="130" t="n"/>
      <c r="N199" s="129" t="n">
        <v>1811461.27</v>
      </c>
    </row>
    <row r="200" ht="19.35" customHeight="1">
      <c r="A200" s="126" t="n"/>
      <c r="B200" s="131" t="n"/>
      <c r="C200" s="132" t="inlineStr">
        <is>
          <t>- эксплуатация машин и механизмов</t>
        </is>
      </c>
      <c r="L200" s="129" t="n">
        <v>21805.85</v>
      </c>
      <c r="M200" s="130" t="n"/>
      <c r="N200" s="129" t="n">
        <v>456832.56</v>
      </c>
    </row>
    <row r="201" ht="19.35" customHeight="1">
      <c r="A201" s="126" t="n"/>
      <c r="B201" s="131" t="n"/>
      <c r="C201" s="132" t="inlineStr">
        <is>
          <t>в т.ч. эксплуатация машин и механизмов без учета доплат к оплате труда машинистов</t>
        </is>
      </c>
      <c r="L201" s="129" t="n">
        <v>21805.85</v>
      </c>
      <c r="M201" s="130" t="n"/>
      <c r="N201" s="129" t="n">
        <v>456832.56</v>
      </c>
    </row>
    <row r="202" ht="19.35" customHeight="1">
      <c r="A202" s="126" t="n"/>
      <c r="B202" s="131" t="n"/>
      <c r="C202" s="132" t="inlineStr">
        <is>
          <t>- в т.ч. оплата труда машинистов (ОТм)</t>
        </is>
      </c>
      <c r="L202" s="129" t="n">
        <v>3813.26</v>
      </c>
      <c r="M202" s="130" t="n"/>
      <c r="N202" s="129" t="n">
        <v>271732.92</v>
      </c>
    </row>
    <row r="203" ht="19.35" customHeight="1">
      <c r="A203" s="126" t="n"/>
      <c r="B203" s="131" t="n"/>
      <c r="C203" s="132" t="inlineStr">
        <is>
          <t>Всего ФОТ (справочно)</t>
        </is>
      </c>
      <c r="L203" s="129" t="n">
        <v>29233.71</v>
      </c>
      <c r="M203" s="130" t="n"/>
      <c r="N203" s="129" t="n">
        <v>2083194.19</v>
      </c>
    </row>
    <row r="204" ht="19.35" customHeight="1">
      <c r="A204" s="126" t="n"/>
      <c r="B204" s="131" t="n"/>
      <c r="C204" s="132" t="inlineStr">
        <is>
          <t>Всего накладные расходы</t>
        </is>
      </c>
      <c r="L204" s="129" t="n">
        <v>26018.03</v>
      </c>
      <c r="M204" s="130" t="n"/>
      <c r="N204" s="129" t="n">
        <v>1854042.81</v>
      </c>
    </row>
    <row r="205" ht="19.35" customHeight="1">
      <c r="A205" s="126" t="n"/>
      <c r="B205" s="131" t="n"/>
      <c r="C205" s="132" t="inlineStr">
        <is>
          <t>Всего сметная прибыль</t>
        </is>
      </c>
      <c r="L205" s="129" t="n">
        <v>11985.83</v>
      </c>
      <c r="M205" s="130" t="n"/>
      <c r="N205" s="129" t="n">
        <v>854109.62</v>
      </c>
    </row>
    <row r="206" ht="19.35" customHeight="1">
      <c r="A206" s="126" t="n"/>
      <c r="B206" s="131" t="n"/>
      <c r="C206" s="132" t="inlineStr">
        <is>
          <t>Справочно</t>
        </is>
      </c>
      <c r="L206" s="129" t="n"/>
      <c r="M206" s="130" t="n"/>
      <c r="N206" s="129" t="n"/>
    </row>
    <row r="207" ht="19.35" customHeight="1">
      <c r="A207" s="126" t="n"/>
      <c r="B207" s="127" t="n"/>
      <c r="C207" s="132" t="inlineStr">
        <is>
          <t>затраты труда рабочих</t>
        </is>
      </c>
      <c r="I207" s="136" t="n">
        <v>3007.008</v>
      </c>
      <c r="J207" s="137" t="n"/>
      <c r="K207" s="137" t="n"/>
      <c r="L207" s="130" t="n"/>
      <c r="M207" s="130" t="n"/>
      <c r="N207" s="130" t="n"/>
    </row>
    <row r="208" ht="19.35" customHeight="1">
      <c r="A208" s="126" t="n"/>
      <c r="B208" s="127" t="n"/>
      <c r="C208" s="132" t="inlineStr">
        <is>
          <t>затраты труда машинистов</t>
        </is>
      </c>
      <c r="I208" s="136" t="n">
        <v>282.459</v>
      </c>
      <c r="J208" s="137" t="n"/>
      <c r="K208" s="137" t="n"/>
      <c r="L208" s="130" t="n"/>
      <c r="M208" s="130" t="n"/>
      <c r="N208" s="130" t="n"/>
    </row>
    <row r="209" ht="19.35" customHeight="1">
      <c r="A209" s="126" t="n"/>
      <c r="B209" s="145" t="n"/>
      <c r="C209" s="145" t="n"/>
      <c r="D209" s="123" t="n"/>
      <c r="E209" s="123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6" t="inlineStr">
        <is>
          <t>Составил: ______________________________________/  Григорова И. А. /</t>
        </is>
      </c>
    </row>
    <row r="211" ht="19.35" customHeight="1">
      <c r="A211" s="146" t="n"/>
      <c r="B211" s="146" t="n"/>
      <c r="C211" s="147" t="inlineStr">
        <is>
          <t>должность, подпись (инициалы, фамилия)</t>
        </is>
      </c>
      <c r="G211" s="148" t="n"/>
      <c r="H211" s="148" t="n"/>
      <c r="I211" s="148" t="n"/>
      <c r="J211" s="146" t="n"/>
      <c r="K211" s="146" t="n"/>
      <c r="L211" s="146" t="n"/>
      <c r="M211" s="146" t="n"/>
      <c r="N211" s="146" t="n"/>
    </row>
    <row r="212" ht="19.35" customHeight="1">
      <c r="A212" s="146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7" t="inlineStr">
        <is>
          <t>должность, подпись (инициалы, фамилия)</t>
        </is>
      </c>
      <c r="G213" s="148" t="n"/>
      <c r="H213" s="148" t="n"/>
      <c r="I213" s="148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2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02-29-10</t>
        </is>
      </c>
    </row>
    <row r="25" ht="19.35" customHeight="1">
      <c r="A25" s="56" t="inlineStr">
        <is>
          <t>29 ВЛ 220 Амурская-Благовещенская №1. Натальинское уч. л-во Благовещенского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229.77</v>
      </c>
      <c r="M31" s="65" t="n">
        <v>3.22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528.47</v>
      </c>
      <c r="E32" s="72" t="inlineStr">
        <is>
          <t>(</t>
        </is>
      </c>
      <c r="F32" s="71" t="n">
        <v>7.42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384.77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528.47</v>
      </c>
      <c r="E34" s="72" t="inlineStr">
        <is>
          <t>(</t>
        </is>
      </c>
      <c r="F34" s="78" t="n">
        <v>7.42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163-172, 175-179, 186-187, 207-276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7.23</v>
      </c>
      <c r="H44" s="95" t="n">
        <v>1</v>
      </c>
      <c r="I44" s="115" t="n">
        <v>7.23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779.38</v>
      </c>
      <c r="M46" s="101" t="n">
        <v>71.26000000000001</v>
      </c>
      <c r="N46" s="103" t="n">
        <v>55538.62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4" t="n">
        <v>13.4</v>
      </c>
      <c r="H47" s="149" t="n">
        <v>0.96</v>
      </c>
      <c r="I47" s="276" t="n">
        <v>93.00672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779.38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70" t="n"/>
      <c r="E49" s="271" t="n"/>
      <c r="F49" s="99" t="n"/>
      <c r="G49" s="106" t="n"/>
      <c r="H49" s="106" t="n"/>
      <c r="I49" s="100" t="n"/>
      <c r="J49" s="100" t="n"/>
      <c r="K49" s="100" t="n"/>
      <c r="L49" s="101" t="n">
        <v>779.38</v>
      </c>
      <c r="M49" s="100" t="n"/>
      <c r="N49" s="103" t="n">
        <v>55538.62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693.65</v>
      </c>
      <c r="M50" s="100" t="n"/>
      <c r="N50" s="112" t="n">
        <v>49429.37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319.55</v>
      </c>
      <c r="M51" s="100" t="n"/>
      <c r="N51" s="103" t="n">
        <v>22770.83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70" t="n"/>
      <c r="E52" s="271" t="n"/>
      <c r="F52" s="100" t="n"/>
      <c r="G52" s="106" t="n"/>
      <c r="H52" s="106" t="n"/>
      <c r="I52" s="113" t="n"/>
      <c r="J52" s="113" t="n"/>
      <c r="K52" s="113" t="n"/>
      <c r="L52" s="114" t="n">
        <v>1792.58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4.02</v>
      </c>
      <c r="H53" s="95" t="n">
        <v>1</v>
      </c>
      <c r="I53" s="115" t="n">
        <v>4.02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3" t="n">
        <v>1248.34</v>
      </c>
      <c r="M55" s="101" t="n">
        <v>71.26000000000001</v>
      </c>
      <c r="N55" s="103" t="n">
        <v>88956.71000000001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4" t="n">
        <v>38.6</v>
      </c>
      <c r="H56" s="149" t="n">
        <v>0.96</v>
      </c>
      <c r="I56" s="276" t="n">
        <v>148.96512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1248.34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70" t="n"/>
      <c r="E58" s="271" t="n"/>
      <c r="F58" s="99" t="n"/>
      <c r="G58" s="106" t="n"/>
      <c r="H58" s="106" t="n"/>
      <c r="I58" s="100" t="n"/>
      <c r="J58" s="100" t="n"/>
      <c r="K58" s="100" t="n"/>
      <c r="L58" s="103" t="n">
        <v>1248.34</v>
      </c>
      <c r="M58" s="100" t="n"/>
      <c r="N58" s="103" t="n">
        <v>88956.71000000001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1111.02</v>
      </c>
      <c r="M59" s="100" t="n"/>
      <c r="N59" s="112" t="n">
        <v>79171.47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511.82</v>
      </c>
      <c r="M60" s="100" t="n"/>
      <c r="N60" s="103" t="n">
        <v>36472.25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70" t="n"/>
      <c r="E61" s="271" t="n"/>
      <c r="F61" s="100" t="n"/>
      <c r="G61" s="106" t="n"/>
      <c r="H61" s="106" t="n"/>
      <c r="I61" s="113" t="n"/>
      <c r="J61" s="113" t="n"/>
      <c r="K61" s="113" t="n"/>
      <c r="L61" s="114" t="n">
        <v>2871.18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0.84</v>
      </c>
      <c r="H62" s="95" t="n">
        <v>1</v>
      </c>
      <c r="I62" s="115" t="n">
        <v>0.84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327.75</v>
      </c>
      <c r="M64" s="101" t="n">
        <v>71.26000000000001</v>
      </c>
      <c r="N64" s="103" t="n">
        <v>23355.47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4" t="n">
        <v>48.5</v>
      </c>
      <c r="H65" s="149" t="n">
        <v>0.96</v>
      </c>
      <c r="I65" s="273" t="n">
        <v>39.1104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327.75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70" t="n"/>
      <c r="E67" s="271" t="n"/>
      <c r="F67" s="99" t="n"/>
      <c r="G67" s="106" t="n"/>
      <c r="H67" s="106" t="n"/>
      <c r="I67" s="100" t="n"/>
      <c r="J67" s="100" t="n"/>
      <c r="K67" s="100" t="n"/>
      <c r="L67" s="101" t="n">
        <v>327.75</v>
      </c>
      <c r="M67" s="100" t="n"/>
      <c r="N67" s="103" t="n">
        <v>23355.47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291.7</v>
      </c>
      <c r="M68" s="100" t="n"/>
      <c r="N68" s="112" t="n">
        <v>20786.37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134.38</v>
      </c>
      <c r="M69" s="100" t="n"/>
      <c r="N69" s="103" t="n">
        <v>9575.74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70" t="n"/>
      <c r="E70" s="271" t="n"/>
      <c r="F70" s="100" t="n"/>
      <c r="G70" s="106" t="n"/>
      <c r="H70" s="106" t="n"/>
      <c r="I70" s="113" t="n"/>
      <c r="J70" s="113" t="n"/>
      <c r="K70" s="113" t="n"/>
      <c r="L70" s="115" t="n">
        <v>753.83</v>
      </c>
      <c r="M70" s="113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2.54</v>
      </c>
      <c r="H71" s="95" t="n">
        <v>1</v>
      </c>
      <c r="I71" s="115" t="n">
        <v>2.54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9" t="n">
        <v>0.96</v>
      </c>
      <c r="L73" s="101" t="n">
        <v>320.82</v>
      </c>
      <c r="M73" s="101" t="n">
        <v>71.26000000000001</v>
      </c>
      <c r="N73" s="103" t="n">
        <v>22861.63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4" t="n">
        <v>15.7</v>
      </c>
      <c r="H74" s="149" t="n">
        <v>0.96</v>
      </c>
      <c r="I74" s="276" t="n">
        <v>38.28288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320.82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70" t="n"/>
      <c r="E76" s="271" t="n"/>
      <c r="F76" s="99" t="n"/>
      <c r="G76" s="106" t="n"/>
      <c r="H76" s="106" t="n"/>
      <c r="I76" s="100" t="n"/>
      <c r="J76" s="100" t="n"/>
      <c r="K76" s="100" t="n"/>
      <c r="L76" s="101" t="n">
        <v>320.82</v>
      </c>
      <c r="M76" s="100" t="n"/>
      <c r="N76" s="103" t="n">
        <v>22861.63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285.53</v>
      </c>
      <c r="M77" s="100" t="n"/>
      <c r="N77" s="112" t="n">
        <v>20346.85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131.54</v>
      </c>
      <c r="M78" s="100" t="n"/>
      <c r="N78" s="103" t="n">
        <v>9373.27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70" t="n"/>
      <c r="E79" s="271" t="n"/>
      <c r="F79" s="100" t="n"/>
      <c r="G79" s="106" t="n"/>
      <c r="H79" s="106" t="n"/>
      <c r="I79" s="113" t="n"/>
      <c r="J79" s="113" t="n"/>
      <c r="K79" s="113" t="n"/>
      <c r="L79" s="115" t="n">
        <v>737.89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1.33</v>
      </c>
      <c r="H80" s="95" t="n">
        <v>1</v>
      </c>
      <c r="I80" s="115" t="n">
        <v>1.33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9" t="n">
        <v>0.96</v>
      </c>
      <c r="L82" s="101" t="n">
        <v>491.11</v>
      </c>
      <c r="M82" s="101" t="n">
        <v>71.26000000000001</v>
      </c>
      <c r="N82" s="103" t="n">
        <v>34996.5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4" t="n">
        <v>45.9</v>
      </c>
      <c r="H83" s="149" t="n">
        <v>0.96</v>
      </c>
      <c r="I83" s="276" t="n">
        <v>58.60512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491.11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270" t="n"/>
      <c r="E85" s="271" t="n"/>
      <c r="F85" s="99" t="n"/>
      <c r="G85" s="106" t="n"/>
      <c r="H85" s="106" t="n"/>
      <c r="I85" s="100" t="n"/>
      <c r="J85" s="100" t="n"/>
      <c r="K85" s="100" t="n"/>
      <c r="L85" s="101" t="n">
        <v>491.11</v>
      </c>
      <c r="M85" s="100" t="n"/>
      <c r="N85" s="103" t="n">
        <v>34996.5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437.09</v>
      </c>
      <c r="M86" s="100" t="n"/>
      <c r="N86" s="112" t="n">
        <v>31146.89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201.36</v>
      </c>
      <c r="M87" s="100" t="n"/>
      <c r="N87" s="103" t="n">
        <v>14348.57</v>
      </c>
    </row>
    <row r="88" ht="19.35" customHeight="1">
      <c r="A88" s="96" t="n"/>
      <c r="B88" s="108" t="n"/>
      <c r="C88" s="88" t="inlineStr">
        <is>
          <t>Всего по позиции</t>
        </is>
      </c>
      <c r="D88" s="270" t="n"/>
      <c r="E88" s="271" t="n"/>
      <c r="F88" s="100" t="n"/>
      <c r="G88" s="106" t="n"/>
      <c r="H88" s="106" t="n"/>
      <c r="I88" s="113" t="n"/>
      <c r="J88" s="113" t="n"/>
      <c r="K88" s="113" t="n"/>
      <c r="L88" s="114" t="n">
        <v>1129.56</v>
      </c>
      <c r="M88" s="113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0" t="n"/>
      <c r="E89" s="271" t="n"/>
      <c r="F89" s="93" t="inlineStr">
        <is>
          <t>100 деревьев</t>
        </is>
      </c>
      <c r="G89" s="94" t="n">
        <v>0.12</v>
      </c>
      <c r="H89" s="95" t="n">
        <v>1</v>
      </c>
      <c r="I89" s="115" t="n">
        <v>0.12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0" t="n"/>
      <c r="E90" s="270" t="n"/>
      <c r="F90" s="270" t="n"/>
      <c r="G90" s="270" t="n"/>
      <c r="H90" s="270" t="n"/>
      <c r="I90" s="270" t="n"/>
      <c r="J90" s="270" t="n"/>
      <c r="K90" s="270" t="n"/>
      <c r="L90" s="270" t="n"/>
      <c r="M90" s="270" t="n"/>
      <c r="N90" s="271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0" t="n"/>
      <c r="E91" s="271" t="n"/>
      <c r="F91" s="99" t="n"/>
      <c r="G91" s="99" t="n"/>
      <c r="H91" s="99" t="n"/>
      <c r="I91" s="100" t="n"/>
      <c r="J91" s="101" t="n">
        <v>494.42</v>
      </c>
      <c r="K91" s="149" t="n">
        <v>0.96</v>
      </c>
      <c r="L91" s="101" t="n">
        <v>56.96</v>
      </c>
      <c r="M91" s="101" t="n">
        <v>71.26000000000001</v>
      </c>
      <c r="N91" s="103" t="n">
        <v>4058.97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21" t="n">
        <v>59</v>
      </c>
      <c r="H92" s="149" t="n">
        <v>0.96</v>
      </c>
      <c r="I92" s="273" t="n">
        <v>6.7968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0" t="n"/>
      <c r="E93" s="271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56.96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270" t="n"/>
      <c r="E94" s="271" t="n"/>
      <c r="F94" s="99" t="n"/>
      <c r="G94" s="106" t="n"/>
      <c r="H94" s="106" t="n"/>
      <c r="I94" s="100" t="n"/>
      <c r="J94" s="100" t="n"/>
      <c r="K94" s="100" t="n"/>
      <c r="L94" s="101" t="n">
        <v>56.96</v>
      </c>
      <c r="M94" s="100" t="n"/>
      <c r="N94" s="103" t="n">
        <v>4058.97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0" t="n"/>
      <c r="E95" s="271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50.69</v>
      </c>
      <c r="M95" s="100" t="n"/>
      <c r="N95" s="112" t="n">
        <v>3612.48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23.35</v>
      </c>
      <c r="M96" s="100" t="n"/>
      <c r="N96" s="103" t="n">
        <v>1664.18</v>
      </c>
    </row>
    <row r="97" ht="19.35" customHeight="1">
      <c r="A97" s="96" t="n"/>
      <c r="B97" s="108" t="n"/>
      <c r="C97" s="88" t="inlineStr">
        <is>
          <t>Всего по позиции</t>
        </is>
      </c>
      <c r="D97" s="270" t="n"/>
      <c r="E97" s="271" t="n"/>
      <c r="F97" s="100" t="n"/>
      <c r="G97" s="106" t="n"/>
      <c r="H97" s="106" t="n"/>
      <c r="I97" s="113" t="n"/>
      <c r="J97" s="113" t="n"/>
      <c r="K97" s="113" t="n"/>
      <c r="L97" s="115" t="n">
        <v>131</v>
      </c>
      <c r="M97" s="113" t="n"/>
      <c r="N97" s="94" t="n"/>
    </row>
    <row r="98" ht="19.35" customHeight="1">
      <c r="A98" s="122" t="n"/>
      <c r="B98" s="122" t="n"/>
      <c r="C98" s="123" t="inlineStr">
        <is>
          <t>Итого по разделу 1. Вырубка просеки</t>
        </is>
      </c>
      <c r="L98" s="124" t="n">
        <v>7416.04</v>
      </c>
      <c r="M98" s="122" t="n"/>
      <c r="N98" s="125" t="n"/>
    </row>
    <row r="99" ht="19.35" customHeight="1">
      <c r="A99" s="126" t="n"/>
      <c r="B99" s="127" t="n"/>
      <c r="C99" s="128" t="inlineStr">
        <is>
          <t>Итого прямые затраты по разделу</t>
        </is>
      </c>
      <c r="L99" s="129" t="n">
        <v>3224.36</v>
      </c>
      <c r="M99" s="130" t="n"/>
      <c r="N99" s="129" t="n">
        <v>229767.9</v>
      </c>
    </row>
    <row r="100" ht="19.35" customHeight="1">
      <c r="A100" s="126" t="n"/>
      <c r="B100" s="127" t="n"/>
      <c r="C100" s="128" t="inlineStr">
        <is>
          <t>в том числе</t>
        </is>
      </c>
      <c r="L100" s="129" t="n"/>
      <c r="M100" s="130" t="n"/>
      <c r="N100" s="129" t="n"/>
    </row>
    <row r="101" ht="19.35" customHeight="1">
      <c r="A101" s="126" t="n"/>
      <c r="B101" s="127" t="n"/>
      <c r="C101" s="128" t="inlineStr">
        <is>
          <t>- оплата труда (ОТ)</t>
        </is>
      </c>
      <c r="L101" s="129" t="n">
        <v>3224.36</v>
      </c>
      <c r="M101" s="130" t="n"/>
      <c r="N101" s="129" t="n">
        <v>229767.9</v>
      </c>
    </row>
    <row r="102" ht="19.35" customHeight="1">
      <c r="A102" s="126" t="n"/>
      <c r="B102" s="127" t="n"/>
      <c r="C102" s="128" t="inlineStr">
        <is>
          <t>- эксплуатация машин и механизмов</t>
        </is>
      </c>
      <c r="L102" s="129" t="n">
        <v>0</v>
      </c>
      <c r="M102" s="130" t="n"/>
      <c r="N102" s="129" t="n">
        <v>0</v>
      </c>
    </row>
    <row r="103" ht="19.35" customHeight="1">
      <c r="A103" s="126" t="n"/>
      <c r="B103" s="131" t="n"/>
      <c r="C103" s="132" t="inlineStr">
        <is>
          <t>в том числе</t>
        </is>
      </c>
      <c r="L103" s="129" t="n"/>
      <c r="M103" s="130" t="n"/>
      <c r="N103" s="129" t="n"/>
    </row>
    <row r="104" ht="19.35" customHeight="1">
      <c r="A104" s="126" t="n"/>
      <c r="B104" s="131" t="n"/>
      <c r="C104" s="132" t="inlineStr">
        <is>
          <t>эксплуатация машин и механизмов без учета доплат к оплате труда машинистов</t>
        </is>
      </c>
      <c r="L104" s="129" t="n">
        <v>0</v>
      </c>
      <c r="M104" s="130" t="n"/>
      <c r="N104" s="129" t="n">
        <v>0</v>
      </c>
    </row>
    <row r="105" ht="19.35" customHeight="1">
      <c r="A105" s="126" t="n"/>
      <c r="B105" s="131" t="n"/>
      <c r="C105" s="132" t="inlineStr">
        <is>
          <t>в том числе</t>
        </is>
      </c>
      <c r="L105" s="129" t="n"/>
      <c r="M105" s="130" t="n"/>
      <c r="N105" s="129" t="n"/>
    </row>
    <row r="106" ht="19.35" customHeight="1">
      <c r="A106" s="126" t="n"/>
      <c r="B106" s="131" t="n"/>
      <c r="C106" s="132" t="inlineStr">
        <is>
          <t>оплата труда машинистов (ОТм)</t>
        </is>
      </c>
      <c r="L106" s="129" t="n">
        <v>0</v>
      </c>
      <c r="M106" s="130" t="n"/>
      <c r="N106" s="129" t="n">
        <v>0</v>
      </c>
    </row>
    <row r="107" ht="19.35" customHeight="1">
      <c r="A107" s="126" t="n"/>
      <c r="B107" s="127" t="n"/>
      <c r="C107" s="128" t="inlineStr">
        <is>
          <t>Итого ФОТ (справочно)</t>
        </is>
      </c>
      <c r="L107" s="129" t="n">
        <v>3224.36</v>
      </c>
      <c r="M107" s="130" t="n"/>
      <c r="N107" s="129" t="n">
        <v>229767.9</v>
      </c>
    </row>
    <row r="108" ht="19.35" customHeight="1">
      <c r="A108" s="126" t="n"/>
      <c r="B108" s="127" t="n"/>
      <c r="C108" s="128" t="inlineStr">
        <is>
          <t>Итого накладные расходы</t>
        </is>
      </c>
      <c r="L108" s="129" t="n">
        <v>2869.68</v>
      </c>
      <c r="M108" s="130" t="n"/>
      <c r="N108" s="129" t="n">
        <v>204493.43</v>
      </c>
    </row>
    <row r="109" ht="19.35" customHeight="1">
      <c r="A109" s="126" t="n"/>
      <c r="B109" s="127" t="n"/>
      <c r="C109" s="128" t="inlineStr">
        <is>
          <t>Итого сметная прибыль</t>
        </is>
      </c>
      <c r="L109" s="129" t="n">
        <v>1322</v>
      </c>
      <c r="M109" s="130" t="n"/>
      <c r="N109" s="129" t="n">
        <v>94204.84</v>
      </c>
    </row>
    <row r="110" ht="19.35" customHeight="1">
      <c r="A110" s="126" t="n"/>
      <c r="B110" s="133" t="n"/>
      <c r="C110" s="134" t="inlineStr">
        <is>
          <t>Итого по разделу</t>
        </is>
      </c>
      <c r="L110" s="124" t="n">
        <v>7416.04</v>
      </c>
      <c r="M110" s="135" t="n"/>
      <c r="N110" s="124" t="n">
        <v>528466.17</v>
      </c>
    </row>
    <row r="111" ht="19.35" customHeight="1">
      <c r="A111" s="126" t="n"/>
      <c r="B111" s="131" t="n"/>
      <c r="C111" s="132" t="inlineStr">
        <is>
          <t>Справочно</t>
        </is>
      </c>
      <c r="L111" s="129" t="n"/>
      <c r="M111" s="130" t="n"/>
      <c r="N111" s="129" t="n"/>
    </row>
    <row r="112" ht="19.35" customHeight="1">
      <c r="A112" s="126" t="n"/>
      <c r="B112" s="127" t="n"/>
      <c r="C112" s="132" t="inlineStr">
        <is>
          <t>затраты труда рабочих</t>
        </is>
      </c>
      <c r="I112" s="136" t="n">
        <v>384.76704</v>
      </c>
      <c r="J112" s="137" t="n"/>
      <c r="K112" s="137" t="n"/>
      <c r="L112" s="130" t="n"/>
      <c r="M112" s="130" t="n"/>
      <c r="N112" s="130" t="n"/>
    </row>
    <row r="113" ht="19.35" customHeight="1">
      <c r="A113" s="126" t="n"/>
      <c r="B113" s="127" t="n"/>
      <c r="C113" s="132" t="inlineStr">
        <is>
          <t>затраты труда машинистов</t>
        </is>
      </c>
      <c r="I113" s="136" t="n">
        <v>0</v>
      </c>
      <c r="J113" s="137" t="n"/>
      <c r="K113" s="137" t="n"/>
      <c r="L113" s="130" t="n"/>
      <c r="M113" s="130" t="n"/>
      <c r="N113" s="130" t="n"/>
    </row>
    <row r="114" ht="19.35" customHeight="1">
      <c r="A114" s="138" t="n"/>
      <c r="B114" s="139" t="n"/>
      <c r="C114" s="140" t="inlineStr">
        <is>
          <t>ВСЕГО по смете</t>
        </is>
      </c>
      <c r="D114" s="141" t="n"/>
      <c r="E114" s="141" t="n"/>
      <c r="F114" s="142" t="n"/>
      <c r="G114" s="142" t="n"/>
      <c r="H114" s="142" t="n"/>
      <c r="I114" s="142" t="n"/>
      <c r="J114" s="142" t="n"/>
      <c r="K114" s="142" t="n"/>
      <c r="L114" s="143" t="n"/>
      <c r="M114" s="142" t="n"/>
      <c r="N114" s="144" t="n"/>
    </row>
    <row r="115" ht="19.35" customHeight="1">
      <c r="A115" s="126" t="n"/>
      <c r="B115" s="133" t="n"/>
      <c r="C115" s="134" t="inlineStr">
        <is>
          <t>Итого по всем разделам</t>
        </is>
      </c>
      <c r="L115" s="124" t="n">
        <v>7416.04</v>
      </c>
      <c r="M115" s="125" t="n"/>
      <c r="N115" s="124" t="n"/>
    </row>
    <row r="116" ht="19.35" customHeight="1">
      <c r="A116" s="126" t="n"/>
      <c r="B116" s="127" t="n"/>
      <c r="C116" s="128" t="inlineStr">
        <is>
          <t>ВСЕГО строительные работы</t>
        </is>
      </c>
      <c r="L116" s="129" t="n">
        <v>7416.04</v>
      </c>
      <c r="M116" s="130" t="n"/>
      <c r="N116" s="129" t="n">
        <v>528466.17</v>
      </c>
    </row>
    <row r="117" ht="19.35" customHeight="1">
      <c r="A117" s="126" t="n"/>
      <c r="B117" s="131" t="n"/>
      <c r="C117" s="132" t="inlineStr">
        <is>
          <t>в том числе</t>
        </is>
      </c>
      <c r="L117" s="129" t="n"/>
      <c r="M117" s="130" t="n"/>
      <c r="N117" s="129" t="n"/>
    </row>
    <row r="118" ht="19.35" customHeight="1">
      <c r="A118" s="126" t="n"/>
      <c r="B118" s="131" t="n"/>
      <c r="C118" s="132" t="inlineStr">
        <is>
          <t>всего прямые затраты</t>
        </is>
      </c>
      <c r="L118" s="129" t="n">
        <v>3224.36</v>
      </c>
      <c r="M118" s="130" t="n"/>
      <c r="N118" s="129" t="n">
        <v>229767.9</v>
      </c>
    </row>
    <row r="119" ht="19.35" customHeight="1">
      <c r="A119" s="126" t="n"/>
      <c r="B119" s="131" t="n"/>
      <c r="C119" s="132" t="inlineStr">
        <is>
          <t>в том числе</t>
        </is>
      </c>
      <c r="L119" s="129" t="n"/>
      <c r="M119" s="130" t="n"/>
      <c r="N119" s="129" t="n"/>
    </row>
    <row r="120" ht="19.35" customHeight="1">
      <c r="A120" s="126" t="n"/>
      <c r="B120" s="131" t="n"/>
      <c r="C120" s="132" t="inlineStr">
        <is>
          <t>- оплата труда (ОТ)</t>
        </is>
      </c>
      <c r="L120" s="129" t="n">
        <v>3224.36</v>
      </c>
      <c r="M120" s="130" t="n"/>
      <c r="N120" s="129" t="n">
        <v>229767.9</v>
      </c>
    </row>
    <row r="121" ht="19.35" customHeight="1">
      <c r="A121" s="126" t="n"/>
      <c r="B121" s="131" t="n"/>
      <c r="C121" s="132" t="inlineStr">
        <is>
          <t>- эксплуатация машин и механизмов</t>
        </is>
      </c>
      <c r="L121" s="129" t="n">
        <v>0</v>
      </c>
      <c r="M121" s="130" t="n"/>
      <c r="N121" s="129" t="n">
        <v>0</v>
      </c>
    </row>
    <row r="122" ht="19.35" customHeight="1">
      <c r="A122" s="126" t="n"/>
      <c r="B122" s="131" t="n"/>
      <c r="C122" s="132" t="inlineStr">
        <is>
          <t>в т.ч. эксплуатация машин и механизмов без учета доплат к оплате труда машинистов</t>
        </is>
      </c>
      <c r="L122" s="129" t="n">
        <v>0</v>
      </c>
      <c r="M122" s="130" t="n"/>
      <c r="N122" s="129" t="n">
        <v>0</v>
      </c>
    </row>
    <row r="123" ht="19.35" customHeight="1">
      <c r="A123" s="126" t="n"/>
      <c r="B123" s="131" t="n"/>
      <c r="C123" s="132" t="inlineStr">
        <is>
          <t>- в т.ч. оплата труда машинистов (ОТм)</t>
        </is>
      </c>
      <c r="L123" s="129" t="n">
        <v>0</v>
      </c>
      <c r="M123" s="130" t="n"/>
      <c r="N123" s="129" t="n">
        <v>0</v>
      </c>
    </row>
    <row r="124" ht="19.35" customHeight="1">
      <c r="A124" s="126" t="n"/>
      <c r="B124" s="131" t="n"/>
      <c r="C124" s="132" t="inlineStr">
        <is>
          <t>всего ФОТ (справочно)</t>
        </is>
      </c>
      <c r="L124" s="129" t="n">
        <v>3224.36</v>
      </c>
      <c r="M124" s="130" t="n"/>
      <c r="N124" s="129" t="n">
        <v>229767.9</v>
      </c>
    </row>
    <row r="125" ht="19.35" customHeight="1">
      <c r="A125" s="126" t="n"/>
      <c r="B125" s="131" t="n"/>
      <c r="C125" s="132" t="inlineStr">
        <is>
          <t>всего накладные расходы</t>
        </is>
      </c>
      <c r="L125" s="129" t="n">
        <v>2869.68</v>
      </c>
      <c r="M125" s="130" t="n"/>
      <c r="N125" s="129" t="n">
        <v>204493.43</v>
      </c>
    </row>
    <row r="126" ht="19.35" customHeight="1">
      <c r="A126" s="126" t="n"/>
      <c r="B126" s="131" t="n"/>
      <c r="C126" s="132" t="inlineStr">
        <is>
          <t>всего сметная прибыль</t>
        </is>
      </c>
      <c r="L126" s="129" t="n">
        <v>1322</v>
      </c>
      <c r="M126" s="130" t="n"/>
      <c r="N126" s="129" t="n">
        <v>94204.84</v>
      </c>
    </row>
    <row r="127" ht="19.35" customHeight="1">
      <c r="A127" s="126" t="n"/>
      <c r="B127" s="133" t="n"/>
      <c r="C127" s="134" t="inlineStr">
        <is>
          <t>ВСЕГО по смете</t>
        </is>
      </c>
      <c r="L127" s="124" t="n">
        <v>7416.04</v>
      </c>
      <c r="M127" s="125" t="n"/>
      <c r="N127" s="124" t="n">
        <v>528466.17</v>
      </c>
    </row>
    <row r="128" ht="19.35" customHeight="1">
      <c r="A128" s="126" t="n"/>
      <c r="B128" s="131" t="n"/>
      <c r="C128" s="132" t="inlineStr">
        <is>
          <t>Всего прямые затраты</t>
        </is>
      </c>
      <c r="L128" s="129" t="n">
        <v>3224.36</v>
      </c>
      <c r="M128" s="130" t="n"/>
      <c r="N128" s="129" t="n">
        <v>229767.9</v>
      </c>
    </row>
    <row r="129" ht="19.35" customHeight="1">
      <c r="A129" s="126" t="n"/>
      <c r="B129" s="131" t="n"/>
      <c r="C129" s="132" t="inlineStr">
        <is>
          <t>в том числе</t>
        </is>
      </c>
      <c r="L129" s="129" t="n"/>
      <c r="M129" s="130" t="n"/>
      <c r="N129" s="129" t="n"/>
    </row>
    <row r="130" ht="19.35" customHeight="1">
      <c r="A130" s="126" t="n"/>
      <c r="B130" s="131" t="n"/>
      <c r="C130" s="132" t="inlineStr">
        <is>
          <t>- оплата труда рабочих (ОТ)</t>
        </is>
      </c>
      <c r="L130" s="129" t="n">
        <v>3224.36</v>
      </c>
      <c r="M130" s="130" t="n"/>
      <c r="N130" s="129" t="n">
        <v>229767.9</v>
      </c>
    </row>
    <row r="131" ht="19.35" customHeight="1">
      <c r="A131" s="126" t="n"/>
      <c r="B131" s="131" t="n"/>
      <c r="C131" s="132" t="inlineStr">
        <is>
          <t>- эксплуатация машин и механизмов</t>
        </is>
      </c>
      <c r="L131" s="129" t="n">
        <v>0</v>
      </c>
      <c r="M131" s="130" t="n"/>
      <c r="N131" s="129" t="n">
        <v>0</v>
      </c>
    </row>
    <row r="132" ht="19.35" customHeight="1">
      <c r="A132" s="126" t="n"/>
      <c r="B132" s="131" t="n"/>
      <c r="C132" s="132" t="inlineStr">
        <is>
          <t>в т.ч. эксплуатация машин и механизмов без учета доплат к оплате труда машинистов</t>
        </is>
      </c>
      <c r="L132" s="129" t="n">
        <v>0</v>
      </c>
      <c r="M132" s="130" t="n"/>
      <c r="N132" s="129" t="n">
        <v>0</v>
      </c>
    </row>
    <row r="133" ht="19.35" customHeight="1">
      <c r="A133" s="126" t="n"/>
      <c r="B133" s="131" t="n"/>
      <c r="C133" s="132" t="inlineStr">
        <is>
          <t>- в т.ч. оплата труда машинистов (ОТм)</t>
        </is>
      </c>
      <c r="L133" s="129" t="n">
        <v>0</v>
      </c>
      <c r="M133" s="130" t="n"/>
      <c r="N133" s="129" t="n">
        <v>0</v>
      </c>
    </row>
    <row r="134" ht="19.35" customHeight="1">
      <c r="A134" s="126" t="n"/>
      <c r="B134" s="131" t="n"/>
      <c r="C134" s="132" t="inlineStr">
        <is>
          <t>Всего ФОТ (справочно)</t>
        </is>
      </c>
      <c r="L134" s="129" t="n">
        <v>3224.36</v>
      </c>
      <c r="M134" s="130" t="n"/>
      <c r="N134" s="129" t="n">
        <v>229767.9</v>
      </c>
    </row>
    <row r="135" ht="19.35" customHeight="1">
      <c r="A135" s="126" t="n"/>
      <c r="B135" s="131" t="n"/>
      <c r="C135" s="132" t="inlineStr">
        <is>
          <t>Всего накладные расходы</t>
        </is>
      </c>
      <c r="L135" s="129" t="n">
        <v>2869.68</v>
      </c>
      <c r="M135" s="130" t="n"/>
      <c r="N135" s="129" t="n">
        <v>204493.43</v>
      </c>
    </row>
    <row r="136" ht="19.35" customHeight="1">
      <c r="A136" s="126" t="n"/>
      <c r="B136" s="131" t="n"/>
      <c r="C136" s="132" t="inlineStr">
        <is>
          <t>Всего сметная прибыль</t>
        </is>
      </c>
      <c r="L136" s="129" t="n">
        <v>1322</v>
      </c>
      <c r="M136" s="130" t="n"/>
      <c r="N136" s="129" t="n">
        <v>94204.84</v>
      </c>
    </row>
    <row r="137" ht="19.35" customHeight="1">
      <c r="A137" s="126" t="n"/>
      <c r="B137" s="131" t="n"/>
      <c r="C137" s="132" t="inlineStr">
        <is>
          <t>Справочно</t>
        </is>
      </c>
      <c r="L137" s="129" t="n"/>
      <c r="M137" s="130" t="n"/>
      <c r="N137" s="129" t="n"/>
    </row>
    <row r="138" ht="19.35" customHeight="1">
      <c r="A138" s="126" t="n"/>
      <c r="B138" s="127" t="n"/>
      <c r="C138" s="132" t="inlineStr">
        <is>
          <t>затраты труда рабочих</t>
        </is>
      </c>
      <c r="I138" s="136" t="n">
        <v>384.76704</v>
      </c>
      <c r="J138" s="137" t="n"/>
      <c r="K138" s="137" t="n"/>
      <c r="L138" s="130" t="n"/>
      <c r="M138" s="130" t="n"/>
      <c r="N138" s="130" t="n"/>
    </row>
    <row r="139" ht="19.35" customHeight="1">
      <c r="A139" s="126" t="n"/>
      <c r="B139" s="127" t="n"/>
      <c r="C139" s="132" t="inlineStr">
        <is>
          <t>затраты труда машинистов</t>
        </is>
      </c>
      <c r="I139" s="136" t="n">
        <v>0</v>
      </c>
      <c r="J139" s="137" t="n"/>
      <c r="K139" s="137" t="n"/>
      <c r="L139" s="130" t="n"/>
      <c r="M139" s="130" t="n"/>
      <c r="N139" s="130" t="n"/>
    </row>
    <row r="140" ht="19.35" customHeight="1">
      <c r="A140" s="126" t="n"/>
      <c r="B140" s="145" t="n"/>
      <c r="C140" s="145" t="n"/>
      <c r="D140" s="123" t="n"/>
      <c r="E140" s="123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6" t="inlineStr">
        <is>
          <t>Составил: ______________________________________/  Григорова И. А. /</t>
        </is>
      </c>
    </row>
    <row r="142" ht="19.35" customHeight="1">
      <c r="A142" s="146" t="n"/>
      <c r="B142" s="146" t="n"/>
      <c r="C142" s="147" t="inlineStr">
        <is>
          <t>должность, подпись (инициалы, фамилия)</t>
        </is>
      </c>
      <c r="G142" s="148" t="n"/>
      <c r="H142" s="148" t="n"/>
      <c r="I142" s="148" t="n"/>
      <c r="J142" s="146" t="n"/>
      <c r="K142" s="146" t="n"/>
      <c r="L142" s="146" t="n"/>
      <c r="M142" s="146" t="n"/>
      <c r="N142" s="146" t="n"/>
    </row>
    <row r="143" ht="19.35" customHeight="1">
      <c r="A143" s="146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7" t="inlineStr">
        <is>
          <t>должность, подпись (инициалы, фамилия)</t>
        </is>
      </c>
      <c r="G144" s="148" t="n"/>
      <c r="H144" s="148" t="n"/>
      <c r="I144" s="148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3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02-29-11</t>
        </is>
      </c>
    </row>
    <row r="25" ht="19.35" customHeight="1">
      <c r="A25" s="56" t="inlineStr">
        <is>
          <t>29 ВЛ 220 Амурская-Благовещенская №1. Благовещенский р-он Натальинский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981.63</v>
      </c>
      <c r="M31" s="65" t="n">
        <v>13.78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2724.29</v>
      </c>
      <c r="E32" s="72" t="inlineStr">
        <is>
          <t>(</t>
        </is>
      </c>
      <c r="F32" s="71" t="n">
        <v>47.1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1630.8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162.68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2724.29</v>
      </c>
      <c r="E34" s="72" t="inlineStr">
        <is>
          <t>(</t>
        </is>
      </c>
      <c r="F34" s="78" t="n">
        <v>47.1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238</v>
      </c>
      <c r="H44" s="95" t="n">
        <v>1</v>
      </c>
      <c r="I44" s="95" t="n">
        <v>238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10792.82</v>
      </c>
      <c r="M45" s="101" t="n">
        <v>71.26000000000001</v>
      </c>
      <c r="N45" s="103" t="n">
        <v>769096.35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7" t="n">
        <v>1265.208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10792.82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70" t="n"/>
      <c r="E48" s="271" t="n"/>
      <c r="F48" s="99" t="n"/>
      <c r="G48" s="106" t="n"/>
      <c r="H48" s="106" t="n"/>
      <c r="I48" s="100" t="n"/>
      <c r="J48" s="100" t="n"/>
      <c r="K48" s="100" t="n"/>
      <c r="L48" s="103" t="n">
        <v>10792.82</v>
      </c>
      <c r="M48" s="100" t="n"/>
      <c r="N48" s="103" t="n">
        <v>769096.35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9605.610000000001</v>
      </c>
      <c r="M49" s="100" t="n"/>
      <c r="N49" s="112" t="n">
        <v>684495.75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4425.06</v>
      </c>
      <c r="M50" s="100" t="n"/>
      <c r="N50" s="103" t="n">
        <v>315329.5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70" t="n"/>
      <c r="E51" s="271" t="n"/>
      <c r="F51" s="100" t="n"/>
      <c r="G51" s="106" t="n"/>
      <c r="H51" s="106" t="n"/>
      <c r="I51" s="113" t="n"/>
      <c r="J51" s="113" t="n"/>
      <c r="K51" s="113" t="n"/>
      <c r="L51" s="114" t="n">
        <v>24823.49</v>
      </c>
      <c r="M51" s="113" t="n"/>
      <c r="N51" s="94" t="n"/>
    </row>
    <row r="52" ht="19.35" customHeight="1">
      <c r="A52" s="90" t="inlineStr">
        <is>
          <t>Пролет 167-170, 172-175, 179-186, 187-207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5.6</v>
      </c>
      <c r="H53" s="95" t="n">
        <v>1</v>
      </c>
      <c r="I53" s="278" t="n">
        <v>5.6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329.08</v>
      </c>
      <c r="M54" s="101" t="n">
        <v>71.26000000000001</v>
      </c>
      <c r="N54" s="103" t="n">
        <v>23450.24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3" t="n">
        <v>35.0112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329.08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70" t="n"/>
      <c r="E57" s="271" t="n"/>
      <c r="F57" s="99" t="n"/>
      <c r="G57" s="106" t="n"/>
      <c r="H57" s="106" t="n"/>
      <c r="I57" s="100" t="n"/>
      <c r="J57" s="100" t="n"/>
      <c r="K57" s="100" t="n"/>
      <c r="L57" s="101" t="n">
        <v>329.08</v>
      </c>
      <c r="M57" s="100" t="n"/>
      <c r="N57" s="103" t="n">
        <v>23450.24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292.88</v>
      </c>
      <c r="M58" s="100" t="n"/>
      <c r="N58" s="112" t="n">
        <v>20870.71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134.92</v>
      </c>
      <c r="M59" s="100" t="n"/>
      <c r="N59" s="103" t="n">
        <v>9614.6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70" t="n"/>
      <c r="E60" s="271" t="n"/>
      <c r="F60" s="100" t="n"/>
      <c r="G60" s="106" t="n"/>
      <c r="H60" s="106" t="n"/>
      <c r="I60" s="113" t="n"/>
      <c r="J60" s="113" t="n"/>
      <c r="K60" s="113" t="n"/>
      <c r="L60" s="115" t="n">
        <v>756.88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3.06</v>
      </c>
      <c r="H61" s="95" t="n">
        <v>1</v>
      </c>
      <c r="I61" s="115" t="n">
        <v>3.06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348.62</v>
      </c>
      <c r="M62" s="101" t="n">
        <v>71.26000000000001</v>
      </c>
      <c r="N62" s="103" t="n">
        <v>24842.66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4" t="n">
        <v>10.1</v>
      </c>
      <c r="H63" s="272" t="n">
        <v>1.2</v>
      </c>
      <c r="I63" s="273" t="n">
        <v>37.0872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348.62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70" t="n"/>
      <c r="E65" s="271" t="n"/>
      <c r="F65" s="99" t="n"/>
      <c r="G65" s="106" t="n"/>
      <c r="H65" s="106" t="n"/>
      <c r="I65" s="100" t="n"/>
      <c r="J65" s="100" t="n"/>
      <c r="K65" s="100" t="n"/>
      <c r="L65" s="101" t="n">
        <v>348.62</v>
      </c>
      <c r="M65" s="100" t="n"/>
      <c r="N65" s="103" t="n">
        <v>24842.66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310.27</v>
      </c>
      <c r="M66" s="100" t="n"/>
      <c r="N66" s="112" t="n">
        <v>22109.97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142.93</v>
      </c>
      <c r="M67" s="100" t="n"/>
      <c r="N67" s="103" t="n">
        <v>10185.49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70" t="n"/>
      <c r="E68" s="271" t="n"/>
      <c r="F68" s="100" t="n"/>
      <c r="G68" s="106" t="n"/>
      <c r="H68" s="106" t="n"/>
      <c r="I68" s="113" t="n"/>
      <c r="J68" s="113" t="n"/>
      <c r="K68" s="113" t="n"/>
      <c r="L68" s="115" t="n">
        <v>801.8200000000001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0.51</v>
      </c>
      <c r="H69" s="95" t="n">
        <v>1</v>
      </c>
      <c r="I69" s="115" t="n">
        <v>0.51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77.09</v>
      </c>
      <c r="M70" s="101" t="n">
        <v>71.26000000000001</v>
      </c>
      <c r="N70" s="103" t="n">
        <v>5493.43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4" t="n">
        <v>13.4</v>
      </c>
      <c r="H71" s="272" t="n">
        <v>1.2</v>
      </c>
      <c r="I71" s="273" t="n">
        <v>8.200799999999999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77.09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70" t="n"/>
      <c r="E73" s="271" t="n"/>
      <c r="F73" s="99" t="n"/>
      <c r="G73" s="106" t="n"/>
      <c r="H73" s="106" t="n"/>
      <c r="I73" s="100" t="n"/>
      <c r="J73" s="100" t="n"/>
      <c r="K73" s="100" t="n"/>
      <c r="L73" s="101" t="n">
        <v>77.09</v>
      </c>
      <c r="M73" s="100" t="n"/>
      <c r="N73" s="103" t="n">
        <v>5493.43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68.61</v>
      </c>
      <c r="M74" s="100" t="n"/>
      <c r="N74" s="112" t="n">
        <v>4889.15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31.61</v>
      </c>
      <c r="M75" s="100" t="n"/>
      <c r="N75" s="103" t="n">
        <v>2252.31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70" t="n"/>
      <c r="E76" s="271" t="n"/>
      <c r="F76" s="100" t="n"/>
      <c r="G76" s="106" t="n"/>
      <c r="H76" s="106" t="n"/>
      <c r="I76" s="113" t="n"/>
      <c r="J76" s="113" t="n"/>
      <c r="K76" s="113" t="n"/>
      <c r="L76" s="115" t="n">
        <v>177.31</v>
      </c>
      <c r="M76" s="113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0.1</v>
      </c>
      <c r="H77" s="95" t="n">
        <v>1</v>
      </c>
      <c r="I77" s="278" t="n">
        <v>0.1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7.11</v>
      </c>
      <c r="M78" s="101" t="n">
        <v>71.26000000000001</v>
      </c>
      <c r="N78" s="101" t="n">
        <v>506.66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4" t="n">
        <v>6.3</v>
      </c>
      <c r="H79" s="272" t="n">
        <v>1.2</v>
      </c>
      <c r="I79" s="275" t="n">
        <v>0.756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7.11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270" t="n"/>
      <c r="E81" s="271" t="n"/>
      <c r="F81" s="99" t="n"/>
      <c r="G81" s="106" t="n"/>
      <c r="H81" s="106" t="n"/>
      <c r="I81" s="100" t="n"/>
      <c r="J81" s="100" t="n"/>
      <c r="K81" s="100" t="n"/>
      <c r="L81" s="101" t="n">
        <v>7.11</v>
      </c>
      <c r="M81" s="100" t="n"/>
      <c r="N81" s="101" t="n">
        <v>506.66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6.33</v>
      </c>
      <c r="M82" s="100" t="n"/>
      <c r="N82" s="118" t="n">
        <v>450.93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2.92</v>
      </c>
      <c r="M83" s="100" t="n"/>
      <c r="N83" s="101" t="n">
        <v>207.73</v>
      </c>
    </row>
    <row r="84" ht="19.35" customHeight="1">
      <c r="A84" s="96" t="n"/>
      <c r="B84" s="108" t="n"/>
      <c r="C84" s="88" t="inlineStr">
        <is>
          <t>Всего по позиции</t>
        </is>
      </c>
      <c r="D84" s="270" t="n"/>
      <c r="E84" s="271" t="n"/>
      <c r="F84" s="100" t="n"/>
      <c r="G84" s="106" t="n"/>
      <c r="H84" s="106" t="n"/>
      <c r="I84" s="113" t="n"/>
      <c r="J84" s="113" t="n"/>
      <c r="K84" s="113" t="n"/>
      <c r="L84" s="115" t="n">
        <v>16.36</v>
      </c>
      <c r="M84" s="113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0.05</v>
      </c>
      <c r="H85" s="95" t="n">
        <v>1</v>
      </c>
      <c r="I85" s="115" t="n">
        <v>0.05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6.94</v>
      </c>
      <c r="M86" s="101" t="n">
        <v>71.26000000000001</v>
      </c>
      <c r="N86" s="101" t="n">
        <v>494.54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4" t="n">
        <v>12.3</v>
      </c>
      <c r="H87" s="272" t="n">
        <v>1.2</v>
      </c>
      <c r="I87" s="275" t="n">
        <v>0.738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6.94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270" t="n"/>
      <c r="E89" s="271" t="n"/>
      <c r="F89" s="99" t="n"/>
      <c r="G89" s="106" t="n"/>
      <c r="H89" s="106" t="n"/>
      <c r="I89" s="100" t="n"/>
      <c r="J89" s="100" t="n"/>
      <c r="K89" s="100" t="n"/>
      <c r="L89" s="101" t="n">
        <v>6.94</v>
      </c>
      <c r="M89" s="100" t="n"/>
      <c r="N89" s="101" t="n">
        <v>494.54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6.18</v>
      </c>
      <c r="M90" s="100" t="n"/>
      <c r="N90" s="118" t="n">
        <v>440.14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2.85</v>
      </c>
      <c r="M91" s="100" t="n"/>
      <c r="N91" s="101" t="n">
        <v>202.76</v>
      </c>
    </row>
    <row r="92" ht="19.35" customHeight="1">
      <c r="A92" s="96" t="n"/>
      <c r="B92" s="108" t="n"/>
      <c r="C92" s="88" t="inlineStr">
        <is>
          <t>Всего по позиции</t>
        </is>
      </c>
      <c r="D92" s="270" t="n"/>
      <c r="E92" s="271" t="n"/>
      <c r="F92" s="100" t="n"/>
      <c r="G92" s="106" t="n"/>
      <c r="H92" s="106" t="n"/>
      <c r="I92" s="113" t="n"/>
      <c r="J92" s="113" t="n"/>
      <c r="K92" s="113" t="n"/>
      <c r="L92" s="115" t="n">
        <v>15.97</v>
      </c>
      <c r="M92" s="113" t="n"/>
      <c r="N92" s="94" t="n"/>
    </row>
    <row r="93" ht="68.65000000000001" customHeight="1">
      <c r="A93" s="88" t="inlineStr">
        <is>
          <t>7</t>
        </is>
      </c>
      <c r="B93" s="91" t="inlineStr">
        <is>
          <t>ФЕР01-02-100-01</t>
        </is>
      </c>
      <c r="C93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70" t="n"/>
      <c r="E93" s="271" t="n"/>
      <c r="F93" s="93" t="inlineStr">
        <is>
          <t>100 шт</t>
        </is>
      </c>
      <c r="G93" s="94" t="n">
        <v>5.7</v>
      </c>
      <c r="H93" s="95" t="n">
        <v>1</v>
      </c>
      <c r="I93" s="278" t="n">
        <v>5.7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115.44</v>
      </c>
      <c r="K94" s="272" t="n">
        <v>1.2</v>
      </c>
      <c r="L94" s="101" t="n">
        <v>789.61</v>
      </c>
      <c r="M94" s="101" t="n">
        <v>71.26000000000001</v>
      </c>
      <c r="N94" s="103" t="n">
        <v>56267.61</v>
      </c>
    </row>
    <row r="95" ht="19.35" customHeight="1">
      <c r="A95" s="96" t="n"/>
      <c r="B95" s="97" t="inlineStr">
        <is>
          <t>2</t>
        </is>
      </c>
      <c r="C95" s="98" t="inlineStr">
        <is>
          <t>ЭМ</t>
        </is>
      </c>
      <c r="D95" s="270" t="n"/>
      <c r="E95" s="271" t="n"/>
      <c r="F95" s="99" t="n"/>
      <c r="G95" s="99" t="n"/>
      <c r="H95" s="99" t="n"/>
      <c r="I95" s="100" t="n"/>
      <c r="J95" s="101" t="n">
        <v>655.4299999999999</v>
      </c>
      <c r="K95" s="272" t="n">
        <v>1.2</v>
      </c>
      <c r="L95" s="103" t="n">
        <v>4483.14</v>
      </c>
      <c r="M95" s="100" t="n"/>
      <c r="N95" s="100" t="n"/>
    </row>
    <row r="96" ht="19.35" customHeight="1">
      <c r="A96" s="96" t="n"/>
      <c r="B96" s="97" t="inlineStr">
        <is>
          <t>3</t>
        </is>
      </c>
      <c r="C96" s="98" t="inlineStr">
        <is>
          <t>в т.ч. ОТм</t>
        </is>
      </c>
      <c r="D96" s="270" t="n"/>
      <c r="E96" s="271" t="n"/>
      <c r="F96" s="99" t="n"/>
      <c r="G96" s="99" t="n"/>
      <c r="H96" s="99" t="n"/>
      <c r="I96" s="100" t="n"/>
      <c r="J96" s="101" t="n">
        <v>114.62</v>
      </c>
      <c r="K96" s="272" t="n">
        <v>1.2</v>
      </c>
      <c r="L96" s="101" t="n">
        <v>784</v>
      </c>
      <c r="M96" s="101" t="n">
        <v>71.26000000000001</v>
      </c>
      <c r="N96" s="103" t="n">
        <v>55867.84</v>
      </c>
    </row>
    <row r="97" ht="19.35" customHeight="1">
      <c r="A97" s="96" t="n"/>
      <c r="B97" s="104" t="n"/>
      <c r="C97" s="98" t="inlineStr">
        <is>
          <t>ЗТ</t>
        </is>
      </c>
      <c r="D97" s="270" t="n"/>
      <c r="E97" s="271" t="n"/>
      <c r="F97" s="105" t="inlineStr">
        <is>
          <t>чел.-ч</t>
        </is>
      </c>
      <c r="G97" s="274" t="n">
        <v>14.8</v>
      </c>
      <c r="H97" s="272" t="n">
        <v>1.2</v>
      </c>
      <c r="I97" s="275" t="n">
        <v>101.232</v>
      </c>
      <c r="J97" s="100" t="n"/>
      <c r="K97" s="100" t="n"/>
      <c r="L97" s="100" t="n"/>
      <c r="M97" s="100" t="n"/>
      <c r="N97" s="100" t="n"/>
    </row>
    <row r="98" ht="19.35" customHeight="1">
      <c r="A98" s="96" t="n"/>
      <c r="B98" s="104" t="n"/>
      <c r="C98" s="98" t="inlineStr">
        <is>
          <t>ЗТм</t>
        </is>
      </c>
      <c r="D98" s="270" t="n"/>
      <c r="E98" s="271" t="n"/>
      <c r="F98" s="105" t="inlineStr">
        <is>
          <t>чел.-ч</t>
        </is>
      </c>
      <c r="G98" s="101" t="n">
        <v>8.49</v>
      </c>
      <c r="H98" s="272" t="n">
        <v>1.2</v>
      </c>
      <c r="I98" s="273" t="n">
        <v>58.0716</v>
      </c>
      <c r="J98" s="100" t="n"/>
      <c r="K98" s="100" t="n"/>
      <c r="L98" s="100" t="n"/>
      <c r="M98" s="100" t="n"/>
      <c r="N98" s="100" t="n"/>
    </row>
    <row r="99" ht="19.35" customHeight="1">
      <c r="A99" s="96" t="n"/>
      <c r="B99" s="104" t="n"/>
      <c r="C99" s="98" t="inlineStr">
        <is>
          <t>Итого по расценке</t>
        </is>
      </c>
      <c r="D99" s="270" t="n"/>
      <c r="E99" s="271" t="n"/>
      <c r="F99" s="99" t="n"/>
      <c r="G99" s="106" t="n"/>
      <c r="H99" s="106" t="n"/>
      <c r="I99" s="100" t="n"/>
      <c r="J99" s="101" t="n">
        <v>770.87</v>
      </c>
      <c r="K99" s="100" t="n"/>
      <c r="L99" s="103" t="n">
        <v>5272.75</v>
      </c>
      <c r="M99" s="100" t="n"/>
      <c r="N99" s="107" t="n"/>
    </row>
    <row r="100" ht="19.35" customHeight="1">
      <c r="A100" s="96" t="n"/>
      <c r="B100" s="108" t="n"/>
      <c r="C100" s="98" t="inlineStr">
        <is>
          <t>ФОТ</t>
        </is>
      </c>
      <c r="D100" s="270" t="n"/>
      <c r="E100" s="271" t="n"/>
      <c r="F100" s="99" t="n"/>
      <c r="G100" s="106" t="n"/>
      <c r="H100" s="106" t="n"/>
      <c r="I100" s="100" t="n"/>
      <c r="J100" s="100" t="n"/>
      <c r="K100" s="100" t="n"/>
      <c r="L100" s="103" t="n">
        <v>1573.61</v>
      </c>
      <c r="M100" s="100" t="n"/>
      <c r="N100" s="103" t="n">
        <v>112135.45</v>
      </c>
    </row>
    <row r="101" ht="42" customHeight="1">
      <c r="A101" s="96" t="n"/>
      <c r="B101" s="109" t="inlineStr">
        <is>
          <t>Пр/812-001.4-1</t>
        </is>
      </c>
      <c r="C101" s="98" t="inlineStr">
        <is>
          <t>НР Земляные работы по другим видам работ (подготовительным, сопутствующим, укрепительным)</t>
        </is>
      </c>
      <c r="D101" s="270" t="n"/>
      <c r="E101" s="271" t="n"/>
      <c r="F101" s="105" t="inlineStr">
        <is>
          <t>%</t>
        </is>
      </c>
      <c r="G101" s="110" t="n">
        <v>89</v>
      </c>
      <c r="H101" s="111" t="n"/>
      <c r="I101" s="110" t="n">
        <v>89</v>
      </c>
      <c r="J101" s="100" t="n"/>
      <c r="K101" s="100" t="n"/>
      <c r="L101" s="103" t="n">
        <v>1400.51</v>
      </c>
      <c r="M101" s="100" t="n"/>
      <c r="N101" s="112" t="n">
        <v>99800.55</v>
      </c>
    </row>
    <row r="102" ht="42" customHeight="1">
      <c r="A102" s="96" t="n"/>
      <c r="B102" s="109" t="inlineStr">
        <is>
          <t>Пр/774-001.4</t>
        </is>
      </c>
      <c r="C102" s="98" t="inlineStr">
        <is>
          <t>СП Земляные работы по другим видам работ (подготовительным, сопутствующим, укрепительным)</t>
        </is>
      </c>
      <c r="D102" s="270" t="n"/>
      <c r="E102" s="271" t="n"/>
      <c r="F102" s="105" t="inlineStr">
        <is>
          <t>%</t>
        </is>
      </c>
      <c r="G102" s="110" t="n">
        <v>41</v>
      </c>
      <c r="H102" s="111" t="n"/>
      <c r="I102" s="110" t="n">
        <v>41</v>
      </c>
      <c r="J102" s="100" t="n"/>
      <c r="K102" s="100" t="n"/>
      <c r="L102" s="101" t="n">
        <v>645.1799999999999</v>
      </c>
      <c r="M102" s="100" t="n"/>
      <c r="N102" s="103" t="n">
        <v>45975.53</v>
      </c>
    </row>
    <row r="103" ht="19.35" customHeight="1">
      <c r="A103" s="96" t="n"/>
      <c r="B103" s="108" t="n"/>
      <c r="C103" s="88" t="inlineStr">
        <is>
          <t>Всего по позиции</t>
        </is>
      </c>
      <c r="D103" s="270" t="n"/>
      <c r="E103" s="271" t="n"/>
      <c r="F103" s="100" t="n"/>
      <c r="G103" s="106" t="n"/>
      <c r="H103" s="106" t="n"/>
      <c r="I103" s="113" t="n"/>
      <c r="J103" s="113" t="n"/>
      <c r="K103" s="113" t="n"/>
      <c r="L103" s="114" t="n">
        <v>7318.44</v>
      </c>
      <c r="M103" s="113" t="n"/>
      <c r="N103" s="94" t="n"/>
    </row>
    <row r="104" ht="55.35" customHeight="1">
      <c r="A104" s="88" t="inlineStr">
        <is>
          <t>8</t>
        </is>
      </c>
      <c r="B104" s="91" t="inlineStr">
        <is>
          <t>ФЕР01-02-100-07</t>
        </is>
      </c>
      <c r="C104" s="92" t="inlineStr">
        <is>
          <t>При трелевке на каждые последующие 100 м добавлять: к расценке 01-02-100-01</t>
        </is>
      </c>
      <c r="D104" s="270" t="n"/>
      <c r="E104" s="271" t="n"/>
      <c r="F104" s="93" t="inlineStr">
        <is>
          <t>100 шт</t>
        </is>
      </c>
      <c r="G104" s="94" t="n">
        <v>5.7</v>
      </c>
      <c r="H104" s="95" t="n">
        <v>1</v>
      </c>
      <c r="I104" s="278" t="n">
        <v>5.7</v>
      </c>
      <c r="J104" s="94" t="n"/>
      <c r="K104" s="94" t="n"/>
      <c r="L104" s="94" t="n"/>
      <c r="M104" s="94" t="n"/>
      <c r="N104" s="94" t="n"/>
    </row>
    <row r="105" ht="19.35" customHeight="1">
      <c r="A105" s="96" t="n"/>
      <c r="B105" s="97" t="inlineStr">
        <is>
          <t>1</t>
        </is>
      </c>
      <c r="C105" s="98" t="inlineStr">
        <is>
          <t>ОТ</t>
        </is>
      </c>
      <c r="D105" s="270" t="n"/>
      <c r="E105" s="271" t="n"/>
      <c r="F105" s="99" t="n"/>
      <c r="G105" s="99" t="n"/>
      <c r="H105" s="99" t="n"/>
      <c r="I105" s="100" t="n"/>
      <c r="J105" s="101" t="n">
        <v>28.94</v>
      </c>
      <c r="K105" s="272" t="n">
        <v>1.2</v>
      </c>
      <c r="L105" s="101" t="n">
        <v>197.95</v>
      </c>
      <c r="M105" s="101" t="n">
        <v>71.26000000000001</v>
      </c>
      <c r="N105" s="103" t="n">
        <v>14105.92</v>
      </c>
    </row>
    <row r="106" ht="19.35" customHeight="1">
      <c r="A106" s="96" t="n"/>
      <c r="B106" s="97" t="inlineStr">
        <is>
          <t>2</t>
        </is>
      </c>
      <c r="C106" s="98" t="inlineStr">
        <is>
          <t>ЭМ</t>
        </is>
      </c>
      <c r="D106" s="270" t="n"/>
      <c r="E106" s="271" t="n"/>
      <c r="F106" s="99" t="n"/>
      <c r="G106" s="99" t="n"/>
      <c r="H106" s="99" t="n"/>
      <c r="I106" s="100" t="n"/>
      <c r="J106" s="101" t="n">
        <v>163.66</v>
      </c>
      <c r="K106" s="272" t="n">
        <v>1.2</v>
      </c>
      <c r="L106" s="103" t="n">
        <v>1119.43</v>
      </c>
      <c r="M106" s="100" t="n"/>
      <c r="N106" s="100" t="n"/>
    </row>
    <row r="107" ht="19.35" customHeight="1">
      <c r="A107" s="96" t="n"/>
      <c r="B107" s="97" t="inlineStr">
        <is>
          <t>3</t>
        </is>
      </c>
      <c r="C107" s="98" t="inlineStr">
        <is>
          <t>в т.ч. ОТм</t>
        </is>
      </c>
      <c r="D107" s="270" t="n"/>
      <c r="E107" s="271" t="n"/>
      <c r="F107" s="99" t="n"/>
      <c r="G107" s="99" t="n"/>
      <c r="H107" s="99" t="n"/>
      <c r="I107" s="100" t="n"/>
      <c r="J107" s="101" t="n">
        <v>28.62</v>
      </c>
      <c r="K107" s="272" t="n">
        <v>1.2</v>
      </c>
      <c r="L107" s="101" t="n">
        <v>195.76</v>
      </c>
      <c r="M107" s="101" t="n">
        <v>71.26000000000001</v>
      </c>
      <c r="N107" s="103" t="n">
        <v>13949.86</v>
      </c>
    </row>
    <row r="108" ht="19.35" customHeight="1">
      <c r="A108" s="96" t="n"/>
      <c r="B108" s="104" t="n"/>
      <c r="C108" s="98" t="inlineStr">
        <is>
          <t>ЗТ</t>
        </is>
      </c>
      <c r="D108" s="270" t="n"/>
      <c r="E108" s="271" t="n"/>
      <c r="F108" s="105" t="inlineStr">
        <is>
          <t>чел.-ч</t>
        </is>
      </c>
      <c r="G108" s="101" t="n">
        <v>3.71</v>
      </c>
      <c r="H108" s="272" t="n">
        <v>1.2</v>
      </c>
      <c r="I108" s="273" t="n">
        <v>25.3764</v>
      </c>
      <c r="J108" s="100" t="n"/>
      <c r="K108" s="100" t="n"/>
      <c r="L108" s="100" t="n"/>
      <c r="M108" s="100" t="n"/>
      <c r="N108" s="100" t="n"/>
    </row>
    <row r="109" ht="19.35" customHeight="1">
      <c r="A109" s="96" t="n"/>
      <c r="B109" s="104" t="n"/>
      <c r="C109" s="98" t="inlineStr">
        <is>
          <t>ЗТм</t>
        </is>
      </c>
      <c r="D109" s="270" t="n"/>
      <c r="E109" s="271" t="n"/>
      <c r="F109" s="105" t="inlineStr">
        <is>
          <t>чел.-ч</t>
        </is>
      </c>
      <c r="G109" s="101" t="n">
        <v>2.12</v>
      </c>
      <c r="H109" s="272" t="n">
        <v>1.2</v>
      </c>
      <c r="I109" s="273" t="n">
        <v>14.5008</v>
      </c>
      <c r="J109" s="100" t="n"/>
      <c r="K109" s="100" t="n"/>
      <c r="L109" s="100" t="n"/>
      <c r="M109" s="100" t="n"/>
      <c r="N109" s="100" t="n"/>
    </row>
    <row r="110" ht="19.35" customHeight="1">
      <c r="A110" s="96" t="n"/>
      <c r="B110" s="104" t="n"/>
      <c r="C110" s="98" t="inlineStr">
        <is>
          <t>Итого по расценке</t>
        </is>
      </c>
      <c r="D110" s="270" t="n"/>
      <c r="E110" s="271" t="n"/>
      <c r="F110" s="99" t="n"/>
      <c r="G110" s="106" t="n"/>
      <c r="H110" s="106" t="n"/>
      <c r="I110" s="100" t="n"/>
      <c r="J110" s="101" t="n">
        <v>192.6</v>
      </c>
      <c r="K110" s="100" t="n"/>
      <c r="L110" s="103" t="n">
        <v>1317.38</v>
      </c>
      <c r="M110" s="100" t="n"/>
      <c r="N110" s="107" t="n"/>
    </row>
    <row r="111" ht="19.35" customHeight="1">
      <c r="A111" s="96" t="n"/>
      <c r="B111" s="108" t="n"/>
      <c r="C111" s="98" t="inlineStr">
        <is>
          <t>ФОТ</t>
        </is>
      </c>
      <c r="D111" s="270" t="n"/>
      <c r="E111" s="271" t="n"/>
      <c r="F111" s="99" t="n"/>
      <c r="G111" s="106" t="n"/>
      <c r="H111" s="106" t="n"/>
      <c r="I111" s="100" t="n"/>
      <c r="J111" s="100" t="n"/>
      <c r="K111" s="100" t="n"/>
      <c r="L111" s="101" t="n">
        <v>393.71</v>
      </c>
      <c r="M111" s="100" t="n"/>
      <c r="N111" s="103" t="n">
        <v>28055.78</v>
      </c>
    </row>
    <row r="112" ht="42" customHeight="1">
      <c r="A112" s="96" t="n"/>
      <c r="B112" s="109" t="inlineStr">
        <is>
          <t>Пр/812-001.4-1</t>
        </is>
      </c>
      <c r="C112" s="98" t="inlineStr">
        <is>
          <t>НР Земляные работы по другим видам работ (подготовительным, сопутствующим, укрепительным)</t>
        </is>
      </c>
      <c r="D112" s="270" t="n"/>
      <c r="E112" s="271" t="n"/>
      <c r="F112" s="105" t="inlineStr">
        <is>
          <t>%</t>
        </is>
      </c>
      <c r="G112" s="110" t="n">
        <v>89</v>
      </c>
      <c r="H112" s="111" t="n"/>
      <c r="I112" s="110" t="n">
        <v>89</v>
      </c>
      <c r="J112" s="100" t="n"/>
      <c r="K112" s="100" t="n"/>
      <c r="L112" s="101" t="n">
        <v>350.4</v>
      </c>
      <c r="M112" s="100" t="n"/>
      <c r="N112" s="112" t="n">
        <v>24969.64</v>
      </c>
    </row>
    <row r="113" ht="42" customHeight="1">
      <c r="A113" s="96" t="n"/>
      <c r="B113" s="109" t="inlineStr">
        <is>
          <t>Пр/774-001.4</t>
        </is>
      </c>
      <c r="C113" s="98" t="inlineStr">
        <is>
          <t>СП Земляные работы по другим видам работ (подготовительным, сопутствующим, укрепительным)</t>
        </is>
      </c>
      <c r="D113" s="270" t="n"/>
      <c r="E113" s="271" t="n"/>
      <c r="F113" s="105" t="inlineStr">
        <is>
          <t>%</t>
        </is>
      </c>
      <c r="G113" s="110" t="n">
        <v>41</v>
      </c>
      <c r="H113" s="111" t="n"/>
      <c r="I113" s="110" t="n">
        <v>41</v>
      </c>
      <c r="J113" s="100" t="n"/>
      <c r="K113" s="100" t="n"/>
      <c r="L113" s="101" t="n">
        <v>161.42</v>
      </c>
      <c r="M113" s="100" t="n"/>
      <c r="N113" s="103" t="n">
        <v>11502.87</v>
      </c>
    </row>
    <row r="114" ht="19.35" customHeight="1">
      <c r="A114" s="96" t="n"/>
      <c r="B114" s="108" t="n"/>
      <c r="C114" s="88" t="inlineStr">
        <is>
          <t>Всего по позиции</t>
        </is>
      </c>
      <c r="D114" s="270" t="n"/>
      <c r="E114" s="271" t="n"/>
      <c r="F114" s="100" t="n"/>
      <c r="G114" s="106" t="n"/>
      <c r="H114" s="106" t="n"/>
      <c r="I114" s="113" t="n"/>
      <c r="J114" s="113" t="n"/>
      <c r="K114" s="113" t="n"/>
      <c r="L114" s="114" t="n">
        <v>1829.2</v>
      </c>
      <c r="M114" s="113" t="n"/>
      <c r="N114" s="94" t="n"/>
    </row>
    <row r="115" ht="68.65000000000001" customHeight="1">
      <c r="A115" s="88" t="inlineStr">
        <is>
          <t>9</t>
        </is>
      </c>
      <c r="B115" s="91" t="inlineStr">
        <is>
          <t>ФЕР01-02-100-02</t>
        </is>
      </c>
      <c r="C115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70" t="n"/>
      <c r="E115" s="271" t="n"/>
      <c r="F115" s="93" t="inlineStr">
        <is>
          <t>100 шт</t>
        </is>
      </c>
      <c r="G115" s="94" t="n">
        <v>3.11</v>
      </c>
      <c r="H115" s="95" t="n">
        <v>1</v>
      </c>
      <c r="I115" s="115" t="n">
        <v>3.11</v>
      </c>
      <c r="J115" s="94" t="n"/>
      <c r="K115" s="94" t="n"/>
      <c r="L115" s="94" t="n"/>
      <c r="M115" s="94" t="n"/>
      <c r="N115" s="94" t="n"/>
    </row>
    <row r="116" ht="19.35" customHeight="1">
      <c r="A116" s="96" t="n"/>
      <c r="B116" s="97" t="inlineStr">
        <is>
          <t>1</t>
        </is>
      </c>
      <c r="C116" s="98" t="inlineStr">
        <is>
          <t>ОТ</t>
        </is>
      </c>
      <c r="D116" s="270" t="n"/>
      <c r="E116" s="271" t="n"/>
      <c r="F116" s="99" t="n"/>
      <c r="G116" s="99" t="n"/>
      <c r="H116" s="99" t="n"/>
      <c r="I116" s="100" t="n"/>
      <c r="J116" s="101" t="n">
        <v>201.24</v>
      </c>
      <c r="K116" s="272" t="n">
        <v>1.2</v>
      </c>
      <c r="L116" s="101" t="n">
        <v>751.03</v>
      </c>
      <c r="M116" s="101" t="n">
        <v>71.26000000000001</v>
      </c>
      <c r="N116" s="103" t="n">
        <v>53518.4</v>
      </c>
    </row>
    <row r="117" ht="19.35" customHeight="1">
      <c r="A117" s="96" t="n"/>
      <c r="B117" s="97" t="inlineStr">
        <is>
          <t>2</t>
        </is>
      </c>
      <c r="C117" s="98" t="inlineStr">
        <is>
          <t>ЭМ</t>
        </is>
      </c>
      <c r="D117" s="270" t="n"/>
      <c r="E117" s="271" t="n"/>
      <c r="F117" s="99" t="n"/>
      <c r="G117" s="99" t="n"/>
      <c r="H117" s="99" t="n"/>
      <c r="I117" s="100" t="n"/>
      <c r="J117" s="103" t="n">
        <v>1142.56</v>
      </c>
      <c r="K117" s="272" t="n">
        <v>1.2</v>
      </c>
      <c r="L117" s="103" t="n">
        <v>4264.03</v>
      </c>
      <c r="M117" s="100" t="n"/>
      <c r="N117" s="100" t="n"/>
    </row>
    <row r="118" ht="19.35" customHeight="1">
      <c r="A118" s="96" t="n"/>
      <c r="B118" s="97" t="inlineStr">
        <is>
          <t>3</t>
        </is>
      </c>
      <c r="C118" s="98" t="inlineStr">
        <is>
          <t>в т.ч. ОТм</t>
        </is>
      </c>
      <c r="D118" s="270" t="n"/>
      <c r="E118" s="271" t="n"/>
      <c r="F118" s="99" t="n"/>
      <c r="G118" s="99" t="n"/>
      <c r="H118" s="99" t="n"/>
      <c r="I118" s="100" t="n"/>
      <c r="J118" s="101" t="n">
        <v>199.8</v>
      </c>
      <c r="K118" s="272" t="n">
        <v>1.2</v>
      </c>
      <c r="L118" s="101" t="n">
        <v>745.65</v>
      </c>
      <c r="M118" s="101" t="n">
        <v>71.26000000000001</v>
      </c>
      <c r="N118" s="103" t="n">
        <v>53135.02</v>
      </c>
    </row>
    <row r="119" ht="19.35" customHeight="1">
      <c r="A119" s="96" t="n"/>
      <c r="B119" s="104" t="n"/>
      <c r="C119" s="98" t="inlineStr">
        <is>
          <t>ЗТ</t>
        </is>
      </c>
      <c r="D119" s="270" t="n"/>
      <c r="E119" s="271" t="n"/>
      <c r="F119" s="105" t="inlineStr">
        <is>
          <t>чел.-ч</t>
        </is>
      </c>
      <c r="G119" s="274" t="n">
        <v>25.8</v>
      </c>
      <c r="H119" s="272" t="n">
        <v>1.2</v>
      </c>
      <c r="I119" s="273" t="n">
        <v>96.2856</v>
      </c>
      <c r="J119" s="100" t="n"/>
      <c r="K119" s="100" t="n"/>
      <c r="L119" s="100" t="n"/>
      <c r="M119" s="100" t="n"/>
      <c r="N119" s="100" t="n"/>
    </row>
    <row r="120" ht="19.35" customHeight="1">
      <c r="A120" s="96" t="n"/>
      <c r="B120" s="104" t="n"/>
      <c r="C120" s="98" t="inlineStr">
        <is>
          <t>ЗТм</t>
        </is>
      </c>
      <c r="D120" s="270" t="n"/>
      <c r="E120" s="271" t="n"/>
      <c r="F120" s="105" t="inlineStr">
        <is>
          <t>чел.-ч</t>
        </is>
      </c>
      <c r="G120" s="274" t="n">
        <v>14.8</v>
      </c>
      <c r="H120" s="272" t="n">
        <v>1.2</v>
      </c>
      <c r="I120" s="273" t="n">
        <v>55.2336</v>
      </c>
      <c r="J120" s="100" t="n"/>
      <c r="K120" s="100" t="n"/>
      <c r="L120" s="100" t="n"/>
      <c r="M120" s="100" t="n"/>
      <c r="N120" s="100" t="n"/>
    </row>
    <row r="121" ht="19.35" customHeight="1">
      <c r="A121" s="96" t="n"/>
      <c r="B121" s="104" t="n"/>
      <c r="C121" s="98" t="inlineStr">
        <is>
          <t>Итого по расценке</t>
        </is>
      </c>
      <c r="D121" s="270" t="n"/>
      <c r="E121" s="271" t="n"/>
      <c r="F121" s="99" t="n"/>
      <c r="G121" s="106" t="n"/>
      <c r="H121" s="106" t="n"/>
      <c r="I121" s="100" t="n"/>
      <c r="J121" s="103" t="n">
        <v>1343.8</v>
      </c>
      <c r="K121" s="100" t="n"/>
      <c r="L121" s="103" t="n">
        <v>5015.06</v>
      </c>
      <c r="M121" s="100" t="n"/>
      <c r="N121" s="107" t="n"/>
    </row>
    <row r="122" ht="19.35" customHeight="1">
      <c r="A122" s="96" t="n"/>
      <c r="B122" s="108" t="n"/>
      <c r="C122" s="98" t="inlineStr">
        <is>
          <t>ФОТ</t>
        </is>
      </c>
      <c r="D122" s="270" t="n"/>
      <c r="E122" s="271" t="n"/>
      <c r="F122" s="99" t="n"/>
      <c r="G122" s="106" t="n"/>
      <c r="H122" s="106" t="n"/>
      <c r="I122" s="100" t="n"/>
      <c r="J122" s="100" t="n"/>
      <c r="K122" s="100" t="n"/>
      <c r="L122" s="103" t="n">
        <v>1496.68</v>
      </c>
      <c r="M122" s="100" t="n"/>
      <c r="N122" s="103" t="n">
        <v>106653.42</v>
      </c>
    </row>
    <row r="123" ht="42" customHeight="1">
      <c r="A123" s="96" t="n"/>
      <c r="B123" s="109" t="inlineStr">
        <is>
          <t>Пр/812-001.4-1</t>
        </is>
      </c>
      <c r="C123" s="98" t="inlineStr">
        <is>
          <t>НР Земляные работы по другим видам работ (подготовительным, сопутствующим, укрепительным)</t>
        </is>
      </c>
      <c r="D123" s="270" t="n"/>
      <c r="E123" s="271" t="n"/>
      <c r="F123" s="105" t="inlineStr">
        <is>
          <t>%</t>
        </is>
      </c>
      <c r="G123" s="110" t="n">
        <v>89</v>
      </c>
      <c r="H123" s="111" t="n"/>
      <c r="I123" s="110" t="n">
        <v>89</v>
      </c>
      <c r="J123" s="100" t="n"/>
      <c r="K123" s="100" t="n"/>
      <c r="L123" s="103" t="n">
        <v>1332.05</v>
      </c>
      <c r="M123" s="100" t="n"/>
      <c r="N123" s="112" t="n">
        <v>94921.53999999999</v>
      </c>
    </row>
    <row r="124" ht="42" customHeight="1">
      <c r="A124" s="96" t="n"/>
      <c r="B124" s="109" t="inlineStr">
        <is>
          <t>Пр/774-001.4</t>
        </is>
      </c>
      <c r="C124" s="98" t="inlineStr">
        <is>
          <t>СП Земляные работы по другим видам работ (подготовительным, сопутствующим, укрепительным)</t>
        </is>
      </c>
      <c r="D124" s="270" t="n"/>
      <c r="E124" s="271" t="n"/>
      <c r="F124" s="105" t="inlineStr">
        <is>
          <t>%</t>
        </is>
      </c>
      <c r="G124" s="110" t="n">
        <v>41</v>
      </c>
      <c r="H124" s="111" t="n"/>
      <c r="I124" s="110" t="n">
        <v>41</v>
      </c>
      <c r="J124" s="100" t="n"/>
      <c r="K124" s="100" t="n"/>
      <c r="L124" s="101" t="n">
        <v>613.64</v>
      </c>
      <c r="M124" s="100" t="n"/>
      <c r="N124" s="103" t="n">
        <v>43727.9</v>
      </c>
    </row>
    <row r="125" ht="19.35" customHeight="1">
      <c r="A125" s="96" t="n"/>
      <c r="B125" s="108" t="n"/>
      <c r="C125" s="88" t="inlineStr">
        <is>
          <t>Всего по позиции</t>
        </is>
      </c>
      <c r="D125" s="270" t="n"/>
      <c r="E125" s="271" t="n"/>
      <c r="F125" s="100" t="n"/>
      <c r="G125" s="106" t="n"/>
      <c r="H125" s="106" t="n"/>
      <c r="I125" s="113" t="n"/>
      <c r="J125" s="113" t="n"/>
      <c r="K125" s="113" t="n"/>
      <c r="L125" s="114" t="n">
        <v>6960.75</v>
      </c>
      <c r="M125" s="113" t="n"/>
      <c r="N125" s="94" t="n"/>
    </row>
    <row r="126" ht="55.35" customHeight="1">
      <c r="A126" s="88" t="inlineStr">
        <is>
          <t>10</t>
        </is>
      </c>
      <c r="B126" s="91" t="inlineStr">
        <is>
          <t>ФЕР01-02-100-08</t>
        </is>
      </c>
      <c r="C126" s="92" t="inlineStr">
        <is>
          <t>При трелевке на каждые последующие 100 м добавлять: к расценке 01-02-100-02</t>
        </is>
      </c>
      <c r="D126" s="270" t="n"/>
      <c r="E126" s="271" t="n"/>
      <c r="F126" s="93" t="inlineStr">
        <is>
          <t>100 шт</t>
        </is>
      </c>
      <c r="G126" s="94" t="n">
        <v>3.11</v>
      </c>
      <c r="H126" s="95" t="n">
        <v>1</v>
      </c>
      <c r="I126" s="115" t="n">
        <v>3.11</v>
      </c>
      <c r="J126" s="94" t="n"/>
      <c r="K126" s="94" t="n"/>
      <c r="L126" s="94" t="n"/>
      <c r="M126" s="94" t="n"/>
      <c r="N126" s="94" t="n"/>
    </row>
    <row r="127" ht="19.35" customHeight="1">
      <c r="A127" s="96" t="n"/>
      <c r="B127" s="97" t="inlineStr">
        <is>
          <t>1</t>
        </is>
      </c>
      <c r="C127" s="98" t="inlineStr">
        <is>
          <t>ОТ</t>
        </is>
      </c>
      <c r="D127" s="270" t="n"/>
      <c r="E127" s="271" t="n"/>
      <c r="F127" s="99" t="n"/>
      <c r="G127" s="99" t="n"/>
      <c r="H127" s="99" t="n"/>
      <c r="I127" s="100" t="n"/>
      <c r="J127" s="101" t="n">
        <v>58.34</v>
      </c>
      <c r="K127" s="272" t="n">
        <v>1.2</v>
      </c>
      <c r="L127" s="101" t="n">
        <v>217.72</v>
      </c>
      <c r="M127" s="101" t="n">
        <v>71.26000000000001</v>
      </c>
      <c r="N127" s="103" t="n">
        <v>15514.73</v>
      </c>
    </row>
    <row r="128" ht="19.35" customHeight="1">
      <c r="A128" s="96" t="n"/>
      <c r="B128" s="97" t="inlineStr">
        <is>
          <t>2</t>
        </is>
      </c>
      <c r="C128" s="98" t="inlineStr">
        <is>
          <t>ЭМ</t>
        </is>
      </c>
      <c r="D128" s="270" t="n"/>
      <c r="E128" s="271" t="n"/>
      <c r="F128" s="99" t="n"/>
      <c r="G128" s="99" t="n"/>
      <c r="H128" s="99" t="n"/>
      <c r="I128" s="100" t="n"/>
      <c r="J128" s="101" t="n">
        <v>330.42</v>
      </c>
      <c r="K128" s="272" t="n">
        <v>1.2</v>
      </c>
      <c r="L128" s="103" t="n">
        <v>1233.13</v>
      </c>
      <c r="M128" s="100" t="n"/>
      <c r="N128" s="100" t="n"/>
    </row>
    <row r="129" ht="19.35" customHeight="1">
      <c r="A129" s="96" t="n"/>
      <c r="B129" s="97" t="inlineStr">
        <is>
          <t>3</t>
        </is>
      </c>
      <c r="C129" s="98" t="inlineStr">
        <is>
          <t>в т.ч. ОТм</t>
        </is>
      </c>
      <c r="D129" s="270" t="n"/>
      <c r="E129" s="271" t="n"/>
      <c r="F129" s="99" t="n"/>
      <c r="G129" s="99" t="n"/>
      <c r="H129" s="99" t="n"/>
      <c r="I129" s="100" t="n"/>
      <c r="J129" s="101" t="n">
        <v>57.78</v>
      </c>
      <c r="K129" s="272" t="n">
        <v>1.2</v>
      </c>
      <c r="L129" s="101" t="n">
        <v>215.63</v>
      </c>
      <c r="M129" s="101" t="n">
        <v>71.26000000000001</v>
      </c>
      <c r="N129" s="103" t="n">
        <v>15365.79</v>
      </c>
    </row>
    <row r="130" ht="19.35" customHeight="1">
      <c r="A130" s="96" t="n"/>
      <c r="B130" s="104" t="n"/>
      <c r="C130" s="98" t="inlineStr">
        <is>
          <t>ЗТ</t>
        </is>
      </c>
      <c r="D130" s="270" t="n"/>
      <c r="E130" s="271" t="n"/>
      <c r="F130" s="105" t="inlineStr">
        <is>
          <t>чел.-ч</t>
        </is>
      </c>
      <c r="G130" s="101" t="n">
        <v>7.48</v>
      </c>
      <c r="H130" s="272" t="n">
        <v>1.2</v>
      </c>
      <c r="I130" s="276" t="n">
        <v>27.91536</v>
      </c>
      <c r="J130" s="100" t="n"/>
      <c r="K130" s="100" t="n"/>
      <c r="L130" s="100" t="n"/>
      <c r="M130" s="100" t="n"/>
      <c r="N130" s="100" t="n"/>
    </row>
    <row r="131" ht="19.35" customHeight="1">
      <c r="A131" s="96" t="n"/>
      <c r="B131" s="104" t="n"/>
      <c r="C131" s="98" t="inlineStr">
        <is>
          <t>ЗТм</t>
        </is>
      </c>
      <c r="D131" s="270" t="n"/>
      <c r="E131" s="271" t="n"/>
      <c r="F131" s="105" t="inlineStr">
        <is>
          <t>чел.-ч</t>
        </is>
      </c>
      <c r="G131" s="101" t="n">
        <v>4.28</v>
      </c>
      <c r="H131" s="272" t="n">
        <v>1.2</v>
      </c>
      <c r="I131" s="276" t="n">
        <v>15.97296</v>
      </c>
      <c r="J131" s="100" t="n"/>
      <c r="K131" s="100" t="n"/>
      <c r="L131" s="100" t="n"/>
      <c r="M131" s="100" t="n"/>
      <c r="N131" s="100" t="n"/>
    </row>
    <row r="132" ht="19.35" customHeight="1">
      <c r="A132" s="96" t="n"/>
      <c r="B132" s="104" t="n"/>
      <c r="C132" s="98" t="inlineStr">
        <is>
          <t>Итого по расценке</t>
        </is>
      </c>
      <c r="D132" s="270" t="n"/>
      <c r="E132" s="271" t="n"/>
      <c r="F132" s="99" t="n"/>
      <c r="G132" s="106" t="n"/>
      <c r="H132" s="106" t="n"/>
      <c r="I132" s="100" t="n"/>
      <c r="J132" s="101" t="n">
        <v>388.76</v>
      </c>
      <c r="K132" s="100" t="n"/>
      <c r="L132" s="103" t="n">
        <v>1450.85</v>
      </c>
      <c r="M132" s="100" t="n"/>
      <c r="N132" s="107" t="n"/>
    </row>
    <row r="133" ht="19.35" customHeight="1">
      <c r="A133" s="96" t="n"/>
      <c r="B133" s="108" t="n"/>
      <c r="C133" s="98" t="inlineStr">
        <is>
          <t>ФОТ</t>
        </is>
      </c>
      <c r="D133" s="270" t="n"/>
      <c r="E133" s="271" t="n"/>
      <c r="F133" s="99" t="n"/>
      <c r="G133" s="106" t="n"/>
      <c r="H133" s="106" t="n"/>
      <c r="I133" s="100" t="n"/>
      <c r="J133" s="100" t="n"/>
      <c r="K133" s="100" t="n"/>
      <c r="L133" s="101" t="n">
        <v>433.35</v>
      </c>
      <c r="M133" s="100" t="n"/>
      <c r="N133" s="103" t="n">
        <v>30880.52</v>
      </c>
    </row>
    <row r="134" ht="42" customHeight="1">
      <c r="A134" s="96" t="n"/>
      <c r="B134" s="109" t="inlineStr">
        <is>
          <t>Пр/812-001.4-1</t>
        </is>
      </c>
      <c r="C134" s="98" t="inlineStr">
        <is>
          <t>НР Земляные работы по другим видам работ (подготовительным, сопутствующим, укрепительным)</t>
        </is>
      </c>
      <c r="D134" s="270" t="n"/>
      <c r="E134" s="271" t="n"/>
      <c r="F134" s="105" t="inlineStr">
        <is>
          <t>%</t>
        </is>
      </c>
      <c r="G134" s="110" t="n">
        <v>89</v>
      </c>
      <c r="H134" s="111" t="n"/>
      <c r="I134" s="110" t="n">
        <v>89</v>
      </c>
      <c r="J134" s="100" t="n"/>
      <c r="K134" s="100" t="n"/>
      <c r="L134" s="101" t="n">
        <v>385.68</v>
      </c>
      <c r="M134" s="100" t="n"/>
      <c r="N134" s="112" t="n">
        <v>27483.66</v>
      </c>
    </row>
    <row r="135" ht="42" customHeight="1">
      <c r="A135" s="96" t="n"/>
      <c r="B135" s="109" t="inlineStr">
        <is>
          <t>Пр/774-001.4</t>
        </is>
      </c>
      <c r="C135" s="98" t="inlineStr">
        <is>
          <t>СП Земляные работы по другим видам работ (подготовительным, сопутствующим, укрепительным)</t>
        </is>
      </c>
      <c r="D135" s="270" t="n"/>
      <c r="E135" s="271" t="n"/>
      <c r="F135" s="105" t="inlineStr">
        <is>
          <t>%</t>
        </is>
      </c>
      <c r="G135" s="110" t="n">
        <v>41</v>
      </c>
      <c r="H135" s="111" t="n"/>
      <c r="I135" s="110" t="n">
        <v>41</v>
      </c>
      <c r="J135" s="100" t="n"/>
      <c r="K135" s="100" t="n"/>
      <c r="L135" s="101" t="n">
        <v>177.67</v>
      </c>
      <c r="M135" s="100" t="n"/>
      <c r="N135" s="103" t="n">
        <v>12661.01</v>
      </c>
    </row>
    <row r="136" ht="19.35" customHeight="1">
      <c r="A136" s="96" t="n"/>
      <c r="B136" s="108" t="n"/>
      <c r="C136" s="88" t="inlineStr">
        <is>
          <t>Всего по позиции</t>
        </is>
      </c>
      <c r="D136" s="270" t="n"/>
      <c r="E136" s="271" t="n"/>
      <c r="F136" s="100" t="n"/>
      <c r="G136" s="106" t="n"/>
      <c r="H136" s="106" t="n"/>
      <c r="I136" s="113" t="n"/>
      <c r="J136" s="113" t="n"/>
      <c r="K136" s="113" t="n"/>
      <c r="L136" s="114" t="n">
        <v>2014.2</v>
      </c>
      <c r="M136" s="113" t="n"/>
      <c r="N136" s="94" t="n"/>
    </row>
    <row r="137" ht="68.65000000000001" customHeight="1">
      <c r="A137" s="88" t="inlineStr">
        <is>
          <t>11</t>
        </is>
      </c>
      <c r="B137" s="91" t="inlineStr">
        <is>
          <t>ФЕР01-02-100-03</t>
        </is>
      </c>
      <c r="C137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70" t="n"/>
      <c r="E137" s="271" t="n"/>
      <c r="F137" s="93" t="inlineStr">
        <is>
          <t>100 шт</t>
        </is>
      </c>
      <c r="G137" s="94" t="n">
        <v>0.51</v>
      </c>
      <c r="H137" s="95" t="n">
        <v>1</v>
      </c>
      <c r="I137" s="115" t="n">
        <v>0.51</v>
      </c>
      <c r="J137" s="94" t="n"/>
      <c r="K137" s="94" t="n"/>
      <c r="L137" s="94" t="n"/>
      <c r="M137" s="94" t="n"/>
      <c r="N137" s="94" t="n"/>
    </row>
    <row r="138" ht="19.35" customHeight="1">
      <c r="A138" s="96" t="n"/>
      <c r="B138" s="97" t="inlineStr">
        <is>
          <t>1</t>
        </is>
      </c>
      <c r="C138" s="98" t="inlineStr">
        <is>
          <t>ОТ</t>
        </is>
      </c>
      <c r="D138" s="270" t="n"/>
      <c r="E138" s="271" t="n"/>
      <c r="F138" s="99" t="n"/>
      <c r="G138" s="99" t="n"/>
      <c r="H138" s="99" t="n"/>
      <c r="I138" s="100" t="n"/>
      <c r="J138" s="101" t="n">
        <v>326.82</v>
      </c>
      <c r="K138" s="272" t="n">
        <v>1.2</v>
      </c>
      <c r="L138" s="101" t="n">
        <v>200.01</v>
      </c>
      <c r="M138" s="101" t="n">
        <v>71.26000000000001</v>
      </c>
      <c r="N138" s="103" t="n">
        <v>14252.71</v>
      </c>
    </row>
    <row r="139" ht="19.35" customHeight="1">
      <c r="A139" s="96" t="n"/>
      <c r="B139" s="97" t="inlineStr">
        <is>
          <t>2</t>
        </is>
      </c>
      <c r="C139" s="98" t="inlineStr">
        <is>
          <t>ЭМ</t>
        </is>
      </c>
      <c r="D139" s="270" t="n"/>
      <c r="E139" s="271" t="n"/>
      <c r="F139" s="99" t="n"/>
      <c r="G139" s="99" t="n"/>
      <c r="H139" s="99" t="n"/>
      <c r="I139" s="100" t="n"/>
      <c r="J139" s="103" t="n">
        <v>1852.8</v>
      </c>
      <c r="K139" s="272" t="n">
        <v>1.2</v>
      </c>
      <c r="L139" s="103" t="n">
        <v>1133.91</v>
      </c>
      <c r="M139" s="100" t="n"/>
      <c r="N139" s="100" t="n"/>
    </row>
    <row r="140" ht="19.35" customHeight="1">
      <c r="A140" s="96" t="n"/>
      <c r="B140" s="97" t="inlineStr">
        <is>
          <t>3</t>
        </is>
      </c>
      <c r="C140" s="98" t="inlineStr">
        <is>
          <t>в т.ч. ОТм</t>
        </is>
      </c>
      <c r="D140" s="270" t="n"/>
      <c r="E140" s="271" t="n"/>
      <c r="F140" s="99" t="n"/>
      <c r="G140" s="99" t="n"/>
      <c r="H140" s="99" t="n"/>
      <c r="I140" s="100" t="n"/>
      <c r="J140" s="101" t="n">
        <v>324</v>
      </c>
      <c r="K140" s="272" t="n">
        <v>1.2</v>
      </c>
      <c r="L140" s="101" t="n">
        <v>198.29</v>
      </c>
      <c r="M140" s="101" t="n">
        <v>71.26000000000001</v>
      </c>
      <c r="N140" s="103" t="n">
        <v>14130.15</v>
      </c>
    </row>
    <row r="141" ht="19.35" customHeight="1">
      <c r="A141" s="96" t="n"/>
      <c r="B141" s="104" t="n"/>
      <c r="C141" s="98" t="inlineStr">
        <is>
          <t>ЗТ</t>
        </is>
      </c>
      <c r="D141" s="270" t="n"/>
      <c r="E141" s="271" t="n"/>
      <c r="F141" s="105" t="inlineStr">
        <is>
          <t>чел.-ч</t>
        </is>
      </c>
      <c r="G141" s="274" t="n">
        <v>41.9</v>
      </c>
      <c r="H141" s="272" t="n">
        <v>1.2</v>
      </c>
      <c r="I141" s="273" t="n">
        <v>25.6428</v>
      </c>
      <c r="J141" s="100" t="n"/>
      <c r="K141" s="100" t="n"/>
      <c r="L141" s="100" t="n"/>
      <c r="M141" s="100" t="n"/>
      <c r="N141" s="100" t="n"/>
    </row>
    <row r="142" ht="19.35" customHeight="1">
      <c r="A142" s="96" t="n"/>
      <c r="B142" s="104" t="n"/>
      <c r="C142" s="98" t="inlineStr">
        <is>
          <t>ЗТм</t>
        </is>
      </c>
      <c r="D142" s="270" t="n"/>
      <c r="E142" s="271" t="n"/>
      <c r="F142" s="105" t="inlineStr">
        <is>
          <t>чел.-ч</t>
        </is>
      </c>
      <c r="G142" s="121" t="n">
        <v>24</v>
      </c>
      <c r="H142" s="272" t="n">
        <v>1.2</v>
      </c>
      <c r="I142" s="275" t="n">
        <v>14.688</v>
      </c>
      <c r="J142" s="100" t="n"/>
      <c r="K142" s="100" t="n"/>
      <c r="L142" s="100" t="n"/>
      <c r="M142" s="100" t="n"/>
      <c r="N142" s="100" t="n"/>
    </row>
    <row r="143" ht="19.35" customHeight="1">
      <c r="A143" s="96" t="n"/>
      <c r="B143" s="104" t="n"/>
      <c r="C143" s="98" t="inlineStr">
        <is>
          <t>Итого по расценке</t>
        </is>
      </c>
      <c r="D143" s="270" t="n"/>
      <c r="E143" s="271" t="n"/>
      <c r="F143" s="99" t="n"/>
      <c r="G143" s="106" t="n"/>
      <c r="H143" s="106" t="n"/>
      <c r="I143" s="100" t="n"/>
      <c r="J143" s="103" t="n">
        <v>2179.62</v>
      </c>
      <c r="K143" s="100" t="n"/>
      <c r="L143" s="103" t="n">
        <v>1333.92</v>
      </c>
      <c r="M143" s="100" t="n"/>
      <c r="N143" s="107" t="n"/>
    </row>
    <row r="144" ht="19.35" customHeight="1">
      <c r="A144" s="96" t="n"/>
      <c r="B144" s="108" t="n"/>
      <c r="C144" s="98" t="inlineStr">
        <is>
          <t>ФОТ</t>
        </is>
      </c>
      <c r="D144" s="270" t="n"/>
      <c r="E144" s="271" t="n"/>
      <c r="F144" s="99" t="n"/>
      <c r="G144" s="106" t="n"/>
      <c r="H144" s="106" t="n"/>
      <c r="I144" s="100" t="n"/>
      <c r="J144" s="100" t="n"/>
      <c r="K144" s="100" t="n"/>
      <c r="L144" s="101" t="n">
        <v>398.3</v>
      </c>
      <c r="M144" s="100" t="n"/>
      <c r="N144" s="103" t="n">
        <v>28382.86</v>
      </c>
    </row>
    <row r="145" ht="42" customHeight="1">
      <c r="A145" s="96" t="n"/>
      <c r="B145" s="109" t="inlineStr">
        <is>
          <t>Пр/812-001.4-1</t>
        </is>
      </c>
      <c r="C145" s="98" t="inlineStr">
        <is>
          <t>НР Земляные работы по другим видам работ (подготовительным, сопутствующим, укрепительным)</t>
        </is>
      </c>
      <c r="D145" s="270" t="n"/>
      <c r="E145" s="271" t="n"/>
      <c r="F145" s="105" t="inlineStr">
        <is>
          <t>%</t>
        </is>
      </c>
      <c r="G145" s="110" t="n">
        <v>89</v>
      </c>
      <c r="H145" s="111" t="n"/>
      <c r="I145" s="110" t="n">
        <v>89</v>
      </c>
      <c r="J145" s="100" t="n"/>
      <c r="K145" s="100" t="n"/>
      <c r="L145" s="101" t="n">
        <v>354.49</v>
      </c>
      <c r="M145" s="100" t="n"/>
      <c r="N145" s="112" t="n">
        <v>25260.75</v>
      </c>
    </row>
    <row r="146" ht="42" customHeight="1">
      <c r="A146" s="96" t="n"/>
      <c r="B146" s="109" t="inlineStr">
        <is>
          <t>Пр/774-001.4</t>
        </is>
      </c>
      <c r="C146" s="98" t="inlineStr">
        <is>
          <t>СП Земляные работы по другим видам работ (подготовительным, сопутствующим, укрепительным)</t>
        </is>
      </c>
      <c r="D146" s="270" t="n"/>
      <c r="E146" s="271" t="n"/>
      <c r="F146" s="105" t="inlineStr">
        <is>
          <t>%</t>
        </is>
      </c>
      <c r="G146" s="110" t="n">
        <v>41</v>
      </c>
      <c r="H146" s="111" t="n"/>
      <c r="I146" s="110" t="n">
        <v>41</v>
      </c>
      <c r="J146" s="100" t="n"/>
      <c r="K146" s="100" t="n"/>
      <c r="L146" s="101" t="n">
        <v>163.3</v>
      </c>
      <c r="M146" s="100" t="n"/>
      <c r="N146" s="103" t="n">
        <v>11636.97</v>
      </c>
    </row>
    <row r="147" ht="19.35" customHeight="1">
      <c r="A147" s="96" t="n"/>
      <c r="B147" s="108" t="n"/>
      <c r="C147" s="88" t="inlineStr">
        <is>
          <t>Всего по позиции</t>
        </is>
      </c>
      <c r="D147" s="270" t="n"/>
      <c r="E147" s="271" t="n"/>
      <c r="F147" s="100" t="n"/>
      <c r="G147" s="106" t="n"/>
      <c r="H147" s="106" t="n"/>
      <c r="I147" s="113" t="n"/>
      <c r="J147" s="113" t="n"/>
      <c r="K147" s="113" t="n"/>
      <c r="L147" s="114" t="n">
        <v>1851.71</v>
      </c>
      <c r="M147" s="113" t="n"/>
      <c r="N147" s="94" t="n"/>
    </row>
    <row r="148" ht="55.35" customHeight="1">
      <c r="A148" s="88" t="inlineStr">
        <is>
          <t>12</t>
        </is>
      </c>
      <c r="B148" s="91" t="inlineStr">
        <is>
          <t>ФЕР01-02-100-09</t>
        </is>
      </c>
      <c r="C148" s="92" t="inlineStr">
        <is>
          <t>При трелевке на каждые последующие 100 м добавлять: к расценке 01-02-100-03</t>
        </is>
      </c>
      <c r="D148" s="270" t="n"/>
      <c r="E148" s="271" t="n"/>
      <c r="F148" s="93" t="inlineStr">
        <is>
          <t>100 шт</t>
        </is>
      </c>
      <c r="G148" s="94" t="n">
        <v>0.51</v>
      </c>
      <c r="H148" s="95" t="n">
        <v>1</v>
      </c>
      <c r="I148" s="115" t="n">
        <v>0.51</v>
      </c>
      <c r="J148" s="94" t="n"/>
      <c r="K148" s="94" t="n"/>
      <c r="L148" s="94" t="n"/>
      <c r="M148" s="94" t="n"/>
      <c r="N148" s="94" t="n"/>
    </row>
    <row r="149" ht="19.35" customHeight="1">
      <c r="A149" s="96" t="n"/>
      <c r="B149" s="97" t="inlineStr">
        <is>
          <t>1</t>
        </is>
      </c>
      <c r="C149" s="98" t="inlineStr">
        <is>
          <t>ОТ</t>
        </is>
      </c>
      <c r="D149" s="270" t="n"/>
      <c r="E149" s="271" t="n"/>
      <c r="F149" s="99" t="n"/>
      <c r="G149" s="99" t="n"/>
      <c r="H149" s="99" t="n"/>
      <c r="I149" s="100" t="n"/>
      <c r="J149" s="101" t="n">
        <v>93.59999999999999</v>
      </c>
      <c r="K149" s="272" t="n">
        <v>1.2</v>
      </c>
      <c r="L149" s="101" t="n">
        <v>57.28</v>
      </c>
      <c r="M149" s="101" t="n">
        <v>71.26000000000001</v>
      </c>
      <c r="N149" s="103" t="n">
        <v>4081.77</v>
      </c>
    </row>
    <row r="150" ht="19.35" customHeight="1">
      <c r="A150" s="96" t="n"/>
      <c r="B150" s="97" t="inlineStr">
        <is>
          <t>2</t>
        </is>
      </c>
      <c r="C150" s="98" t="inlineStr">
        <is>
          <t>ЭМ</t>
        </is>
      </c>
      <c r="D150" s="270" t="n"/>
      <c r="E150" s="271" t="n"/>
      <c r="F150" s="99" t="n"/>
      <c r="G150" s="99" t="n"/>
      <c r="H150" s="99" t="n"/>
      <c r="I150" s="100" t="n"/>
      <c r="J150" s="101" t="n">
        <v>531.14</v>
      </c>
      <c r="K150" s="272" t="n">
        <v>1.2</v>
      </c>
      <c r="L150" s="101" t="n">
        <v>325.06</v>
      </c>
      <c r="M150" s="100" t="n"/>
      <c r="N150" s="100" t="n"/>
    </row>
    <row r="151" ht="19.35" customHeight="1">
      <c r="A151" s="96" t="n"/>
      <c r="B151" s="97" t="inlineStr">
        <is>
          <t>3</t>
        </is>
      </c>
      <c r="C151" s="98" t="inlineStr">
        <is>
          <t>в т.ч. ОТм</t>
        </is>
      </c>
      <c r="D151" s="270" t="n"/>
      <c r="E151" s="271" t="n"/>
      <c r="F151" s="99" t="n"/>
      <c r="G151" s="99" t="n"/>
      <c r="H151" s="99" t="n"/>
      <c r="I151" s="100" t="n"/>
      <c r="J151" s="101" t="n">
        <v>92.88</v>
      </c>
      <c r="K151" s="272" t="n">
        <v>1.2</v>
      </c>
      <c r="L151" s="101" t="n">
        <v>56.84</v>
      </c>
      <c r="M151" s="101" t="n">
        <v>71.26000000000001</v>
      </c>
      <c r="N151" s="103" t="n">
        <v>4050.42</v>
      </c>
    </row>
    <row r="152" ht="19.35" customHeight="1">
      <c r="A152" s="96" t="n"/>
      <c r="B152" s="104" t="n"/>
      <c r="C152" s="98" t="inlineStr">
        <is>
          <t>ЗТ</t>
        </is>
      </c>
      <c r="D152" s="270" t="n"/>
      <c r="E152" s="271" t="n"/>
      <c r="F152" s="105" t="inlineStr">
        <is>
          <t>чел.-ч</t>
        </is>
      </c>
      <c r="G152" s="121" t="n">
        <v>12</v>
      </c>
      <c r="H152" s="272" t="n">
        <v>1.2</v>
      </c>
      <c r="I152" s="275" t="n">
        <v>7.344</v>
      </c>
      <c r="J152" s="100" t="n"/>
      <c r="K152" s="100" t="n"/>
      <c r="L152" s="100" t="n"/>
      <c r="M152" s="100" t="n"/>
      <c r="N152" s="100" t="n"/>
    </row>
    <row r="153" ht="19.35" customHeight="1">
      <c r="A153" s="96" t="n"/>
      <c r="B153" s="104" t="n"/>
      <c r="C153" s="98" t="inlineStr">
        <is>
          <t>ЗТм</t>
        </is>
      </c>
      <c r="D153" s="270" t="n"/>
      <c r="E153" s="271" t="n"/>
      <c r="F153" s="105" t="inlineStr">
        <is>
          <t>чел.-ч</t>
        </is>
      </c>
      <c r="G153" s="101" t="n">
        <v>6.88</v>
      </c>
      <c r="H153" s="272" t="n">
        <v>1.2</v>
      </c>
      <c r="I153" s="276" t="n">
        <v>4.21056</v>
      </c>
      <c r="J153" s="100" t="n"/>
      <c r="K153" s="100" t="n"/>
      <c r="L153" s="100" t="n"/>
      <c r="M153" s="100" t="n"/>
      <c r="N153" s="100" t="n"/>
    </row>
    <row r="154" ht="19.35" customHeight="1">
      <c r="A154" s="96" t="n"/>
      <c r="B154" s="104" t="n"/>
      <c r="C154" s="98" t="inlineStr">
        <is>
          <t>Итого по расценке</t>
        </is>
      </c>
      <c r="D154" s="270" t="n"/>
      <c r="E154" s="271" t="n"/>
      <c r="F154" s="99" t="n"/>
      <c r="G154" s="106" t="n"/>
      <c r="H154" s="106" t="n"/>
      <c r="I154" s="100" t="n"/>
      <c r="J154" s="101" t="n">
        <v>624.74</v>
      </c>
      <c r="K154" s="100" t="n"/>
      <c r="L154" s="101" t="n">
        <v>382.34</v>
      </c>
      <c r="M154" s="100" t="n"/>
      <c r="N154" s="107" t="n"/>
    </row>
    <row r="155" ht="19.35" customHeight="1">
      <c r="A155" s="96" t="n"/>
      <c r="B155" s="108" t="n"/>
      <c r="C155" s="98" t="inlineStr">
        <is>
          <t>ФОТ</t>
        </is>
      </c>
      <c r="D155" s="270" t="n"/>
      <c r="E155" s="271" t="n"/>
      <c r="F155" s="99" t="n"/>
      <c r="G155" s="106" t="n"/>
      <c r="H155" s="106" t="n"/>
      <c r="I155" s="100" t="n"/>
      <c r="J155" s="100" t="n"/>
      <c r="K155" s="100" t="n"/>
      <c r="L155" s="101" t="n">
        <v>114.12</v>
      </c>
      <c r="M155" s="100" t="n"/>
      <c r="N155" s="103" t="n">
        <v>8132.19</v>
      </c>
    </row>
    <row r="156" ht="42" customHeight="1">
      <c r="A156" s="96" t="n"/>
      <c r="B156" s="109" t="inlineStr">
        <is>
          <t>Пр/812-001.4-1</t>
        </is>
      </c>
      <c r="C156" s="98" t="inlineStr">
        <is>
          <t>НР Земляные работы по другим видам работ (подготовительным, сопутствующим, укрепительным)</t>
        </is>
      </c>
      <c r="D156" s="270" t="n"/>
      <c r="E156" s="271" t="n"/>
      <c r="F156" s="105" t="inlineStr">
        <is>
          <t>%</t>
        </is>
      </c>
      <c r="G156" s="110" t="n">
        <v>89</v>
      </c>
      <c r="H156" s="111" t="n"/>
      <c r="I156" s="110" t="n">
        <v>89</v>
      </c>
      <c r="J156" s="100" t="n"/>
      <c r="K156" s="100" t="n"/>
      <c r="L156" s="101" t="n">
        <v>101.57</v>
      </c>
      <c r="M156" s="100" t="n"/>
      <c r="N156" s="112" t="n">
        <v>7237.65</v>
      </c>
    </row>
    <row r="157" ht="42" customHeight="1">
      <c r="A157" s="96" t="n"/>
      <c r="B157" s="109" t="inlineStr">
        <is>
          <t>Пр/774-001.4</t>
        </is>
      </c>
      <c r="C157" s="98" t="inlineStr">
        <is>
          <t>СП Земляные работы по другим видам работ (подготовительным, сопутствующим, укрепительным)</t>
        </is>
      </c>
      <c r="D157" s="270" t="n"/>
      <c r="E157" s="271" t="n"/>
      <c r="F157" s="105" t="inlineStr">
        <is>
          <t>%</t>
        </is>
      </c>
      <c r="G157" s="110" t="n">
        <v>41</v>
      </c>
      <c r="H157" s="111" t="n"/>
      <c r="I157" s="110" t="n">
        <v>41</v>
      </c>
      <c r="J157" s="100" t="n"/>
      <c r="K157" s="100" t="n"/>
      <c r="L157" s="101" t="n">
        <v>46.79</v>
      </c>
      <c r="M157" s="100" t="n"/>
      <c r="N157" s="103" t="n">
        <v>3334.2</v>
      </c>
    </row>
    <row r="158" ht="19.35" customHeight="1">
      <c r="A158" s="96" t="n"/>
      <c r="B158" s="108" t="n"/>
      <c r="C158" s="88" t="inlineStr">
        <is>
          <t>Всего по позиции</t>
        </is>
      </c>
      <c r="D158" s="270" t="n"/>
      <c r="E158" s="271" t="n"/>
      <c r="F158" s="100" t="n"/>
      <c r="G158" s="106" t="n"/>
      <c r="H158" s="106" t="n"/>
      <c r="I158" s="113" t="n"/>
      <c r="J158" s="113" t="n"/>
      <c r="K158" s="113" t="n"/>
      <c r="L158" s="115" t="n">
        <v>530.7</v>
      </c>
      <c r="M158" s="113" t="n"/>
      <c r="N158" s="94" t="n"/>
    </row>
    <row r="159" ht="19.35" customHeight="1">
      <c r="A159" s="122" t="n"/>
      <c r="B159" s="122" t="n"/>
      <c r="C159" s="123" t="inlineStr">
        <is>
          <t>Итого по разделу 1. Вырубка просеки</t>
        </is>
      </c>
      <c r="L159" s="124" t="n">
        <v>47096.83</v>
      </c>
      <c r="M159" s="122" t="n"/>
      <c r="N159" s="125" t="n"/>
    </row>
    <row r="160" ht="19.35" customHeight="1">
      <c r="A160" s="126" t="n"/>
      <c r="B160" s="127" t="n"/>
      <c r="C160" s="128" t="inlineStr">
        <is>
          <t>Итого прямые затраты по разделу</t>
        </is>
      </c>
      <c r="L160" s="129" t="n">
        <v>26333.96</v>
      </c>
      <c r="M160" s="130" t="n"/>
      <c r="N160" s="129" t="n">
        <v>1244729.79</v>
      </c>
    </row>
    <row r="161" ht="19.35" customHeight="1">
      <c r="A161" s="126" t="n"/>
      <c r="B161" s="127" t="n"/>
      <c r="C161" s="128" t="inlineStr">
        <is>
          <t>в том числе</t>
        </is>
      </c>
      <c r="L161" s="129" t="n"/>
      <c r="M161" s="130" t="n"/>
      <c r="N161" s="129" t="n"/>
    </row>
    <row r="162" ht="19.35" customHeight="1">
      <c r="A162" s="126" t="n"/>
      <c r="B162" s="127" t="n"/>
      <c r="C162" s="128" t="inlineStr">
        <is>
          <t>- оплата труда (ОТ)</t>
        </is>
      </c>
      <c r="L162" s="129" t="n">
        <v>13775.26</v>
      </c>
      <c r="M162" s="130" t="n"/>
      <c r="N162" s="129" t="n">
        <v>981625.02</v>
      </c>
    </row>
    <row r="163" ht="19.35" customHeight="1">
      <c r="A163" s="126" t="n"/>
      <c r="B163" s="127" t="n"/>
      <c r="C163" s="128" t="inlineStr">
        <is>
          <t>- эксплуатация машин и механизмов</t>
        </is>
      </c>
      <c r="L163" s="129" t="n">
        <v>12558.7</v>
      </c>
      <c r="M163" s="130" t="n"/>
      <c r="N163" s="129" t="n">
        <v>263104.77</v>
      </c>
    </row>
    <row r="164" ht="19.35" customHeight="1">
      <c r="A164" s="126" t="n"/>
      <c r="B164" s="131" t="n"/>
      <c r="C164" s="132" t="inlineStr">
        <is>
          <t>в том числе</t>
        </is>
      </c>
      <c r="L164" s="129" t="n"/>
      <c r="M164" s="130" t="n"/>
      <c r="N164" s="129" t="n"/>
    </row>
    <row r="165" ht="19.35" customHeight="1">
      <c r="A165" s="126" t="n"/>
      <c r="B165" s="131" t="n"/>
      <c r="C165" s="132" t="inlineStr">
        <is>
          <t>эксплуатация машин и механизмов без учета доплат к оплате труда машинистов</t>
        </is>
      </c>
      <c r="L165" s="129" t="n">
        <v>12558.7</v>
      </c>
      <c r="M165" s="130" t="n"/>
      <c r="N165" s="129" t="n">
        <v>263104.77</v>
      </c>
    </row>
    <row r="166" ht="19.35" customHeight="1">
      <c r="A166" s="126" t="n"/>
      <c r="B166" s="131" t="n"/>
      <c r="C166" s="132" t="inlineStr">
        <is>
          <t>в том числе</t>
        </is>
      </c>
      <c r="L166" s="129" t="n"/>
      <c r="M166" s="130" t="n"/>
      <c r="N166" s="129" t="n"/>
    </row>
    <row r="167" ht="19.35" customHeight="1">
      <c r="A167" s="126" t="n"/>
      <c r="B167" s="131" t="n"/>
      <c r="C167" s="132" t="inlineStr">
        <is>
          <t>оплата труда машинистов (ОТм)</t>
        </is>
      </c>
      <c r="L167" s="129" t="n">
        <v>2196.17</v>
      </c>
      <c r="M167" s="130" t="n"/>
      <c r="N167" s="129" t="n">
        <v>156499.08</v>
      </c>
    </row>
    <row r="168" ht="19.35" customHeight="1">
      <c r="A168" s="126" t="n"/>
      <c r="B168" s="127" t="n"/>
      <c r="C168" s="128" t="inlineStr">
        <is>
          <t>Итого ФОТ (справочно)</t>
        </is>
      </c>
      <c r="L168" s="129" t="n">
        <v>15971.43</v>
      </c>
      <c r="M168" s="130" t="n"/>
      <c r="N168" s="129" t="n">
        <v>1138124.1</v>
      </c>
    </row>
    <row r="169" ht="19.35" customHeight="1">
      <c r="A169" s="126" t="n"/>
      <c r="B169" s="127" t="n"/>
      <c r="C169" s="128" t="inlineStr">
        <is>
          <t>Итого накладные расходы</t>
        </is>
      </c>
      <c r="L169" s="129" t="n">
        <v>14214.58</v>
      </c>
      <c r="M169" s="130" t="n"/>
      <c r="N169" s="129" t="n">
        <v>1012930.44</v>
      </c>
    </row>
    <row r="170" ht="19.35" customHeight="1">
      <c r="A170" s="126" t="n"/>
      <c r="B170" s="127" t="n"/>
      <c r="C170" s="128" t="inlineStr">
        <is>
          <t>Итого сметная прибыль</t>
        </is>
      </c>
      <c r="L170" s="129" t="n">
        <v>6548.29</v>
      </c>
      <c r="M170" s="130" t="n"/>
      <c r="N170" s="129" t="n">
        <v>466630.87</v>
      </c>
    </row>
    <row r="171" ht="19.35" customHeight="1">
      <c r="A171" s="126" t="n"/>
      <c r="B171" s="133" t="n"/>
      <c r="C171" s="134" t="inlineStr">
        <is>
          <t>Итого по разделу</t>
        </is>
      </c>
      <c r="L171" s="124" t="n">
        <v>47096.83</v>
      </c>
      <c r="M171" s="135" t="n"/>
      <c r="N171" s="124" t="n">
        <v>2724291.1</v>
      </c>
    </row>
    <row r="172" ht="19.35" customHeight="1">
      <c r="A172" s="126" t="n"/>
      <c r="B172" s="131" t="n"/>
      <c r="C172" s="132" t="inlineStr">
        <is>
          <t>Справочно</t>
        </is>
      </c>
      <c r="L172" s="129" t="n"/>
      <c r="M172" s="130" t="n"/>
      <c r="N172" s="129" t="n"/>
    </row>
    <row r="173" ht="19.35" customHeight="1">
      <c r="A173" s="126" t="n"/>
      <c r="B173" s="127" t="n"/>
      <c r="C173" s="132" t="inlineStr">
        <is>
          <t>затраты труда рабочих</t>
        </is>
      </c>
      <c r="I173" s="136" t="n">
        <v>1630.79736</v>
      </c>
      <c r="J173" s="137" t="n"/>
      <c r="K173" s="137" t="n"/>
      <c r="L173" s="130" t="n"/>
      <c r="M173" s="130" t="n"/>
      <c r="N173" s="130" t="n"/>
    </row>
    <row r="174" ht="19.35" customHeight="1">
      <c r="A174" s="126" t="n"/>
      <c r="B174" s="127" t="n"/>
      <c r="C174" s="132" t="inlineStr">
        <is>
          <t>затраты труда машинистов</t>
        </is>
      </c>
      <c r="I174" s="136" t="n">
        <v>162.67752</v>
      </c>
      <c r="J174" s="137" t="n"/>
      <c r="K174" s="137" t="n"/>
      <c r="L174" s="130" t="n"/>
      <c r="M174" s="130" t="n"/>
      <c r="N174" s="130" t="n"/>
    </row>
    <row r="175" ht="19.35" customHeight="1">
      <c r="A175" s="138" t="n"/>
      <c r="B175" s="139" t="n"/>
      <c r="C175" s="140" t="inlineStr">
        <is>
          <t>ВСЕГО по смете</t>
        </is>
      </c>
      <c r="D175" s="141" t="n"/>
      <c r="E175" s="141" t="n"/>
      <c r="F175" s="142" t="n"/>
      <c r="G175" s="142" t="n"/>
      <c r="H175" s="142" t="n"/>
      <c r="I175" s="142" t="n"/>
      <c r="J175" s="142" t="n"/>
      <c r="K175" s="142" t="n"/>
      <c r="L175" s="143" t="n"/>
      <c r="M175" s="142" t="n"/>
      <c r="N175" s="144" t="n"/>
    </row>
    <row r="176" ht="19.35" customHeight="1">
      <c r="A176" s="126" t="n"/>
      <c r="B176" s="133" t="n"/>
      <c r="C176" s="134" t="inlineStr">
        <is>
          <t>Итого по всем разделам</t>
        </is>
      </c>
      <c r="L176" s="124" t="n">
        <v>47096.83</v>
      </c>
      <c r="M176" s="125" t="n"/>
      <c r="N176" s="124" t="n"/>
    </row>
    <row r="177" ht="19.35" customHeight="1">
      <c r="A177" s="126" t="n"/>
      <c r="B177" s="127" t="n"/>
      <c r="C177" s="128" t="inlineStr">
        <is>
          <t>ВСЕГО строительные работы</t>
        </is>
      </c>
      <c r="L177" s="129" t="n">
        <v>47096.83</v>
      </c>
      <c r="M177" s="130" t="n"/>
      <c r="N177" s="129" t="n">
        <v>2724291.1</v>
      </c>
    </row>
    <row r="178" ht="19.35" customHeight="1">
      <c r="A178" s="126" t="n"/>
      <c r="B178" s="131" t="n"/>
      <c r="C178" s="132" t="inlineStr">
        <is>
          <t>в том числе</t>
        </is>
      </c>
      <c r="L178" s="129" t="n"/>
      <c r="M178" s="130" t="n"/>
      <c r="N178" s="129" t="n"/>
    </row>
    <row r="179" ht="19.35" customHeight="1">
      <c r="A179" s="126" t="n"/>
      <c r="B179" s="131" t="n"/>
      <c r="C179" s="132" t="inlineStr">
        <is>
          <t>всего прямые затраты</t>
        </is>
      </c>
      <c r="L179" s="129" t="n">
        <v>26333.96</v>
      </c>
      <c r="M179" s="130" t="n"/>
      <c r="N179" s="129" t="n">
        <v>1244729.79</v>
      </c>
    </row>
    <row r="180" ht="19.35" customHeight="1">
      <c r="A180" s="126" t="n"/>
      <c r="B180" s="131" t="n"/>
      <c r="C180" s="132" t="inlineStr">
        <is>
          <t>в том числе</t>
        </is>
      </c>
      <c r="L180" s="129" t="n"/>
      <c r="M180" s="130" t="n"/>
      <c r="N180" s="129" t="n"/>
    </row>
    <row r="181" ht="19.35" customHeight="1">
      <c r="A181" s="126" t="n"/>
      <c r="B181" s="131" t="n"/>
      <c r="C181" s="132" t="inlineStr">
        <is>
          <t>- оплата труда (ОТ)</t>
        </is>
      </c>
      <c r="L181" s="129" t="n">
        <v>13775.26</v>
      </c>
      <c r="M181" s="130" t="n"/>
      <c r="N181" s="129" t="n">
        <v>981625.02</v>
      </c>
    </row>
    <row r="182" ht="19.35" customHeight="1">
      <c r="A182" s="126" t="n"/>
      <c r="B182" s="131" t="n"/>
      <c r="C182" s="132" t="inlineStr">
        <is>
          <t>- эксплуатация машин и механизмов</t>
        </is>
      </c>
      <c r="L182" s="129" t="n">
        <v>12558.7</v>
      </c>
      <c r="M182" s="130" t="n"/>
      <c r="N182" s="129" t="n">
        <v>263104.77</v>
      </c>
    </row>
    <row r="183" ht="19.35" customHeight="1">
      <c r="A183" s="126" t="n"/>
      <c r="B183" s="131" t="n"/>
      <c r="C183" s="132" t="inlineStr">
        <is>
          <t>в т.ч. эксплуатация машин и механизмов без учета доплат к оплате труда машинистов</t>
        </is>
      </c>
      <c r="L183" s="129" t="n">
        <v>12558.7</v>
      </c>
      <c r="M183" s="130" t="n"/>
      <c r="N183" s="129" t="n">
        <v>263104.77</v>
      </c>
    </row>
    <row r="184" ht="19.35" customHeight="1">
      <c r="A184" s="126" t="n"/>
      <c r="B184" s="131" t="n"/>
      <c r="C184" s="132" t="inlineStr">
        <is>
          <t>- в т.ч. оплата труда машинистов (ОТм)</t>
        </is>
      </c>
      <c r="L184" s="129" t="n">
        <v>2196.17</v>
      </c>
      <c r="M184" s="130" t="n"/>
      <c r="N184" s="129" t="n">
        <v>156499.08</v>
      </c>
    </row>
    <row r="185" ht="19.35" customHeight="1">
      <c r="A185" s="126" t="n"/>
      <c r="B185" s="131" t="n"/>
      <c r="C185" s="132" t="inlineStr">
        <is>
          <t>всего ФОТ (справочно)</t>
        </is>
      </c>
      <c r="L185" s="129" t="n">
        <v>15971.43</v>
      </c>
      <c r="M185" s="130" t="n"/>
      <c r="N185" s="129" t="n">
        <v>1138124.1</v>
      </c>
    </row>
    <row r="186" ht="19.35" customHeight="1">
      <c r="A186" s="126" t="n"/>
      <c r="B186" s="131" t="n"/>
      <c r="C186" s="132" t="inlineStr">
        <is>
          <t>всего накладные расходы</t>
        </is>
      </c>
      <c r="L186" s="129" t="n">
        <v>14214.58</v>
      </c>
      <c r="M186" s="130" t="n"/>
      <c r="N186" s="129" t="n">
        <v>1012930.44</v>
      </c>
    </row>
    <row r="187" ht="19.35" customHeight="1">
      <c r="A187" s="126" t="n"/>
      <c r="B187" s="131" t="n"/>
      <c r="C187" s="132" t="inlineStr">
        <is>
          <t>всего сметная прибыль</t>
        </is>
      </c>
      <c r="L187" s="129" t="n">
        <v>6548.29</v>
      </c>
      <c r="M187" s="130" t="n"/>
      <c r="N187" s="129" t="n">
        <v>466630.87</v>
      </c>
    </row>
    <row r="188" ht="19.35" customHeight="1">
      <c r="A188" s="126" t="n"/>
      <c r="B188" s="133" t="n"/>
      <c r="C188" s="134" t="inlineStr">
        <is>
          <t>ВСЕГО по смете</t>
        </is>
      </c>
      <c r="L188" s="124" t="n">
        <v>47096.83</v>
      </c>
      <c r="M188" s="125" t="n"/>
      <c r="N188" s="124" t="n">
        <v>2724291.1</v>
      </c>
    </row>
    <row r="189" ht="19.35" customHeight="1">
      <c r="A189" s="126" t="n"/>
      <c r="B189" s="131" t="n"/>
      <c r="C189" s="132" t="inlineStr">
        <is>
          <t>Всего прямые затраты</t>
        </is>
      </c>
      <c r="L189" s="129" t="n">
        <v>26333.96</v>
      </c>
      <c r="M189" s="130" t="n"/>
      <c r="N189" s="129" t="n">
        <v>1244729.79</v>
      </c>
    </row>
    <row r="190" ht="19.35" customHeight="1">
      <c r="A190" s="126" t="n"/>
      <c r="B190" s="131" t="n"/>
      <c r="C190" s="132" t="inlineStr">
        <is>
          <t>в том числе</t>
        </is>
      </c>
      <c r="L190" s="129" t="n"/>
      <c r="M190" s="130" t="n"/>
      <c r="N190" s="129" t="n"/>
    </row>
    <row r="191" ht="19.35" customHeight="1">
      <c r="A191" s="126" t="n"/>
      <c r="B191" s="131" t="n"/>
      <c r="C191" s="132" t="inlineStr">
        <is>
          <t>- оплата труда рабочих (ОТ)</t>
        </is>
      </c>
      <c r="L191" s="129" t="n">
        <v>13775.26</v>
      </c>
      <c r="M191" s="130" t="n"/>
      <c r="N191" s="129" t="n">
        <v>981625.02</v>
      </c>
    </row>
    <row r="192" ht="19.35" customHeight="1">
      <c r="A192" s="126" t="n"/>
      <c r="B192" s="131" t="n"/>
      <c r="C192" s="132" t="inlineStr">
        <is>
          <t>- эксплуатация машин и механизмов</t>
        </is>
      </c>
      <c r="L192" s="129" t="n">
        <v>12558.7</v>
      </c>
      <c r="M192" s="130" t="n"/>
      <c r="N192" s="129" t="n">
        <v>263104.77</v>
      </c>
    </row>
    <row r="193" ht="19.35" customHeight="1">
      <c r="A193" s="126" t="n"/>
      <c r="B193" s="131" t="n"/>
      <c r="C193" s="132" t="inlineStr">
        <is>
          <t>в т.ч. эксплуатация машин и механизмов без учета доплат к оплате труда машинистов</t>
        </is>
      </c>
      <c r="L193" s="129" t="n">
        <v>12558.7</v>
      </c>
      <c r="M193" s="130" t="n"/>
      <c r="N193" s="129" t="n">
        <v>263104.77</v>
      </c>
    </row>
    <row r="194" ht="19.35" customHeight="1">
      <c r="A194" s="126" t="n"/>
      <c r="B194" s="131" t="n"/>
      <c r="C194" s="132" t="inlineStr">
        <is>
          <t>- в т.ч. оплата труда машинистов (ОТм)</t>
        </is>
      </c>
      <c r="L194" s="129" t="n">
        <v>2196.17</v>
      </c>
      <c r="M194" s="130" t="n"/>
      <c r="N194" s="129" t="n">
        <v>156499.08</v>
      </c>
    </row>
    <row r="195" ht="19.35" customHeight="1">
      <c r="A195" s="126" t="n"/>
      <c r="B195" s="131" t="n"/>
      <c r="C195" s="132" t="inlineStr">
        <is>
          <t>Всего ФОТ (справочно)</t>
        </is>
      </c>
      <c r="L195" s="129" t="n">
        <v>15971.43</v>
      </c>
      <c r="M195" s="130" t="n"/>
      <c r="N195" s="129" t="n">
        <v>1138124.1</v>
      </c>
    </row>
    <row r="196" ht="19.35" customHeight="1">
      <c r="A196" s="126" t="n"/>
      <c r="B196" s="131" t="n"/>
      <c r="C196" s="132" t="inlineStr">
        <is>
          <t>Всего накладные расходы</t>
        </is>
      </c>
      <c r="L196" s="129" t="n">
        <v>14214.58</v>
      </c>
      <c r="M196" s="130" t="n"/>
      <c r="N196" s="129" t="n">
        <v>1012930.44</v>
      </c>
    </row>
    <row r="197" ht="19.35" customHeight="1">
      <c r="A197" s="126" t="n"/>
      <c r="B197" s="131" t="n"/>
      <c r="C197" s="132" t="inlineStr">
        <is>
          <t>Всего сметная прибыль</t>
        </is>
      </c>
      <c r="L197" s="129" t="n">
        <v>6548.29</v>
      </c>
      <c r="M197" s="130" t="n"/>
      <c r="N197" s="129" t="n">
        <v>466630.87</v>
      </c>
    </row>
    <row r="198" ht="19.35" customHeight="1">
      <c r="A198" s="126" t="n"/>
      <c r="B198" s="131" t="n"/>
      <c r="C198" s="132" t="inlineStr">
        <is>
          <t>Справочно</t>
        </is>
      </c>
      <c r="L198" s="129" t="n"/>
      <c r="M198" s="130" t="n"/>
      <c r="N198" s="129" t="n"/>
    </row>
    <row r="199" ht="19.35" customHeight="1">
      <c r="A199" s="126" t="n"/>
      <c r="B199" s="127" t="n"/>
      <c r="C199" s="132" t="inlineStr">
        <is>
          <t>затраты труда рабочих</t>
        </is>
      </c>
      <c r="I199" s="136" t="n">
        <v>1630.79736</v>
      </c>
      <c r="J199" s="137" t="n"/>
      <c r="K199" s="137" t="n"/>
      <c r="L199" s="130" t="n"/>
      <c r="M199" s="130" t="n"/>
      <c r="N199" s="130" t="n"/>
    </row>
    <row r="200" ht="19.35" customHeight="1">
      <c r="A200" s="126" t="n"/>
      <c r="B200" s="127" t="n"/>
      <c r="C200" s="132" t="inlineStr">
        <is>
          <t>затраты труда машинистов</t>
        </is>
      </c>
      <c r="I200" s="136" t="n">
        <v>162.67752</v>
      </c>
      <c r="J200" s="137" t="n"/>
      <c r="K200" s="137" t="n"/>
      <c r="L200" s="130" t="n"/>
      <c r="M200" s="130" t="n"/>
      <c r="N200" s="130" t="n"/>
    </row>
    <row r="201" ht="19.35" customHeight="1">
      <c r="A201" s="126" t="n"/>
      <c r="B201" s="145" t="n"/>
      <c r="C201" s="145" t="n"/>
      <c r="D201" s="123" t="n"/>
      <c r="E201" s="123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46" t="inlineStr">
        <is>
          <t>Составил: ______________________________________/  Григорова И. А. /</t>
        </is>
      </c>
    </row>
    <row r="203" ht="19.35" customHeight="1">
      <c r="A203" s="146" t="n"/>
      <c r="B203" s="146" t="n"/>
      <c r="C203" s="147" t="inlineStr">
        <is>
          <t>должность, подпись (инициалы, фамилия)</t>
        </is>
      </c>
      <c r="G203" s="148" t="n"/>
      <c r="H203" s="148" t="n"/>
      <c r="I203" s="148" t="n"/>
      <c r="J203" s="146" t="n"/>
      <c r="K203" s="146" t="n"/>
      <c r="L203" s="146" t="n"/>
      <c r="M203" s="146" t="n"/>
      <c r="N203" s="146" t="n"/>
    </row>
    <row r="204" ht="19.35" customHeight="1">
      <c r="A204" s="146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47" t="inlineStr">
        <is>
          <t>должность, подпись (инициалы, фамилия)</t>
        </is>
      </c>
      <c r="G205" s="148" t="n"/>
      <c r="H205" s="148" t="n"/>
      <c r="I205" s="148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14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02-29-12</t>
        </is>
      </c>
    </row>
    <row r="25" ht="19.35" customHeight="1">
      <c r="A25" s="56" t="inlineStr">
        <is>
          <t>29 ВЛ 220 Амурская-Благовещенская №1. Благовещенский р-он Натальинский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127.13</v>
      </c>
      <c r="M31" s="65" t="n">
        <v>1.78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292.39</v>
      </c>
      <c r="E32" s="72" t="inlineStr">
        <is>
          <t>(</t>
        </is>
      </c>
      <c r="F32" s="71" t="n">
        <v>4.1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212.89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292.39</v>
      </c>
      <c r="E34" s="72" t="inlineStr">
        <is>
          <t>(</t>
        </is>
      </c>
      <c r="F34" s="78" t="n">
        <v>4.1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167-170, 172-175, 179-186, 187-207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5.6</v>
      </c>
      <c r="H44" s="95" t="n">
        <v>1</v>
      </c>
      <c r="I44" s="278" t="n">
        <v>5.6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603.67</v>
      </c>
      <c r="M46" s="101" t="n">
        <v>71.26000000000001</v>
      </c>
      <c r="N46" s="103" t="n">
        <v>43017.52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4" t="n">
        <v>13.4</v>
      </c>
      <c r="H47" s="149" t="n">
        <v>0.96</v>
      </c>
      <c r="I47" s="273" t="n">
        <v>72.0384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603.67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70" t="n"/>
      <c r="E49" s="271" t="n"/>
      <c r="F49" s="99" t="n"/>
      <c r="G49" s="106" t="n"/>
      <c r="H49" s="106" t="n"/>
      <c r="I49" s="100" t="n"/>
      <c r="J49" s="100" t="n"/>
      <c r="K49" s="100" t="n"/>
      <c r="L49" s="101" t="n">
        <v>603.67</v>
      </c>
      <c r="M49" s="100" t="n"/>
      <c r="N49" s="103" t="n">
        <v>43017.52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537.27</v>
      </c>
      <c r="M50" s="100" t="n"/>
      <c r="N50" s="112" t="n">
        <v>38285.59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247.5</v>
      </c>
      <c r="M51" s="100" t="n"/>
      <c r="N51" s="103" t="n">
        <v>17637.18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70" t="n"/>
      <c r="E52" s="271" t="n"/>
      <c r="F52" s="100" t="n"/>
      <c r="G52" s="106" t="n"/>
      <c r="H52" s="106" t="n"/>
      <c r="I52" s="113" t="n"/>
      <c r="J52" s="113" t="n"/>
      <c r="K52" s="113" t="n"/>
      <c r="L52" s="114" t="n">
        <v>1388.44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3.06</v>
      </c>
      <c r="H53" s="95" t="n">
        <v>1</v>
      </c>
      <c r="I53" s="115" t="n">
        <v>3.06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950.23</v>
      </c>
      <c r="M55" s="101" t="n">
        <v>71.26000000000001</v>
      </c>
      <c r="N55" s="103" t="n">
        <v>67713.39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4" t="n">
        <v>38.6</v>
      </c>
      <c r="H56" s="149" t="n">
        <v>0.96</v>
      </c>
      <c r="I56" s="276" t="n">
        <v>113.39136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950.23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70" t="n"/>
      <c r="E58" s="271" t="n"/>
      <c r="F58" s="99" t="n"/>
      <c r="G58" s="106" t="n"/>
      <c r="H58" s="106" t="n"/>
      <c r="I58" s="100" t="n"/>
      <c r="J58" s="100" t="n"/>
      <c r="K58" s="100" t="n"/>
      <c r="L58" s="101" t="n">
        <v>950.23</v>
      </c>
      <c r="M58" s="100" t="n"/>
      <c r="N58" s="103" t="n">
        <v>67713.39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845.7</v>
      </c>
      <c r="M59" s="100" t="n"/>
      <c r="N59" s="112" t="n">
        <v>60264.92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389.59</v>
      </c>
      <c r="M60" s="100" t="n"/>
      <c r="N60" s="103" t="n">
        <v>27762.49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70" t="n"/>
      <c r="E61" s="271" t="n"/>
      <c r="F61" s="100" t="n"/>
      <c r="G61" s="106" t="n"/>
      <c r="H61" s="106" t="n"/>
      <c r="I61" s="113" t="n"/>
      <c r="J61" s="113" t="n"/>
      <c r="K61" s="113" t="n"/>
      <c r="L61" s="114" t="n">
        <v>2185.52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0.51</v>
      </c>
      <c r="H62" s="95" t="n">
        <v>1</v>
      </c>
      <c r="I62" s="115" t="n">
        <v>0.51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198.99</v>
      </c>
      <c r="M64" s="101" t="n">
        <v>71.26000000000001</v>
      </c>
      <c r="N64" s="103" t="n">
        <v>14180.03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4" t="n">
        <v>48.5</v>
      </c>
      <c r="H65" s="149" t="n">
        <v>0.96</v>
      </c>
      <c r="I65" s="273" t="n">
        <v>23.7456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198.99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70" t="n"/>
      <c r="E67" s="271" t="n"/>
      <c r="F67" s="99" t="n"/>
      <c r="G67" s="106" t="n"/>
      <c r="H67" s="106" t="n"/>
      <c r="I67" s="100" t="n"/>
      <c r="J67" s="100" t="n"/>
      <c r="K67" s="100" t="n"/>
      <c r="L67" s="101" t="n">
        <v>198.99</v>
      </c>
      <c r="M67" s="100" t="n"/>
      <c r="N67" s="103" t="n">
        <v>14180.03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177.1</v>
      </c>
      <c r="M68" s="100" t="n"/>
      <c r="N68" s="112" t="n">
        <v>12620.23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81.59</v>
      </c>
      <c r="M69" s="100" t="n"/>
      <c r="N69" s="103" t="n">
        <v>5813.81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70" t="n"/>
      <c r="E70" s="271" t="n"/>
      <c r="F70" s="100" t="n"/>
      <c r="G70" s="106" t="n"/>
      <c r="H70" s="106" t="n"/>
      <c r="I70" s="113" t="n"/>
      <c r="J70" s="113" t="n"/>
      <c r="K70" s="113" t="n"/>
      <c r="L70" s="115" t="n">
        <v>457.68</v>
      </c>
      <c r="M70" s="113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0.1</v>
      </c>
      <c r="H71" s="95" t="n">
        <v>1</v>
      </c>
      <c r="I71" s="278" t="n">
        <v>0.1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9" t="n">
        <v>0.96</v>
      </c>
      <c r="L73" s="101" t="n">
        <v>12.63</v>
      </c>
      <c r="M73" s="101" t="n">
        <v>71.26000000000001</v>
      </c>
      <c r="N73" s="101" t="n">
        <v>900.01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4" t="n">
        <v>15.7</v>
      </c>
      <c r="H74" s="149" t="n">
        <v>0.96</v>
      </c>
      <c r="I74" s="273" t="n">
        <v>1.5072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12.63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70" t="n"/>
      <c r="E76" s="271" t="n"/>
      <c r="F76" s="99" t="n"/>
      <c r="G76" s="106" t="n"/>
      <c r="H76" s="106" t="n"/>
      <c r="I76" s="100" t="n"/>
      <c r="J76" s="100" t="n"/>
      <c r="K76" s="100" t="n"/>
      <c r="L76" s="101" t="n">
        <v>12.63</v>
      </c>
      <c r="M76" s="100" t="n"/>
      <c r="N76" s="101" t="n">
        <v>900.01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11.24</v>
      </c>
      <c r="M77" s="100" t="n"/>
      <c r="N77" s="118" t="n">
        <v>801.01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5.18</v>
      </c>
      <c r="M78" s="100" t="n"/>
      <c r="N78" s="101" t="n">
        <v>369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70" t="n"/>
      <c r="E79" s="271" t="n"/>
      <c r="F79" s="100" t="n"/>
      <c r="G79" s="106" t="n"/>
      <c r="H79" s="106" t="n"/>
      <c r="I79" s="113" t="n"/>
      <c r="J79" s="113" t="n"/>
      <c r="K79" s="113" t="n"/>
      <c r="L79" s="115" t="n">
        <v>29.05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0.05</v>
      </c>
      <c r="H80" s="95" t="n">
        <v>1</v>
      </c>
      <c r="I80" s="115" t="n">
        <v>0.05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9" t="n">
        <v>0.96</v>
      </c>
      <c r="L82" s="101" t="n">
        <v>18.46</v>
      </c>
      <c r="M82" s="101" t="n">
        <v>71.26000000000001</v>
      </c>
      <c r="N82" s="103" t="n">
        <v>1315.46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4" t="n">
        <v>45.9</v>
      </c>
      <c r="H83" s="149" t="n">
        <v>0.96</v>
      </c>
      <c r="I83" s="273" t="n">
        <v>2.2032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18.46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270" t="n"/>
      <c r="E85" s="271" t="n"/>
      <c r="F85" s="99" t="n"/>
      <c r="G85" s="106" t="n"/>
      <c r="H85" s="106" t="n"/>
      <c r="I85" s="100" t="n"/>
      <c r="J85" s="100" t="n"/>
      <c r="K85" s="100" t="n"/>
      <c r="L85" s="101" t="n">
        <v>18.46</v>
      </c>
      <c r="M85" s="100" t="n"/>
      <c r="N85" s="103" t="n">
        <v>1315.46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16.43</v>
      </c>
      <c r="M86" s="100" t="n"/>
      <c r="N86" s="112" t="n">
        <v>1170.76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7.57</v>
      </c>
      <c r="M87" s="100" t="n"/>
      <c r="N87" s="101" t="n">
        <v>539.34</v>
      </c>
    </row>
    <row r="88" ht="19.35" customHeight="1">
      <c r="A88" s="96" t="n"/>
      <c r="B88" s="108" t="n"/>
      <c r="C88" s="88" t="inlineStr">
        <is>
          <t>Всего по позиции</t>
        </is>
      </c>
      <c r="D88" s="270" t="n"/>
      <c r="E88" s="271" t="n"/>
      <c r="F88" s="100" t="n"/>
      <c r="G88" s="106" t="n"/>
      <c r="H88" s="106" t="n"/>
      <c r="I88" s="113" t="n"/>
      <c r="J88" s="113" t="n"/>
      <c r="K88" s="113" t="n"/>
      <c r="L88" s="115" t="n">
        <v>42.46</v>
      </c>
      <c r="M88" s="113" t="n"/>
      <c r="N88" s="94" t="n"/>
    </row>
    <row r="89" ht="19.35" customHeight="1">
      <c r="A89" s="122" t="n"/>
      <c r="B89" s="122" t="n"/>
      <c r="C89" s="123" t="inlineStr">
        <is>
          <t>Итого по разделу 1. Вырубка просеки</t>
        </is>
      </c>
      <c r="L89" s="124" t="n">
        <v>4103.15</v>
      </c>
      <c r="M89" s="122" t="n"/>
      <c r="N89" s="125" t="n"/>
    </row>
    <row r="90" ht="19.35" customHeight="1">
      <c r="A90" s="126" t="n"/>
      <c r="B90" s="127" t="n"/>
      <c r="C90" s="128" t="inlineStr">
        <is>
          <t>Итого прямые затраты по разделу</t>
        </is>
      </c>
      <c r="L90" s="129" t="n">
        <v>1783.98</v>
      </c>
      <c r="M90" s="130" t="n"/>
      <c r="N90" s="129" t="n">
        <v>127126.41</v>
      </c>
    </row>
    <row r="91" ht="19.35" customHeight="1">
      <c r="A91" s="126" t="n"/>
      <c r="B91" s="127" t="n"/>
      <c r="C91" s="128" t="inlineStr">
        <is>
          <t>в том числе</t>
        </is>
      </c>
      <c r="L91" s="129" t="n"/>
      <c r="M91" s="130" t="n"/>
      <c r="N91" s="129" t="n"/>
    </row>
    <row r="92" ht="19.35" customHeight="1">
      <c r="A92" s="126" t="n"/>
      <c r="B92" s="127" t="n"/>
      <c r="C92" s="128" t="inlineStr">
        <is>
          <t>- оплата труда (ОТ)</t>
        </is>
      </c>
      <c r="L92" s="129" t="n">
        <v>1783.98</v>
      </c>
      <c r="M92" s="130" t="n"/>
      <c r="N92" s="129" t="n">
        <v>127126.41</v>
      </c>
    </row>
    <row r="93" ht="19.35" customHeight="1">
      <c r="A93" s="126" t="n"/>
      <c r="B93" s="127" t="n"/>
      <c r="C93" s="128" t="inlineStr">
        <is>
          <t>- эксплуатация машин и механизмов</t>
        </is>
      </c>
      <c r="L93" s="129" t="n">
        <v>0</v>
      </c>
      <c r="M93" s="130" t="n"/>
      <c r="N93" s="129" t="n">
        <v>0</v>
      </c>
    </row>
    <row r="94" ht="19.35" customHeight="1">
      <c r="A94" s="126" t="n"/>
      <c r="B94" s="131" t="n"/>
      <c r="C94" s="132" t="inlineStr">
        <is>
          <t>в том числе</t>
        </is>
      </c>
      <c r="L94" s="129" t="n"/>
      <c r="M94" s="130" t="n"/>
      <c r="N94" s="129" t="n"/>
    </row>
    <row r="95" ht="19.35" customHeight="1">
      <c r="A95" s="126" t="n"/>
      <c r="B95" s="131" t="n"/>
      <c r="C95" s="132" t="inlineStr">
        <is>
          <t>эксплуатация машин и механизмов без учета доплат к оплате труда машинистов</t>
        </is>
      </c>
      <c r="L95" s="129" t="n">
        <v>0</v>
      </c>
      <c r="M95" s="130" t="n"/>
      <c r="N95" s="129" t="n">
        <v>0</v>
      </c>
    </row>
    <row r="96" ht="19.35" customHeight="1">
      <c r="A96" s="126" t="n"/>
      <c r="B96" s="131" t="n"/>
      <c r="C96" s="132" t="inlineStr">
        <is>
          <t>в том числе</t>
        </is>
      </c>
      <c r="L96" s="129" t="n"/>
      <c r="M96" s="130" t="n"/>
      <c r="N96" s="129" t="n"/>
    </row>
    <row r="97" ht="19.35" customHeight="1">
      <c r="A97" s="126" t="n"/>
      <c r="B97" s="131" t="n"/>
      <c r="C97" s="132" t="inlineStr">
        <is>
          <t>оплата труда машинистов (ОТм)</t>
        </is>
      </c>
      <c r="L97" s="129" t="n">
        <v>0</v>
      </c>
      <c r="M97" s="130" t="n"/>
      <c r="N97" s="129" t="n">
        <v>0</v>
      </c>
    </row>
    <row r="98" ht="19.35" customHeight="1">
      <c r="A98" s="126" t="n"/>
      <c r="B98" s="127" t="n"/>
      <c r="C98" s="128" t="inlineStr">
        <is>
          <t>Итого ФОТ (справочно)</t>
        </is>
      </c>
      <c r="L98" s="129" t="n">
        <v>1783.98</v>
      </c>
      <c r="M98" s="130" t="n"/>
      <c r="N98" s="129" t="n">
        <v>127126.41</v>
      </c>
    </row>
    <row r="99" ht="19.35" customHeight="1">
      <c r="A99" s="126" t="n"/>
      <c r="B99" s="127" t="n"/>
      <c r="C99" s="128" t="inlineStr">
        <is>
          <t>Итого накладные расходы</t>
        </is>
      </c>
      <c r="L99" s="129" t="n">
        <v>1587.74</v>
      </c>
      <c r="M99" s="130" t="n"/>
      <c r="N99" s="129" t="n">
        <v>113142.51</v>
      </c>
    </row>
    <row r="100" ht="19.35" customHeight="1">
      <c r="A100" s="126" t="n"/>
      <c r="B100" s="127" t="n"/>
      <c r="C100" s="128" t="inlineStr">
        <is>
          <t>Итого сметная прибыль</t>
        </is>
      </c>
      <c r="L100" s="129" t="n">
        <v>731.4299999999999</v>
      </c>
      <c r="M100" s="130" t="n"/>
      <c r="N100" s="129" t="n">
        <v>52121.82</v>
      </c>
    </row>
    <row r="101" ht="19.35" customHeight="1">
      <c r="A101" s="126" t="n"/>
      <c r="B101" s="133" t="n"/>
      <c r="C101" s="134" t="inlineStr">
        <is>
          <t>Итого по разделу</t>
        </is>
      </c>
      <c r="L101" s="124" t="n">
        <v>4103.15</v>
      </c>
      <c r="M101" s="135" t="n"/>
      <c r="N101" s="124" t="n">
        <v>292390.74</v>
      </c>
    </row>
    <row r="102" ht="19.35" customHeight="1">
      <c r="A102" s="126" t="n"/>
      <c r="B102" s="131" t="n"/>
      <c r="C102" s="132" t="inlineStr">
        <is>
          <t>Справочно</t>
        </is>
      </c>
      <c r="L102" s="129" t="n"/>
      <c r="M102" s="130" t="n"/>
      <c r="N102" s="129" t="n"/>
    </row>
    <row r="103" ht="19.35" customHeight="1">
      <c r="A103" s="126" t="n"/>
      <c r="B103" s="127" t="n"/>
      <c r="C103" s="132" t="inlineStr">
        <is>
          <t>затраты труда рабочих</t>
        </is>
      </c>
      <c r="I103" s="136" t="n">
        <v>212.88576</v>
      </c>
      <c r="J103" s="137" t="n"/>
      <c r="K103" s="137" t="n"/>
      <c r="L103" s="130" t="n"/>
      <c r="M103" s="130" t="n"/>
      <c r="N103" s="130" t="n"/>
    </row>
    <row r="104" ht="19.35" customHeight="1">
      <c r="A104" s="126" t="n"/>
      <c r="B104" s="127" t="n"/>
      <c r="C104" s="132" t="inlineStr">
        <is>
          <t>затраты труда машинистов</t>
        </is>
      </c>
      <c r="I104" s="136" t="n">
        <v>0</v>
      </c>
      <c r="J104" s="137" t="n"/>
      <c r="K104" s="137" t="n"/>
      <c r="L104" s="130" t="n"/>
      <c r="M104" s="130" t="n"/>
      <c r="N104" s="130" t="n"/>
    </row>
    <row r="105" ht="19.35" customHeight="1">
      <c r="A105" s="138" t="n"/>
      <c r="B105" s="139" t="n"/>
      <c r="C105" s="140" t="inlineStr">
        <is>
          <t>ВСЕГО по смете</t>
        </is>
      </c>
      <c r="D105" s="141" t="n"/>
      <c r="E105" s="141" t="n"/>
      <c r="F105" s="142" t="n"/>
      <c r="G105" s="142" t="n"/>
      <c r="H105" s="142" t="n"/>
      <c r="I105" s="142" t="n"/>
      <c r="J105" s="142" t="n"/>
      <c r="K105" s="142" t="n"/>
      <c r="L105" s="143" t="n"/>
      <c r="M105" s="142" t="n"/>
      <c r="N105" s="144" t="n"/>
    </row>
    <row r="106" ht="19.35" customHeight="1">
      <c r="A106" s="126" t="n"/>
      <c r="B106" s="133" t="n"/>
      <c r="C106" s="134" t="inlineStr">
        <is>
          <t>Итого по всем разделам</t>
        </is>
      </c>
      <c r="L106" s="124" t="n">
        <v>4103.15</v>
      </c>
      <c r="M106" s="125" t="n"/>
      <c r="N106" s="124" t="n"/>
    </row>
    <row r="107" ht="19.35" customHeight="1">
      <c r="A107" s="126" t="n"/>
      <c r="B107" s="127" t="n"/>
      <c r="C107" s="128" t="inlineStr">
        <is>
          <t>ВСЕГО строительные работы</t>
        </is>
      </c>
      <c r="L107" s="129" t="n">
        <v>4103.15</v>
      </c>
      <c r="M107" s="130" t="n"/>
      <c r="N107" s="129" t="n">
        <v>292390.74</v>
      </c>
    </row>
    <row r="108" ht="19.35" customHeight="1">
      <c r="A108" s="126" t="n"/>
      <c r="B108" s="131" t="n"/>
      <c r="C108" s="132" t="inlineStr">
        <is>
          <t>в том числе</t>
        </is>
      </c>
      <c r="L108" s="129" t="n"/>
      <c r="M108" s="130" t="n"/>
      <c r="N108" s="129" t="n"/>
    </row>
    <row r="109" ht="19.35" customHeight="1">
      <c r="A109" s="126" t="n"/>
      <c r="B109" s="131" t="n"/>
      <c r="C109" s="132" t="inlineStr">
        <is>
          <t>всего прямые затраты</t>
        </is>
      </c>
      <c r="L109" s="129" t="n">
        <v>1783.98</v>
      </c>
      <c r="M109" s="130" t="n"/>
      <c r="N109" s="129" t="n">
        <v>127126.41</v>
      </c>
    </row>
    <row r="110" ht="19.35" customHeight="1">
      <c r="A110" s="126" t="n"/>
      <c r="B110" s="131" t="n"/>
      <c r="C110" s="132" t="inlineStr">
        <is>
          <t>в том числе</t>
        </is>
      </c>
      <c r="L110" s="129" t="n"/>
      <c r="M110" s="130" t="n"/>
      <c r="N110" s="129" t="n"/>
    </row>
    <row r="111" ht="19.35" customHeight="1">
      <c r="A111" s="126" t="n"/>
      <c r="B111" s="131" t="n"/>
      <c r="C111" s="132" t="inlineStr">
        <is>
          <t>- оплата труда (ОТ)</t>
        </is>
      </c>
      <c r="L111" s="129" t="n">
        <v>1783.98</v>
      </c>
      <c r="M111" s="130" t="n"/>
      <c r="N111" s="129" t="n">
        <v>127126.41</v>
      </c>
    </row>
    <row r="112" ht="19.35" customHeight="1">
      <c r="A112" s="126" t="n"/>
      <c r="B112" s="131" t="n"/>
      <c r="C112" s="132" t="inlineStr">
        <is>
          <t>- эксплуатация машин и механизмов</t>
        </is>
      </c>
      <c r="L112" s="129" t="n">
        <v>0</v>
      </c>
      <c r="M112" s="130" t="n"/>
      <c r="N112" s="129" t="n">
        <v>0</v>
      </c>
    </row>
    <row r="113" ht="19.35" customHeight="1">
      <c r="A113" s="126" t="n"/>
      <c r="B113" s="131" t="n"/>
      <c r="C113" s="132" t="inlineStr">
        <is>
          <t>в т.ч. эксплуатация машин и механизмов без учета доплат к оплате труда машинистов</t>
        </is>
      </c>
      <c r="L113" s="129" t="n">
        <v>0</v>
      </c>
      <c r="M113" s="130" t="n"/>
      <c r="N113" s="129" t="n">
        <v>0</v>
      </c>
    </row>
    <row r="114" ht="19.35" customHeight="1">
      <c r="A114" s="126" t="n"/>
      <c r="B114" s="131" t="n"/>
      <c r="C114" s="132" t="inlineStr">
        <is>
          <t>- в т.ч. оплата труда машинистов (ОТм)</t>
        </is>
      </c>
      <c r="L114" s="129" t="n">
        <v>0</v>
      </c>
      <c r="M114" s="130" t="n"/>
      <c r="N114" s="129" t="n">
        <v>0</v>
      </c>
    </row>
    <row r="115" ht="19.35" customHeight="1">
      <c r="A115" s="126" t="n"/>
      <c r="B115" s="131" t="n"/>
      <c r="C115" s="132" t="inlineStr">
        <is>
          <t>всего ФОТ (справочно)</t>
        </is>
      </c>
      <c r="L115" s="129" t="n">
        <v>1783.98</v>
      </c>
      <c r="M115" s="130" t="n"/>
      <c r="N115" s="129" t="n">
        <v>127126.41</v>
      </c>
    </row>
    <row r="116" ht="19.35" customHeight="1">
      <c r="A116" s="126" t="n"/>
      <c r="B116" s="131" t="n"/>
      <c r="C116" s="132" t="inlineStr">
        <is>
          <t>всего накладные расходы</t>
        </is>
      </c>
      <c r="L116" s="129" t="n">
        <v>1587.74</v>
      </c>
      <c r="M116" s="130" t="n"/>
      <c r="N116" s="129" t="n">
        <v>113142.51</v>
      </c>
    </row>
    <row r="117" ht="19.35" customHeight="1">
      <c r="A117" s="126" t="n"/>
      <c r="B117" s="131" t="n"/>
      <c r="C117" s="132" t="inlineStr">
        <is>
          <t>всего сметная прибыль</t>
        </is>
      </c>
      <c r="L117" s="129" t="n">
        <v>731.4299999999999</v>
      </c>
      <c r="M117" s="130" t="n"/>
      <c r="N117" s="129" t="n">
        <v>52121.82</v>
      </c>
    </row>
    <row r="118" ht="19.35" customHeight="1">
      <c r="A118" s="126" t="n"/>
      <c r="B118" s="133" t="n"/>
      <c r="C118" s="134" t="inlineStr">
        <is>
          <t>ВСЕГО по смете</t>
        </is>
      </c>
      <c r="L118" s="124" t="n">
        <v>4103.15</v>
      </c>
      <c r="M118" s="125" t="n"/>
      <c r="N118" s="124" t="n">
        <v>292390.74</v>
      </c>
    </row>
    <row r="119" ht="19.35" customHeight="1">
      <c r="A119" s="126" t="n"/>
      <c r="B119" s="131" t="n"/>
      <c r="C119" s="132" t="inlineStr">
        <is>
          <t>Всего прямые затраты</t>
        </is>
      </c>
      <c r="L119" s="129" t="n">
        <v>1783.98</v>
      </c>
      <c r="M119" s="130" t="n"/>
      <c r="N119" s="129" t="n">
        <v>127126.41</v>
      </c>
    </row>
    <row r="120" ht="19.35" customHeight="1">
      <c r="A120" s="126" t="n"/>
      <c r="B120" s="131" t="n"/>
      <c r="C120" s="132" t="inlineStr">
        <is>
          <t>в том числе</t>
        </is>
      </c>
      <c r="L120" s="129" t="n"/>
      <c r="M120" s="130" t="n"/>
      <c r="N120" s="129" t="n"/>
    </row>
    <row r="121" ht="19.35" customHeight="1">
      <c r="A121" s="126" t="n"/>
      <c r="B121" s="131" t="n"/>
      <c r="C121" s="132" t="inlineStr">
        <is>
          <t>- оплата труда рабочих (ОТ)</t>
        </is>
      </c>
      <c r="L121" s="129" t="n">
        <v>1783.98</v>
      </c>
      <c r="M121" s="130" t="n"/>
      <c r="N121" s="129" t="n">
        <v>127126.41</v>
      </c>
    </row>
    <row r="122" ht="19.35" customHeight="1">
      <c r="A122" s="126" t="n"/>
      <c r="B122" s="131" t="n"/>
      <c r="C122" s="132" t="inlineStr">
        <is>
          <t>- эксплуатация машин и механизмов</t>
        </is>
      </c>
      <c r="L122" s="129" t="n">
        <v>0</v>
      </c>
      <c r="M122" s="130" t="n"/>
      <c r="N122" s="129" t="n">
        <v>0</v>
      </c>
    </row>
    <row r="123" ht="19.35" customHeight="1">
      <c r="A123" s="126" t="n"/>
      <c r="B123" s="131" t="n"/>
      <c r="C123" s="132" t="inlineStr">
        <is>
          <t>в т.ч. эксплуатация машин и механизмов без учета доплат к оплате труда машинистов</t>
        </is>
      </c>
      <c r="L123" s="129" t="n">
        <v>0</v>
      </c>
      <c r="M123" s="130" t="n"/>
      <c r="N123" s="129" t="n">
        <v>0</v>
      </c>
    </row>
    <row r="124" ht="19.35" customHeight="1">
      <c r="A124" s="126" t="n"/>
      <c r="B124" s="131" t="n"/>
      <c r="C124" s="132" t="inlineStr">
        <is>
          <t>- в т.ч. оплата труда машинистов (ОТм)</t>
        </is>
      </c>
      <c r="L124" s="129" t="n">
        <v>0</v>
      </c>
      <c r="M124" s="130" t="n"/>
      <c r="N124" s="129" t="n">
        <v>0</v>
      </c>
    </row>
    <row r="125" ht="19.35" customHeight="1">
      <c r="A125" s="126" t="n"/>
      <c r="B125" s="131" t="n"/>
      <c r="C125" s="132" t="inlineStr">
        <is>
          <t>Всего ФОТ (справочно)</t>
        </is>
      </c>
      <c r="L125" s="129" t="n">
        <v>1783.98</v>
      </c>
      <c r="M125" s="130" t="n"/>
      <c r="N125" s="129" t="n">
        <v>127126.41</v>
      </c>
    </row>
    <row r="126" ht="19.35" customHeight="1">
      <c r="A126" s="126" t="n"/>
      <c r="B126" s="131" t="n"/>
      <c r="C126" s="132" t="inlineStr">
        <is>
          <t>Всего накладные расходы</t>
        </is>
      </c>
      <c r="L126" s="129" t="n">
        <v>1587.74</v>
      </c>
      <c r="M126" s="130" t="n"/>
      <c r="N126" s="129" t="n">
        <v>113142.51</v>
      </c>
    </row>
    <row r="127" ht="19.35" customHeight="1">
      <c r="A127" s="126" t="n"/>
      <c r="B127" s="131" t="n"/>
      <c r="C127" s="132" t="inlineStr">
        <is>
          <t>Всего сметная прибыль</t>
        </is>
      </c>
      <c r="L127" s="129" t="n">
        <v>731.4299999999999</v>
      </c>
      <c r="M127" s="130" t="n"/>
      <c r="N127" s="129" t="n">
        <v>52121.82</v>
      </c>
    </row>
    <row r="128" ht="19.35" customHeight="1">
      <c r="A128" s="126" t="n"/>
      <c r="B128" s="131" t="n"/>
      <c r="C128" s="132" t="inlineStr">
        <is>
          <t>Справочно</t>
        </is>
      </c>
      <c r="L128" s="129" t="n"/>
      <c r="M128" s="130" t="n"/>
      <c r="N128" s="129" t="n"/>
    </row>
    <row r="129" ht="19.35" customHeight="1">
      <c r="A129" s="126" t="n"/>
      <c r="B129" s="127" t="n"/>
      <c r="C129" s="132" t="inlineStr">
        <is>
          <t>затраты труда рабочих</t>
        </is>
      </c>
      <c r="I129" s="136" t="n">
        <v>212.88576</v>
      </c>
      <c r="J129" s="137" t="n"/>
      <c r="K129" s="137" t="n"/>
      <c r="L129" s="130" t="n"/>
      <c r="M129" s="130" t="n"/>
      <c r="N129" s="130" t="n"/>
    </row>
    <row r="130" ht="19.35" customHeight="1">
      <c r="A130" s="126" t="n"/>
      <c r="B130" s="127" t="n"/>
      <c r="C130" s="132" t="inlineStr">
        <is>
          <t>затраты труда машинистов</t>
        </is>
      </c>
      <c r="I130" s="136" t="n">
        <v>0</v>
      </c>
      <c r="J130" s="137" t="n"/>
      <c r="K130" s="137" t="n"/>
      <c r="L130" s="130" t="n"/>
      <c r="M130" s="130" t="n"/>
      <c r="N130" s="130" t="n"/>
    </row>
    <row r="131" ht="19.35" customHeight="1">
      <c r="A131" s="126" t="n"/>
      <c r="B131" s="145" t="n"/>
      <c r="C131" s="145" t="n"/>
      <c r="D131" s="123" t="n"/>
      <c r="E131" s="123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46" t="inlineStr">
        <is>
          <t>Составил: ______________________________________/  Григорова И. А. /</t>
        </is>
      </c>
    </row>
    <row r="133" ht="19.35" customHeight="1">
      <c r="A133" s="146" t="n"/>
      <c r="B133" s="146" t="n"/>
      <c r="C133" s="147" t="inlineStr">
        <is>
          <t>должность, подпись (инициалы, фамилия)</t>
        </is>
      </c>
      <c r="G133" s="148" t="n"/>
      <c r="H133" s="148" t="n"/>
      <c r="I133" s="148" t="n"/>
      <c r="J133" s="146" t="n"/>
      <c r="K133" s="146" t="n"/>
      <c r="L133" s="146" t="n"/>
      <c r="M133" s="146" t="n"/>
      <c r="N133" s="146" t="n"/>
    </row>
    <row r="134" ht="19.35" customHeight="1">
      <c r="A134" s="146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47" t="inlineStr">
        <is>
          <t>должность, подпись (инициалы, фамилия)</t>
        </is>
      </c>
      <c r="G135" s="148" t="n"/>
      <c r="H135" s="148" t="n"/>
      <c r="I135" s="148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5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02-29-13</t>
        </is>
      </c>
    </row>
    <row r="25" ht="19.35" customHeight="1">
      <c r="A25" s="56" t="inlineStr">
        <is>
          <t>29 ВЛ 220 Амурская-Благовещенская №1.Благовещенский р-он Новопетровский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243.31</v>
      </c>
      <c r="M31" s="65" t="n">
        <v>3.41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668.29</v>
      </c>
      <c r="E32" s="72" t="inlineStr">
        <is>
          <t>(</t>
        </is>
      </c>
      <c r="F32" s="71" t="n">
        <v>11.44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403.99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37.89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668.29</v>
      </c>
      <c r="E34" s="72" t="inlineStr">
        <is>
          <t>(</t>
        </is>
      </c>
      <c r="F34" s="78" t="n">
        <v>11.44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60</v>
      </c>
      <c r="H44" s="95" t="n">
        <v>1</v>
      </c>
      <c r="I44" s="95" t="n">
        <v>60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2720.88</v>
      </c>
      <c r="M45" s="101" t="n">
        <v>71.26000000000001</v>
      </c>
      <c r="N45" s="103" t="n">
        <v>193889.91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101" t="n">
        <v>318.96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2720.88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70" t="n"/>
      <c r="E48" s="271" t="n"/>
      <c r="F48" s="99" t="n"/>
      <c r="G48" s="106" t="n"/>
      <c r="H48" s="106" t="n"/>
      <c r="I48" s="100" t="n"/>
      <c r="J48" s="100" t="n"/>
      <c r="K48" s="100" t="n"/>
      <c r="L48" s="103" t="n">
        <v>2720.88</v>
      </c>
      <c r="M48" s="100" t="n"/>
      <c r="N48" s="103" t="n">
        <v>193889.91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2421.58</v>
      </c>
      <c r="M49" s="100" t="n"/>
      <c r="N49" s="112" t="n">
        <v>172562.02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1115.56</v>
      </c>
      <c r="M50" s="100" t="n"/>
      <c r="N50" s="103" t="n">
        <v>79494.86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70" t="n"/>
      <c r="E51" s="271" t="n"/>
      <c r="F51" s="100" t="n"/>
      <c r="G51" s="106" t="n"/>
      <c r="H51" s="106" t="n"/>
      <c r="I51" s="113" t="n"/>
      <c r="J51" s="113" t="n"/>
      <c r="K51" s="113" t="n"/>
      <c r="L51" s="114" t="n">
        <v>6258.02</v>
      </c>
      <c r="M51" s="113" t="n"/>
      <c r="N51" s="94" t="n"/>
    </row>
    <row r="52" ht="19.35" customHeight="1">
      <c r="A52" s="90" t="inlineStr">
        <is>
          <t>Пролет 230-254, 276-334, 345-351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1.31</v>
      </c>
      <c r="H53" s="95" t="n">
        <v>1</v>
      </c>
      <c r="I53" s="115" t="n">
        <v>1.31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76.98</v>
      </c>
      <c r="M54" s="101" t="n">
        <v>71.26000000000001</v>
      </c>
      <c r="N54" s="103" t="n">
        <v>5485.59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6" t="n">
        <v>8.19012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76.98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70" t="n"/>
      <c r="E57" s="271" t="n"/>
      <c r="F57" s="99" t="n"/>
      <c r="G57" s="106" t="n"/>
      <c r="H57" s="106" t="n"/>
      <c r="I57" s="100" t="n"/>
      <c r="J57" s="100" t="n"/>
      <c r="K57" s="100" t="n"/>
      <c r="L57" s="101" t="n">
        <v>76.98</v>
      </c>
      <c r="M57" s="100" t="n"/>
      <c r="N57" s="103" t="n">
        <v>5485.59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68.51000000000001</v>
      </c>
      <c r="M58" s="100" t="n"/>
      <c r="N58" s="112" t="n">
        <v>4882.18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31.56</v>
      </c>
      <c r="M59" s="100" t="n"/>
      <c r="N59" s="103" t="n">
        <v>2249.09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70" t="n"/>
      <c r="E60" s="271" t="n"/>
      <c r="F60" s="100" t="n"/>
      <c r="G60" s="106" t="n"/>
      <c r="H60" s="106" t="n"/>
      <c r="I60" s="113" t="n"/>
      <c r="J60" s="113" t="n"/>
      <c r="K60" s="113" t="n"/>
      <c r="L60" s="115" t="n">
        <v>177.05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0.7</v>
      </c>
      <c r="H61" s="95" t="n">
        <v>1</v>
      </c>
      <c r="I61" s="278" t="n">
        <v>0.7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79.75</v>
      </c>
      <c r="M62" s="101" t="n">
        <v>71.26000000000001</v>
      </c>
      <c r="N62" s="103" t="n">
        <v>5682.99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4" t="n">
        <v>10.1</v>
      </c>
      <c r="H63" s="272" t="n">
        <v>1.2</v>
      </c>
      <c r="I63" s="275" t="n">
        <v>8.484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79.75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70" t="n"/>
      <c r="E65" s="271" t="n"/>
      <c r="F65" s="99" t="n"/>
      <c r="G65" s="106" t="n"/>
      <c r="H65" s="106" t="n"/>
      <c r="I65" s="100" t="n"/>
      <c r="J65" s="100" t="n"/>
      <c r="K65" s="100" t="n"/>
      <c r="L65" s="101" t="n">
        <v>79.75</v>
      </c>
      <c r="M65" s="100" t="n"/>
      <c r="N65" s="103" t="n">
        <v>5682.99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70.98</v>
      </c>
      <c r="M66" s="100" t="n"/>
      <c r="N66" s="112" t="n">
        <v>5057.86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32.7</v>
      </c>
      <c r="M67" s="100" t="n"/>
      <c r="N67" s="103" t="n">
        <v>2330.03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70" t="n"/>
      <c r="E68" s="271" t="n"/>
      <c r="F68" s="100" t="n"/>
      <c r="G68" s="106" t="n"/>
      <c r="H68" s="106" t="n"/>
      <c r="I68" s="113" t="n"/>
      <c r="J68" s="113" t="n"/>
      <c r="K68" s="113" t="n"/>
      <c r="L68" s="115" t="n">
        <v>183.43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0.14</v>
      </c>
      <c r="H69" s="95" t="n">
        <v>1</v>
      </c>
      <c r="I69" s="115" t="n">
        <v>0.14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21.16</v>
      </c>
      <c r="M70" s="101" t="n">
        <v>71.26000000000001</v>
      </c>
      <c r="N70" s="103" t="n">
        <v>1507.86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4" t="n">
        <v>13.4</v>
      </c>
      <c r="H71" s="272" t="n">
        <v>1.2</v>
      </c>
      <c r="I71" s="273" t="n">
        <v>2.2512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21.16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70" t="n"/>
      <c r="E73" s="271" t="n"/>
      <c r="F73" s="99" t="n"/>
      <c r="G73" s="106" t="n"/>
      <c r="H73" s="106" t="n"/>
      <c r="I73" s="100" t="n"/>
      <c r="J73" s="100" t="n"/>
      <c r="K73" s="100" t="n"/>
      <c r="L73" s="101" t="n">
        <v>21.16</v>
      </c>
      <c r="M73" s="100" t="n"/>
      <c r="N73" s="103" t="n">
        <v>1507.86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18.83</v>
      </c>
      <c r="M74" s="100" t="n"/>
      <c r="N74" s="112" t="n">
        <v>1342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8.68</v>
      </c>
      <c r="M75" s="100" t="n"/>
      <c r="N75" s="101" t="n">
        <v>618.22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70" t="n"/>
      <c r="E76" s="271" t="n"/>
      <c r="F76" s="100" t="n"/>
      <c r="G76" s="106" t="n"/>
      <c r="H76" s="106" t="n"/>
      <c r="I76" s="113" t="n"/>
      <c r="J76" s="113" t="n"/>
      <c r="K76" s="113" t="n"/>
      <c r="L76" s="115" t="n">
        <v>48.67</v>
      </c>
      <c r="M76" s="113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0" t="n"/>
      <c r="E77" s="271" t="n"/>
      <c r="F77" s="93" t="inlineStr">
        <is>
          <t>100 шт</t>
        </is>
      </c>
      <c r="G77" s="94" t="n">
        <v>1.31</v>
      </c>
      <c r="H77" s="95" t="n">
        <v>1</v>
      </c>
      <c r="I77" s="115" t="n">
        <v>1.31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115.44</v>
      </c>
      <c r="K78" s="272" t="n">
        <v>1.2</v>
      </c>
      <c r="L78" s="101" t="n">
        <v>181.47</v>
      </c>
      <c r="M78" s="101" t="n">
        <v>71.26000000000001</v>
      </c>
      <c r="N78" s="103" t="n">
        <v>12931.55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0" t="n"/>
      <c r="E79" s="271" t="n"/>
      <c r="F79" s="99" t="n"/>
      <c r="G79" s="99" t="n"/>
      <c r="H79" s="99" t="n"/>
      <c r="I79" s="100" t="n"/>
      <c r="J79" s="101" t="n">
        <v>655.4299999999999</v>
      </c>
      <c r="K79" s="272" t="n">
        <v>1.2</v>
      </c>
      <c r="L79" s="103" t="n">
        <v>1030.34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0" t="n"/>
      <c r="E80" s="271" t="n"/>
      <c r="F80" s="99" t="n"/>
      <c r="G80" s="99" t="n"/>
      <c r="H80" s="99" t="n"/>
      <c r="I80" s="100" t="n"/>
      <c r="J80" s="101" t="n">
        <v>114.62</v>
      </c>
      <c r="K80" s="272" t="n">
        <v>1.2</v>
      </c>
      <c r="L80" s="101" t="n">
        <v>180.18</v>
      </c>
      <c r="M80" s="101" t="n">
        <v>71.26000000000001</v>
      </c>
      <c r="N80" s="103" t="n">
        <v>12839.63</v>
      </c>
    </row>
    <row r="81" ht="19.35" customHeight="1">
      <c r="A81" s="96" t="n"/>
      <c r="B81" s="104" t="n"/>
      <c r="C81" s="98" t="inlineStr">
        <is>
          <t>ЗТ</t>
        </is>
      </c>
      <c r="D81" s="270" t="n"/>
      <c r="E81" s="271" t="n"/>
      <c r="F81" s="105" t="inlineStr">
        <is>
          <t>чел.-ч</t>
        </is>
      </c>
      <c r="G81" s="274" t="n">
        <v>14.8</v>
      </c>
      <c r="H81" s="272" t="n">
        <v>1.2</v>
      </c>
      <c r="I81" s="273" t="n">
        <v>23.2656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0" t="n"/>
      <c r="E82" s="271" t="n"/>
      <c r="F82" s="105" t="inlineStr">
        <is>
          <t>чел.-ч</t>
        </is>
      </c>
      <c r="G82" s="101" t="n">
        <v>8.49</v>
      </c>
      <c r="H82" s="272" t="n">
        <v>1.2</v>
      </c>
      <c r="I82" s="276" t="n">
        <v>13.34628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0" t="n"/>
      <c r="E83" s="271" t="n"/>
      <c r="F83" s="99" t="n"/>
      <c r="G83" s="106" t="n"/>
      <c r="H83" s="106" t="n"/>
      <c r="I83" s="100" t="n"/>
      <c r="J83" s="101" t="n">
        <v>770.87</v>
      </c>
      <c r="K83" s="100" t="n"/>
      <c r="L83" s="103" t="n">
        <v>1211.81</v>
      </c>
      <c r="M83" s="100" t="n"/>
      <c r="N83" s="107" t="n"/>
    </row>
    <row r="84" ht="19.35" customHeight="1">
      <c r="A84" s="96" t="n"/>
      <c r="B84" s="108" t="n"/>
      <c r="C84" s="98" t="inlineStr">
        <is>
          <t>ФОТ</t>
        </is>
      </c>
      <c r="D84" s="270" t="n"/>
      <c r="E84" s="271" t="n"/>
      <c r="F84" s="99" t="n"/>
      <c r="G84" s="106" t="n"/>
      <c r="H84" s="106" t="n"/>
      <c r="I84" s="100" t="n"/>
      <c r="J84" s="100" t="n"/>
      <c r="K84" s="100" t="n"/>
      <c r="L84" s="101" t="n">
        <v>361.65</v>
      </c>
      <c r="M84" s="100" t="n"/>
      <c r="N84" s="103" t="n">
        <v>25771.18</v>
      </c>
    </row>
    <row r="85" ht="42" customHeight="1">
      <c r="A85" s="96" t="n"/>
      <c r="B85" s="109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0" t="n"/>
      <c r="E85" s="271" t="n"/>
      <c r="F85" s="105" t="inlineStr">
        <is>
          <t>%</t>
        </is>
      </c>
      <c r="G85" s="110" t="n">
        <v>89</v>
      </c>
      <c r="H85" s="111" t="n"/>
      <c r="I85" s="110" t="n">
        <v>89</v>
      </c>
      <c r="J85" s="100" t="n"/>
      <c r="K85" s="100" t="n"/>
      <c r="L85" s="101" t="n">
        <v>321.87</v>
      </c>
      <c r="M85" s="100" t="n"/>
      <c r="N85" s="112" t="n">
        <v>22936.35</v>
      </c>
    </row>
    <row r="86" ht="42" customHeight="1">
      <c r="A86" s="96" t="n"/>
      <c r="B86" s="109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0" t="n">
        <v>41</v>
      </c>
      <c r="H86" s="111" t="n"/>
      <c r="I86" s="110" t="n">
        <v>41</v>
      </c>
      <c r="J86" s="100" t="n"/>
      <c r="K86" s="100" t="n"/>
      <c r="L86" s="101" t="n">
        <v>148.28</v>
      </c>
      <c r="M86" s="100" t="n"/>
      <c r="N86" s="103" t="n">
        <v>10566.18</v>
      </c>
    </row>
    <row r="87" ht="19.35" customHeight="1">
      <c r="A87" s="96" t="n"/>
      <c r="B87" s="108" t="n"/>
      <c r="C87" s="88" t="inlineStr">
        <is>
          <t>Всего по позиции</t>
        </is>
      </c>
      <c r="D87" s="270" t="n"/>
      <c r="E87" s="271" t="n"/>
      <c r="F87" s="100" t="n"/>
      <c r="G87" s="106" t="n"/>
      <c r="H87" s="106" t="n"/>
      <c r="I87" s="113" t="n"/>
      <c r="J87" s="113" t="n"/>
      <c r="K87" s="113" t="n"/>
      <c r="L87" s="114" t="n">
        <v>1681.96</v>
      </c>
      <c r="M87" s="113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0" t="n"/>
      <c r="E88" s="271" t="n"/>
      <c r="F88" s="93" t="inlineStr">
        <is>
          <t>100 шт</t>
        </is>
      </c>
      <c r="G88" s="94" t="n">
        <v>1.31</v>
      </c>
      <c r="H88" s="95" t="n">
        <v>1</v>
      </c>
      <c r="I88" s="115" t="n">
        <v>1.31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0" t="n"/>
      <c r="E89" s="271" t="n"/>
      <c r="F89" s="99" t="n"/>
      <c r="G89" s="99" t="n"/>
      <c r="H89" s="99" t="n"/>
      <c r="I89" s="100" t="n"/>
      <c r="J89" s="101" t="n">
        <v>28.94</v>
      </c>
      <c r="K89" s="272" t="n">
        <v>1.2</v>
      </c>
      <c r="L89" s="101" t="n">
        <v>45.49</v>
      </c>
      <c r="M89" s="101" t="n">
        <v>71.26000000000001</v>
      </c>
      <c r="N89" s="103" t="n">
        <v>3241.62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0" t="n"/>
      <c r="E90" s="271" t="n"/>
      <c r="F90" s="99" t="n"/>
      <c r="G90" s="99" t="n"/>
      <c r="H90" s="99" t="n"/>
      <c r="I90" s="100" t="n"/>
      <c r="J90" s="101" t="n">
        <v>163.66</v>
      </c>
      <c r="K90" s="272" t="n">
        <v>1.2</v>
      </c>
      <c r="L90" s="101" t="n">
        <v>257.27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0" t="n"/>
      <c r="E91" s="271" t="n"/>
      <c r="F91" s="99" t="n"/>
      <c r="G91" s="99" t="n"/>
      <c r="H91" s="99" t="n"/>
      <c r="I91" s="100" t="n"/>
      <c r="J91" s="101" t="n">
        <v>28.62</v>
      </c>
      <c r="K91" s="272" t="n">
        <v>1.2</v>
      </c>
      <c r="L91" s="101" t="n">
        <v>44.99</v>
      </c>
      <c r="M91" s="101" t="n">
        <v>71.26000000000001</v>
      </c>
      <c r="N91" s="103" t="n">
        <v>3205.99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01" t="n">
        <v>3.71</v>
      </c>
      <c r="H92" s="272" t="n">
        <v>1.2</v>
      </c>
      <c r="I92" s="276" t="n">
        <v>5.83212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0" t="n"/>
      <c r="E93" s="271" t="n"/>
      <c r="F93" s="105" t="inlineStr">
        <is>
          <t>чел.-ч</t>
        </is>
      </c>
      <c r="G93" s="101" t="n">
        <v>2.12</v>
      </c>
      <c r="H93" s="272" t="n">
        <v>1.2</v>
      </c>
      <c r="I93" s="276" t="n">
        <v>3.33264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0" t="n"/>
      <c r="E94" s="271" t="n"/>
      <c r="F94" s="99" t="n"/>
      <c r="G94" s="106" t="n"/>
      <c r="H94" s="106" t="n"/>
      <c r="I94" s="100" t="n"/>
      <c r="J94" s="101" t="n">
        <v>192.6</v>
      </c>
      <c r="K94" s="100" t="n"/>
      <c r="L94" s="101" t="n">
        <v>302.76</v>
      </c>
      <c r="M94" s="100" t="n"/>
      <c r="N94" s="107" t="n"/>
    </row>
    <row r="95" ht="19.35" customHeight="1">
      <c r="A95" s="96" t="n"/>
      <c r="B95" s="108" t="n"/>
      <c r="C95" s="98" t="inlineStr">
        <is>
          <t>ФОТ</t>
        </is>
      </c>
      <c r="D95" s="270" t="n"/>
      <c r="E95" s="271" t="n"/>
      <c r="F95" s="99" t="n"/>
      <c r="G95" s="106" t="n"/>
      <c r="H95" s="106" t="n"/>
      <c r="I95" s="100" t="n"/>
      <c r="J95" s="100" t="n"/>
      <c r="K95" s="100" t="n"/>
      <c r="L95" s="101" t="n">
        <v>90.48</v>
      </c>
      <c r="M95" s="100" t="n"/>
      <c r="N95" s="103" t="n">
        <v>6447.61</v>
      </c>
    </row>
    <row r="96" ht="42" customHeight="1">
      <c r="A96" s="96" t="n"/>
      <c r="B96" s="109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0" t="n">
        <v>89</v>
      </c>
      <c r="H96" s="111" t="n"/>
      <c r="I96" s="110" t="n">
        <v>89</v>
      </c>
      <c r="J96" s="100" t="n"/>
      <c r="K96" s="100" t="n"/>
      <c r="L96" s="101" t="n">
        <v>80.53</v>
      </c>
      <c r="M96" s="100" t="n"/>
      <c r="N96" s="112" t="n">
        <v>5738.37</v>
      </c>
    </row>
    <row r="97" ht="42" customHeight="1">
      <c r="A97" s="96" t="n"/>
      <c r="B97" s="109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0" t="n"/>
      <c r="E97" s="271" t="n"/>
      <c r="F97" s="105" t="inlineStr">
        <is>
          <t>%</t>
        </is>
      </c>
      <c r="G97" s="110" t="n">
        <v>41</v>
      </c>
      <c r="H97" s="111" t="n"/>
      <c r="I97" s="110" t="n">
        <v>41</v>
      </c>
      <c r="J97" s="100" t="n"/>
      <c r="K97" s="100" t="n"/>
      <c r="L97" s="101" t="n">
        <v>37.1</v>
      </c>
      <c r="M97" s="100" t="n"/>
      <c r="N97" s="103" t="n">
        <v>2643.52</v>
      </c>
    </row>
    <row r="98" ht="19.35" customHeight="1">
      <c r="A98" s="96" t="n"/>
      <c r="B98" s="108" t="n"/>
      <c r="C98" s="88" t="inlineStr">
        <is>
          <t>Всего по позиции</t>
        </is>
      </c>
      <c r="D98" s="270" t="n"/>
      <c r="E98" s="271" t="n"/>
      <c r="F98" s="100" t="n"/>
      <c r="G98" s="106" t="n"/>
      <c r="H98" s="106" t="n"/>
      <c r="I98" s="113" t="n"/>
      <c r="J98" s="113" t="n"/>
      <c r="K98" s="113" t="n"/>
      <c r="L98" s="115" t="n">
        <v>420.39</v>
      </c>
      <c r="M98" s="113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0" t="n"/>
      <c r="E99" s="271" t="n"/>
      <c r="F99" s="93" t="inlineStr">
        <is>
          <t>100 шт</t>
        </is>
      </c>
      <c r="G99" s="94" t="n">
        <v>0.7</v>
      </c>
      <c r="H99" s="95" t="n">
        <v>1</v>
      </c>
      <c r="I99" s="278" t="n">
        <v>0.7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0" t="n"/>
      <c r="E100" s="271" t="n"/>
      <c r="F100" s="99" t="n"/>
      <c r="G100" s="99" t="n"/>
      <c r="H100" s="99" t="n"/>
      <c r="I100" s="100" t="n"/>
      <c r="J100" s="101" t="n">
        <v>201.24</v>
      </c>
      <c r="K100" s="272" t="n">
        <v>1.2</v>
      </c>
      <c r="L100" s="101" t="n">
        <v>169.04</v>
      </c>
      <c r="M100" s="101" t="n">
        <v>71.26000000000001</v>
      </c>
      <c r="N100" s="103" t="n">
        <v>12045.79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0" t="n"/>
      <c r="E101" s="271" t="n"/>
      <c r="F101" s="99" t="n"/>
      <c r="G101" s="99" t="n"/>
      <c r="H101" s="99" t="n"/>
      <c r="I101" s="100" t="n"/>
      <c r="J101" s="103" t="n">
        <v>1142.56</v>
      </c>
      <c r="K101" s="272" t="n">
        <v>1.2</v>
      </c>
      <c r="L101" s="101" t="n">
        <v>959.75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0" t="n"/>
      <c r="E102" s="271" t="n"/>
      <c r="F102" s="99" t="n"/>
      <c r="G102" s="99" t="n"/>
      <c r="H102" s="99" t="n"/>
      <c r="I102" s="100" t="n"/>
      <c r="J102" s="101" t="n">
        <v>199.8</v>
      </c>
      <c r="K102" s="272" t="n">
        <v>1.2</v>
      </c>
      <c r="L102" s="101" t="n">
        <v>167.83</v>
      </c>
      <c r="M102" s="101" t="n">
        <v>71.26000000000001</v>
      </c>
      <c r="N102" s="103" t="n">
        <v>11959.57</v>
      </c>
    </row>
    <row r="103" ht="19.35" customHeight="1">
      <c r="A103" s="96" t="n"/>
      <c r="B103" s="104" t="n"/>
      <c r="C103" s="98" t="inlineStr">
        <is>
          <t>ЗТ</t>
        </is>
      </c>
      <c r="D103" s="270" t="n"/>
      <c r="E103" s="271" t="n"/>
      <c r="F103" s="105" t="inlineStr">
        <is>
          <t>чел.-ч</t>
        </is>
      </c>
      <c r="G103" s="274" t="n">
        <v>25.8</v>
      </c>
      <c r="H103" s="272" t="n">
        <v>1.2</v>
      </c>
      <c r="I103" s="275" t="n">
        <v>21.672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0" t="n"/>
      <c r="E104" s="271" t="n"/>
      <c r="F104" s="105" t="inlineStr">
        <is>
          <t>чел.-ч</t>
        </is>
      </c>
      <c r="G104" s="274" t="n">
        <v>14.8</v>
      </c>
      <c r="H104" s="272" t="n">
        <v>1.2</v>
      </c>
      <c r="I104" s="275" t="n">
        <v>12.432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0" t="n"/>
      <c r="E105" s="271" t="n"/>
      <c r="F105" s="99" t="n"/>
      <c r="G105" s="106" t="n"/>
      <c r="H105" s="106" t="n"/>
      <c r="I105" s="100" t="n"/>
      <c r="J105" s="103" t="n">
        <v>1343.8</v>
      </c>
      <c r="K105" s="100" t="n"/>
      <c r="L105" s="103" t="n">
        <v>1128.79</v>
      </c>
      <c r="M105" s="100" t="n"/>
      <c r="N105" s="107" t="n"/>
    </row>
    <row r="106" ht="19.35" customHeight="1">
      <c r="A106" s="96" t="n"/>
      <c r="B106" s="108" t="n"/>
      <c r="C106" s="98" t="inlineStr">
        <is>
          <t>ФОТ</t>
        </is>
      </c>
      <c r="D106" s="270" t="n"/>
      <c r="E106" s="271" t="n"/>
      <c r="F106" s="99" t="n"/>
      <c r="G106" s="106" t="n"/>
      <c r="H106" s="106" t="n"/>
      <c r="I106" s="100" t="n"/>
      <c r="J106" s="100" t="n"/>
      <c r="K106" s="100" t="n"/>
      <c r="L106" s="101" t="n">
        <v>336.87</v>
      </c>
      <c r="M106" s="100" t="n"/>
      <c r="N106" s="103" t="n">
        <v>24005.36</v>
      </c>
    </row>
    <row r="107" ht="42" customHeight="1">
      <c r="A107" s="96" t="n"/>
      <c r="B107" s="109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0" t="n"/>
      <c r="E107" s="271" t="n"/>
      <c r="F107" s="105" t="inlineStr">
        <is>
          <t>%</t>
        </is>
      </c>
      <c r="G107" s="110" t="n">
        <v>89</v>
      </c>
      <c r="H107" s="111" t="n"/>
      <c r="I107" s="110" t="n">
        <v>89</v>
      </c>
      <c r="J107" s="100" t="n"/>
      <c r="K107" s="100" t="n"/>
      <c r="L107" s="101" t="n">
        <v>299.81</v>
      </c>
      <c r="M107" s="100" t="n"/>
      <c r="N107" s="112" t="n">
        <v>21364.77</v>
      </c>
    </row>
    <row r="108" ht="42" customHeight="1">
      <c r="A108" s="96" t="n"/>
      <c r="B108" s="109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0" t="n"/>
      <c r="E108" s="271" t="n"/>
      <c r="F108" s="105" t="inlineStr">
        <is>
          <t>%</t>
        </is>
      </c>
      <c r="G108" s="110" t="n">
        <v>41</v>
      </c>
      <c r="H108" s="111" t="n"/>
      <c r="I108" s="110" t="n">
        <v>41</v>
      </c>
      <c r="J108" s="100" t="n"/>
      <c r="K108" s="100" t="n"/>
      <c r="L108" s="101" t="n">
        <v>138.12</v>
      </c>
      <c r="M108" s="100" t="n"/>
      <c r="N108" s="103" t="n">
        <v>9842.200000000001</v>
      </c>
    </row>
    <row r="109" ht="19.35" customHeight="1">
      <c r="A109" s="96" t="n"/>
      <c r="B109" s="108" t="n"/>
      <c r="C109" s="88" t="inlineStr">
        <is>
          <t>Всего по позиции</t>
        </is>
      </c>
      <c r="D109" s="270" t="n"/>
      <c r="E109" s="271" t="n"/>
      <c r="F109" s="100" t="n"/>
      <c r="G109" s="106" t="n"/>
      <c r="H109" s="106" t="n"/>
      <c r="I109" s="113" t="n"/>
      <c r="J109" s="113" t="n"/>
      <c r="K109" s="113" t="n"/>
      <c r="L109" s="114" t="n">
        <v>1566.72</v>
      </c>
      <c r="M109" s="113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0" t="n"/>
      <c r="E110" s="271" t="n"/>
      <c r="F110" s="93" t="inlineStr">
        <is>
          <t>100 шт</t>
        </is>
      </c>
      <c r="G110" s="94" t="n">
        <v>0.7</v>
      </c>
      <c r="H110" s="95" t="n">
        <v>1</v>
      </c>
      <c r="I110" s="278" t="n">
        <v>0.7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0" t="n"/>
      <c r="E111" s="271" t="n"/>
      <c r="F111" s="99" t="n"/>
      <c r="G111" s="99" t="n"/>
      <c r="H111" s="99" t="n"/>
      <c r="I111" s="100" t="n"/>
      <c r="J111" s="101" t="n">
        <v>58.34</v>
      </c>
      <c r="K111" s="272" t="n">
        <v>1.2</v>
      </c>
      <c r="L111" s="101" t="n">
        <v>49.01</v>
      </c>
      <c r="M111" s="101" t="n">
        <v>71.26000000000001</v>
      </c>
      <c r="N111" s="103" t="n">
        <v>3492.45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0" t="n"/>
      <c r="E112" s="271" t="n"/>
      <c r="F112" s="99" t="n"/>
      <c r="G112" s="99" t="n"/>
      <c r="H112" s="99" t="n"/>
      <c r="I112" s="100" t="n"/>
      <c r="J112" s="101" t="n">
        <v>330.42</v>
      </c>
      <c r="K112" s="272" t="n">
        <v>1.2</v>
      </c>
      <c r="L112" s="101" t="n">
        <v>277.55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0" t="n"/>
      <c r="E113" s="271" t="n"/>
      <c r="F113" s="99" t="n"/>
      <c r="G113" s="99" t="n"/>
      <c r="H113" s="99" t="n"/>
      <c r="I113" s="100" t="n"/>
      <c r="J113" s="101" t="n">
        <v>57.78</v>
      </c>
      <c r="K113" s="272" t="n">
        <v>1.2</v>
      </c>
      <c r="L113" s="101" t="n">
        <v>48.54</v>
      </c>
      <c r="M113" s="101" t="n">
        <v>71.26000000000001</v>
      </c>
      <c r="N113" s="103" t="n">
        <v>3458.96</v>
      </c>
    </row>
    <row r="114" ht="19.35" customHeight="1">
      <c r="A114" s="96" t="n"/>
      <c r="B114" s="104" t="n"/>
      <c r="C114" s="98" t="inlineStr">
        <is>
          <t>ЗТ</t>
        </is>
      </c>
      <c r="D114" s="270" t="n"/>
      <c r="E114" s="271" t="n"/>
      <c r="F114" s="105" t="inlineStr">
        <is>
          <t>чел.-ч</t>
        </is>
      </c>
      <c r="G114" s="101" t="n">
        <v>7.48</v>
      </c>
      <c r="H114" s="272" t="n">
        <v>1.2</v>
      </c>
      <c r="I114" s="273" t="n">
        <v>6.2832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0" t="n"/>
      <c r="E115" s="271" t="n"/>
      <c r="F115" s="105" t="inlineStr">
        <is>
          <t>чел.-ч</t>
        </is>
      </c>
      <c r="G115" s="101" t="n">
        <v>4.28</v>
      </c>
      <c r="H115" s="272" t="n">
        <v>1.2</v>
      </c>
      <c r="I115" s="273" t="n">
        <v>3.5952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0" t="n"/>
      <c r="E116" s="271" t="n"/>
      <c r="F116" s="99" t="n"/>
      <c r="G116" s="106" t="n"/>
      <c r="H116" s="106" t="n"/>
      <c r="I116" s="100" t="n"/>
      <c r="J116" s="101" t="n">
        <v>388.76</v>
      </c>
      <c r="K116" s="100" t="n"/>
      <c r="L116" s="101" t="n">
        <v>326.56</v>
      </c>
      <c r="M116" s="100" t="n"/>
      <c r="N116" s="107" t="n"/>
    </row>
    <row r="117" ht="19.35" customHeight="1">
      <c r="A117" s="96" t="n"/>
      <c r="B117" s="108" t="n"/>
      <c r="C117" s="98" t="inlineStr">
        <is>
          <t>ФОТ</t>
        </is>
      </c>
      <c r="D117" s="270" t="n"/>
      <c r="E117" s="271" t="n"/>
      <c r="F117" s="99" t="n"/>
      <c r="G117" s="106" t="n"/>
      <c r="H117" s="106" t="n"/>
      <c r="I117" s="100" t="n"/>
      <c r="J117" s="100" t="n"/>
      <c r="K117" s="100" t="n"/>
      <c r="L117" s="101" t="n">
        <v>97.55</v>
      </c>
      <c r="M117" s="100" t="n"/>
      <c r="N117" s="103" t="n">
        <v>6951.41</v>
      </c>
    </row>
    <row r="118" ht="42" customHeight="1">
      <c r="A118" s="96" t="n"/>
      <c r="B118" s="109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0" t="n"/>
      <c r="E118" s="271" t="n"/>
      <c r="F118" s="105" t="inlineStr">
        <is>
          <t>%</t>
        </is>
      </c>
      <c r="G118" s="110" t="n">
        <v>89</v>
      </c>
      <c r="H118" s="111" t="n"/>
      <c r="I118" s="110" t="n">
        <v>89</v>
      </c>
      <c r="J118" s="100" t="n"/>
      <c r="K118" s="100" t="n"/>
      <c r="L118" s="101" t="n">
        <v>86.81999999999999</v>
      </c>
      <c r="M118" s="100" t="n"/>
      <c r="N118" s="112" t="n">
        <v>6186.75</v>
      </c>
    </row>
    <row r="119" ht="42" customHeight="1">
      <c r="A119" s="96" t="n"/>
      <c r="B119" s="109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0" t="n"/>
      <c r="E119" s="271" t="n"/>
      <c r="F119" s="105" t="inlineStr">
        <is>
          <t>%</t>
        </is>
      </c>
      <c r="G119" s="110" t="n">
        <v>41</v>
      </c>
      <c r="H119" s="111" t="n"/>
      <c r="I119" s="110" t="n">
        <v>41</v>
      </c>
      <c r="J119" s="100" t="n"/>
      <c r="K119" s="100" t="n"/>
      <c r="L119" s="101" t="n">
        <v>40</v>
      </c>
      <c r="M119" s="100" t="n"/>
      <c r="N119" s="103" t="n">
        <v>2850.08</v>
      </c>
    </row>
    <row r="120" ht="19.35" customHeight="1">
      <c r="A120" s="96" t="n"/>
      <c r="B120" s="108" t="n"/>
      <c r="C120" s="88" t="inlineStr">
        <is>
          <t>Всего по позиции</t>
        </is>
      </c>
      <c r="D120" s="270" t="n"/>
      <c r="E120" s="271" t="n"/>
      <c r="F120" s="100" t="n"/>
      <c r="G120" s="106" t="n"/>
      <c r="H120" s="106" t="n"/>
      <c r="I120" s="113" t="n"/>
      <c r="J120" s="113" t="n"/>
      <c r="K120" s="113" t="n"/>
      <c r="L120" s="115" t="n">
        <v>453.38</v>
      </c>
      <c r="M120" s="113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0" t="n"/>
      <c r="E121" s="271" t="n"/>
      <c r="F121" s="93" t="inlineStr">
        <is>
          <t>100 шт</t>
        </is>
      </c>
      <c r="G121" s="94" t="n">
        <v>0.14</v>
      </c>
      <c r="H121" s="95" t="n">
        <v>1</v>
      </c>
      <c r="I121" s="115" t="n">
        <v>0.14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0" t="n"/>
      <c r="E122" s="271" t="n"/>
      <c r="F122" s="99" t="n"/>
      <c r="G122" s="99" t="n"/>
      <c r="H122" s="99" t="n"/>
      <c r="I122" s="100" t="n"/>
      <c r="J122" s="101" t="n">
        <v>326.82</v>
      </c>
      <c r="K122" s="272" t="n">
        <v>1.2</v>
      </c>
      <c r="L122" s="101" t="n">
        <v>54.91</v>
      </c>
      <c r="M122" s="101" t="n">
        <v>71.26000000000001</v>
      </c>
      <c r="N122" s="103" t="n">
        <v>3912.89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0" t="n"/>
      <c r="E123" s="271" t="n"/>
      <c r="F123" s="99" t="n"/>
      <c r="G123" s="99" t="n"/>
      <c r="H123" s="99" t="n"/>
      <c r="I123" s="100" t="n"/>
      <c r="J123" s="103" t="n">
        <v>1852.8</v>
      </c>
      <c r="K123" s="272" t="n">
        <v>1.2</v>
      </c>
      <c r="L123" s="101" t="n">
        <v>311.27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0" t="n"/>
      <c r="E124" s="271" t="n"/>
      <c r="F124" s="99" t="n"/>
      <c r="G124" s="99" t="n"/>
      <c r="H124" s="99" t="n"/>
      <c r="I124" s="100" t="n"/>
      <c r="J124" s="101" t="n">
        <v>324</v>
      </c>
      <c r="K124" s="272" t="n">
        <v>1.2</v>
      </c>
      <c r="L124" s="101" t="n">
        <v>54.43</v>
      </c>
      <c r="M124" s="101" t="n">
        <v>71.26000000000001</v>
      </c>
      <c r="N124" s="103" t="n">
        <v>3878.68</v>
      </c>
    </row>
    <row r="125" ht="19.35" customHeight="1">
      <c r="A125" s="96" t="n"/>
      <c r="B125" s="104" t="n"/>
      <c r="C125" s="98" t="inlineStr">
        <is>
          <t>ЗТ</t>
        </is>
      </c>
      <c r="D125" s="270" t="n"/>
      <c r="E125" s="271" t="n"/>
      <c r="F125" s="105" t="inlineStr">
        <is>
          <t>чел.-ч</t>
        </is>
      </c>
      <c r="G125" s="274" t="n">
        <v>41.9</v>
      </c>
      <c r="H125" s="272" t="n">
        <v>1.2</v>
      </c>
      <c r="I125" s="273" t="n">
        <v>7.0392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0" t="n"/>
      <c r="E126" s="271" t="n"/>
      <c r="F126" s="105" t="inlineStr">
        <is>
          <t>чел.-ч</t>
        </is>
      </c>
      <c r="G126" s="121" t="n">
        <v>24</v>
      </c>
      <c r="H126" s="272" t="n">
        <v>1.2</v>
      </c>
      <c r="I126" s="275" t="n">
        <v>4.032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0" t="n"/>
      <c r="E127" s="271" t="n"/>
      <c r="F127" s="99" t="n"/>
      <c r="G127" s="106" t="n"/>
      <c r="H127" s="106" t="n"/>
      <c r="I127" s="100" t="n"/>
      <c r="J127" s="103" t="n">
        <v>2179.62</v>
      </c>
      <c r="K127" s="100" t="n"/>
      <c r="L127" s="101" t="n">
        <v>366.18</v>
      </c>
      <c r="M127" s="100" t="n"/>
      <c r="N127" s="107" t="n"/>
    </row>
    <row r="128" ht="19.35" customHeight="1">
      <c r="A128" s="96" t="n"/>
      <c r="B128" s="108" t="n"/>
      <c r="C128" s="98" t="inlineStr">
        <is>
          <t>ФОТ</t>
        </is>
      </c>
      <c r="D128" s="270" t="n"/>
      <c r="E128" s="271" t="n"/>
      <c r="F128" s="99" t="n"/>
      <c r="G128" s="106" t="n"/>
      <c r="H128" s="106" t="n"/>
      <c r="I128" s="100" t="n"/>
      <c r="J128" s="100" t="n"/>
      <c r="K128" s="100" t="n"/>
      <c r="L128" s="101" t="n">
        <v>109.34</v>
      </c>
      <c r="M128" s="100" t="n"/>
      <c r="N128" s="103" t="n">
        <v>7791.57</v>
      </c>
    </row>
    <row r="129" ht="42" customHeight="1">
      <c r="A129" s="96" t="n"/>
      <c r="B129" s="109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0" t="n"/>
      <c r="E129" s="271" t="n"/>
      <c r="F129" s="105" t="inlineStr">
        <is>
          <t>%</t>
        </is>
      </c>
      <c r="G129" s="110" t="n">
        <v>89</v>
      </c>
      <c r="H129" s="111" t="n"/>
      <c r="I129" s="110" t="n">
        <v>89</v>
      </c>
      <c r="J129" s="100" t="n"/>
      <c r="K129" s="100" t="n"/>
      <c r="L129" s="101" t="n">
        <v>97.31</v>
      </c>
      <c r="M129" s="100" t="n"/>
      <c r="N129" s="112" t="n">
        <v>6934.5</v>
      </c>
    </row>
    <row r="130" ht="42" customHeight="1">
      <c r="A130" s="96" t="n"/>
      <c r="B130" s="109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0" t="n"/>
      <c r="E130" s="271" t="n"/>
      <c r="F130" s="105" t="inlineStr">
        <is>
          <t>%</t>
        </is>
      </c>
      <c r="G130" s="110" t="n">
        <v>41</v>
      </c>
      <c r="H130" s="111" t="n"/>
      <c r="I130" s="110" t="n">
        <v>41</v>
      </c>
      <c r="J130" s="100" t="n"/>
      <c r="K130" s="100" t="n"/>
      <c r="L130" s="101" t="n">
        <v>44.83</v>
      </c>
      <c r="M130" s="100" t="n"/>
      <c r="N130" s="103" t="n">
        <v>3194.54</v>
      </c>
    </row>
    <row r="131" ht="19.35" customHeight="1">
      <c r="A131" s="96" t="n"/>
      <c r="B131" s="108" t="n"/>
      <c r="C131" s="88" t="inlineStr">
        <is>
          <t>Всего по позиции</t>
        </is>
      </c>
      <c r="D131" s="270" t="n"/>
      <c r="E131" s="271" t="n"/>
      <c r="F131" s="100" t="n"/>
      <c r="G131" s="106" t="n"/>
      <c r="H131" s="106" t="n"/>
      <c r="I131" s="113" t="n"/>
      <c r="J131" s="113" t="n"/>
      <c r="K131" s="113" t="n"/>
      <c r="L131" s="115" t="n">
        <v>508.32</v>
      </c>
      <c r="M131" s="113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0" t="n"/>
      <c r="E132" s="271" t="n"/>
      <c r="F132" s="93" t="inlineStr">
        <is>
          <t>100 шт</t>
        </is>
      </c>
      <c r="G132" s="94" t="n">
        <v>0.14</v>
      </c>
      <c r="H132" s="95" t="n">
        <v>1</v>
      </c>
      <c r="I132" s="115" t="n">
        <v>0.14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0" t="n"/>
      <c r="E133" s="271" t="n"/>
      <c r="F133" s="99" t="n"/>
      <c r="G133" s="99" t="n"/>
      <c r="H133" s="99" t="n"/>
      <c r="I133" s="100" t="n"/>
      <c r="J133" s="101" t="n">
        <v>93.59999999999999</v>
      </c>
      <c r="K133" s="272" t="n">
        <v>1.2</v>
      </c>
      <c r="L133" s="101" t="n">
        <v>15.72</v>
      </c>
      <c r="M133" s="101" t="n">
        <v>71.26000000000001</v>
      </c>
      <c r="N133" s="103" t="n">
        <v>1120.21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0" t="n"/>
      <c r="E134" s="271" t="n"/>
      <c r="F134" s="99" t="n"/>
      <c r="G134" s="99" t="n"/>
      <c r="H134" s="99" t="n"/>
      <c r="I134" s="100" t="n"/>
      <c r="J134" s="101" t="n">
        <v>531.14</v>
      </c>
      <c r="K134" s="272" t="n">
        <v>1.2</v>
      </c>
      <c r="L134" s="101" t="n">
        <v>89.23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0" t="n"/>
      <c r="E135" s="271" t="n"/>
      <c r="F135" s="99" t="n"/>
      <c r="G135" s="99" t="n"/>
      <c r="H135" s="99" t="n"/>
      <c r="I135" s="100" t="n"/>
      <c r="J135" s="101" t="n">
        <v>92.88</v>
      </c>
      <c r="K135" s="272" t="n">
        <v>1.2</v>
      </c>
      <c r="L135" s="101" t="n">
        <v>15.6</v>
      </c>
      <c r="M135" s="101" t="n">
        <v>71.26000000000001</v>
      </c>
      <c r="N135" s="103" t="n">
        <v>1111.66</v>
      </c>
    </row>
    <row r="136" ht="19.35" customHeight="1">
      <c r="A136" s="96" t="n"/>
      <c r="B136" s="104" t="n"/>
      <c r="C136" s="98" t="inlineStr">
        <is>
          <t>ЗТ</t>
        </is>
      </c>
      <c r="D136" s="270" t="n"/>
      <c r="E136" s="271" t="n"/>
      <c r="F136" s="105" t="inlineStr">
        <is>
          <t>чел.-ч</t>
        </is>
      </c>
      <c r="G136" s="121" t="n">
        <v>12</v>
      </c>
      <c r="H136" s="272" t="n">
        <v>1.2</v>
      </c>
      <c r="I136" s="275" t="n">
        <v>2.016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0" t="n"/>
      <c r="E137" s="271" t="n"/>
      <c r="F137" s="105" t="inlineStr">
        <is>
          <t>чел.-ч</t>
        </is>
      </c>
      <c r="G137" s="101" t="n">
        <v>6.88</v>
      </c>
      <c r="H137" s="272" t="n">
        <v>1.2</v>
      </c>
      <c r="I137" s="276" t="n">
        <v>1.15584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0" t="n"/>
      <c r="E138" s="271" t="n"/>
      <c r="F138" s="99" t="n"/>
      <c r="G138" s="106" t="n"/>
      <c r="H138" s="106" t="n"/>
      <c r="I138" s="100" t="n"/>
      <c r="J138" s="101" t="n">
        <v>624.74</v>
      </c>
      <c r="K138" s="100" t="n"/>
      <c r="L138" s="101" t="n">
        <v>104.95</v>
      </c>
      <c r="M138" s="100" t="n"/>
      <c r="N138" s="107" t="n"/>
    </row>
    <row r="139" ht="19.35" customHeight="1">
      <c r="A139" s="96" t="n"/>
      <c r="B139" s="108" t="n"/>
      <c r="C139" s="98" t="inlineStr">
        <is>
          <t>ФОТ</t>
        </is>
      </c>
      <c r="D139" s="270" t="n"/>
      <c r="E139" s="271" t="n"/>
      <c r="F139" s="99" t="n"/>
      <c r="G139" s="106" t="n"/>
      <c r="H139" s="106" t="n"/>
      <c r="I139" s="100" t="n"/>
      <c r="J139" s="100" t="n"/>
      <c r="K139" s="100" t="n"/>
      <c r="L139" s="101" t="n">
        <v>31.32</v>
      </c>
      <c r="M139" s="100" t="n"/>
      <c r="N139" s="103" t="n">
        <v>2231.87</v>
      </c>
    </row>
    <row r="140" ht="42" customHeight="1">
      <c r="A140" s="96" t="n"/>
      <c r="B140" s="109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0" t="n"/>
      <c r="E140" s="271" t="n"/>
      <c r="F140" s="105" t="inlineStr">
        <is>
          <t>%</t>
        </is>
      </c>
      <c r="G140" s="110" t="n">
        <v>89</v>
      </c>
      <c r="H140" s="111" t="n"/>
      <c r="I140" s="110" t="n">
        <v>89</v>
      </c>
      <c r="J140" s="100" t="n"/>
      <c r="K140" s="100" t="n"/>
      <c r="L140" s="101" t="n">
        <v>27.87</v>
      </c>
      <c r="M140" s="100" t="n"/>
      <c r="N140" s="112" t="n">
        <v>1986.36</v>
      </c>
    </row>
    <row r="141" ht="42" customHeight="1">
      <c r="A141" s="96" t="n"/>
      <c r="B141" s="109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0" t="n"/>
      <c r="E141" s="271" t="n"/>
      <c r="F141" s="105" t="inlineStr">
        <is>
          <t>%</t>
        </is>
      </c>
      <c r="G141" s="110" t="n">
        <v>41</v>
      </c>
      <c r="H141" s="111" t="n"/>
      <c r="I141" s="110" t="n">
        <v>41</v>
      </c>
      <c r="J141" s="100" t="n"/>
      <c r="K141" s="100" t="n"/>
      <c r="L141" s="101" t="n">
        <v>12.84</v>
      </c>
      <c r="M141" s="100" t="n"/>
      <c r="N141" s="101" t="n">
        <v>915.0700000000001</v>
      </c>
    </row>
    <row r="142" ht="19.35" customHeight="1">
      <c r="A142" s="96" t="n"/>
      <c r="B142" s="108" t="n"/>
      <c r="C142" s="88" t="inlineStr">
        <is>
          <t>Всего по позиции</t>
        </is>
      </c>
      <c r="D142" s="270" t="n"/>
      <c r="E142" s="271" t="n"/>
      <c r="F142" s="100" t="n"/>
      <c r="G142" s="106" t="n"/>
      <c r="H142" s="106" t="n"/>
      <c r="I142" s="113" t="n"/>
      <c r="J142" s="113" t="n"/>
      <c r="K142" s="113" t="n"/>
      <c r="L142" s="115" t="n">
        <v>145.66</v>
      </c>
      <c r="M142" s="113" t="n"/>
      <c r="N142" s="94" t="n"/>
    </row>
    <row r="143" ht="19.35" customHeight="1">
      <c r="A143" s="122" t="n"/>
      <c r="B143" s="122" t="n"/>
      <c r="C143" s="123" t="inlineStr">
        <is>
          <t>Итого по разделу 1. Вырубка просеки</t>
        </is>
      </c>
      <c r="L143" s="124" t="n">
        <v>11443.6</v>
      </c>
      <c r="M143" s="122" t="n"/>
      <c r="N143" s="125" t="n"/>
    </row>
    <row r="144" ht="19.35" customHeight="1">
      <c r="A144" s="126" t="n"/>
      <c r="B144" s="127" t="n"/>
      <c r="C144" s="128" t="inlineStr">
        <is>
          <t>Итого прямые затраты по разделу</t>
        </is>
      </c>
      <c r="L144" s="129" t="n">
        <v>6339.82</v>
      </c>
      <c r="M144" s="130" t="n"/>
      <c r="N144" s="129" t="n">
        <v>304598.2</v>
      </c>
    </row>
    <row r="145" ht="19.35" customHeight="1">
      <c r="A145" s="126" t="n"/>
      <c r="B145" s="127" t="n"/>
      <c r="C145" s="128" t="inlineStr">
        <is>
          <t>в том числе</t>
        </is>
      </c>
      <c r="L145" s="129" t="n"/>
      <c r="M145" s="130" t="n"/>
      <c r="N145" s="129" t="n"/>
    </row>
    <row r="146" ht="19.35" customHeight="1">
      <c r="A146" s="126" t="n"/>
      <c r="B146" s="127" t="n"/>
      <c r="C146" s="128" t="inlineStr">
        <is>
          <t>- оплата труда (ОТ)</t>
        </is>
      </c>
      <c r="L146" s="129" t="n">
        <v>3414.41</v>
      </c>
      <c r="M146" s="130" t="n"/>
      <c r="N146" s="129" t="n">
        <v>243310.86</v>
      </c>
    </row>
    <row r="147" ht="19.35" customHeight="1">
      <c r="A147" s="126" t="n"/>
      <c r="B147" s="127" t="n"/>
      <c r="C147" s="128" t="inlineStr">
        <is>
          <t>- эксплуатация машин и механизмов</t>
        </is>
      </c>
      <c r="L147" s="129" t="n">
        <v>2925.41</v>
      </c>
      <c r="M147" s="130" t="n"/>
      <c r="N147" s="129" t="n">
        <v>61287.34</v>
      </c>
    </row>
    <row r="148" ht="19.35" customHeight="1">
      <c r="A148" s="126" t="n"/>
      <c r="B148" s="131" t="n"/>
      <c r="C148" s="132" t="inlineStr">
        <is>
          <t>в том числе</t>
        </is>
      </c>
      <c r="L148" s="129" t="n"/>
      <c r="M148" s="130" t="n"/>
      <c r="N148" s="129" t="n"/>
    </row>
    <row r="149" ht="19.35" customHeight="1">
      <c r="A149" s="126" t="n"/>
      <c r="B149" s="131" t="n"/>
      <c r="C149" s="132" t="inlineStr">
        <is>
          <t>эксплуатация машин и механизмов без учета доплат к оплате труда машинистов</t>
        </is>
      </c>
      <c r="L149" s="129" t="n">
        <v>2925.41</v>
      </c>
      <c r="M149" s="130" t="n"/>
      <c r="N149" s="129" t="n">
        <v>61287.34</v>
      </c>
    </row>
    <row r="150" ht="19.35" customHeight="1">
      <c r="A150" s="126" t="n"/>
      <c r="B150" s="131" t="n"/>
      <c r="C150" s="132" t="inlineStr">
        <is>
          <t>в том числе</t>
        </is>
      </c>
      <c r="L150" s="129" t="n"/>
      <c r="M150" s="130" t="n"/>
      <c r="N150" s="129" t="n"/>
    </row>
    <row r="151" ht="19.35" customHeight="1">
      <c r="A151" s="126" t="n"/>
      <c r="B151" s="131" t="n"/>
      <c r="C151" s="132" t="inlineStr">
        <is>
          <t>оплата труда машинистов (ОТм)</t>
        </is>
      </c>
      <c r="L151" s="129" t="n">
        <v>511.57</v>
      </c>
      <c r="M151" s="130" t="n"/>
      <c r="N151" s="129" t="n">
        <v>36454.49</v>
      </c>
    </row>
    <row r="152" ht="19.35" customHeight="1">
      <c r="A152" s="126" t="n"/>
      <c r="B152" s="127" t="n"/>
      <c r="C152" s="128" t="inlineStr">
        <is>
          <t>Итого ФОТ (справочно)</t>
        </is>
      </c>
      <c r="L152" s="129" t="n">
        <v>3925.98</v>
      </c>
      <c r="M152" s="130" t="n"/>
      <c r="N152" s="129" t="n">
        <v>279765.35</v>
      </c>
    </row>
    <row r="153" ht="19.35" customHeight="1">
      <c r="A153" s="126" t="n"/>
      <c r="B153" s="127" t="n"/>
      <c r="C153" s="128" t="inlineStr">
        <is>
          <t>Итого накладные расходы</t>
        </is>
      </c>
      <c r="L153" s="129" t="n">
        <v>3494.11</v>
      </c>
      <c r="M153" s="130" t="n"/>
      <c r="N153" s="129" t="n">
        <v>248991.16</v>
      </c>
    </row>
    <row r="154" ht="19.35" customHeight="1">
      <c r="A154" s="126" t="n"/>
      <c r="B154" s="127" t="n"/>
      <c r="C154" s="128" t="inlineStr">
        <is>
          <t>Итого сметная прибыль</t>
        </is>
      </c>
      <c r="L154" s="129" t="n">
        <v>1609.67</v>
      </c>
      <c r="M154" s="130" t="n"/>
      <c r="N154" s="129" t="n">
        <v>114703.79</v>
      </c>
    </row>
    <row r="155" ht="19.35" customHeight="1">
      <c r="A155" s="126" t="n"/>
      <c r="B155" s="133" t="n"/>
      <c r="C155" s="134" t="inlineStr">
        <is>
          <t>Итого по разделу</t>
        </is>
      </c>
      <c r="L155" s="124" t="n">
        <v>11443.6</v>
      </c>
      <c r="M155" s="135" t="n"/>
      <c r="N155" s="124" t="n">
        <v>668293.15</v>
      </c>
    </row>
    <row r="156" ht="19.35" customHeight="1">
      <c r="A156" s="126" t="n"/>
      <c r="B156" s="131" t="n"/>
      <c r="C156" s="132" t="inlineStr">
        <is>
          <t>Справочно</t>
        </is>
      </c>
      <c r="L156" s="129" t="n"/>
      <c r="M156" s="130" t="n"/>
      <c r="N156" s="129" t="n"/>
    </row>
    <row r="157" ht="19.35" customHeight="1">
      <c r="A157" s="126" t="n"/>
      <c r="B157" s="127" t="n"/>
      <c r="C157" s="132" t="inlineStr">
        <is>
          <t>затраты труда рабочих</t>
        </is>
      </c>
      <c r="I157" s="136" t="n">
        <v>403.99344</v>
      </c>
      <c r="J157" s="137" t="n"/>
      <c r="K157" s="137" t="n"/>
      <c r="L157" s="130" t="n"/>
      <c r="M157" s="130" t="n"/>
      <c r="N157" s="130" t="n"/>
    </row>
    <row r="158" ht="19.35" customHeight="1">
      <c r="A158" s="126" t="n"/>
      <c r="B158" s="127" t="n"/>
      <c r="C158" s="132" t="inlineStr">
        <is>
          <t>затраты труда машинистов</t>
        </is>
      </c>
      <c r="I158" s="136" t="n">
        <v>37.89396</v>
      </c>
      <c r="J158" s="137" t="n"/>
      <c r="K158" s="137" t="n"/>
      <c r="L158" s="130" t="n"/>
      <c r="M158" s="130" t="n"/>
      <c r="N158" s="130" t="n"/>
    </row>
    <row r="159" ht="19.35" customHeight="1">
      <c r="A159" s="138" t="n"/>
      <c r="B159" s="139" t="n"/>
      <c r="C159" s="140" t="inlineStr">
        <is>
          <t>ВСЕГО по смете</t>
        </is>
      </c>
      <c r="D159" s="141" t="n"/>
      <c r="E159" s="141" t="n"/>
      <c r="F159" s="142" t="n"/>
      <c r="G159" s="142" t="n"/>
      <c r="H159" s="142" t="n"/>
      <c r="I159" s="142" t="n"/>
      <c r="J159" s="142" t="n"/>
      <c r="K159" s="142" t="n"/>
      <c r="L159" s="143" t="n"/>
      <c r="M159" s="142" t="n"/>
      <c r="N159" s="144" t="n"/>
    </row>
    <row r="160" ht="19.35" customHeight="1">
      <c r="A160" s="126" t="n"/>
      <c r="B160" s="133" t="n"/>
      <c r="C160" s="134" t="inlineStr">
        <is>
          <t>Итого по всем разделам</t>
        </is>
      </c>
      <c r="L160" s="124" t="n">
        <v>11443.6</v>
      </c>
      <c r="M160" s="125" t="n"/>
      <c r="N160" s="124" t="n"/>
    </row>
    <row r="161" ht="19.35" customHeight="1">
      <c r="A161" s="126" t="n"/>
      <c r="B161" s="127" t="n"/>
      <c r="C161" s="128" t="inlineStr">
        <is>
          <t>ВСЕГО строительные работы</t>
        </is>
      </c>
      <c r="L161" s="129" t="n">
        <v>11443.6</v>
      </c>
      <c r="M161" s="130" t="n"/>
      <c r="N161" s="129" t="n">
        <v>668293.15</v>
      </c>
    </row>
    <row r="162" ht="19.35" customHeight="1">
      <c r="A162" s="126" t="n"/>
      <c r="B162" s="131" t="n"/>
      <c r="C162" s="132" t="inlineStr">
        <is>
          <t>в том числе</t>
        </is>
      </c>
      <c r="L162" s="129" t="n"/>
      <c r="M162" s="130" t="n"/>
      <c r="N162" s="129" t="n"/>
    </row>
    <row r="163" ht="19.35" customHeight="1">
      <c r="A163" s="126" t="n"/>
      <c r="B163" s="131" t="n"/>
      <c r="C163" s="132" t="inlineStr">
        <is>
          <t>всего прямые затраты</t>
        </is>
      </c>
      <c r="L163" s="129" t="n">
        <v>6339.82</v>
      </c>
      <c r="M163" s="130" t="n"/>
      <c r="N163" s="129" t="n">
        <v>304598.2</v>
      </c>
    </row>
    <row r="164" ht="19.35" customHeight="1">
      <c r="A164" s="126" t="n"/>
      <c r="B164" s="131" t="n"/>
      <c r="C164" s="132" t="inlineStr">
        <is>
          <t>в том числе</t>
        </is>
      </c>
      <c r="L164" s="129" t="n"/>
      <c r="M164" s="130" t="n"/>
      <c r="N164" s="129" t="n"/>
    </row>
    <row r="165" ht="19.35" customHeight="1">
      <c r="A165" s="126" t="n"/>
      <c r="B165" s="131" t="n"/>
      <c r="C165" s="132" t="inlineStr">
        <is>
          <t>- оплата труда (ОТ)</t>
        </is>
      </c>
      <c r="L165" s="129" t="n">
        <v>3414.41</v>
      </c>
      <c r="M165" s="130" t="n"/>
      <c r="N165" s="129" t="n">
        <v>243310.86</v>
      </c>
    </row>
    <row r="166" ht="19.35" customHeight="1">
      <c r="A166" s="126" t="n"/>
      <c r="B166" s="131" t="n"/>
      <c r="C166" s="132" t="inlineStr">
        <is>
          <t>- эксплуатация машин и механизмов</t>
        </is>
      </c>
      <c r="L166" s="129" t="n">
        <v>2925.41</v>
      </c>
      <c r="M166" s="130" t="n"/>
      <c r="N166" s="129" t="n">
        <v>61287.34</v>
      </c>
    </row>
    <row r="167" ht="19.35" customHeight="1">
      <c r="A167" s="126" t="n"/>
      <c r="B167" s="131" t="n"/>
      <c r="C167" s="132" t="inlineStr">
        <is>
          <t>в т.ч. эксплуатация машин и механизмов без учета доплат к оплате труда машинистов</t>
        </is>
      </c>
      <c r="L167" s="129" t="n">
        <v>2925.41</v>
      </c>
      <c r="M167" s="130" t="n"/>
      <c r="N167" s="129" t="n">
        <v>61287.34</v>
      </c>
    </row>
    <row r="168" ht="19.35" customHeight="1">
      <c r="A168" s="126" t="n"/>
      <c r="B168" s="131" t="n"/>
      <c r="C168" s="132" t="inlineStr">
        <is>
          <t>- в т.ч. оплата труда машинистов (ОТм)</t>
        </is>
      </c>
      <c r="L168" s="129" t="n">
        <v>511.57</v>
      </c>
      <c r="M168" s="130" t="n"/>
      <c r="N168" s="129" t="n">
        <v>36454.49</v>
      </c>
    </row>
    <row r="169" ht="19.35" customHeight="1">
      <c r="A169" s="126" t="n"/>
      <c r="B169" s="131" t="n"/>
      <c r="C169" s="132" t="inlineStr">
        <is>
          <t>всего ФОТ (справочно)</t>
        </is>
      </c>
      <c r="L169" s="129" t="n">
        <v>3925.98</v>
      </c>
      <c r="M169" s="130" t="n"/>
      <c r="N169" s="129" t="n">
        <v>279765.35</v>
      </c>
    </row>
    <row r="170" ht="19.35" customHeight="1">
      <c r="A170" s="126" t="n"/>
      <c r="B170" s="131" t="n"/>
      <c r="C170" s="132" t="inlineStr">
        <is>
          <t>всего накладные расходы</t>
        </is>
      </c>
      <c r="L170" s="129" t="n">
        <v>3494.11</v>
      </c>
      <c r="M170" s="130" t="n"/>
      <c r="N170" s="129" t="n">
        <v>248991.16</v>
      </c>
    </row>
    <row r="171" ht="19.35" customHeight="1">
      <c r="A171" s="126" t="n"/>
      <c r="B171" s="131" t="n"/>
      <c r="C171" s="132" t="inlineStr">
        <is>
          <t>всего сметная прибыль</t>
        </is>
      </c>
      <c r="L171" s="129" t="n">
        <v>1609.67</v>
      </c>
      <c r="M171" s="130" t="n"/>
      <c r="N171" s="129" t="n">
        <v>114703.79</v>
      </c>
    </row>
    <row r="172" ht="19.35" customHeight="1">
      <c r="A172" s="126" t="n"/>
      <c r="B172" s="133" t="n"/>
      <c r="C172" s="134" t="inlineStr">
        <is>
          <t>ВСЕГО по смете</t>
        </is>
      </c>
      <c r="L172" s="124" t="n">
        <v>11443.6</v>
      </c>
      <c r="M172" s="125" t="n"/>
      <c r="N172" s="124" t="n">
        <v>668293.15</v>
      </c>
    </row>
    <row r="173" ht="19.35" customHeight="1">
      <c r="A173" s="126" t="n"/>
      <c r="B173" s="131" t="n"/>
      <c r="C173" s="132" t="inlineStr">
        <is>
          <t>Всего прямые затраты</t>
        </is>
      </c>
      <c r="L173" s="129" t="n">
        <v>6339.82</v>
      </c>
      <c r="M173" s="130" t="n"/>
      <c r="N173" s="129" t="n">
        <v>304598.2</v>
      </c>
    </row>
    <row r="174" ht="19.35" customHeight="1">
      <c r="A174" s="126" t="n"/>
      <c r="B174" s="131" t="n"/>
      <c r="C174" s="132" t="inlineStr">
        <is>
          <t>в том числе</t>
        </is>
      </c>
      <c r="L174" s="129" t="n"/>
      <c r="M174" s="130" t="n"/>
      <c r="N174" s="129" t="n"/>
    </row>
    <row r="175" ht="19.35" customHeight="1">
      <c r="A175" s="126" t="n"/>
      <c r="B175" s="131" t="n"/>
      <c r="C175" s="132" t="inlineStr">
        <is>
          <t>- оплата труда рабочих (ОТ)</t>
        </is>
      </c>
      <c r="L175" s="129" t="n">
        <v>3414.41</v>
      </c>
      <c r="M175" s="130" t="n"/>
      <c r="N175" s="129" t="n">
        <v>243310.86</v>
      </c>
    </row>
    <row r="176" ht="19.35" customHeight="1">
      <c r="A176" s="126" t="n"/>
      <c r="B176" s="131" t="n"/>
      <c r="C176" s="132" t="inlineStr">
        <is>
          <t>- эксплуатация машин и механизмов</t>
        </is>
      </c>
      <c r="L176" s="129" t="n">
        <v>2925.41</v>
      </c>
      <c r="M176" s="130" t="n"/>
      <c r="N176" s="129" t="n">
        <v>61287.34</v>
      </c>
    </row>
    <row r="177" ht="19.35" customHeight="1">
      <c r="A177" s="126" t="n"/>
      <c r="B177" s="131" t="n"/>
      <c r="C177" s="132" t="inlineStr">
        <is>
          <t>в т.ч. эксплуатация машин и механизмов без учета доплат к оплате труда машинистов</t>
        </is>
      </c>
      <c r="L177" s="129" t="n">
        <v>2925.41</v>
      </c>
      <c r="M177" s="130" t="n"/>
      <c r="N177" s="129" t="n">
        <v>61287.34</v>
      </c>
    </row>
    <row r="178" ht="19.35" customHeight="1">
      <c r="A178" s="126" t="n"/>
      <c r="B178" s="131" t="n"/>
      <c r="C178" s="132" t="inlineStr">
        <is>
          <t>- в т.ч. оплата труда машинистов (ОТм)</t>
        </is>
      </c>
      <c r="L178" s="129" t="n">
        <v>511.57</v>
      </c>
      <c r="M178" s="130" t="n"/>
      <c r="N178" s="129" t="n">
        <v>36454.49</v>
      </c>
    </row>
    <row r="179" ht="19.35" customHeight="1">
      <c r="A179" s="126" t="n"/>
      <c r="B179" s="131" t="n"/>
      <c r="C179" s="132" t="inlineStr">
        <is>
          <t>Всего ФОТ (справочно)</t>
        </is>
      </c>
      <c r="L179" s="129" t="n">
        <v>3925.98</v>
      </c>
      <c r="M179" s="130" t="n"/>
      <c r="N179" s="129" t="n">
        <v>279765.35</v>
      </c>
    </row>
    <row r="180" ht="19.35" customHeight="1">
      <c r="A180" s="126" t="n"/>
      <c r="B180" s="131" t="n"/>
      <c r="C180" s="132" t="inlineStr">
        <is>
          <t>Всего накладные расходы</t>
        </is>
      </c>
      <c r="L180" s="129" t="n">
        <v>3494.11</v>
      </c>
      <c r="M180" s="130" t="n"/>
      <c r="N180" s="129" t="n">
        <v>248991.16</v>
      </c>
    </row>
    <row r="181" ht="19.35" customHeight="1">
      <c r="A181" s="126" t="n"/>
      <c r="B181" s="131" t="n"/>
      <c r="C181" s="132" t="inlineStr">
        <is>
          <t>Всего сметная прибыль</t>
        </is>
      </c>
      <c r="L181" s="129" t="n">
        <v>1609.67</v>
      </c>
      <c r="M181" s="130" t="n"/>
      <c r="N181" s="129" t="n">
        <v>114703.79</v>
      </c>
    </row>
    <row r="182" ht="19.35" customHeight="1">
      <c r="A182" s="126" t="n"/>
      <c r="B182" s="131" t="n"/>
      <c r="C182" s="132" t="inlineStr">
        <is>
          <t>Справочно</t>
        </is>
      </c>
      <c r="L182" s="129" t="n"/>
      <c r="M182" s="130" t="n"/>
      <c r="N182" s="129" t="n"/>
    </row>
    <row r="183" ht="19.35" customHeight="1">
      <c r="A183" s="126" t="n"/>
      <c r="B183" s="127" t="n"/>
      <c r="C183" s="132" t="inlineStr">
        <is>
          <t>затраты труда рабочих</t>
        </is>
      </c>
      <c r="I183" s="136" t="n">
        <v>403.99344</v>
      </c>
      <c r="J183" s="137" t="n"/>
      <c r="K183" s="137" t="n"/>
      <c r="L183" s="130" t="n"/>
      <c r="M183" s="130" t="n"/>
      <c r="N183" s="130" t="n"/>
    </row>
    <row r="184" ht="19.35" customHeight="1">
      <c r="A184" s="126" t="n"/>
      <c r="B184" s="127" t="n"/>
      <c r="C184" s="132" t="inlineStr">
        <is>
          <t>затраты труда машинистов</t>
        </is>
      </c>
      <c r="I184" s="136" t="n">
        <v>37.89396</v>
      </c>
      <c r="J184" s="137" t="n"/>
      <c r="K184" s="137" t="n"/>
      <c r="L184" s="130" t="n"/>
      <c r="M184" s="130" t="n"/>
      <c r="N184" s="130" t="n"/>
    </row>
    <row r="185" ht="19.35" customHeight="1">
      <c r="A185" s="126" t="n"/>
      <c r="B185" s="145" t="n"/>
      <c r="C185" s="145" t="n"/>
      <c r="D185" s="123" t="n"/>
      <c r="E185" s="123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6" t="inlineStr">
        <is>
          <t>Составил: ______________________________________/  Григорова И. А. /</t>
        </is>
      </c>
    </row>
    <row r="187" ht="19.35" customHeight="1">
      <c r="A187" s="146" t="n"/>
      <c r="B187" s="146" t="n"/>
      <c r="C187" s="147" t="inlineStr">
        <is>
          <t>должность, подпись (инициалы, фамилия)</t>
        </is>
      </c>
      <c r="G187" s="148" t="n"/>
      <c r="H187" s="148" t="n"/>
      <c r="I187" s="148" t="n"/>
      <c r="J187" s="146" t="n"/>
      <c r="K187" s="146" t="n"/>
      <c r="L187" s="146" t="n"/>
      <c r="M187" s="146" t="n"/>
      <c r="N187" s="146" t="n"/>
    </row>
    <row r="188" ht="19.35" customHeight="1">
      <c r="A188" s="146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7" t="inlineStr">
        <is>
          <t>должность, подпись (инициалы, фамилия)</t>
        </is>
      </c>
      <c r="G189" s="148" t="n"/>
      <c r="H189" s="148" t="n"/>
      <c r="I189" s="148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16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02-29-14</t>
        </is>
      </c>
    </row>
    <row r="25" ht="19.35" customHeight="1">
      <c r="A25" s="56" t="inlineStr">
        <is>
          <t>29 ВЛ 220 Амурская-Благовещенская №1.Благовещенский р-он Новопетровский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29.45</v>
      </c>
      <c r="M31" s="65" t="n">
        <v>0.41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67.72</v>
      </c>
      <c r="E32" s="72" t="inlineStr">
        <is>
          <t>(</t>
        </is>
      </c>
      <c r="F32" s="71" t="n">
        <v>0.95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49.31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67.72</v>
      </c>
      <c r="E34" s="72" t="inlineStr">
        <is>
          <t>(</t>
        </is>
      </c>
      <c r="F34" s="78" t="n">
        <v>0.95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230-254, 276-334, 345-351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1.31</v>
      </c>
      <c r="H44" s="95" t="n">
        <v>1</v>
      </c>
      <c r="I44" s="115" t="n">
        <v>1.31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141.22</v>
      </c>
      <c r="M46" s="101" t="n">
        <v>71.26000000000001</v>
      </c>
      <c r="N46" s="103" t="n">
        <v>10063.34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4" t="n">
        <v>13.4</v>
      </c>
      <c r="H47" s="149" t="n">
        <v>0.96</v>
      </c>
      <c r="I47" s="276" t="n">
        <v>16.85184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141.22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70" t="n"/>
      <c r="E49" s="271" t="n"/>
      <c r="F49" s="99" t="n"/>
      <c r="G49" s="106" t="n"/>
      <c r="H49" s="106" t="n"/>
      <c r="I49" s="100" t="n"/>
      <c r="J49" s="100" t="n"/>
      <c r="K49" s="100" t="n"/>
      <c r="L49" s="101" t="n">
        <v>141.22</v>
      </c>
      <c r="M49" s="100" t="n"/>
      <c r="N49" s="103" t="n">
        <v>10063.34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125.69</v>
      </c>
      <c r="M50" s="100" t="n"/>
      <c r="N50" s="112" t="n">
        <v>8956.370000000001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57.9</v>
      </c>
      <c r="M51" s="100" t="n"/>
      <c r="N51" s="103" t="n">
        <v>4125.97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70" t="n"/>
      <c r="E52" s="271" t="n"/>
      <c r="F52" s="100" t="n"/>
      <c r="G52" s="106" t="n"/>
      <c r="H52" s="106" t="n"/>
      <c r="I52" s="113" t="n"/>
      <c r="J52" s="113" t="n"/>
      <c r="K52" s="113" t="n"/>
      <c r="L52" s="115" t="n">
        <v>324.81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0.7</v>
      </c>
      <c r="H53" s="95" t="n">
        <v>1</v>
      </c>
      <c r="I53" s="278" t="n">
        <v>0.7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217.37</v>
      </c>
      <c r="M55" s="101" t="n">
        <v>71.26000000000001</v>
      </c>
      <c r="N55" s="103" t="n">
        <v>15489.79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4" t="n">
        <v>38.6</v>
      </c>
      <c r="H56" s="149" t="n">
        <v>0.96</v>
      </c>
      <c r="I56" s="273" t="n">
        <v>25.9392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217.37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70" t="n"/>
      <c r="E58" s="271" t="n"/>
      <c r="F58" s="99" t="n"/>
      <c r="G58" s="106" t="n"/>
      <c r="H58" s="106" t="n"/>
      <c r="I58" s="100" t="n"/>
      <c r="J58" s="100" t="n"/>
      <c r="K58" s="100" t="n"/>
      <c r="L58" s="101" t="n">
        <v>217.37</v>
      </c>
      <c r="M58" s="100" t="n"/>
      <c r="N58" s="103" t="n">
        <v>15489.79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193.46</v>
      </c>
      <c r="M59" s="100" t="n"/>
      <c r="N59" s="112" t="n">
        <v>13785.91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89.12</v>
      </c>
      <c r="M60" s="100" t="n"/>
      <c r="N60" s="103" t="n">
        <v>6350.81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70" t="n"/>
      <c r="E61" s="271" t="n"/>
      <c r="F61" s="100" t="n"/>
      <c r="G61" s="106" t="n"/>
      <c r="H61" s="106" t="n"/>
      <c r="I61" s="113" t="n"/>
      <c r="J61" s="113" t="n"/>
      <c r="K61" s="113" t="n"/>
      <c r="L61" s="115" t="n">
        <v>499.95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0.14</v>
      </c>
      <c r="H62" s="95" t="n">
        <v>1</v>
      </c>
      <c r="I62" s="115" t="n">
        <v>0.14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54.62</v>
      </c>
      <c r="M64" s="101" t="n">
        <v>71.26000000000001</v>
      </c>
      <c r="N64" s="103" t="n">
        <v>3892.22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4" t="n">
        <v>48.5</v>
      </c>
      <c r="H65" s="149" t="n">
        <v>0.96</v>
      </c>
      <c r="I65" s="273" t="n">
        <v>6.5184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54.62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70" t="n"/>
      <c r="E67" s="271" t="n"/>
      <c r="F67" s="99" t="n"/>
      <c r="G67" s="106" t="n"/>
      <c r="H67" s="106" t="n"/>
      <c r="I67" s="100" t="n"/>
      <c r="J67" s="100" t="n"/>
      <c r="K67" s="100" t="n"/>
      <c r="L67" s="101" t="n">
        <v>54.62</v>
      </c>
      <c r="M67" s="100" t="n"/>
      <c r="N67" s="103" t="n">
        <v>3892.22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48.61</v>
      </c>
      <c r="M68" s="100" t="n"/>
      <c r="N68" s="112" t="n">
        <v>3464.08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22.39</v>
      </c>
      <c r="M69" s="100" t="n"/>
      <c r="N69" s="103" t="n">
        <v>1595.81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70" t="n"/>
      <c r="E70" s="271" t="n"/>
      <c r="F70" s="100" t="n"/>
      <c r="G70" s="106" t="n"/>
      <c r="H70" s="106" t="n"/>
      <c r="I70" s="113" t="n"/>
      <c r="J70" s="113" t="n"/>
      <c r="K70" s="113" t="n"/>
      <c r="L70" s="115" t="n">
        <v>125.62</v>
      </c>
      <c r="M70" s="113" t="n"/>
      <c r="N70" s="94" t="n"/>
    </row>
    <row r="71" ht="19.35" customHeight="1">
      <c r="A71" s="122" t="n"/>
      <c r="B71" s="122" t="n"/>
      <c r="C71" s="123" t="inlineStr">
        <is>
          <t>Итого по разделу 1. Вырубка просеки</t>
        </is>
      </c>
      <c r="L71" s="124" t="n">
        <v>950.38</v>
      </c>
      <c r="M71" s="122" t="n"/>
      <c r="N71" s="125" t="n"/>
    </row>
    <row r="72" ht="19.35" customHeight="1">
      <c r="A72" s="126" t="n"/>
      <c r="B72" s="127" t="n"/>
      <c r="C72" s="128" t="inlineStr">
        <is>
          <t>Итого прямые затраты по разделу</t>
        </is>
      </c>
      <c r="L72" s="129" t="n">
        <v>413.21</v>
      </c>
      <c r="M72" s="130" t="n"/>
      <c r="N72" s="129" t="n">
        <v>29445.35</v>
      </c>
    </row>
    <row r="73" ht="19.35" customHeight="1">
      <c r="A73" s="126" t="n"/>
      <c r="B73" s="127" t="n"/>
      <c r="C73" s="128" t="inlineStr">
        <is>
          <t>в том числе</t>
        </is>
      </c>
      <c r="L73" s="129" t="n"/>
      <c r="M73" s="130" t="n"/>
      <c r="N73" s="129" t="n"/>
    </row>
    <row r="74" ht="19.35" customHeight="1">
      <c r="A74" s="126" t="n"/>
      <c r="B74" s="127" t="n"/>
      <c r="C74" s="128" t="inlineStr">
        <is>
          <t>- оплата труда (ОТ)</t>
        </is>
      </c>
      <c r="L74" s="129" t="n">
        <v>413.21</v>
      </c>
      <c r="M74" s="130" t="n"/>
      <c r="N74" s="129" t="n">
        <v>29445.35</v>
      </c>
    </row>
    <row r="75" ht="19.35" customHeight="1">
      <c r="A75" s="126" t="n"/>
      <c r="B75" s="127" t="n"/>
      <c r="C75" s="128" t="inlineStr">
        <is>
          <t>- эксплуатация машин и механизмов</t>
        </is>
      </c>
      <c r="L75" s="129" t="n">
        <v>0</v>
      </c>
      <c r="M75" s="130" t="n"/>
      <c r="N75" s="129" t="n">
        <v>0</v>
      </c>
    </row>
    <row r="76" ht="19.35" customHeight="1">
      <c r="A76" s="126" t="n"/>
      <c r="B76" s="131" t="n"/>
      <c r="C76" s="132" t="inlineStr">
        <is>
          <t>в том числе</t>
        </is>
      </c>
      <c r="L76" s="129" t="n"/>
      <c r="M76" s="130" t="n"/>
      <c r="N76" s="129" t="n"/>
    </row>
    <row r="77" ht="19.35" customHeight="1">
      <c r="A77" s="126" t="n"/>
      <c r="B77" s="131" t="n"/>
      <c r="C77" s="132" t="inlineStr">
        <is>
          <t>эксплуатация машин и механизмов без учета доплат к оплате труда машинистов</t>
        </is>
      </c>
      <c r="L77" s="129" t="n">
        <v>0</v>
      </c>
      <c r="M77" s="130" t="n"/>
      <c r="N77" s="129" t="n">
        <v>0</v>
      </c>
    </row>
    <row r="78" ht="19.35" customHeight="1">
      <c r="A78" s="126" t="n"/>
      <c r="B78" s="131" t="n"/>
      <c r="C78" s="132" t="inlineStr">
        <is>
          <t>в том числе</t>
        </is>
      </c>
      <c r="L78" s="129" t="n"/>
      <c r="M78" s="130" t="n"/>
      <c r="N78" s="129" t="n"/>
    </row>
    <row r="79" ht="19.35" customHeight="1">
      <c r="A79" s="126" t="n"/>
      <c r="B79" s="131" t="n"/>
      <c r="C79" s="132" t="inlineStr">
        <is>
          <t>оплата труда машинистов (ОТм)</t>
        </is>
      </c>
      <c r="L79" s="129" t="n">
        <v>0</v>
      </c>
      <c r="M79" s="130" t="n"/>
      <c r="N79" s="129" t="n">
        <v>0</v>
      </c>
    </row>
    <row r="80" ht="19.35" customHeight="1">
      <c r="A80" s="126" t="n"/>
      <c r="B80" s="127" t="n"/>
      <c r="C80" s="128" t="inlineStr">
        <is>
          <t>Итого ФОТ (справочно)</t>
        </is>
      </c>
      <c r="L80" s="129" t="n">
        <v>413.21</v>
      </c>
      <c r="M80" s="130" t="n"/>
      <c r="N80" s="129" t="n">
        <v>29445.35</v>
      </c>
    </row>
    <row r="81" ht="19.35" customHeight="1">
      <c r="A81" s="126" t="n"/>
      <c r="B81" s="127" t="n"/>
      <c r="C81" s="128" t="inlineStr">
        <is>
          <t>Итого накладные расходы</t>
        </is>
      </c>
      <c r="L81" s="129" t="n">
        <v>367.76</v>
      </c>
      <c r="M81" s="130" t="n"/>
      <c r="N81" s="129" t="n">
        <v>26206.36</v>
      </c>
    </row>
    <row r="82" ht="19.35" customHeight="1">
      <c r="A82" s="126" t="n"/>
      <c r="B82" s="127" t="n"/>
      <c r="C82" s="128" t="inlineStr">
        <is>
          <t>Итого сметная прибыль</t>
        </is>
      </c>
      <c r="L82" s="129" t="n">
        <v>169.41</v>
      </c>
      <c r="M82" s="130" t="n"/>
      <c r="N82" s="129" t="n">
        <v>12072.59</v>
      </c>
    </row>
    <row r="83" ht="19.35" customHeight="1">
      <c r="A83" s="126" t="n"/>
      <c r="B83" s="133" t="n"/>
      <c r="C83" s="134" t="inlineStr">
        <is>
          <t>Итого по разделу</t>
        </is>
      </c>
      <c r="L83" s="124" t="n">
        <v>950.38</v>
      </c>
      <c r="M83" s="135" t="n"/>
      <c r="N83" s="124" t="n">
        <v>67724.3</v>
      </c>
    </row>
    <row r="84" ht="19.35" customHeight="1">
      <c r="A84" s="126" t="n"/>
      <c r="B84" s="131" t="n"/>
      <c r="C84" s="132" t="inlineStr">
        <is>
          <t>Справочно</t>
        </is>
      </c>
      <c r="L84" s="129" t="n"/>
      <c r="M84" s="130" t="n"/>
      <c r="N84" s="129" t="n"/>
    </row>
    <row r="85" ht="19.35" customHeight="1">
      <c r="A85" s="126" t="n"/>
      <c r="B85" s="127" t="n"/>
      <c r="C85" s="132" t="inlineStr">
        <is>
          <t>затраты труда рабочих</t>
        </is>
      </c>
      <c r="I85" s="136" t="n">
        <v>49.30944</v>
      </c>
      <c r="J85" s="137" t="n"/>
      <c r="K85" s="137" t="n"/>
      <c r="L85" s="130" t="n"/>
      <c r="M85" s="130" t="n"/>
      <c r="N85" s="130" t="n"/>
    </row>
    <row r="86" ht="19.35" customHeight="1">
      <c r="A86" s="126" t="n"/>
      <c r="B86" s="127" t="n"/>
      <c r="C86" s="132" t="inlineStr">
        <is>
          <t>затраты труда машинистов</t>
        </is>
      </c>
      <c r="I86" s="136" t="n">
        <v>0</v>
      </c>
      <c r="J86" s="137" t="n"/>
      <c r="K86" s="137" t="n"/>
      <c r="L86" s="130" t="n"/>
      <c r="M86" s="130" t="n"/>
      <c r="N86" s="130" t="n"/>
    </row>
    <row r="87" ht="19.35" customHeight="1">
      <c r="A87" s="138" t="n"/>
      <c r="B87" s="139" t="n"/>
      <c r="C87" s="140" t="inlineStr">
        <is>
          <t>ВСЕГО по смете</t>
        </is>
      </c>
      <c r="D87" s="141" t="n"/>
      <c r="E87" s="141" t="n"/>
      <c r="F87" s="142" t="n"/>
      <c r="G87" s="142" t="n"/>
      <c r="H87" s="142" t="n"/>
      <c r="I87" s="142" t="n"/>
      <c r="J87" s="142" t="n"/>
      <c r="K87" s="142" t="n"/>
      <c r="L87" s="143" t="n"/>
      <c r="M87" s="142" t="n"/>
      <c r="N87" s="144" t="n"/>
    </row>
    <row r="88" ht="19.35" customHeight="1">
      <c r="A88" s="126" t="n"/>
      <c r="B88" s="133" t="n"/>
      <c r="C88" s="134" t="inlineStr">
        <is>
          <t>Итого по всем разделам</t>
        </is>
      </c>
      <c r="L88" s="124" t="n">
        <v>950.38</v>
      </c>
      <c r="M88" s="125" t="n"/>
      <c r="N88" s="124" t="n"/>
    </row>
    <row r="89" ht="19.35" customHeight="1">
      <c r="A89" s="126" t="n"/>
      <c r="B89" s="127" t="n"/>
      <c r="C89" s="128" t="inlineStr">
        <is>
          <t>ВСЕГО строительные работы</t>
        </is>
      </c>
      <c r="L89" s="129" t="n">
        <v>950.38</v>
      </c>
      <c r="M89" s="130" t="n"/>
      <c r="N89" s="129" t="n">
        <v>67724.3</v>
      </c>
    </row>
    <row r="90" ht="19.35" customHeight="1">
      <c r="A90" s="126" t="n"/>
      <c r="B90" s="131" t="n"/>
      <c r="C90" s="132" t="inlineStr">
        <is>
          <t>в том числе</t>
        </is>
      </c>
      <c r="L90" s="129" t="n"/>
      <c r="M90" s="130" t="n"/>
      <c r="N90" s="129" t="n"/>
    </row>
    <row r="91" ht="19.35" customHeight="1">
      <c r="A91" s="126" t="n"/>
      <c r="B91" s="131" t="n"/>
      <c r="C91" s="132" t="inlineStr">
        <is>
          <t>всего прямые затраты</t>
        </is>
      </c>
      <c r="L91" s="129" t="n">
        <v>413.21</v>
      </c>
      <c r="M91" s="130" t="n"/>
      <c r="N91" s="129" t="n">
        <v>29445.35</v>
      </c>
    </row>
    <row r="92" ht="19.35" customHeight="1">
      <c r="A92" s="126" t="n"/>
      <c r="B92" s="131" t="n"/>
      <c r="C92" s="132" t="inlineStr">
        <is>
          <t>в том числе</t>
        </is>
      </c>
      <c r="L92" s="129" t="n"/>
      <c r="M92" s="130" t="n"/>
      <c r="N92" s="129" t="n"/>
    </row>
    <row r="93" ht="19.35" customHeight="1">
      <c r="A93" s="126" t="n"/>
      <c r="B93" s="131" t="n"/>
      <c r="C93" s="132" t="inlineStr">
        <is>
          <t>- оплата труда (ОТ)</t>
        </is>
      </c>
      <c r="L93" s="129" t="n">
        <v>413.21</v>
      </c>
      <c r="M93" s="130" t="n"/>
      <c r="N93" s="129" t="n">
        <v>29445.35</v>
      </c>
    </row>
    <row r="94" ht="19.35" customHeight="1">
      <c r="A94" s="126" t="n"/>
      <c r="B94" s="131" t="n"/>
      <c r="C94" s="132" t="inlineStr">
        <is>
          <t>- эксплуатация машин и механизмов</t>
        </is>
      </c>
      <c r="L94" s="129" t="n">
        <v>0</v>
      </c>
      <c r="M94" s="130" t="n"/>
      <c r="N94" s="129" t="n">
        <v>0</v>
      </c>
    </row>
    <row r="95" ht="19.35" customHeight="1">
      <c r="A95" s="126" t="n"/>
      <c r="B95" s="131" t="n"/>
      <c r="C95" s="132" t="inlineStr">
        <is>
          <t>в т.ч. эксплуатация машин и механизмов без учета доплат к оплате труда машинистов</t>
        </is>
      </c>
      <c r="L95" s="129" t="n">
        <v>0</v>
      </c>
      <c r="M95" s="130" t="n"/>
      <c r="N95" s="129" t="n">
        <v>0</v>
      </c>
    </row>
    <row r="96" ht="19.35" customHeight="1">
      <c r="A96" s="126" t="n"/>
      <c r="B96" s="131" t="n"/>
      <c r="C96" s="132" t="inlineStr">
        <is>
          <t>- в т.ч. оплата труда машинистов (ОТм)</t>
        </is>
      </c>
      <c r="L96" s="129" t="n">
        <v>0</v>
      </c>
      <c r="M96" s="130" t="n"/>
      <c r="N96" s="129" t="n">
        <v>0</v>
      </c>
    </row>
    <row r="97" ht="19.35" customHeight="1">
      <c r="A97" s="126" t="n"/>
      <c r="B97" s="131" t="n"/>
      <c r="C97" s="132" t="inlineStr">
        <is>
          <t>всего ФОТ (справочно)</t>
        </is>
      </c>
      <c r="L97" s="129" t="n">
        <v>413.21</v>
      </c>
      <c r="M97" s="130" t="n"/>
      <c r="N97" s="129" t="n">
        <v>29445.35</v>
      </c>
    </row>
    <row r="98" ht="19.35" customHeight="1">
      <c r="A98" s="126" t="n"/>
      <c r="B98" s="131" t="n"/>
      <c r="C98" s="132" t="inlineStr">
        <is>
          <t>всего накладные расходы</t>
        </is>
      </c>
      <c r="L98" s="129" t="n">
        <v>367.76</v>
      </c>
      <c r="M98" s="130" t="n"/>
      <c r="N98" s="129" t="n">
        <v>26206.36</v>
      </c>
    </row>
    <row r="99" ht="19.35" customHeight="1">
      <c r="A99" s="126" t="n"/>
      <c r="B99" s="131" t="n"/>
      <c r="C99" s="132" t="inlineStr">
        <is>
          <t>всего сметная прибыль</t>
        </is>
      </c>
      <c r="L99" s="129" t="n">
        <v>169.41</v>
      </c>
      <c r="M99" s="130" t="n"/>
      <c r="N99" s="129" t="n">
        <v>12072.59</v>
      </c>
    </row>
    <row r="100" ht="19.35" customHeight="1">
      <c r="A100" s="126" t="n"/>
      <c r="B100" s="133" t="n"/>
      <c r="C100" s="134" t="inlineStr">
        <is>
          <t>ВСЕГО по смете</t>
        </is>
      </c>
      <c r="L100" s="124" t="n">
        <v>950.38</v>
      </c>
      <c r="M100" s="125" t="n"/>
      <c r="N100" s="124" t="n">
        <v>67724.3</v>
      </c>
    </row>
    <row r="101" ht="19.35" customHeight="1">
      <c r="A101" s="126" t="n"/>
      <c r="B101" s="131" t="n"/>
      <c r="C101" s="132" t="inlineStr">
        <is>
          <t>Всего прямые затраты</t>
        </is>
      </c>
      <c r="L101" s="129" t="n">
        <v>413.21</v>
      </c>
      <c r="M101" s="130" t="n"/>
      <c r="N101" s="129" t="n">
        <v>29445.35</v>
      </c>
    </row>
    <row r="102" ht="19.35" customHeight="1">
      <c r="A102" s="126" t="n"/>
      <c r="B102" s="131" t="n"/>
      <c r="C102" s="132" t="inlineStr">
        <is>
          <t>в том числе</t>
        </is>
      </c>
      <c r="L102" s="129" t="n"/>
      <c r="M102" s="130" t="n"/>
      <c r="N102" s="129" t="n"/>
    </row>
    <row r="103" ht="19.35" customHeight="1">
      <c r="A103" s="126" t="n"/>
      <c r="B103" s="131" t="n"/>
      <c r="C103" s="132" t="inlineStr">
        <is>
          <t>- оплата труда рабочих (ОТ)</t>
        </is>
      </c>
      <c r="L103" s="129" t="n">
        <v>413.21</v>
      </c>
      <c r="M103" s="130" t="n"/>
      <c r="N103" s="129" t="n">
        <v>29445.35</v>
      </c>
    </row>
    <row r="104" ht="19.35" customHeight="1">
      <c r="A104" s="126" t="n"/>
      <c r="B104" s="131" t="n"/>
      <c r="C104" s="132" t="inlineStr">
        <is>
          <t>- эксплуатация машин и механизмов</t>
        </is>
      </c>
      <c r="L104" s="129" t="n">
        <v>0</v>
      </c>
      <c r="M104" s="130" t="n"/>
      <c r="N104" s="129" t="n">
        <v>0</v>
      </c>
    </row>
    <row r="105" ht="19.35" customHeight="1">
      <c r="A105" s="126" t="n"/>
      <c r="B105" s="131" t="n"/>
      <c r="C105" s="132" t="inlineStr">
        <is>
          <t>в т.ч. эксплуатация машин и механизмов без учета доплат к оплате труда машинистов</t>
        </is>
      </c>
      <c r="L105" s="129" t="n">
        <v>0</v>
      </c>
      <c r="M105" s="130" t="n"/>
      <c r="N105" s="129" t="n">
        <v>0</v>
      </c>
    </row>
    <row r="106" ht="19.35" customHeight="1">
      <c r="A106" s="126" t="n"/>
      <c r="B106" s="131" t="n"/>
      <c r="C106" s="132" t="inlineStr">
        <is>
          <t>- в т.ч. оплата труда машинистов (ОТм)</t>
        </is>
      </c>
      <c r="L106" s="129" t="n">
        <v>0</v>
      </c>
      <c r="M106" s="130" t="n"/>
      <c r="N106" s="129" t="n">
        <v>0</v>
      </c>
    </row>
    <row r="107" ht="19.35" customHeight="1">
      <c r="A107" s="126" t="n"/>
      <c r="B107" s="131" t="n"/>
      <c r="C107" s="132" t="inlineStr">
        <is>
          <t>Всего ФОТ (справочно)</t>
        </is>
      </c>
      <c r="L107" s="129" t="n">
        <v>413.21</v>
      </c>
      <c r="M107" s="130" t="n"/>
      <c r="N107" s="129" t="n">
        <v>29445.35</v>
      </c>
    </row>
    <row r="108" ht="19.35" customHeight="1">
      <c r="A108" s="126" t="n"/>
      <c r="B108" s="131" t="n"/>
      <c r="C108" s="132" t="inlineStr">
        <is>
          <t>Всего накладные расходы</t>
        </is>
      </c>
      <c r="L108" s="129" t="n">
        <v>367.76</v>
      </c>
      <c r="M108" s="130" t="n"/>
      <c r="N108" s="129" t="n">
        <v>26206.36</v>
      </c>
    </row>
    <row r="109" ht="19.35" customHeight="1">
      <c r="A109" s="126" t="n"/>
      <c r="B109" s="131" t="n"/>
      <c r="C109" s="132" t="inlineStr">
        <is>
          <t>Всего сметная прибыль</t>
        </is>
      </c>
      <c r="L109" s="129" t="n">
        <v>169.41</v>
      </c>
      <c r="M109" s="130" t="n"/>
      <c r="N109" s="129" t="n">
        <v>12072.59</v>
      </c>
    </row>
    <row r="110" ht="19.35" customHeight="1">
      <c r="A110" s="126" t="n"/>
      <c r="B110" s="131" t="n"/>
      <c r="C110" s="132" t="inlineStr">
        <is>
          <t>Справочно</t>
        </is>
      </c>
      <c r="L110" s="129" t="n"/>
      <c r="M110" s="130" t="n"/>
      <c r="N110" s="129" t="n"/>
    </row>
    <row r="111" ht="19.35" customHeight="1">
      <c r="A111" s="126" t="n"/>
      <c r="B111" s="127" t="n"/>
      <c r="C111" s="132" t="inlineStr">
        <is>
          <t>затраты труда рабочих</t>
        </is>
      </c>
      <c r="I111" s="136" t="n">
        <v>49.30944</v>
      </c>
      <c r="J111" s="137" t="n"/>
      <c r="K111" s="137" t="n"/>
      <c r="L111" s="130" t="n"/>
      <c r="M111" s="130" t="n"/>
      <c r="N111" s="130" t="n"/>
    </row>
    <row r="112" ht="19.35" customHeight="1">
      <c r="A112" s="126" t="n"/>
      <c r="B112" s="127" t="n"/>
      <c r="C112" s="132" t="inlineStr">
        <is>
          <t>затраты труда машинистов</t>
        </is>
      </c>
      <c r="I112" s="136" t="n">
        <v>0</v>
      </c>
      <c r="J112" s="137" t="n"/>
      <c r="K112" s="137" t="n"/>
      <c r="L112" s="130" t="n"/>
      <c r="M112" s="130" t="n"/>
      <c r="N112" s="130" t="n"/>
    </row>
    <row r="113" ht="19.35" customHeight="1">
      <c r="A113" s="126" t="n"/>
      <c r="B113" s="145" t="n"/>
      <c r="C113" s="145" t="n"/>
      <c r="D113" s="123" t="n"/>
      <c r="E113" s="123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6" t="inlineStr">
        <is>
          <t>Составил: ______________________________________/  Григорова И. А. /</t>
        </is>
      </c>
    </row>
    <row r="115" ht="19.35" customHeight="1">
      <c r="A115" s="146" t="n"/>
      <c r="B115" s="146" t="n"/>
      <c r="C115" s="147" t="inlineStr">
        <is>
          <t>должность, подпись (инициалы, фамилия)</t>
        </is>
      </c>
      <c r="G115" s="148" t="n"/>
      <c r="H115" s="148" t="n"/>
      <c r="I115" s="148" t="n"/>
      <c r="J115" s="146" t="n"/>
      <c r="K115" s="146" t="n"/>
      <c r="L115" s="146" t="n"/>
      <c r="M115" s="146" t="n"/>
      <c r="N115" s="146" t="n"/>
    </row>
    <row r="116" ht="19.35" customHeight="1">
      <c r="A116" s="146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7" t="inlineStr">
        <is>
          <t>должность, подпись (инициалы, фамилия)</t>
        </is>
      </c>
      <c r="G117" s="148" t="n"/>
      <c r="H117" s="148" t="n"/>
      <c r="I117" s="148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1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02-29-15</t>
        </is>
      </c>
    </row>
    <row r="25" ht="19.35" customHeight="1">
      <c r="A25" s="56" t="inlineStr">
        <is>
          <t>29 ВЛ 220 Амурская-Благовещенская №1. Городское уч. л-во Благовещенского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595.6</v>
      </c>
      <c r="M31" s="65" t="n">
        <v>8.359999999999999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1635.94</v>
      </c>
      <c r="E32" s="72" t="inlineStr">
        <is>
          <t>(</t>
        </is>
      </c>
      <c r="F32" s="71" t="n">
        <v>28.01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988.5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92.77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1635.94</v>
      </c>
      <c r="E34" s="72" t="inlineStr">
        <is>
          <t>(</t>
        </is>
      </c>
      <c r="F34" s="78" t="n">
        <v>28.01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146</v>
      </c>
      <c r="H44" s="95" t="n">
        <v>1</v>
      </c>
      <c r="I44" s="95" t="n">
        <v>146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6620.81</v>
      </c>
      <c r="M45" s="101" t="n">
        <v>71.26000000000001</v>
      </c>
      <c r="N45" s="103" t="n">
        <v>471798.92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5" t="n">
        <v>776.136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6620.81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70" t="n"/>
      <c r="E48" s="271" t="n"/>
      <c r="F48" s="99" t="n"/>
      <c r="G48" s="106" t="n"/>
      <c r="H48" s="106" t="n"/>
      <c r="I48" s="100" t="n"/>
      <c r="J48" s="100" t="n"/>
      <c r="K48" s="100" t="n"/>
      <c r="L48" s="103" t="n">
        <v>6620.81</v>
      </c>
      <c r="M48" s="100" t="n"/>
      <c r="N48" s="103" t="n">
        <v>471798.92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5892.52</v>
      </c>
      <c r="M49" s="100" t="n"/>
      <c r="N49" s="112" t="n">
        <v>419901.04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2714.53</v>
      </c>
      <c r="M50" s="100" t="n"/>
      <c r="N50" s="103" t="n">
        <v>193437.56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70" t="n"/>
      <c r="E51" s="271" t="n"/>
      <c r="F51" s="100" t="n"/>
      <c r="G51" s="106" t="n"/>
      <c r="H51" s="106" t="n"/>
      <c r="I51" s="113" t="n"/>
      <c r="J51" s="113" t="n"/>
      <c r="K51" s="113" t="n"/>
      <c r="L51" s="114" t="n">
        <v>15227.86</v>
      </c>
      <c r="M51" s="113" t="n"/>
      <c r="N51" s="94" t="n"/>
    </row>
    <row r="52" ht="19.35" customHeight="1">
      <c r="A52" s="90" t="inlineStr">
        <is>
          <t>Пролет 334-345,351-399, 420-459, 462-468, 485-489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1.7</v>
      </c>
      <c r="H53" s="95" t="n">
        <v>1</v>
      </c>
      <c r="I53" s="278" t="n">
        <v>1.7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99.90000000000001</v>
      </c>
      <c r="M54" s="101" t="n">
        <v>71.26000000000001</v>
      </c>
      <c r="N54" s="103" t="n">
        <v>7118.87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3" t="n">
        <v>10.6284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99.90000000000001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70" t="n"/>
      <c r="E57" s="271" t="n"/>
      <c r="F57" s="99" t="n"/>
      <c r="G57" s="106" t="n"/>
      <c r="H57" s="106" t="n"/>
      <c r="I57" s="100" t="n"/>
      <c r="J57" s="100" t="n"/>
      <c r="K57" s="100" t="n"/>
      <c r="L57" s="101" t="n">
        <v>99.90000000000001</v>
      </c>
      <c r="M57" s="100" t="n"/>
      <c r="N57" s="103" t="n">
        <v>7118.87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88.91</v>
      </c>
      <c r="M58" s="100" t="n"/>
      <c r="N58" s="112" t="n">
        <v>6335.79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40.96</v>
      </c>
      <c r="M59" s="100" t="n"/>
      <c r="N59" s="103" t="n">
        <v>2918.74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70" t="n"/>
      <c r="E60" s="271" t="n"/>
      <c r="F60" s="100" t="n"/>
      <c r="G60" s="106" t="n"/>
      <c r="H60" s="106" t="n"/>
      <c r="I60" s="113" t="n"/>
      <c r="J60" s="113" t="n"/>
      <c r="K60" s="113" t="n"/>
      <c r="L60" s="115" t="n">
        <v>229.77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0.97</v>
      </c>
      <c r="H61" s="95" t="n">
        <v>1</v>
      </c>
      <c r="I61" s="115" t="n">
        <v>0.97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110.51</v>
      </c>
      <c r="M62" s="101" t="n">
        <v>71.26000000000001</v>
      </c>
      <c r="N62" s="103" t="n">
        <v>7874.94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4" t="n">
        <v>10.1</v>
      </c>
      <c r="H63" s="272" t="n">
        <v>1.2</v>
      </c>
      <c r="I63" s="273" t="n">
        <v>11.7564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110.51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70" t="n"/>
      <c r="E65" s="271" t="n"/>
      <c r="F65" s="99" t="n"/>
      <c r="G65" s="106" t="n"/>
      <c r="H65" s="106" t="n"/>
      <c r="I65" s="100" t="n"/>
      <c r="J65" s="100" t="n"/>
      <c r="K65" s="100" t="n"/>
      <c r="L65" s="101" t="n">
        <v>110.51</v>
      </c>
      <c r="M65" s="100" t="n"/>
      <c r="N65" s="103" t="n">
        <v>7874.94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98.34999999999999</v>
      </c>
      <c r="M66" s="100" t="n"/>
      <c r="N66" s="112" t="n">
        <v>7008.7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45.31</v>
      </c>
      <c r="M67" s="100" t="n"/>
      <c r="N67" s="103" t="n">
        <v>3228.73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70" t="n"/>
      <c r="E68" s="271" t="n"/>
      <c r="F68" s="100" t="n"/>
      <c r="G68" s="106" t="n"/>
      <c r="H68" s="106" t="n"/>
      <c r="I68" s="113" t="n"/>
      <c r="J68" s="113" t="n"/>
      <c r="K68" s="113" t="n"/>
      <c r="L68" s="115" t="n">
        <v>254.17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0.3</v>
      </c>
      <c r="H69" s="95" t="n">
        <v>1</v>
      </c>
      <c r="I69" s="278" t="n">
        <v>0.3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45.35</v>
      </c>
      <c r="M70" s="101" t="n">
        <v>71.26000000000001</v>
      </c>
      <c r="N70" s="103" t="n">
        <v>3231.64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4" t="n">
        <v>13.4</v>
      </c>
      <c r="H71" s="272" t="n">
        <v>1.2</v>
      </c>
      <c r="I71" s="275" t="n">
        <v>4.824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45.35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70" t="n"/>
      <c r="E73" s="271" t="n"/>
      <c r="F73" s="99" t="n"/>
      <c r="G73" s="106" t="n"/>
      <c r="H73" s="106" t="n"/>
      <c r="I73" s="100" t="n"/>
      <c r="J73" s="100" t="n"/>
      <c r="K73" s="100" t="n"/>
      <c r="L73" s="101" t="n">
        <v>45.35</v>
      </c>
      <c r="M73" s="100" t="n"/>
      <c r="N73" s="103" t="n">
        <v>3231.64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40.36</v>
      </c>
      <c r="M74" s="100" t="n"/>
      <c r="N74" s="112" t="n">
        <v>2876.16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18.59</v>
      </c>
      <c r="M75" s="100" t="n"/>
      <c r="N75" s="103" t="n">
        <v>1324.97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70" t="n"/>
      <c r="E76" s="271" t="n"/>
      <c r="F76" s="100" t="n"/>
      <c r="G76" s="106" t="n"/>
      <c r="H76" s="106" t="n"/>
      <c r="I76" s="113" t="n"/>
      <c r="J76" s="113" t="n"/>
      <c r="K76" s="113" t="n"/>
      <c r="L76" s="115" t="n">
        <v>104.3</v>
      </c>
      <c r="M76" s="113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1.49</v>
      </c>
      <c r="H77" s="95" t="n">
        <v>1</v>
      </c>
      <c r="I77" s="115" t="n">
        <v>1.49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105.89</v>
      </c>
      <c r="M78" s="101" t="n">
        <v>71.26000000000001</v>
      </c>
      <c r="N78" s="103" t="n">
        <v>7545.72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4" t="n">
        <v>6.3</v>
      </c>
      <c r="H79" s="272" t="n">
        <v>1.2</v>
      </c>
      <c r="I79" s="273" t="n">
        <v>11.2644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105.89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270" t="n"/>
      <c r="E81" s="271" t="n"/>
      <c r="F81" s="99" t="n"/>
      <c r="G81" s="106" t="n"/>
      <c r="H81" s="106" t="n"/>
      <c r="I81" s="100" t="n"/>
      <c r="J81" s="100" t="n"/>
      <c r="K81" s="100" t="n"/>
      <c r="L81" s="101" t="n">
        <v>105.89</v>
      </c>
      <c r="M81" s="100" t="n"/>
      <c r="N81" s="103" t="n">
        <v>7545.72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94.23999999999999</v>
      </c>
      <c r="M82" s="100" t="n"/>
      <c r="N82" s="112" t="n">
        <v>6715.69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43.41</v>
      </c>
      <c r="M83" s="100" t="n"/>
      <c r="N83" s="103" t="n">
        <v>3093.75</v>
      </c>
    </row>
    <row r="84" ht="19.35" customHeight="1">
      <c r="A84" s="96" t="n"/>
      <c r="B84" s="108" t="n"/>
      <c r="C84" s="88" t="inlineStr">
        <is>
          <t>Всего по позиции</t>
        </is>
      </c>
      <c r="D84" s="270" t="n"/>
      <c r="E84" s="271" t="n"/>
      <c r="F84" s="100" t="n"/>
      <c r="G84" s="106" t="n"/>
      <c r="H84" s="106" t="n"/>
      <c r="I84" s="113" t="n"/>
      <c r="J84" s="113" t="n"/>
      <c r="K84" s="113" t="n"/>
      <c r="L84" s="115" t="n">
        <v>243.54</v>
      </c>
      <c r="M84" s="113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0.79</v>
      </c>
      <c r="H85" s="95" t="n">
        <v>1</v>
      </c>
      <c r="I85" s="115" t="n">
        <v>0.79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109.61</v>
      </c>
      <c r="M86" s="101" t="n">
        <v>71.26000000000001</v>
      </c>
      <c r="N86" s="103" t="n">
        <v>7810.81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4" t="n">
        <v>12.3</v>
      </c>
      <c r="H87" s="272" t="n">
        <v>1.2</v>
      </c>
      <c r="I87" s="273" t="n">
        <v>11.6604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109.61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270" t="n"/>
      <c r="E89" s="271" t="n"/>
      <c r="F89" s="99" t="n"/>
      <c r="G89" s="106" t="n"/>
      <c r="H89" s="106" t="n"/>
      <c r="I89" s="100" t="n"/>
      <c r="J89" s="100" t="n"/>
      <c r="K89" s="100" t="n"/>
      <c r="L89" s="101" t="n">
        <v>109.61</v>
      </c>
      <c r="M89" s="100" t="n"/>
      <c r="N89" s="103" t="n">
        <v>7810.81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97.55</v>
      </c>
      <c r="M90" s="100" t="n"/>
      <c r="N90" s="112" t="n">
        <v>6951.62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44.94</v>
      </c>
      <c r="M91" s="100" t="n"/>
      <c r="N91" s="103" t="n">
        <v>3202.43</v>
      </c>
    </row>
    <row r="92" ht="19.35" customHeight="1">
      <c r="A92" s="96" t="n"/>
      <c r="B92" s="108" t="n"/>
      <c r="C92" s="88" t="inlineStr">
        <is>
          <t>Всего по позиции</t>
        </is>
      </c>
      <c r="D92" s="270" t="n"/>
      <c r="E92" s="271" t="n"/>
      <c r="F92" s="100" t="n"/>
      <c r="G92" s="106" t="n"/>
      <c r="H92" s="106" t="n"/>
      <c r="I92" s="113" t="n"/>
      <c r="J92" s="113" t="n"/>
      <c r="K92" s="113" t="n"/>
      <c r="L92" s="115" t="n">
        <v>252.1</v>
      </c>
      <c r="M92" s="113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0" t="n"/>
      <c r="E93" s="271" t="n"/>
      <c r="F93" s="93" t="inlineStr">
        <is>
          <t>100 шт</t>
        </is>
      </c>
      <c r="G93" s="94" t="n">
        <v>0.02</v>
      </c>
      <c r="H93" s="95" t="n">
        <v>1</v>
      </c>
      <c r="I93" s="115" t="n">
        <v>0.02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154.16</v>
      </c>
      <c r="K94" s="272" t="n">
        <v>1.2</v>
      </c>
      <c r="L94" s="101" t="n">
        <v>3.7</v>
      </c>
      <c r="M94" s="101" t="n">
        <v>71.26000000000001</v>
      </c>
      <c r="N94" s="101" t="n">
        <v>263.66</v>
      </c>
    </row>
    <row r="95" ht="19.35" customHeight="1">
      <c r="A95" s="96" t="n"/>
      <c r="B95" s="104" t="n"/>
      <c r="C95" s="98" t="inlineStr">
        <is>
          <t>ЗТ</t>
        </is>
      </c>
      <c r="D95" s="270" t="n"/>
      <c r="E95" s="271" t="n"/>
      <c r="F95" s="105" t="inlineStr">
        <is>
          <t>чел.-ч</t>
        </is>
      </c>
      <c r="G95" s="274" t="n">
        <v>16.4</v>
      </c>
      <c r="H95" s="272" t="n">
        <v>1.2</v>
      </c>
      <c r="I95" s="273" t="n">
        <v>0.3936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0" t="n"/>
      <c r="E96" s="271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3.7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270" t="n"/>
      <c r="E97" s="271" t="n"/>
      <c r="F97" s="99" t="n"/>
      <c r="G97" s="106" t="n"/>
      <c r="H97" s="106" t="n"/>
      <c r="I97" s="100" t="n"/>
      <c r="J97" s="100" t="n"/>
      <c r="K97" s="100" t="n"/>
      <c r="L97" s="101" t="n">
        <v>3.7</v>
      </c>
      <c r="M97" s="100" t="n"/>
      <c r="N97" s="101" t="n">
        <v>263.66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0" t="n"/>
      <c r="E98" s="271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3.29</v>
      </c>
      <c r="M98" s="100" t="n"/>
      <c r="N98" s="118" t="n">
        <v>234.66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0" t="n"/>
      <c r="E99" s="271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1.52</v>
      </c>
      <c r="M99" s="100" t="n"/>
      <c r="N99" s="101" t="n">
        <v>108.1</v>
      </c>
    </row>
    <row r="100" ht="19.35" customHeight="1">
      <c r="A100" s="96" t="n"/>
      <c r="B100" s="108" t="n"/>
      <c r="C100" s="88" t="inlineStr">
        <is>
          <t>Всего по позиции</t>
        </is>
      </c>
      <c r="D100" s="270" t="n"/>
      <c r="E100" s="271" t="n"/>
      <c r="F100" s="100" t="n"/>
      <c r="G100" s="106" t="n"/>
      <c r="H100" s="106" t="n"/>
      <c r="I100" s="113" t="n"/>
      <c r="J100" s="113" t="n"/>
      <c r="K100" s="113" t="n"/>
      <c r="L100" s="115" t="n">
        <v>8.51</v>
      </c>
      <c r="M100" s="113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0" t="n"/>
      <c r="E101" s="271" t="n"/>
      <c r="F101" s="93" t="inlineStr">
        <is>
          <t>100 шт</t>
        </is>
      </c>
      <c r="G101" s="94" t="n">
        <v>3.19</v>
      </c>
      <c r="H101" s="95" t="n">
        <v>1</v>
      </c>
      <c r="I101" s="115" t="n">
        <v>3.19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0" t="n"/>
      <c r="E102" s="271" t="n"/>
      <c r="F102" s="99" t="n"/>
      <c r="G102" s="99" t="n"/>
      <c r="H102" s="99" t="n"/>
      <c r="I102" s="100" t="n"/>
      <c r="J102" s="101" t="n">
        <v>115.44</v>
      </c>
      <c r="K102" s="272" t="n">
        <v>1.2</v>
      </c>
      <c r="L102" s="101" t="n">
        <v>441.9</v>
      </c>
      <c r="M102" s="101" t="n">
        <v>71.26000000000001</v>
      </c>
      <c r="N102" s="103" t="n">
        <v>31489.79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0" t="n"/>
      <c r="E103" s="271" t="n"/>
      <c r="F103" s="99" t="n"/>
      <c r="G103" s="99" t="n"/>
      <c r="H103" s="99" t="n"/>
      <c r="I103" s="100" t="n"/>
      <c r="J103" s="101" t="n">
        <v>655.4299999999999</v>
      </c>
      <c r="K103" s="272" t="n">
        <v>1.2</v>
      </c>
      <c r="L103" s="103" t="n">
        <v>2508.99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0" t="n"/>
      <c r="E104" s="271" t="n"/>
      <c r="F104" s="99" t="n"/>
      <c r="G104" s="99" t="n"/>
      <c r="H104" s="99" t="n"/>
      <c r="I104" s="100" t="n"/>
      <c r="J104" s="101" t="n">
        <v>114.62</v>
      </c>
      <c r="K104" s="272" t="n">
        <v>1.2</v>
      </c>
      <c r="L104" s="101" t="n">
        <v>438.77</v>
      </c>
      <c r="M104" s="101" t="n">
        <v>71.26000000000001</v>
      </c>
      <c r="N104" s="103" t="n">
        <v>31266.75</v>
      </c>
    </row>
    <row r="105" ht="19.35" customHeight="1">
      <c r="A105" s="96" t="n"/>
      <c r="B105" s="104" t="n"/>
      <c r="C105" s="98" t="inlineStr">
        <is>
          <t>ЗТ</t>
        </is>
      </c>
      <c r="D105" s="270" t="n"/>
      <c r="E105" s="271" t="n"/>
      <c r="F105" s="105" t="inlineStr">
        <is>
          <t>чел.-ч</t>
        </is>
      </c>
      <c r="G105" s="274" t="n">
        <v>14.8</v>
      </c>
      <c r="H105" s="272" t="n">
        <v>1.2</v>
      </c>
      <c r="I105" s="273" t="n">
        <v>56.6544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0" t="n"/>
      <c r="E106" s="271" t="n"/>
      <c r="F106" s="105" t="inlineStr">
        <is>
          <t>чел.-ч</t>
        </is>
      </c>
      <c r="G106" s="101" t="n">
        <v>8.49</v>
      </c>
      <c r="H106" s="272" t="n">
        <v>1.2</v>
      </c>
      <c r="I106" s="276" t="n">
        <v>32.49972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0" t="n"/>
      <c r="E107" s="271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2950.89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270" t="n"/>
      <c r="E108" s="271" t="n"/>
      <c r="F108" s="99" t="n"/>
      <c r="G108" s="106" t="n"/>
      <c r="H108" s="106" t="n"/>
      <c r="I108" s="100" t="n"/>
      <c r="J108" s="100" t="n"/>
      <c r="K108" s="100" t="n"/>
      <c r="L108" s="101" t="n">
        <v>880.67</v>
      </c>
      <c r="M108" s="100" t="n"/>
      <c r="N108" s="103" t="n">
        <v>62756.54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0" t="n"/>
      <c r="E109" s="271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1" t="n">
        <v>783.8</v>
      </c>
      <c r="M109" s="100" t="n"/>
      <c r="N109" s="112" t="n">
        <v>55853.32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0" t="n"/>
      <c r="E110" s="271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1" t="n">
        <v>361.07</v>
      </c>
      <c r="M110" s="100" t="n"/>
      <c r="N110" s="103" t="n">
        <v>25730.18</v>
      </c>
    </row>
    <row r="111" ht="19.35" customHeight="1">
      <c r="A111" s="96" t="n"/>
      <c r="B111" s="108" t="n"/>
      <c r="C111" s="88" t="inlineStr">
        <is>
          <t>Всего по позиции</t>
        </is>
      </c>
      <c r="D111" s="270" t="n"/>
      <c r="E111" s="271" t="n"/>
      <c r="F111" s="100" t="n"/>
      <c r="G111" s="106" t="n"/>
      <c r="H111" s="106" t="n"/>
      <c r="I111" s="113" t="n"/>
      <c r="J111" s="113" t="n"/>
      <c r="K111" s="113" t="n"/>
      <c r="L111" s="114" t="n">
        <v>4095.76</v>
      </c>
      <c r="M111" s="113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0" t="n"/>
      <c r="E112" s="271" t="n"/>
      <c r="F112" s="93" t="inlineStr">
        <is>
          <t>100 шт</t>
        </is>
      </c>
      <c r="G112" s="94" t="n">
        <v>3.19</v>
      </c>
      <c r="H112" s="95" t="n">
        <v>1</v>
      </c>
      <c r="I112" s="115" t="n">
        <v>3.19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0" t="n"/>
      <c r="E113" s="271" t="n"/>
      <c r="F113" s="99" t="n"/>
      <c r="G113" s="99" t="n"/>
      <c r="H113" s="99" t="n"/>
      <c r="I113" s="100" t="n"/>
      <c r="J113" s="101" t="n">
        <v>28.94</v>
      </c>
      <c r="K113" s="272" t="n">
        <v>1.2</v>
      </c>
      <c r="L113" s="101" t="n">
        <v>110.78</v>
      </c>
      <c r="M113" s="101" t="n">
        <v>71.26000000000001</v>
      </c>
      <c r="N113" s="103" t="n">
        <v>7894.18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0" t="n"/>
      <c r="E114" s="271" t="n"/>
      <c r="F114" s="99" t="n"/>
      <c r="G114" s="99" t="n"/>
      <c r="H114" s="99" t="n"/>
      <c r="I114" s="100" t="n"/>
      <c r="J114" s="101" t="n">
        <v>163.66</v>
      </c>
      <c r="K114" s="272" t="n">
        <v>1.2</v>
      </c>
      <c r="L114" s="101" t="n">
        <v>626.49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0" t="n"/>
      <c r="E115" s="271" t="n"/>
      <c r="F115" s="99" t="n"/>
      <c r="G115" s="99" t="n"/>
      <c r="H115" s="99" t="n"/>
      <c r="I115" s="100" t="n"/>
      <c r="J115" s="101" t="n">
        <v>28.62</v>
      </c>
      <c r="K115" s="272" t="n">
        <v>1.2</v>
      </c>
      <c r="L115" s="101" t="n">
        <v>109.56</v>
      </c>
      <c r="M115" s="101" t="n">
        <v>71.26000000000001</v>
      </c>
      <c r="N115" s="103" t="n">
        <v>7807.25</v>
      </c>
    </row>
    <row r="116" ht="19.35" customHeight="1">
      <c r="A116" s="96" t="n"/>
      <c r="B116" s="104" t="n"/>
      <c r="C116" s="98" t="inlineStr">
        <is>
          <t>ЗТ</t>
        </is>
      </c>
      <c r="D116" s="270" t="n"/>
      <c r="E116" s="271" t="n"/>
      <c r="F116" s="105" t="inlineStr">
        <is>
          <t>чел.-ч</t>
        </is>
      </c>
      <c r="G116" s="101" t="n">
        <v>3.71</v>
      </c>
      <c r="H116" s="272" t="n">
        <v>1.2</v>
      </c>
      <c r="I116" s="276" t="n">
        <v>14.20188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0" t="n"/>
      <c r="E117" s="271" t="n"/>
      <c r="F117" s="105" t="inlineStr">
        <is>
          <t>чел.-ч</t>
        </is>
      </c>
      <c r="G117" s="101" t="n">
        <v>2.12</v>
      </c>
      <c r="H117" s="272" t="n">
        <v>1.2</v>
      </c>
      <c r="I117" s="276" t="n">
        <v>8.115360000000001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0" t="n"/>
      <c r="E118" s="271" t="n"/>
      <c r="F118" s="99" t="n"/>
      <c r="G118" s="106" t="n"/>
      <c r="H118" s="106" t="n"/>
      <c r="I118" s="100" t="n"/>
      <c r="J118" s="101" t="n">
        <v>192.6</v>
      </c>
      <c r="K118" s="100" t="n"/>
      <c r="L118" s="101" t="n">
        <v>737.27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270" t="n"/>
      <c r="E119" s="271" t="n"/>
      <c r="F119" s="99" t="n"/>
      <c r="G119" s="106" t="n"/>
      <c r="H119" s="106" t="n"/>
      <c r="I119" s="100" t="n"/>
      <c r="J119" s="100" t="n"/>
      <c r="K119" s="100" t="n"/>
      <c r="L119" s="101" t="n">
        <v>220.34</v>
      </c>
      <c r="M119" s="100" t="n"/>
      <c r="N119" s="103" t="n">
        <v>15701.43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0" t="n"/>
      <c r="E120" s="271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1" t="n">
        <v>196.1</v>
      </c>
      <c r="M120" s="100" t="n"/>
      <c r="N120" s="112" t="n">
        <v>13974.27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0" t="n"/>
      <c r="E121" s="271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90.34</v>
      </c>
      <c r="M121" s="100" t="n"/>
      <c r="N121" s="103" t="n">
        <v>6437.59</v>
      </c>
    </row>
    <row r="122" ht="19.35" customHeight="1">
      <c r="A122" s="96" t="n"/>
      <c r="B122" s="108" t="n"/>
      <c r="C122" s="88" t="inlineStr">
        <is>
          <t>Всего по позиции</t>
        </is>
      </c>
      <c r="D122" s="270" t="n"/>
      <c r="E122" s="271" t="n"/>
      <c r="F122" s="100" t="n"/>
      <c r="G122" s="106" t="n"/>
      <c r="H122" s="106" t="n"/>
      <c r="I122" s="113" t="n"/>
      <c r="J122" s="113" t="n"/>
      <c r="K122" s="113" t="n"/>
      <c r="L122" s="114" t="n">
        <v>1023.71</v>
      </c>
      <c r="M122" s="113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0" t="n"/>
      <c r="E123" s="271" t="n"/>
      <c r="F123" s="93" t="inlineStr">
        <is>
          <t>100 шт</t>
        </is>
      </c>
      <c r="G123" s="94" t="n">
        <v>1.76</v>
      </c>
      <c r="H123" s="95" t="n">
        <v>1</v>
      </c>
      <c r="I123" s="115" t="n">
        <v>1.76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0" t="n"/>
      <c r="E124" s="271" t="n"/>
      <c r="F124" s="99" t="n"/>
      <c r="G124" s="99" t="n"/>
      <c r="H124" s="99" t="n"/>
      <c r="I124" s="100" t="n"/>
      <c r="J124" s="101" t="n">
        <v>201.24</v>
      </c>
      <c r="K124" s="272" t="n">
        <v>1.2</v>
      </c>
      <c r="L124" s="101" t="n">
        <v>425.02</v>
      </c>
      <c r="M124" s="101" t="n">
        <v>71.26000000000001</v>
      </c>
      <c r="N124" s="103" t="n">
        <v>30286.93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0" t="n"/>
      <c r="E125" s="271" t="n"/>
      <c r="F125" s="99" t="n"/>
      <c r="G125" s="99" t="n"/>
      <c r="H125" s="99" t="n"/>
      <c r="I125" s="100" t="n"/>
      <c r="J125" s="103" t="n">
        <v>1142.56</v>
      </c>
      <c r="K125" s="272" t="n">
        <v>1.2</v>
      </c>
      <c r="L125" s="103" t="n">
        <v>2413.09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0" t="n"/>
      <c r="E126" s="271" t="n"/>
      <c r="F126" s="99" t="n"/>
      <c r="G126" s="99" t="n"/>
      <c r="H126" s="99" t="n"/>
      <c r="I126" s="100" t="n"/>
      <c r="J126" s="101" t="n">
        <v>199.8</v>
      </c>
      <c r="K126" s="272" t="n">
        <v>1.2</v>
      </c>
      <c r="L126" s="101" t="n">
        <v>421.98</v>
      </c>
      <c r="M126" s="101" t="n">
        <v>71.26000000000001</v>
      </c>
      <c r="N126" s="103" t="n">
        <v>30070.29</v>
      </c>
    </row>
    <row r="127" ht="19.35" customHeight="1">
      <c r="A127" s="96" t="n"/>
      <c r="B127" s="104" t="n"/>
      <c r="C127" s="98" t="inlineStr">
        <is>
          <t>ЗТ</t>
        </is>
      </c>
      <c r="D127" s="270" t="n"/>
      <c r="E127" s="271" t="n"/>
      <c r="F127" s="105" t="inlineStr">
        <is>
          <t>чел.-ч</t>
        </is>
      </c>
      <c r="G127" s="274" t="n">
        <v>25.8</v>
      </c>
      <c r="H127" s="272" t="n">
        <v>1.2</v>
      </c>
      <c r="I127" s="273" t="n">
        <v>54.4896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0" t="n"/>
      <c r="E128" s="271" t="n"/>
      <c r="F128" s="105" t="inlineStr">
        <is>
          <t>чел.-ч</t>
        </is>
      </c>
      <c r="G128" s="274" t="n">
        <v>14.8</v>
      </c>
      <c r="H128" s="272" t="n">
        <v>1.2</v>
      </c>
      <c r="I128" s="273" t="n">
        <v>31.2576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0" t="n"/>
      <c r="E129" s="271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2838.11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270" t="n"/>
      <c r="E130" s="271" t="n"/>
      <c r="F130" s="99" t="n"/>
      <c r="G130" s="106" t="n"/>
      <c r="H130" s="106" t="n"/>
      <c r="I130" s="100" t="n"/>
      <c r="J130" s="100" t="n"/>
      <c r="K130" s="100" t="n"/>
      <c r="L130" s="101" t="n">
        <v>847</v>
      </c>
      <c r="M130" s="100" t="n"/>
      <c r="N130" s="103" t="n">
        <v>60357.22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0" t="n"/>
      <c r="E131" s="271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1" t="n">
        <v>753.83</v>
      </c>
      <c r="M131" s="100" t="n"/>
      <c r="N131" s="112" t="n">
        <v>53717.93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0" t="n"/>
      <c r="E132" s="271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1" t="n">
        <v>347.27</v>
      </c>
      <c r="M132" s="100" t="n"/>
      <c r="N132" s="103" t="n">
        <v>24746.46</v>
      </c>
    </row>
    <row r="133" ht="19.35" customHeight="1">
      <c r="A133" s="96" t="n"/>
      <c r="B133" s="108" t="n"/>
      <c r="C133" s="88" t="inlineStr">
        <is>
          <t>Всего по позиции</t>
        </is>
      </c>
      <c r="D133" s="270" t="n"/>
      <c r="E133" s="271" t="n"/>
      <c r="F133" s="100" t="n"/>
      <c r="G133" s="106" t="n"/>
      <c r="H133" s="106" t="n"/>
      <c r="I133" s="113" t="n"/>
      <c r="J133" s="113" t="n"/>
      <c r="K133" s="113" t="n"/>
      <c r="L133" s="114" t="n">
        <v>3939.21</v>
      </c>
      <c r="M133" s="113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0" t="n"/>
      <c r="E134" s="271" t="n"/>
      <c r="F134" s="93" t="inlineStr">
        <is>
          <t>100 шт</t>
        </is>
      </c>
      <c r="G134" s="94" t="n">
        <v>1.76</v>
      </c>
      <c r="H134" s="95" t="n">
        <v>1</v>
      </c>
      <c r="I134" s="115" t="n">
        <v>1.76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0" t="n"/>
      <c r="E135" s="271" t="n"/>
      <c r="F135" s="99" t="n"/>
      <c r="G135" s="99" t="n"/>
      <c r="H135" s="99" t="n"/>
      <c r="I135" s="100" t="n"/>
      <c r="J135" s="101" t="n">
        <v>58.34</v>
      </c>
      <c r="K135" s="272" t="n">
        <v>1.2</v>
      </c>
      <c r="L135" s="101" t="n">
        <v>123.21</v>
      </c>
      <c r="M135" s="101" t="n">
        <v>71.26000000000001</v>
      </c>
      <c r="N135" s="103" t="n">
        <v>8779.940000000001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0" t="n"/>
      <c r="E136" s="271" t="n"/>
      <c r="F136" s="99" t="n"/>
      <c r="G136" s="99" t="n"/>
      <c r="H136" s="99" t="n"/>
      <c r="I136" s="100" t="n"/>
      <c r="J136" s="101" t="n">
        <v>330.42</v>
      </c>
      <c r="K136" s="272" t="n">
        <v>1.2</v>
      </c>
      <c r="L136" s="101" t="n">
        <v>697.85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0" t="n"/>
      <c r="E137" s="271" t="n"/>
      <c r="F137" s="99" t="n"/>
      <c r="G137" s="99" t="n"/>
      <c r="H137" s="99" t="n"/>
      <c r="I137" s="100" t="n"/>
      <c r="J137" s="101" t="n">
        <v>57.78</v>
      </c>
      <c r="K137" s="272" t="n">
        <v>1.2</v>
      </c>
      <c r="L137" s="101" t="n">
        <v>122.03</v>
      </c>
      <c r="M137" s="101" t="n">
        <v>71.26000000000001</v>
      </c>
      <c r="N137" s="103" t="n">
        <v>8695.860000000001</v>
      </c>
    </row>
    <row r="138" ht="19.35" customHeight="1">
      <c r="A138" s="96" t="n"/>
      <c r="B138" s="104" t="n"/>
      <c r="C138" s="98" t="inlineStr">
        <is>
          <t>ЗТ</t>
        </is>
      </c>
      <c r="D138" s="270" t="n"/>
      <c r="E138" s="271" t="n"/>
      <c r="F138" s="105" t="inlineStr">
        <is>
          <t>чел.-ч</t>
        </is>
      </c>
      <c r="G138" s="101" t="n">
        <v>7.48</v>
      </c>
      <c r="H138" s="272" t="n">
        <v>1.2</v>
      </c>
      <c r="I138" s="276" t="n">
        <v>15.79776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0" t="n"/>
      <c r="E139" s="271" t="n"/>
      <c r="F139" s="105" t="inlineStr">
        <is>
          <t>чел.-ч</t>
        </is>
      </c>
      <c r="G139" s="101" t="n">
        <v>4.28</v>
      </c>
      <c r="H139" s="272" t="n">
        <v>1.2</v>
      </c>
      <c r="I139" s="276" t="n">
        <v>9.03936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0" t="n"/>
      <c r="E140" s="271" t="n"/>
      <c r="F140" s="99" t="n"/>
      <c r="G140" s="106" t="n"/>
      <c r="H140" s="106" t="n"/>
      <c r="I140" s="100" t="n"/>
      <c r="J140" s="101" t="n">
        <v>388.76</v>
      </c>
      <c r="K140" s="100" t="n"/>
      <c r="L140" s="101" t="n">
        <v>821.0599999999999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270" t="n"/>
      <c r="E141" s="271" t="n"/>
      <c r="F141" s="99" t="n"/>
      <c r="G141" s="106" t="n"/>
      <c r="H141" s="106" t="n"/>
      <c r="I141" s="100" t="n"/>
      <c r="J141" s="100" t="n"/>
      <c r="K141" s="100" t="n"/>
      <c r="L141" s="101" t="n">
        <v>245.24</v>
      </c>
      <c r="M141" s="100" t="n"/>
      <c r="N141" s="103" t="n">
        <v>17475.8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0" t="n"/>
      <c r="E142" s="271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218.26</v>
      </c>
      <c r="M142" s="100" t="n"/>
      <c r="N142" s="112" t="n">
        <v>15553.46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0" t="n"/>
      <c r="E143" s="271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100.55</v>
      </c>
      <c r="M143" s="100" t="n"/>
      <c r="N143" s="103" t="n">
        <v>7165.08</v>
      </c>
    </row>
    <row r="144" ht="19.35" customHeight="1">
      <c r="A144" s="96" t="n"/>
      <c r="B144" s="108" t="n"/>
      <c r="C144" s="88" t="inlineStr">
        <is>
          <t>Всего по позиции</t>
        </is>
      </c>
      <c r="D144" s="270" t="n"/>
      <c r="E144" s="271" t="n"/>
      <c r="F144" s="100" t="n"/>
      <c r="G144" s="106" t="n"/>
      <c r="H144" s="106" t="n"/>
      <c r="I144" s="113" t="n"/>
      <c r="J144" s="113" t="n"/>
      <c r="K144" s="113" t="n"/>
      <c r="L144" s="114" t="n">
        <v>1139.87</v>
      </c>
      <c r="M144" s="113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0" t="n"/>
      <c r="E145" s="271" t="n"/>
      <c r="F145" s="93" t="inlineStr">
        <is>
          <t>100 шт</t>
        </is>
      </c>
      <c r="G145" s="94" t="n">
        <v>0.32</v>
      </c>
      <c r="H145" s="95" t="n">
        <v>1</v>
      </c>
      <c r="I145" s="115" t="n">
        <v>0.32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0" t="n"/>
      <c r="E146" s="271" t="n"/>
      <c r="F146" s="99" t="n"/>
      <c r="G146" s="99" t="n"/>
      <c r="H146" s="99" t="n"/>
      <c r="I146" s="100" t="n"/>
      <c r="J146" s="101" t="n">
        <v>326.82</v>
      </c>
      <c r="K146" s="272" t="n">
        <v>1.2</v>
      </c>
      <c r="L146" s="101" t="n">
        <v>125.5</v>
      </c>
      <c r="M146" s="101" t="n">
        <v>71.26000000000001</v>
      </c>
      <c r="N146" s="103" t="n">
        <v>8943.129999999999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0" t="n"/>
      <c r="E147" s="271" t="n"/>
      <c r="F147" s="99" t="n"/>
      <c r="G147" s="99" t="n"/>
      <c r="H147" s="99" t="n"/>
      <c r="I147" s="100" t="n"/>
      <c r="J147" s="103" t="n">
        <v>1852.8</v>
      </c>
      <c r="K147" s="272" t="n">
        <v>1.2</v>
      </c>
      <c r="L147" s="101" t="n">
        <v>711.48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0" t="n"/>
      <c r="E148" s="271" t="n"/>
      <c r="F148" s="99" t="n"/>
      <c r="G148" s="99" t="n"/>
      <c r="H148" s="99" t="n"/>
      <c r="I148" s="100" t="n"/>
      <c r="J148" s="101" t="n">
        <v>324</v>
      </c>
      <c r="K148" s="272" t="n">
        <v>1.2</v>
      </c>
      <c r="L148" s="101" t="n">
        <v>124.42</v>
      </c>
      <c r="M148" s="101" t="n">
        <v>71.26000000000001</v>
      </c>
      <c r="N148" s="103" t="n">
        <v>8866.17</v>
      </c>
    </row>
    <row r="149" ht="19.35" customHeight="1">
      <c r="A149" s="96" t="n"/>
      <c r="B149" s="104" t="n"/>
      <c r="C149" s="98" t="inlineStr">
        <is>
          <t>ЗТ</t>
        </is>
      </c>
      <c r="D149" s="270" t="n"/>
      <c r="E149" s="271" t="n"/>
      <c r="F149" s="105" t="inlineStr">
        <is>
          <t>чел.-ч</t>
        </is>
      </c>
      <c r="G149" s="274" t="n">
        <v>41.9</v>
      </c>
      <c r="H149" s="272" t="n">
        <v>1.2</v>
      </c>
      <c r="I149" s="273" t="n">
        <v>16.0896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0" t="n"/>
      <c r="E150" s="271" t="n"/>
      <c r="F150" s="105" t="inlineStr">
        <is>
          <t>чел.-ч</t>
        </is>
      </c>
      <c r="G150" s="121" t="n">
        <v>24</v>
      </c>
      <c r="H150" s="272" t="n">
        <v>1.2</v>
      </c>
      <c r="I150" s="275" t="n">
        <v>9.215999999999999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0" t="n"/>
      <c r="E151" s="271" t="n"/>
      <c r="F151" s="99" t="n"/>
      <c r="G151" s="106" t="n"/>
      <c r="H151" s="106" t="n"/>
      <c r="I151" s="100" t="n"/>
      <c r="J151" s="103" t="n">
        <v>2179.62</v>
      </c>
      <c r="K151" s="100" t="n"/>
      <c r="L151" s="101" t="n">
        <v>836.98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270" t="n"/>
      <c r="E152" s="271" t="n"/>
      <c r="F152" s="99" t="n"/>
      <c r="G152" s="106" t="n"/>
      <c r="H152" s="106" t="n"/>
      <c r="I152" s="100" t="n"/>
      <c r="J152" s="100" t="n"/>
      <c r="K152" s="100" t="n"/>
      <c r="L152" s="101" t="n">
        <v>249.92</v>
      </c>
      <c r="M152" s="100" t="n"/>
      <c r="N152" s="103" t="n">
        <v>17809.3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0" t="n"/>
      <c r="E153" s="271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1" t="n">
        <v>222.43</v>
      </c>
      <c r="M153" s="100" t="n"/>
      <c r="N153" s="112" t="n">
        <v>15850.28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0" t="n"/>
      <c r="E154" s="271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102.47</v>
      </c>
      <c r="M154" s="100" t="n"/>
      <c r="N154" s="103" t="n">
        <v>7301.81</v>
      </c>
    </row>
    <row r="155" ht="19.35" customHeight="1">
      <c r="A155" s="96" t="n"/>
      <c r="B155" s="108" t="n"/>
      <c r="C155" s="88" t="inlineStr">
        <is>
          <t>Всего по позиции</t>
        </is>
      </c>
      <c r="D155" s="270" t="n"/>
      <c r="E155" s="271" t="n"/>
      <c r="F155" s="100" t="n"/>
      <c r="G155" s="106" t="n"/>
      <c r="H155" s="106" t="n"/>
      <c r="I155" s="113" t="n"/>
      <c r="J155" s="113" t="n"/>
      <c r="K155" s="113" t="n"/>
      <c r="L155" s="114" t="n">
        <v>1161.88</v>
      </c>
      <c r="M155" s="113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0" t="n"/>
      <c r="E156" s="271" t="n"/>
      <c r="F156" s="93" t="inlineStr">
        <is>
          <t>100 шт</t>
        </is>
      </c>
      <c r="G156" s="94" t="n">
        <v>0.32</v>
      </c>
      <c r="H156" s="95" t="n">
        <v>1</v>
      </c>
      <c r="I156" s="115" t="n">
        <v>0.32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0" t="n"/>
      <c r="E157" s="271" t="n"/>
      <c r="F157" s="99" t="n"/>
      <c r="G157" s="99" t="n"/>
      <c r="H157" s="99" t="n"/>
      <c r="I157" s="100" t="n"/>
      <c r="J157" s="101" t="n">
        <v>93.59999999999999</v>
      </c>
      <c r="K157" s="272" t="n">
        <v>1.2</v>
      </c>
      <c r="L157" s="101" t="n">
        <v>35.94</v>
      </c>
      <c r="M157" s="101" t="n">
        <v>71.26000000000001</v>
      </c>
      <c r="N157" s="103" t="n">
        <v>2561.08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0" t="n"/>
      <c r="E158" s="271" t="n"/>
      <c r="F158" s="99" t="n"/>
      <c r="G158" s="99" t="n"/>
      <c r="H158" s="99" t="n"/>
      <c r="I158" s="100" t="n"/>
      <c r="J158" s="101" t="n">
        <v>531.14</v>
      </c>
      <c r="K158" s="272" t="n">
        <v>1.2</v>
      </c>
      <c r="L158" s="101" t="n">
        <v>203.96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0" t="n"/>
      <c r="E159" s="271" t="n"/>
      <c r="F159" s="99" t="n"/>
      <c r="G159" s="99" t="n"/>
      <c r="H159" s="99" t="n"/>
      <c r="I159" s="100" t="n"/>
      <c r="J159" s="101" t="n">
        <v>92.88</v>
      </c>
      <c r="K159" s="272" t="n">
        <v>1.2</v>
      </c>
      <c r="L159" s="101" t="n">
        <v>35.67</v>
      </c>
      <c r="M159" s="101" t="n">
        <v>71.26000000000001</v>
      </c>
      <c r="N159" s="103" t="n">
        <v>2541.84</v>
      </c>
    </row>
    <row r="160" ht="19.35" customHeight="1">
      <c r="A160" s="96" t="n"/>
      <c r="B160" s="104" t="n"/>
      <c r="C160" s="98" t="inlineStr">
        <is>
          <t>ЗТ</t>
        </is>
      </c>
      <c r="D160" s="270" t="n"/>
      <c r="E160" s="271" t="n"/>
      <c r="F160" s="105" t="inlineStr">
        <is>
          <t>чел.-ч</t>
        </is>
      </c>
      <c r="G160" s="121" t="n">
        <v>12</v>
      </c>
      <c r="H160" s="272" t="n">
        <v>1.2</v>
      </c>
      <c r="I160" s="275" t="n">
        <v>4.608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0" t="n"/>
      <c r="E161" s="271" t="n"/>
      <c r="F161" s="105" t="inlineStr">
        <is>
          <t>чел.-ч</t>
        </is>
      </c>
      <c r="G161" s="101" t="n">
        <v>6.88</v>
      </c>
      <c r="H161" s="272" t="n">
        <v>1.2</v>
      </c>
      <c r="I161" s="276" t="n">
        <v>2.64192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0" t="n"/>
      <c r="E162" s="271" t="n"/>
      <c r="F162" s="99" t="n"/>
      <c r="G162" s="106" t="n"/>
      <c r="H162" s="106" t="n"/>
      <c r="I162" s="100" t="n"/>
      <c r="J162" s="101" t="n">
        <v>624.74</v>
      </c>
      <c r="K162" s="100" t="n"/>
      <c r="L162" s="101" t="n">
        <v>239.9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270" t="n"/>
      <c r="E163" s="271" t="n"/>
      <c r="F163" s="99" t="n"/>
      <c r="G163" s="106" t="n"/>
      <c r="H163" s="106" t="n"/>
      <c r="I163" s="100" t="n"/>
      <c r="J163" s="100" t="n"/>
      <c r="K163" s="100" t="n"/>
      <c r="L163" s="101" t="n">
        <v>71.61</v>
      </c>
      <c r="M163" s="100" t="n"/>
      <c r="N163" s="103" t="n">
        <v>5102.92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0" t="n"/>
      <c r="E164" s="271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63.73</v>
      </c>
      <c r="M164" s="100" t="n"/>
      <c r="N164" s="112" t="n">
        <v>4541.6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0" t="n"/>
      <c r="E165" s="271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29.36</v>
      </c>
      <c r="M165" s="100" t="n"/>
      <c r="N165" s="103" t="n">
        <v>2092.2</v>
      </c>
    </row>
    <row r="166" ht="19.35" customHeight="1">
      <c r="A166" s="96" t="n"/>
      <c r="B166" s="108" t="n"/>
      <c r="C166" s="88" t="inlineStr">
        <is>
          <t>Всего по позиции</t>
        </is>
      </c>
      <c r="D166" s="270" t="n"/>
      <c r="E166" s="271" t="n"/>
      <c r="F166" s="100" t="n"/>
      <c r="G166" s="106" t="n"/>
      <c r="H166" s="106" t="n"/>
      <c r="I166" s="113" t="n"/>
      <c r="J166" s="113" t="n"/>
      <c r="K166" s="113" t="n"/>
      <c r="L166" s="115" t="n">
        <v>332.99</v>
      </c>
      <c r="M166" s="113" t="n"/>
      <c r="N166" s="94" t="n"/>
    </row>
    <row r="167" ht="19.35" customHeight="1">
      <c r="A167" s="122" t="n"/>
      <c r="B167" s="122" t="n"/>
      <c r="C167" s="123" t="inlineStr">
        <is>
          <t>Итого по разделу 1. Вырубка просеки</t>
        </is>
      </c>
      <c r="L167" s="124" t="n">
        <v>28013.67</v>
      </c>
      <c r="M167" s="122" t="n"/>
      <c r="N167" s="125" t="n"/>
    </row>
    <row r="168" ht="19.35" customHeight="1">
      <c r="A168" s="126" t="n"/>
      <c r="B168" s="127" t="n"/>
      <c r="C168" s="128" t="inlineStr">
        <is>
          <t>Итого прямые затраты по разделу</t>
        </is>
      </c>
      <c r="L168" s="129" t="n">
        <v>15519.98</v>
      </c>
      <c r="M168" s="130" t="n"/>
      <c r="N168" s="129" t="n">
        <v>745640.58</v>
      </c>
    </row>
    <row r="169" ht="19.35" customHeight="1">
      <c r="A169" s="126" t="n"/>
      <c r="B169" s="127" t="n"/>
      <c r="C169" s="128" t="inlineStr">
        <is>
          <t>в том числе</t>
        </is>
      </c>
      <c r="L169" s="129" t="n"/>
      <c r="M169" s="130" t="n"/>
      <c r="N169" s="129" t="n"/>
    </row>
    <row r="170" ht="19.35" customHeight="1">
      <c r="A170" s="126" t="n"/>
      <c r="B170" s="127" t="n"/>
      <c r="C170" s="128" t="inlineStr">
        <is>
          <t>- оплата труда (ОТ)</t>
        </is>
      </c>
      <c r="L170" s="129" t="n">
        <v>8358.120000000001</v>
      </c>
      <c r="M170" s="130" t="n"/>
      <c r="N170" s="129" t="n">
        <v>595599.61</v>
      </c>
    </row>
    <row r="171" ht="19.35" customHeight="1">
      <c r="A171" s="126" t="n"/>
      <c r="B171" s="127" t="n"/>
      <c r="C171" s="128" t="inlineStr">
        <is>
          <t>- эксплуатация машин и механизмов</t>
        </is>
      </c>
      <c r="L171" s="129" t="n">
        <v>7161.86</v>
      </c>
      <c r="M171" s="130" t="n"/>
      <c r="N171" s="129" t="n">
        <v>150040.97</v>
      </c>
    </row>
    <row r="172" ht="19.35" customHeight="1">
      <c r="A172" s="126" t="n"/>
      <c r="B172" s="131" t="n"/>
      <c r="C172" s="132" t="inlineStr">
        <is>
          <t>в том числе</t>
        </is>
      </c>
      <c r="L172" s="129" t="n"/>
      <c r="M172" s="130" t="n"/>
      <c r="N172" s="129" t="n"/>
    </row>
    <row r="173" ht="19.35" customHeight="1">
      <c r="A173" s="126" t="n"/>
      <c r="B173" s="131" t="n"/>
      <c r="C173" s="132" t="inlineStr">
        <is>
          <t>эксплуатация машин и механизмов без учета доплат к оплате труда машинистов</t>
        </is>
      </c>
      <c r="L173" s="129" t="n">
        <v>7161.86</v>
      </c>
      <c r="M173" s="130" t="n"/>
      <c r="N173" s="129" t="n">
        <v>150040.97</v>
      </c>
    </row>
    <row r="174" ht="19.35" customHeight="1">
      <c r="A174" s="126" t="n"/>
      <c r="B174" s="131" t="n"/>
      <c r="C174" s="132" t="inlineStr">
        <is>
          <t>в том числе</t>
        </is>
      </c>
      <c r="L174" s="129" t="n"/>
      <c r="M174" s="130" t="n"/>
      <c r="N174" s="129" t="n"/>
    </row>
    <row r="175" ht="19.35" customHeight="1">
      <c r="A175" s="126" t="n"/>
      <c r="B175" s="131" t="n"/>
      <c r="C175" s="132" t="inlineStr">
        <is>
          <t>оплата труда машинистов (ОТм)</t>
        </is>
      </c>
      <c r="L175" s="129" t="n">
        <v>1252.43</v>
      </c>
      <c r="M175" s="130" t="n"/>
      <c r="N175" s="129" t="n">
        <v>89248.16</v>
      </c>
    </row>
    <row r="176" ht="19.35" customHeight="1">
      <c r="A176" s="126" t="n"/>
      <c r="B176" s="127" t="n"/>
      <c r="C176" s="128" t="inlineStr">
        <is>
          <t>Итого ФОТ (справочно)</t>
        </is>
      </c>
      <c r="L176" s="129" t="n">
        <v>9610.549999999999</v>
      </c>
      <c r="M176" s="130" t="n"/>
      <c r="N176" s="129" t="n">
        <v>684847.77</v>
      </c>
    </row>
    <row r="177" ht="19.35" customHeight="1">
      <c r="A177" s="126" t="n"/>
      <c r="B177" s="127" t="n"/>
      <c r="C177" s="128" t="inlineStr">
        <is>
          <t>Итого накладные расходы</t>
        </is>
      </c>
      <c r="L177" s="129" t="n">
        <v>8553.370000000001</v>
      </c>
      <c r="M177" s="130" t="n"/>
      <c r="N177" s="129" t="n">
        <v>609514.52</v>
      </c>
    </row>
    <row r="178" ht="19.35" customHeight="1">
      <c r="A178" s="126" t="n"/>
      <c r="B178" s="127" t="n"/>
      <c r="C178" s="128" t="inlineStr">
        <is>
          <t>Итого сметная прибыль</t>
        </is>
      </c>
      <c r="L178" s="129" t="n">
        <v>3940.32</v>
      </c>
      <c r="M178" s="130" t="n"/>
      <c r="N178" s="129" t="n">
        <v>280787.6</v>
      </c>
    </row>
    <row r="179" ht="19.35" customHeight="1">
      <c r="A179" s="126" t="n"/>
      <c r="B179" s="133" t="n"/>
      <c r="C179" s="134" t="inlineStr">
        <is>
          <t>Итого по разделу</t>
        </is>
      </c>
      <c r="L179" s="124" t="n">
        <v>28013.67</v>
      </c>
      <c r="M179" s="135" t="n"/>
      <c r="N179" s="124" t="n">
        <v>1635942.7</v>
      </c>
    </row>
    <row r="180" ht="19.35" customHeight="1">
      <c r="A180" s="126" t="n"/>
      <c r="B180" s="131" t="n"/>
      <c r="C180" s="132" t="inlineStr">
        <is>
          <t>Справочно</t>
        </is>
      </c>
      <c r="L180" s="129" t="n"/>
      <c r="M180" s="130" t="n"/>
      <c r="N180" s="129" t="n"/>
    </row>
    <row r="181" ht="19.35" customHeight="1">
      <c r="A181" s="126" t="n"/>
      <c r="B181" s="127" t="n"/>
      <c r="C181" s="132" t="inlineStr">
        <is>
          <t>затраты труда рабочих</t>
        </is>
      </c>
      <c r="I181" s="136" t="n">
        <v>988.50444</v>
      </c>
      <c r="J181" s="137" t="n"/>
      <c r="K181" s="137" t="n"/>
      <c r="L181" s="130" t="n"/>
      <c r="M181" s="130" t="n"/>
      <c r="N181" s="130" t="n"/>
    </row>
    <row r="182" ht="19.35" customHeight="1">
      <c r="A182" s="126" t="n"/>
      <c r="B182" s="127" t="n"/>
      <c r="C182" s="132" t="inlineStr">
        <is>
          <t>затраты труда машинистов</t>
        </is>
      </c>
      <c r="I182" s="136" t="n">
        <v>92.76996</v>
      </c>
      <c r="J182" s="137" t="n"/>
      <c r="K182" s="137" t="n"/>
      <c r="L182" s="130" t="n"/>
      <c r="M182" s="130" t="n"/>
      <c r="N182" s="130" t="n"/>
    </row>
    <row r="183" ht="19.35" customHeight="1">
      <c r="A183" s="138" t="n"/>
      <c r="B183" s="139" t="n"/>
      <c r="C183" s="140" t="inlineStr">
        <is>
          <t>ВСЕГО по смете</t>
        </is>
      </c>
      <c r="D183" s="141" t="n"/>
      <c r="E183" s="141" t="n"/>
      <c r="F183" s="142" t="n"/>
      <c r="G183" s="142" t="n"/>
      <c r="H183" s="142" t="n"/>
      <c r="I183" s="142" t="n"/>
      <c r="J183" s="142" t="n"/>
      <c r="K183" s="142" t="n"/>
      <c r="L183" s="143" t="n"/>
      <c r="M183" s="142" t="n"/>
      <c r="N183" s="144" t="n"/>
    </row>
    <row r="184" ht="19.35" customHeight="1">
      <c r="A184" s="126" t="n"/>
      <c r="B184" s="133" t="n"/>
      <c r="C184" s="134" t="inlineStr">
        <is>
          <t>Итого по всем разделам</t>
        </is>
      </c>
      <c r="L184" s="124" t="n">
        <v>28013.67</v>
      </c>
      <c r="M184" s="125" t="n"/>
      <c r="N184" s="124" t="n"/>
    </row>
    <row r="185" ht="19.35" customHeight="1">
      <c r="A185" s="126" t="n"/>
      <c r="B185" s="127" t="n"/>
      <c r="C185" s="128" t="inlineStr">
        <is>
          <t>ВСЕГО строительные работы</t>
        </is>
      </c>
      <c r="L185" s="129" t="n">
        <v>28013.67</v>
      </c>
      <c r="M185" s="130" t="n"/>
      <c r="N185" s="129" t="n">
        <v>1635942.7</v>
      </c>
    </row>
    <row r="186" ht="19.35" customHeight="1">
      <c r="A186" s="126" t="n"/>
      <c r="B186" s="131" t="n"/>
      <c r="C186" s="132" t="inlineStr">
        <is>
          <t>в том числе</t>
        </is>
      </c>
      <c r="L186" s="129" t="n"/>
      <c r="M186" s="130" t="n"/>
      <c r="N186" s="129" t="n"/>
    </row>
    <row r="187" ht="19.35" customHeight="1">
      <c r="A187" s="126" t="n"/>
      <c r="B187" s="131" t="n"/>
      <c r="C187" s="132" t="inlineStr">
        <is>
          <t>всего прямые затраты</t>
        </is>
      </c>
      <c r="L187" s="129" t="n">
        <v>15519.98</v>
      </c>
      <c r="M187" s="130" t="n"/>
      <c r="N187" s="129" t="n">
        <v>745640.58</v>
      </c>
    </row>
    <row r="188" ht="19.35" customHeight="1">
      <c r="A188" s="126" t="n"/>
      <c r="B188" s="131" t="n"/>
      <c r="C188" s="132" t="inlineStr">
        <is>
          <t>в том числе</t>
        </is>
      </c>
      <c r="L188" s="129" t="n"/>
      <c r="M188" s="130" t="n"/>
      <c r="N188" s="129" t="n"/>
    </row>
    <row r="189" ht="19.35" customHeight="1">
      <c r="A189" s="126" t="n"/>
      <c r="B189" s="131" t="n"/>
      <c r="C189" s="132" t="inlineStr">
        <is>
          <t>- оплата труда (ОТ)</t>
        </is>
      </c>
      <c r="L189" s="129" t="n">
        <v>8358.120000000001</v>
      </c>
      <c r="M189" s="130" t="n"/>
      <c r="N189" s="129" t="n">
        <v>595599.61</v>
      </c>
    </row>
    <row r="190" ht="19.35" customHeight="1">
      <c r="A190" s="126" t="n"/>
      <c r="B190" s="131" t="n"/>
      <c r="C190" s="132" t="inlineStr">
        <is>
          <t>- эксплуатация машин и механизмов</t>
        </is>
      </c>
      <c r="L190" s="129" t="n">
        <v>7161.86</v>
      </c>
      <c r="M190" s="130" t="n"/>
      <c r="N190" s="129" t="n">
        <v>150040.97</v>
      </c>
    </row>
    <row r="191" ht="19.35" customHeight="1">
      <c r="A191" s="126" t="n"/>
      <c r="B191" s="131" t="n"/>
      <c r="C191" s="132" t="inlineStr">
        <is>
          <t>в т.ч. эксплуатация машин и механизмов без учета доплат к оплате труда машинистов</t>
        </is>
      </c>
      <c r="L191" s="129" t="n">
        <v>7161.86</v>
      </c>
      <c r="M191" s="130" t="n"/>
      <c r="N191" s="129" t="n">
        <v>150040.97</v>
      </c>
    </row>
    <row r="192" ht="19.35" customHeight="1">
      <c r="A192" s="126" t="n"/>
      <c r="B192" s="131" t="n"/>
      <c r="C192" s="132" t="inlineStr">
        <is>
          <t>- в т.ч. оплата труда машинистов (ОТм)</t>
        </is>
      </c>
      <c r="L192" s="129" t="n">
        <v>1252.43</v>
      </c>
      <c r="M192" s="130" t="n"/>
      <c r="N192" s="129" t="n">
        <v>89248.16</v>
      </c>
    </row>
    <row r="193" ht="19.35" customHeight="1">
      <c r="A193" s="126" t="n"/>
      <c r="B193" s="131" t="n"/>
      <c r="C193" s="132" t="inlineStr">
        <is>
          <t>всего ФОТ (справочно)</t>
        </is>
      </c>
      <c r="L193" s="129" t="n">
        <v>9610.549999999999</v>
      </c>
      <c r="M193" s="130" t="n"/>
      <c r="N193" s="129" t="n">
        <v>684847.77</v>
      </c>
    </row>
    <row r="194" ht="19.35" customHeight="1">
      <c r="A194" s="126" t="n"/>
      <c r="B194" s="131" t="n"/>
      <c r="C194" s="132" t="inlineStr">
        <is>
          <t>всего накладные расходы</t>
        </is>
      </c>
      <c r="L194" s="129" t="n">
        <v>8553.370000000001</v>
      </c>
      <c r="M194" s="130" t="n"/>
      <c r="N194" s="129" t="n">
        <v>609514.52</v>
      </c>
    </row>
    <row r="195" ht="19.35" customHeight="1">
      <c r="A195" s="126" t="n"/>
      <c r="B195" s="131" t="n"/>
      <c r="C195" s="132" t="inlineStr">
        <is>
          <t>всего сметная прибыль</t>
        </is>
      </c>
      <c r="L195" s="129" t="n">
        <v>3940.32</v>
      </c>
      <c r="M195" s="130" t="n"/>
      <c r="N195" s="129" t="n">
        <v>280787.6</v>
      </c>
    </row>
    <row r="196" ht="19.35" customHeight="1">
      <c r="A196" s="126" t="n"/>
      <c r="B196" s="133" t="n"/>
      <c r="C196" s="134" t="inlineStr">
        <is>
          <t>ВСЕГО по смете</t>
        </is>
      </c>
      <c r="L196" s="124" t="n">
        <v>28013.67</v>
      </c>
      <c r="M196" s="125" t="n"/>
      <c r="N196" s="124" t="n">
        <v>1635942.7</v>
      </c>
    </row>
    <row r="197" ht="19.35" customHeight="1">
      <c r="A197" s="126" t="n"/>
      <c r="B197" s="131" t="n"/>
      <c r="C197" s="132" t="inlineStr">
        <is>
          <t>Всего прямые затраты</t>
        </is>
      </c>
      <c r="L197" s="129" t="n">
        <v>15519.98</v>
      </c>
      <c r="M197" s="130" t="n"/>
      <c r="N197" s="129" t="n">
        <v>745640.58</v>
      </c>
    </row>
    <row r="198" ht="19.35" customHeight="1">
      <c r="A198" s="126" t="n"/>
      <c r="B198" s="131" t="n"/>
      <c r="C198" s="132" t="inlineStr">
        <is>
          <t>в том числе</t>
        </is>
      </c>
      <c r="L198" s="129" t="n"/>
      <c r="M198" s="130" t="n"/>
      <c r="N198" s="129" t="n"/>
    </row>
    <row r="199" ht="19.35" customHeight="1">
      <c r="A199" s="126" t="n"/>
      <c r="B199" s="131" t="n"/>
      <c r="C199" s="132" t="inlineStr">
        <is>
          <t>- оплата труда рабочих (ОТ)</t>
        </is>
      </c>
      <c r="L199" s="129" t="n">
        <v>8358.120000000001</v>
      </c>
      <c r="M199" s="130" t="n"/>
      <c r="N199" s="129" t="n">
        <v>595599.61</v>
      </c>
    </row>
    <row r="200" ht="19.35" customHeight="1">
      <c r="A200" s="126" t="n"/>
      <c r="B200" s="131" t="n"/>
      <c r="C200" s="132" t="inlineStr">
        <is>
          <t>- эксплуатация машин и механизмов</t>
        </is>
      </c>
      <c r="L200" s="129" t="n">
        <v>7161.86</v>
      </c>
      <c r="M200" s="130" t="n"/>
      <c r="N200" s="129" t="n">
        <v>150040.97</v>
      </c>
    </row>
    <row r="201" ht="19.35" customHeight="1">
      <c r="A201" s="126" t="n"/>
      <c r="B201" s="131" t="n"/>
      <c r="C201" s="132" t="inlineStr">
        <is>
          <t>в т.ч. эксплуатация машин и механизмов без учета доплат к оплате труда машинистов</t>
        </is>
      </c>
      <c r="L201" s="129" t="n">
        <v>7161.86</v>
      </c>
      <c r="M201" s="130" t="n"/>
      <c r="N201" s="129" t="n">
        <v>150040.97</v>
      </c>
    </row>
    <row r="202" ht="19.35" customHeight="1">
      <c r="A202" s="126" t="n"/>
      <c r="B202" s="131" t="n"/>
      <c r="C202" s="132" t="inlineStr">
        <is>
          <t>- в т.ч. оплата труда машинистов (ОТм)</t>
        </is>
      </c>
      <c r="L202" s="129" t="n">
        <v>1252.43</v>
      </c>
      <c r="M202" s="130" t="n"/>
      <c r="N202" s="129" t="n">
        <v>89248.16</v>
      </c>
    </row>
    <row r="203" ht="19.35" customHeight="1">
      <c r="A203" s="126" t="n"/>
      <c r="B203" s="131" t="n"/>
      <c r="C203" s="132" t="inlineStr">
        <is>
          <t>Всего ФОТ (справочно)</t>
        </is>
      </c>
      <c r="L203" s="129" t="n">
        <v>9610.549999999999</v>
      </c>
      <c r="M203" s="130" t="n"/>
      <c r="N203" s="129" t="n">
        <v>684847.77</v>
      </c>
    </row>
    <row r="204" ht="19.35" customHeight="1">
      <c r="A204" s="126" t="n"/>
      <c r="B204" s="131" t="n"/>
      <c r="C204" s="132" t="inlineStr">
        <is>
          <t>Всего накладные расходы</t>
        </is>
      </c>
      <c r="L204" s="129" t="n">
        <v>8553.370000000001</v>
      </c>
      <c r="M204" s="130" t="n"/>
      <c r="N204" s="129" t="n">
        <v>609514.52</v>
      </c>
    </row>
    <row r="205" ht="19.35" customHeight="1">
      <c r="A205" s="126" t="n"/>
      <c r="B205" s="131" t="n"/>
      <c r="C205" s="132" t="inlineStr">
        <is>
          <t>Всего сметная прибыль</t>
        </is>
      </c>
      <c r="L205" s="129" t="n">
        <v>3940.32</v>
      </c>
      <c r="M205" s="130" t="n"/>
      <c r="N205" s="129" t="n">
        <v>280787.6</v>
      </c>
    </row>
    <row r="206" ht="19.35" customHeight="1">
      <c r="A206" s="126" t="n"/>
      <c r="B206" s="131" t="n"/>
      <c r="C206" s="132" t="inlineStr">
        <is>
          <t>Справочно</t>
        </is>
      </c>
      <c r="L206" s="129" t="n"/>
      <c r="M206" s="130" t="n"/>
      <c r="N206" s="129" t="n"/>
    </row>
    <row r="207" ht="19.35" customHeight="1">
      <c r="A207" s="126" t="n"/>
      <c r="B207" s="127" t="n"/>
      <c r="C207" s="132" t="inlineStr">
        <is>
          <t>затраты труда рабочих</t>
        </is>
      </c>
      <c r="I207" s="136" t="n">
        <v>988.50444</v>
      </c>
      <c r="J207" s="137" t="n"/>
      <c r="K207" s="137" t="n"/>
      <c r="L207" s="130" t="n"/>
      <c r="M207" s="130" t="n"/>
      <c r="N207" s="130" t="n"/>
    </row>
    <row r="208" ht="19.35" customHeight="1">
      <c r="A208" s="126" t="n"/>
      <c r="B208" s="127" t="n"/>
      <c r="C208" s="132" t="inlineStr">
        <is>
          <t>затраты труда машинистов</t>
        </is>
      </c>
      <c r="I208" s="136" t="n">
        <v>92.76996</v>
      </c>
      <c r="J208" s="137" t="n"/>
      <c r="K208" s="137" t="n"/>
      <c r="L208" s="130" t="n"/>
      <c r="M208" s="130" t="n"/>
      <c r="N208" s="130" t="n"/>
    </row>
    <row r="209" ht="19.35" customHeight="1">
      <c r="A209" s="126" t="n"/>
      <c r="B209" s="145" t="n"/>
      <c r="C209" s="145" t="n"/>
      <c r="D209" s="123" t="n"/>
      <c r="E209" s="123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6" t="inlineStr">
        <is>
          <t>Составил: ______________________________________/  Григорова И. А. /</t>
        </is>
      </c>
    </row>
    <row r="211" ht="19.35" customHeight="1">
      <c r="A211" s="146" t="n"/>
      <c r="B211" s="146" t="n"/>
      <c r="C211" s="147" t="inlineStr">
        <is>
          <t>должность, подпись (инициалы, фамилия)</t>
        </is>
      </c>
      <c r="G211" s="148" t="n"/>
      <c r="H211" s="148" t="n"/>
      <c r="I211" s="148" t="n"/>
      <c r="J211" s="146" t="n"/>
      <c r="K211" s="146" t="n"/>
      <c r="L211" s="146" t="n"/>
      <c r="M211" s="146" t="n"/>
      <c r="N211" s="146" t="n"/>
    </row>
    <row r="212" ht="19.35" customHeight="1">
      <c r="A212" s="146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7" t="inlineStr">
        <is>
          <t>должность, подпись (инициалы, фамилия)</t>
        </is>
      </c>
      <c r="G213" s="148" t="n"/>
      <c r="H213" s="148" t="n"/>
      <c r="I213" s="148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02-29-16</t>
        </is>
      </c>
    </row>
    <row r="25" ht="19.35" customHeight="1">
      <c r="A25" s="56" t="inlineStr">
        <is>
          <t>29 ВЛ 220 Амурская-Благовещенская №1. Городское уч. л-во Благовещенского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77.73999999999999</v>
      </c>
      <c r="M31" s="65" t="n">
        <v>1.09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178.8</v>
      </c>
      <c r="E32" s="72" t="inlineStr">
        <is>
          <t>(</t>
        </is>
      </c>
      <c r="F32" s="71" t="n">
        <v>2.51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130.18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178.8</v>
      </c>
      <c r="E34" s="72" t="inlineStr">
        <is>
          <t>(</t>
        </is>
      </c>
      <c r="F34" s="78" t="n">
        <v>2.51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334-345,351-399, 420-459, 462-468, 485-489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1.7</v>
      </c>
      <c r="H44" s="95" t="n">
        <v>1</v>
      </c>
      <c r="I44" s="278" t="n">
        <v>1.7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183.26</v>
      </c>
      <c r="M46" s="101" t="n">
        <v>71.26000000000001</v>
      </c>
      <c r="N46" s="103" t="n">
        <v>13059.11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4" t="n">
        <v>13.4</v>
      </c>
      <c r="H47" s="149" t="n">
        <v>0.96</v>
      </c>
      <c r="I47" s="273" t="n">
        <v>21.8688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183.26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70" t="n"/>
      <c r="E49" s="271" t="n"/>
      <c r="F49" s="99" t="n"/>
      <c r="G49" s="106" t="n"/>
      <c r="H49" s="106" t="n"/>
      <c r="I49" s="100" t="n"/>
      <c r="J49" s="100" t="n"/>
      <c r="K49" s="100" t="n"/>
      <c r="L49" s="101" t="n">
        <v>183.26</v>
      </c>
      <c r="M49" s="100" t="n"/>
      <c r="N49" s="103" t="n">
        <v>13059.11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163.1</v>
      </c>
      <c r="M50" s="100" t="n"/>
      <c r="N50" s="112" t="n">
        <v>11622.61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75.14</v>
      </c>
      <c r="M51" s="100" t="n"/>
      <c r="N51" s="103" t="n">
        <v>5354.24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70" t="n"/>
      <c r="E52" s="271" t="n"/>
      <c r="F52" s="100" t="n"/>
      <c r="G52" s="106" t="n"/>
      <c r="H52" s="106" t="n"/>
      <c r="I52" s="113" t="n"/>
      <c r="J52" s="113" t="n"/>
      <c r="K52" s="113" t="n"/>
      <c r="L52" s="115" t="n">
        <v>421.5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0.97</v>
      </c>
      <c r="H53" s="95" t="n">
        <v>1</v>
      </c>
      <c r="I53" s="115" t="n">
        <v>0.97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301.22</v>
      </c>
      <c r="M55" s="101" t="n">
        <v>71.26000000000001</v>
      </c>
      <c r="N55" s="103" t="n">
        <v>21464.94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4" t="n">
        <v>38.6</v>
      </c>
      <c r="H56" s="149" t="n">
        <v>0.96</v>
      </c>
      <c r="I56" s="276" t="n">
        <v>35.94432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301.22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70" t="n"/>
      <c r="E58" s="271" t="n"/>
      <c r="F58" s="99" t="n"/>
      <c r="G58" s="106" t="n"/>
      <c r="H58" s="106" t="n"/>
      <c r="I58" s="100" t="n"/>
      <c r="J58" s="100" t="n"/>
      <c r="K58" s="100" t="n"/>
      <c r="L58" s="101" t="n">
        <v>301.22</v>
      </c>
      <c r="M58" s="100" t="n"/>
      <c r="N58" s="103" t="n">
        <v>21464.94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268.09</v>
      </c>
      <c r="M59" s="100" t="n"/>
      <c r="N59" s="112" t="n">
        <v>19103.8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123.5</v>
      </c>
      <c r="M60" s="100" t="n"/>
      <c r="N60" s="103" t="n">
        <v>8800.629999999999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70" t="n"/>
      <c r="E61" s="271" t="n"/>
      <c r="F61" s="100" t="n"/>
      <c r="G61" s="106" t="n"/>
      <c r="H61" s="106" t="n"/>
      <c r="I61" s="113" t="n"/>
      <c r="J61" s="113" t="n"/>
      <c r="K61" s="113" t="n"/>
      <c r="L61" s="115" t="n">
        <v>692.8099999999999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0.3</v>
      </c>
      <c r="H62" s="95" t="n">
        <v>1</v>
      </c>
      <c r="I62" s="278" t="n">
        <v>0.3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117.05</v>
      </c>
      <c r="M64" s="101" t="n">
        <v>71.26000000000001</v>
      </c>
      <c r="N64" s="103" t="n">
        <v>8340.98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4" t="n">
        <v>48.5</v>
      </c>
      <c r="H65" s="149" t="n">
        <v>0.96</v>
      </c>
      <c r="I65" s="275" t="n">
        <v>13.968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117.05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70" t="n"/>
      <c r="E67" s="271" t="n"/>
      <c r="F67" s="99" t="n"/>
      <c r="G67" s="106" t="n"/>
      <c r="H67" s="106" t="n"/>
      <c r="I67" s="100" t="n"/>
      <c r="J67" s="100" t="n"/>
      <c r="K67" s="100" t="n"/>
      <c r="L67" s="101" t="n">
        <v>117.05</v>
      </c>
      <c r="M67" s="100" t="n"/>
      <c r="N67" s="103" t="n">
        <v>8340.98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104.17</v>
      </c>
      <c r="M68" s="100" t="n"/>
      <c r="N68" s="112" t="n">
        <v>7423.47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47.99</v>
      </c>
      <c r="M69" s="100" t="n"/>
      <c r="N69" s="103" t="n">
        <v>3419.8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70" t="n"/>
      <c r="E70" s="271" t="n"/>
      <c r="F70" s="100" t="n"/>
      <c r="G70" s="106" t="n"/>
      <c r="H70" s="106" t="n"/>
      <c r="I70" s="113" t="n"/>
      <c r="J70" s="113" t="n"/>
      <c r="K70" s="113" t="n"/>
      <c r="L70" s="115" t="n">
        <v>269.21</v>
      </c>
      <c r="M70" s="113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1.49</v>
      </c>
      <c r="H71" s="95" t="n">
        <v>1</v>
      </c>
      <c r="I71" s="115" t="n">
        <v>1.49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9" t="n">
        <v>0.96</v>
      </c>
      <c r="L73" s="101" t="n">
        <v>188.2</v>
      </c>
      <c r="M73" s="101" t="n">
        <v>71.26000000000001</v>
      </c>
      <c r="N73" s="103" t="n">
        <v>13411.13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4" t="n">
        <v>15.7</v>
      </c>
      <c r="H74" s="149" t="n">
        <v>0.96</v>
      </c>
      <c r="I74" s="276" t="n">
        <v>22.45728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188.2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70" t="n"/>
      <c r="E76" s="271" t="n"/>
      <c r="F76" s="99" t="n"/>
      <c r="G76" s="106" t="n"/>
      <c r="H76" s="106" t="n"/>
      <c r="I76" s="100" t="n"/>
      <c r="J76" s="100" t="n"/>
      <c r="K76" s="100" t="n"/>
      <c r="L76" s="101" t="n">
        <v>188.2</v>
      </c>
      <c r="M76" s="100" t="n"/>
      <c r="N76" s="103" t="n">
        <v>13411.13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167.5</v>
      </c>
      <c r="M77" s="100" t="n"/>
      <c r="N77" s="112" t="n">
        <v>11935.91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77.16</v>
      </c>
      <c r="M78" s="100" t="n"/>
      <c r="N78" s="103" t="n">
        <v>5498.56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70" t="n"/>
      <c r="E79" s="271" t="n"/>
      <c r="F79" s="100" t="n"/>
      <c r="G79" s="106" t="n"/>
      <c r="H79" s="106" t="n"/>
      <c r="I79" s="113" t="n"/>
      <c r="J79" s="113" t="n"/>
      <c r="K79" s="113" t="n"/>
      <c r="L79" s="115" t="n">
        <v>432.86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0.79</v>
      </c>
      <c r="H80" s="95" t="n">
        <v>1</v>
      </c>
      <c r="I80" s="115" t="n">
        <v>0.79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9" t="n">
        <v>0.96</v>
      </c>
      <c r="L82" s="101" t="n">
        <v>291.71</v>
      </c>
      <c r="M82" s="101" t="n">
        <v>71.26000000000001</v>
      </c>
      <c r="N82" s="103" t="n">
        <v>20787.25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4" t="n">
        <v>45.9</v>
      </c>
      <c r="H83" s="149" t="n">
        <v>0.96</v>
      </c>
      <c r="I83" s="276" t="n">
        <v>34.81056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291.71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270" t="n"/>
      <c r="E85" s="271" t="n"/>
      <c r="F85" s="99" t="n"/>
      <c r="G85" s="106" t="n"/>
      <c r="H85" s="106" t="n"/>
      <c r="I85" s="100" t="n"/>
      <c r="J85" s="100" t="n"/>
      <c r="K85" s="100" t="n"/>
      <c r="L85" s="101" t="n">
        <v>291.71</v>
      </c>
      <c r="M85" s="100" t="n"/>
      <c r="N85" s="103" t="n">
        <v>20787.25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259.62</v>
      </c>
      <c r="M86" s="100" t="n"/>
      <c r="N86" s="112" t="n">
        <v>18500.65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119.6</v>
      </c>
      <c r="M87" s="100" t="n"/>
      <c r="N87" s="103" t="n">
        <v>8522.77</v>
      </c>
    </row>
    <row r="88" ht="19.35" customHeight="1">
      <c r="A88" s="96" t="n"/>
      <c r="B88" s="108" t="n"/>
      <c r="C88" s="88" t="inlineStr">
        <is>
          <t>Всего по позиции</t>
        </is>
      </c>
      <c r="D88" s="270" t="n"/>
      <c r="E88" s="271" t="n"/>
      <c r="F88" s="100" t="n"/>
      <c r="G88" s="106" t="n"/>
      <c r="H88" s="106" t="n"/>
      <c r="I88" s="113" t="n"/>
      <c r="J88" s="113" t="n"/>
      <c r="K88" s="113" t="n"/>
      <c r="L88" s="115" t="n">
        <v>670.9299999999999</v>
      </c>
      <c r="M88" s="113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0" t="n"/>
      <c r="E89" s="271" t="n"/>
      <c r="F89" s="93" t="inlineStr">
        <is>
          <t>100 деревьев</t>
        </is>
      </c>
      <c r="G89" s="94" t="n">
        <v>0.02</v>
      </c>
      <c r="H89" s="95" t="n">
        <v>1</v>
      </c>
      <c r="I89" s="115" t="n">
        <v>0.02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0" t="n"/>
      <c r="E90" s="270" t="n"/>
      <c r="F90" s="270" t="n"/>
      <c r="G90" s="270" t="n"/>
      <c r="H90" s="270" t="n"/>
      <c r="I90" s="270" t="n"/>
      <c r="J90" s="270" t="n"/>
      <c r="K90" s="270" t="n"/>
      <c r="L90" s="270" t="n"/>
      <c r="M90" s="270" t="n"/>
      <c r="N90" s="271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0" t="n"/>
      <c r="E91" s="271" t="n"/>
      <c r="F91" s="99" t="n"/>
      <c r="G91" s="99" t="n"/>
      <c r="H91" s="99" t="n"/>
      <c r="I91" s="100" t="n"/>
      <c r="J91" s="101" t="n">
        <v>494.42</v>
      </c>
      <c r="K91" s="149" t="n">
        <v>0.96</v>
      </c>
      <c r="L91" s="101" t="n">
        <v>9.49</v>
      </c>
      <c r="M91" s="101" t="n">
        <v>71.26000000000001</v>
      </c>
      <c r="N91" s="101" t="n">
        <v>676.26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21" t="n">
        <v>59</v>
      </c>
      <c r="H92" s="149" t="n">
        <v>0.96</v>
      </c>
      <c r="I92" s="273" t="n">
        <v>1.1328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0" t="n"/>
      <c r="E93" s="271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9.49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270" t="n"/>
      <c r="E94" s="271" t="n"/>
      <c r="F94" s="99" t="n"/>
      <c r="G94" s="106" t="n"/>
      <c r="H94" s="106" t="n"/>
      <c r="I94" s="100" t="n"/>
      <c r="J94" s="100" t="n"/>
      <c r="K94" s="100" t="n"/>
      <c r="L94" s="101" t="n">
        <v>9.49</v>
      </c>
      <c r="M94" s="100" t="n"/>
      <c r="N94" s="101" t="n">
        <v>676.26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0" t="n"/>
      <c r="E95" s="271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8.449999999999999</v>
      </c>
      <c r="M95" s="100" t="n"/>
      <c r="N95" s="118" t="n">
        <v>601.87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3.89</v>
      </c>
      <c r="M96" s="100" t="n"/>
      <c r="N96" s="101" t="n">
        <v>277.27</v>
      </c>
    </row>
    <row r="97" ht="19.35" customHeight="1">
      <c r="A97" s="96" t="n"/>
      <c r="B97" s="108" t="n"/>
      <c r="C97" s="88" t="inlineStr">
        <is>
          <t>Всего по позиции</t>
        </is>
      </c>
      <c r="D97" s="270" t="n"/>
      <c r="E97" s="271" t="n"/>
      <c r="F97" s="100" t="n"/>
      <c r="G97" s="106" t="n"/>
      <c r="H97" s="106" t="n"/>
      <c r="I97" s="113" t="n"/>
      <c r="J97" s="113" t="n"/>
      <c r="K97" s="113" t="n"/>
      <c r="L97" s="115" t="n">
        <v>21.83</v>
      </c>
      <c r="M97" s="113" t="n"/>
      <c r="N97" s="94" t="n"/>
    </row>
    <row r="98" ht="19.35" customHeight="1">
      <c r="A98" s="122" t="n"/>
      <c r="B98" s="122" t="n"/>
      <c r="C98" s="123" t="inlineStr">
        <is>
          <t>Итого по разделу 1. Вырубка просеки</t>
        </is>
      </c>
      <c r="L98" s="124" t="n">
        <v>2509.14</v>
      </c>
      <c r="M98" s="122" t="n"/>
      <c r="N98" s="125" t="n"/>
    </row>
    <row r="99" ht="19.35" customHeight="1">
      <c r="A99" s="126" t="n"/>
      <c r="B99" s="127" t="n"/>
      <c r="C99" s="128" t="inlineStr">
        <is>
          <t>Итого прямые затраты по разделу</t>
        </is>
      </c>
      <c r="L99" s="129" t="n">
        <v>1090.93</v>
      </c>
      <c r="M99" s="130" t="n"/>
      <c r="N99" s="129" t="n">
        <v>77739.67</v>
      </c>
    </row>
    <row r="100" ht="19.35" customHeight="1">
      <c r="A100" s="126" t="n"/>
      <c r="B100" s="127" t="n"/>
      <c r="C100" s="128" t="inlineStr">
        <is>
          <t>в том числе</t>
        </is>
      </c>
      <c r="L100" s="129" t="n"/>
      <c r="M100" s="130" t="n"/>
      <c r="N100" s="129" t="n"/>
    </row>
    <row r="101" ht="19.35" customHeight="1">
      <c r="A101" s="126" t="n"/>
      <c r="B101" s="127" t="n"/>
      <c r="C101" s="128" t="inlineStr">
        <is>
          <t>- оплата труда (ОТ)</t>
        </is>
      </c>
      <c r="L101" s="129" t="n">
        <v>1090.93</v>
      </c>
      <c r="M101" s="130" t="n"/>
      <c r="N101" s="129" t="n">
        <v>77739.67</v>
      </c>
    </row>
    <row r="102" ht="19.35" customHeight="1">
      <c r="A102" s="126" t="n"/>
      <c r="B102" s="127" t="n"/>
      <c r="C102" s="128" t="inlineStr">
        <is>
          <t>- эксплуатация машин и механизмов</t>
        </is>
      </c>
      <c r="L102" s="129" t="n">
        <v>0</v>
      </c>
      <c r="M102" s="130" t="n"/>
      <c r="N102" s="129" t="n">
        <v>0</v>
      </c>
    </row>
    <row r="103" ht="19.35" customHeight="1">
      <c r="A103" s="126" t="n"/>
      <c r="B103" s="131" t="n"/>
      <c r="C103" s="132" t="inlineStr">
        <is>
          <t>в том числе</t>
        </is>
      </c>
      <c r="L103" s="129" t="n"/>
      <c r="M103" s="130" t="n"/>
      <c r="N103" s="129" t="n"/>
    </row>
    <row r="104" ht="19.35" customHeight="1">
      <c r="A104" s="126" t="n"/>
      <c r="B104" s="131" t="n"/>
      <c r="C104" s="132" t="inlineStr">
        <is>
          <t>эксплуатация машин и механизмов без учета доплат к оплате труда машинистов</t>
        </is>
      </c>
      <c r="L104" s="129" t="n">
        <v>0</v>
      </c>
      <c r="M104" s="130" t="n"/>
      <c r="N104" s="129" t="n">
        <v>0</v>
      </c>
    </row>
    <row r="105" ht="19.35" customHeight="1">
      <c r="A105" s="126" t="n"/>
      <c r="B105" s="131" t="n"/>
      <c r="C105" s="132" t="inlineStr">
        <is>
          <t>в том числе</t>
        </is>
      </c>
      <c r="L105" s="129" t="n"/>
      <c r="M105" s="130" t="n"/>
      <c r="N105" s="129" t="n"/>
    </row>
    <row r="106" ht="19.35" customHeight="1">
      <c r="A106" s="126" t="n"/>
      <c r="B106" s="131" t="n"/>
      <c r="C106" s="132" t="inlineStr">
        <is>
          <t>оплата труда машинистов (ОТм)</t>
        </is>
      </c>
      <c r="L106" s="129" t="n">
        <v>0</v>
      </c>
      <c r="M106" s="130" t="n"/>
      <c r="N106" s="129" t="n">
        <v>0</v>
      </c>
    </row>
    <row r="107" ht="19.35" customHeight="1">
      <c r="A107" s="126" t="n"/>
      <c r="B107" s="127" t="n"/>
      <c r="C107" s="128" t="inlineStr">
        <is>
          <t>Итого ФОТ (справочно)</t>
        </is>
      </c>
      <c r="L107" s="129" t="n">
        <v>1090.93</v>
      </c>
      <c r="M107" s="130" t="n"/>
      <c r="N107" s="129" t="n">
        <v>77739.67</v>
      </c>
    </row>
    <row r="108" ht="19.35" customHeight="1">
      <c r="A108" s="126" t="n"/>
      <c r="B108" s="127" t="n"/>
      <c r="C108" s="128" t="inlineStr">
        <is>
          <t>Итого накладные расходы</t>
        </is>
      </c>
      <c r="L108" s="129" t="n">
        <v>970.9299999999999</v>
      </c>
      <c r="M108" s="130" t="n"/>
      <c r="N108" s="129" t="n">
        <v>69188.31</v>
      </c>
    </row>
    <row r="109" ht="19.35" customHeight="1">
      <c r="A109" s="126" t="n"/>
      <c r="B109" s="127" t="n"/>
      <c r="C109" s="128" t="inlineStr">
        <is>
          <t>Итого сметная прибыль</t>
        </is>
      </c>
      <c r="L109" s="129" t="n">
        <v>447.28</v>
      </c>
      <c r="M109" s="130" t="n"/>
      <c r="N109" s="129" t="n">
        <v>31873.27</v>
      </c>
    </row>
    <row r="110" ht="19.35" customHeight="1">
      <c r="A110" s="126" t="n"/>
      <c r="B110" s="133" t="n"/>
      <c r="C110" s="134" t="inlineStr">
        <is>
          <t>Итого по разделу</t>
        </is>
      </c>
      <c r="L110" s="124" t="n">
        <v>2509.14</v>
      </c>
      <c r="M110" s="135" t="n"/>
      <c r="N110" s="124" t="n">
        <v>178801.25</v>
      </c>
    </row>
    <row r="111" ht="19.35" customHeight="1">
      <c r="A111" s="126" t="n"/>
      <c r="B111" s="131" t="n"/>
      <c r="C111" s="132" t="inlineStr">
        <is>
          <t>Справочно</t>
        </is>
      </c>
      <c r="L111" s="129" t="n"/>
      <c r="M111" s="130" t="n"/>
      <c r="N111" s="129" t="n"/>
    </row>
    <row r="112" ht="19.35" customHeight="1">
      <c r="A112" s="126" t="n"/>
      <c r="B112" s="127" t="n"/>
      <c r="C112" s="132" t="inlineStr">
        <is>
          <t>затраты труда рабочих</t>
        </is>
      </c>
      <c r="I112" s="136" t="n">
        <v>130.18176</v>
      </c>
      <c r="J112" s="137" t="n"/>
      <c r="K112" s="137" t="n"/>
      <c r="L112" s="130" t="n"/>
      <c r="M112" s="130" t="n"/>
      <c r="N112" s="130" t="n"/>
    </row>
    <row r="113" ht="19.35" customHeight="1">
      <c r="A113" s="126" t="n"/>
      <c r="B113" s="127" t="n"/>
      <c r="C113" s="132" t="inlineStr">
        <is>
          <t>затраты труда машинистов</t>
        </is>
      </c>
      <c r="I113" s="136" t="n">
        <v>0</v>
      </c>
      <c r="J113" s="137" t="n"/>
      <c r="K113" s="137" t="n"/>
      <c r="L113" s="130" t="n"/>
      <c r="M113" s="130" t="n"/>
      <c r="N113" s="130" t="n"/>
    </row>
    <row r="114" ht="19.35" customHeight="1">
      <c r="A114" s="138" t="n"/>
      <c r="B114" s="139" t="n"/>
      <c r="C114" s="140" t="inlineStr">
        <is>
          <t>ВСЕГО по смете</t>
        </is>
      </c>
      <c r="D114" s="141" t="n"/>
      <c r="E114" s="141" t="n"/>
      <c r="F114" s="142" t="n"/>
      <c r="G114" s="142" t="n"/>
      <c r="H114" s="142" t="n"/>
      <c r="I114" s="142" t="n"/>
      <c r="J114" s="142" t="n"/>
      <c r="K114" s="142" t="n"/>
      <c r="L114" s="143" t="n"/>
      <c r="M114" s="142" t="n"/>
      <c r="N114" s="144" t="n"/>
    </row>
    <row r="115" ht="19.35" customHeight="1">
      <c r="A115" s="126" t="n"/>
      <c r="B115" s="133" t="n"/>
      <c r="C115" s="134" t="inlineStr">
        <is>
          <t>Итого по всем разделам</t>
        </is>
      </c>
      <c r="L115" s="124" t="n">
        <v>2509.14</v>
      </c>
      <c r="M115" s="125" t="n"/>
      <c r="N115" s="124" t="n"/>
    </row>
    <row r="116" ht="19.35" customHeight="1">
      <c r="A116" s="126" t="n"/>
      <c r="B116" s="127" t="n"/>
      <c r="C116" s="128" t="inlineStr">
        <is>
          <t>ВСЕГО строительные работы</t>
        </is>
      </c>
      <c r="L116" s="129" t="n">
        <v>2509.14</v>
      </c>
      <c r="M116" s="130" t="n"/>
      <c r="N116" s="129" t="n">
        <v>178801.25</v>
      </c>
    </row>
    <row r="117" ht="19.35" customHeight="1">
      <c r="A117" s="126" t="n"/>
      <c r="B117" s="131" t="n"/>
      <c r="C117" s="132" t="inlineStr">
        <is>
          <t>в том числе</t>
        </is>
      </c>
      <c r="L117" s="129" t="n"/>
      <c r="M117" s="130" t="n"/>
      <c r="N117" s="129" t="n"/>
    </row>
    <row r="118" ht="19.35" customHeight="1">
      <c r="A118" s="126" t="n"/>
      <c r="B118" s="131" t="n"/>
      <c r="C118" s="132" t="inlineStr">
        <is>
          <t>всего прямые затраты</t>
        </is>
      </c>
      <c r="L118" s="129" t="n">
        <v>1090.93</v>
      </c>
      <c r="M118" s="130" t="n"/>
      <c r="N118" s="129" t="n">
        <v>77739.67</v>
      </c>
    </row>
    <row r="119" ht="19.35" customHeight="1">
      <c r="A119" s="126" t="n"/>
      <c r="B119" s="131" t="n"/>
      <c r="C119" s="132" t="inlineStr">
        <is>
          <t>в том числе</t>
        </is>
      </c>
      <c r="L119" s="129" t="n"/>
      <c r="M119" s="130" t="n"/>
      <c r="N119" s="129" t="n"/>
    </row>
    <row r="120" ht="19.35" customHeight="1">
      <c r="A120" s="126" t="n"/>
      <c r="B120" s="131" t="n"/>
      <c r="C120" s="132" t="inlineStr">
        <is>
          <t>- оплата труда (ОТ)</t>
        </is>
      </c>
      <c r="L120" s="129" t="n">
        <v>1090.93</v>
      </c>
      <c r="M120" s="130" t="n"/>
      <c r="N120" s="129" t="n">
        <v>77739.67</v>
      </c>
    </row>
    <row r="121" ht="19.35" customHeight="1">
      <c r="A121" s="126" t="n"/>
      <c r="B121" s="131" t="n"/>
      <c r="C121" s="132" t="inlineStr">
        <is>
          <t>- эксплуатация машин и механизмов</t>
        </is>
      </c>
      <c r="L121" s="129" t="n">
        <v>0</v>
      </c>
      <c r="M121" s="130" t="n"/>
      <c r="N121" s="129" t="n">
        <v>0</v>
      </c>
    </row>
    <row r="122" ht="19.35" customHeight="1">
      <c r="A122" s="126" t="n"/>
      <c r="B122" s="131" t="n"/>
      <c r="C122" s="132" t="inlineStr">
        <is>
          <t>в т.ч. эксплуатация машин и механизмов без учета доплат к оплате труда машинистов</t>
        </is>
      </c>
      <c r="L122" s="129" t="n">
        <v>0</v>
      </c>
      <c r="M122" s="130" t="n"/>
      <c r="N122" s="129" t="n">
        <v>0</v>
      </c>
    </row>
    <row r="123" ht="19.35" customHeight="1">
      <c r="A123" s="126" t="n"/>
      <c r="B123" s="131" t="n"/>
      <c r="C123" s="132" t="inlineStr">
        <is>
          <t>- в т.ч. оплата труда машинистов (ОТм)</t>
        </is>
      </c>
      <c r="L123" s="129" t="n">
        <v>0</v>
      </c>
      <c r="M123" s="130" t="n"/>
      <c r="N123" s="129" t="n">
        <v>0</v>
      </c>
    </row>
    <row r="124" ht="19.35" customHeight="1">
      <c r="A124" s="126" t="n"/>
      <c r="B124" s="131" t="n"/>
      <c r="C124" s="132" t="inlineStr">
        <is>
          <t>всего ФОТ (справочно)</t>
        </is>
      </c>
      <c r="L124" s="129" t="n">
        <v>1090.93</v>
      </c>
      <c r="M124" s="130" t="n"/>
      <c r="N124" s="129" t="n">
        <v>77739.67</v>
      </c>
    </row>
    <row r="125" ht="19.35" customHeight="1">
      <c r="A125" s="126" t="n"/>
      <c r="B125" s="131" t="n"/>
      <c r="C125" s="132" t="inlineStr">
        <is>
          <t>всего накладные расходы</t>
        </is>
      </c>
      <c r="L125" s="129" t="n">
        <v>970.9299999999999</v>
      </c>
      <c r="M125" s="130" t="n"/>
      <c r="N125" s="129" t="n">
        <v>69188.31</v>
      </c>
    </row>
    <row r="126" ht="19.35" customHeight="1">
      <c r="A126" s="126" t="n"/>
      <c r="B126" s="131" t="n"/>
      <c r="C126" s="132" t="inlineStr">
        <is>
          <t>всего сметная прибыль</t>
        </is>
      </c>
      <c r="L126" s="129" t="n">
        <v>447.28</v>
      </c>
      <c r="M126" s="130" t="n"/>
      <c r="N126" s="129" t="n">
        <v>31873.27</v>
      </c>
    </row>
    <row r="127" ht="19.35" customHeight="1">
      <c r="A127" s="126" t="n"/>
      <c r="B127" s="133" t="n"/>
      <c r="C127" s="134" t="inlineStr">
        <is>
          <t>ВСЕГО по смете</t>
        </is>
      </c>
      <c r="L127" s="124" t="n">
        <v>2509.14</v>
      </c>
      <c r="M127" s="125" t="n"/>
      <c r="N127" s="124" t="n">
        <v>178801.25</v>
      </c>
    </row>
    <row r="128" ht="19.35" customHeight="1">
      <c r="A128" s="126" t="n"/>
      <c r="B128" s="131" t="n"/>
      <c r="C128" s="132" t="inlineStr">
        <is>
          <t>Всего прямые затраты</t>
        </is>
      </c>
      <c r="L128" s="129" t="n">
        <v>1090.93</v>
      </c>
      <c r="M128" s="130" t="n"/>
      <c r="N128" s="129" t="n">
        <v>77739.67</v>
      </c>
    </row>
    <row r="129" ht="19.35" customHeight="1">
      <c r="A129" s="126" t="n"/>
      <c r="B129" s="131" t="n"/>
      <c r="C129" s="132" t="inlineStr">
        <is>
          <t>в том числе</t>
        </is>
      </c>
      <c r="L129" s="129" t="n"/>
      <c r="M129" s="130" t="n"/>
      <c r="N129" s="129" t="n"/>
    </row>
    <row r="130" ht="19.35" customHeight="1">
      <c r="A130" s="126" t="n"/>
      <c r="B130" s="131" t="n"/>
      <c r="C130" s="132" t="inlineStr">
        <is>
          <t>- оплата труда рабочих (ОТ)</t>
        </is>
      </c>
      <c r="L130" s="129" t="n">
        <v>1090.93</v>
      </c>
      <c r="M130" s="130" t="n"/>
      <c r="N130" s="129" t="n">
        <v>77739.67</v>
      </c>
    </row>
    <row r="131" ht="19.35" customHeight="1">
      <c r="A131" s="126" t="n"/>
      <c r="B131" s="131" t="n"/>
      <c r="C131" s="132" t="inlineStr">
        <is>
          <t>- эксплуатация машин и механизмов</t>
        </is>
      </c>
      <c r="L131" s="129" t="n">
        <v>0</v>
      </c>
      <c r="M131" s="130" t="n"/>
      <c r="N131" s="129" t="n">
        <v>0</v>
      </c>
    </row>
    <row r="132" ht="19.35" customHeight="1">
      <c r="A132" s="126" t="n"/>
      <c r="B132" s="131" t="n"/>
      <c r="C132" s="132" t="inlineStr">
        <is>
          <t>в т.ч. эксплуатация машин и механизмов без учета доплат к оплате труда машинистов</t>
        </is>
      </c>
      <c r="L132" s="129" t="n">
        <v>0</v>
      </c>
      <c r="M132" s="130" t="n"/>
      <c r="N132" s="129" t="n">
        <v>0</v>
      </c>
    </row>
    <row r="133" ht="19.35" customHeight="1">
      <c r="A133" s="126" t="n"/>
      <c r="B133" s="131" t="n"/>
      <c r="C133" s="132" t="inlineStr">
        <is>
          <t>- в т.ч. оплата труда машинистов (ОТм)</t>
        </is>
      </c>
      <c r="L133" s="129" t="n">
        <v>0</v>
      </c>
      <c r="M133" s="130" t="n"/>
      <c r="N133" s="129" t="n">
        <v>0</v>
      </c>
    </row>
    <row r="134" ht="19.35" customHeight="1">
      <c r="A134" s="126" t="n"/>
      <c r="B134" s="131" t="n"/>
      <c r="C134" s="132" t="inlineStr">
        <is>
          <t>Всего ФОТ (справочно)</t>
        </is>
      </c>
      <c r="L134" s="129" t="n">
        <v>1090.93</v>
      </c>
      <c r="M134" s="130" t="n"/>
      <c r="N134" s="129" t="n">
        <v>77739.67</v>
      </c>
    </row>
    <row r="135" ht="19.35" customHeight="1">
      <c r="A135" s="126" t="n"/>
      <c r="B135" s="131" t="n"/>
      <c r="C135" s="132" t="inlineStr">
        <is>
          <t>Всего накладные расходы</t>
        </is>
      </c>
      <c r="L135" s="129" t="n">
        <v>970.9299999999999</v>
      </c>
      <c r="M135" s="130" t="n"/>
      <c r="N135" s="129" t="n">
        <v>69188.31</v>
      </c>
    </row>
    <row r="136" ht="19.35" customHeight="1">
      <c r="A136" s="126" t="n"/>
      <c r="B136" s="131" t="n"/>
      <c r="C136" s="132" t="inlineStr">
        <is>
          <t>Всего сметная прибыль</t>
        </is>
      </c>
      <c r="L136" s="129" t="n">
        <v>447.28</v>
      </c>
      <c r="M136" s="130" t="n"/>
      <c r="N136" s="129" t="n">
        <v>31873.27</v>
      </c>
    </row>
    <row r="137" ht="19.35" customHeight="1">
      <c r="A137" s="126" t="n"/>
      <c r="B137" s="131" t="n"/>
      <c r="C137" s="132" t="inlineStr">
        <is>
          <t>Справочно</t>
        </is>
      </c>
      <c r="L137" s="129" t="n"/>
      <c r="M137" s="130" t="n"/>
      <c r="N137" s="129" t="n"/>
    </row>
    <row r="138" ht="19.35" customHeight="1">
      <c r="A138" s="126" t="n"/>
      <c r="B138" s="127" t="n"/>
      <c r="C138" s="132" t="inlineStr">
        <is>
          <t>затраты труда рабочих</t>
        </is>
      </c>
      <c r="I138" s="136" t="n">
        <v>130.18176</v>
      </c>
      <c r="J138" s="137" t="n"/>
      <c r="K138" s="137" t="n"/>
      <c r="L138" s="130" t="n"/>
      <c r="M138" s="130" t="n"/>
      <c r="N138" s="130" t="n"/>
    </row>
    <row r="139" ht="19.35" customHeight="1">
      <c r="A139" s="126" t="n"/>
      <c r="B139" s="127" t="n"/>
      <c r="C139" s="132" t="inlineStr">
        <is>
          <t>затраты труда машинистов</t>
        </is>
      </c>
      <c r="I139" s="136" t="n">
        <v>0</v>
      </c>
      <c r="J139" s="137" t="n"/>
      <c r="K139" s="137" t="n"/>
      <c r="L139" s="130" t="n"/>
      <c r="M139" s="130" t="n"/>
      <c r="N139" s="130" t="n"/>
    </row>
    <row r="140" ht="19.35" customHeight="1">
      <c r="A140" s="126" t="n"/>
      <c r="B140" s="145" t="n"/>
      <c r="C140" s="145" t="n"/>
      <c r="D140" s="123" t="n"/>
      <c r="E140" s="123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6" t="inlineStr">
        <is>
          <t>Составил: ______________________________________/  Григорова И. А. /</t>
        </is>
      </c>
    </row>
    <row r="142" ht="19.35" customHeight="1">
      <c r="A142" s="146" t="n"/>
      <c r="B142" s="146" t="n"/>
      <c r="C142" s="147" t="inlineStr">
        <is>
          <t>должность, подпись (инициалы, фамилия)</t>
        </is>
      </c>
      <c r="G142" s="148" t="n"/>
      <c r="H142" s="148" t="n"/>
      <c r="I142" s="148" t="n"/>
      <c r="J142" s="146" t="n"/>
      <c r="K142" s="146" t="n"/>
      <c r="L142" s="146" t="n"/>
      <c r="M142" s="146" t="n"/>
      <c r="N142" s="146" t="n"/>
    </row>
    <row r="143" ht="19.35" customHeight="1">
      <c r="A143" s="146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7" t="inlineStr">
        <is>
          <t>должность, подпись (инициалы, фамилия)</t>
        </is>
      </c>
      <c r="G144" s="148" t="n"/>
      <c r="H144" s="148" t="n"/>
      <c r="I144" s="148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9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02-29-17</t>
        </is>
      </c>
    </row>
    <row r="25" ht="19.35" customHeight="1">
      <c r="A25" s="56" t="inlineStr">
        <is>
          <t>29 ВЛ 220 Амурская-Благовещенская №1. Благовещенский р-он Новотроицкий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29.53</v>
      </c>
      <c r="M31" s="65" t="n">
        <v>0.41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82.86</v>
      </c>
      <c r="E32" s="72" t="inlineStr">
        <is>
          <t>(</t>
        </is>
      </c>
      <c r="F32" s="71" t="n">
        <v>1.45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49.07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5.21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82.86</v>
      </c>
      <c r="E34" s="72" t="inlineStr">
        <is>
          <t>(</t>
        </is>
      </c>
      <c r="F34" s="78" t="n">
        <v>1.45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7</v>
      </c>
      <c r="H44" s="95" t="n">
        <v>1</v>
      </c>
      <c r="I44" s="95" t="n">
        <v>7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1" t="n">
        <v>317.44</v>
      </c>
      <c r="M45" s="101" t="n">
        <v>71.26000000000001</v>
      </c>
      <c r="N45" s="103" t="n">
        <v>22620.77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5" t="n">
        <v>37.212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6" t="n"/>
      <c r="H47" s="106" t="n"/>
      <c r="I47" s="100" t="n"/>
      <c r="J47" s="101" t="n">
        <v>37.79</v>
      </c>
      <c r="K47" s="100" t="n"/>
      <c r="L47" s="101" t="n">
        <v>317.44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70" t="n"/>
      <c r="E48" s="271" t="n"/>
      <c r="F48" s="99" t="n"/>
      <c r="G48" s="106" t="n"/>
      <c r="H48" s="106" t="n"/>
      <c r="I48" s="100" t="n"/>
      <c r="J48" s="100" t="n"/>
      <c r="K48" s="100" t="n"/>
      <c r="L48" s="101" t="n">
        <v>317.44</v>
      </c>
      <c r="M48" s="100" t="n"/>
      <c r="N48" s="103" t="n">
        <v>22620.77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1" t="n">
        <v>282.52</v>
      </c>
      <c r="M49" s="100" t="n"/>
      <c r="N49" s="112" t="n">
        <v>20132.49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130.15</v>
      </c>
      <c r="M50" s="100" t="n"/>
      <c r="N50" s="103" t="n">
        <v>9274.52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70" t="n"/>
      <c r="E51" s="271" t="n"/>
      <c r="F51" s="100" t="n"/>
      <c r="G51" s="106" t="n"/>
      <c r="H51" s="106" t="n"/>
      <c r="I51" s="113" t="n"/>
      <c r="J51" s="113" t="n"/>
      <c r="K51" s="113" t="n"/>
      <c r="L51" s="115" t="n">
        <v>730.11</v>
      </c>
      <c r="M51" s="113" t="n"/>
      <c r="N51" s="94" t="n"/>
    </row>
    <row r="52" ht="19.35" customHeight="1">
      <c r="A52" s="90" t="inlineStr">
        <is>
          <t>Пролет 399-420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0.09</v>
      </c>
      <c r="H53" s="95" t="n">
        <v>1</v>
      </c>
      <c r="I53" s="115" t="n">
        <v>0.09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5.29</v>
      </c>
      <c r="M54" s="101" t="n">
        <v>71.26000000000001</v>
      </c>
      <c r="N54" s="101" t="n">
        <v>376.97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6" t="n">
        <v>0.56268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5.29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70" t="n"/>
      <c r="E57" s="271" t="n"/>
      <c r="F57" s="99" t="n"/>
      <c r="G57" s="106" t="n"/>
      <c r="H57" s="106" t="n"/>
      <c r="I57" s="100" t="n"/>
      <c r="J57" s="100" t="n"/>
      <c r="K57" s="100" t="n"/>
      <c r="L57" s="101" t="n">
        <v>5.29</v>
      </c>
      <c r="M57" s="100" t="n"/>
      <c r="N57" s="101" t="n">
        <v>376.97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4.71</v>
      </c>
      <c r="M58" s="100" t="n"/>
      <c r="N58" s="118" t="n">
        <v>335.5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2.17</v>
      </c>
      <c r="M59" s="100" t="n"/>
      <c r="N59" s="101" t="n">
        <v>154.56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70" t="n"/>
      <c r="E60" s="271" t="n"/>
      <c r="F60" s="100" t="n"/>
      <c r="G60" s="106" t="n"/>
      <c r="H60" s="106" t="n"/>
      <c r="I60" s="113" t="n"/>
      <c r="J60" s="113" t="n"/>
      <c r="K60" s="113" t="n"/>
      <c r="L60" s="115" t="n">
        <v>12.17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0.05</v>
      </c>
      <c r="H61" s="95" t="n">
        <v>1</v>
      </c>
      <c r="I61" s="115" t="n">
        <v>0.05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5.7</v>
      </c>
      <c r="M62" s="101" t="n">
        <v>71.26000000000001</v>
      </c>
      <c r="N62" s="101" t="n">
        <v>406.18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4" t="n">
        <v>10.1</v>
      </c>
      <c r="H63" s="272" t="n">
        <v>1.2</v>
      </c>
      <c r="I63" s="275" t="n">
        <v>0.606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5.7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70" t="n"/>
      <c r="E65" s="271" t="n"/>
      <c r="F65" s="99" t="n"/>
      <c r="G65" s="106" t="n"/>
      <c r="H65" s="106" t="n"/>
      <c r="I65" s="100" t="n"/>
      <c r="J65" s="100" t="n"/>
      <c r="K65" s="100" t="n"/>
      <c r="L65" s="101" t="n">
        <v>5.7</v>
      </c>
      <c r="M65" s="100" t="n"/>
      <c r="N65" s="101" t="n">
        <v>406.18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5.07</v>
      </c>
      <c r="M66" s="100" t="n"/>
      <c r="N66" s="118" t="n">
        <v>361.5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2.34</v>
      </c>
      <c r="M67" s="100" t="n"/>
      <c r="N67" s="101" t="n">
        <v>166.53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70" t="n"/>
      <c r="E68" s="271" t="n"/>
      <c r="F68" s="100" t="n"/>
      <c r="G68" s="106" t="n"/>
      <c r="H68" s="106" t="n"/>
      <c r="I68" s="113" t="n"/>
      <c r="J68" s="113" t="n"/>
      <c r="K68" s="113" t="n"/>
      <c r="L68" s="115" t="n">
        <v>13.11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0.03</v>
      </c>
      <c r="H69" s="95" t="n">
        <v>1</v>
      </c>
      <c r="I69" s="115" t="n">
        <v>0.03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4.53</v>
      </c>
      <c r="M70" s="101" t="n">
        <v>71.26000000000001</v>
      </c>
      <c r="N70" s="101" t="n">
        <v>322.81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4" t="n">
        <v>13.4</v>
      </c>
      <c r="H71" s="272" t="n">
        <v>1.2</v>
      </c>
      <c r="I71" s="273" t="n">
        <v>0.4824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4.53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70" t="n"/>
      <c r="E73" s="271" t="n"/>
      <c r="F73" s="99" t="n"/>
      <c r="G73" s="106" t="n"/>
      <c r="H73" s="106" t="n"/>
      <c r="I73" s="100" t="n"/>
      <c r="J73" s="100" t="n"/>
      <c r="K73" s="100" t="n"/>
      <c r="L73" s="101" t="n">
        <v>4.53</v>
      </c>
      <c r="M73" s="100" t="n"/>
      <c r="N73" s="101" t="n">
        <v>322.81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4.03</v>
      </c>
      <c r="M74" s="100" t="n"/>
      <c r="N74" s="118" t="n">
        <v>287.3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1.86</v>
      </c>
      <c r="M75" s="100" t="n"/>
      <c r="N75" s="101" t="n">
        <v>132.35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70" t="n"/>
      <c r="E76" s="271" t="n"/>
      <c r="F76" s="100" t="n"/>
      <c r="G76" s="106" t="n"/>
      <c r="H76" s="106" t="n"/>
      <c r="I76" s="113" t="n"/>
      <c r="J76" s="113" t="n"/>
      <c r="K76" s="113" t="n"/>
      <c r="L76" s="115" t="n">
        <v>10.42</v>
      </c>
      <c r="M76" s="113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0.07000000000000001</v>
      </c>
      <c r="H77" s="95" t="n">
        <v>1</v>
      </c>
      <c r="I77" s="115" t="n">
        <v>0.07000000000000001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4.97</v>
      </c>
      <c r="M78" s="101" t="n">
        <v>71.26000000000001</v>
      </c>
      <c r="N78" s="101" t="n">
        <v>354.16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4" t="n">
        <v>6.3</v>
      </c>
      <c r="H79" s="272" t="n">
        <v>1.2</v>
      </c>
      <c r="I79" s="273" t="n">
        <v>0.5292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4.97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270" t="n"/>
      <c r="E81" s="271" t="n"/>
      <c r="F81" s="99" t="n"/>
      <c r="G81" s="106" t="n"/>
      <c r="H81" s="106" t="n"/>
      <c r="I81" s="100" t="n"/>
      <c r="J81" s="100" t="n"/>
      <c r="K81" s="100" t="n"/>
      <c r="L81" s="101" t="n">
        <v>4.97</v>
      </c>
      <c r="M81" s="100" t="n"/>
      <c r="N81" s="101" t="n">
        <v>354.16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4.42</v>
      </c>
      <c r="M82" s="100" t="n"/>
      <c r="N82" s="118" t="n">
        <v>315.2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2.04</v>
      </c>
      <c r="M83" s="100" t="n"/>
      <c r="N83" s="101" t="n">
        <v>145.21</v>
      </c>
    </row>
    <row r="84" ht="19.35" customHeight="1">
      <c r="A84" s="96" t="n"/>
      <c r="B84" s="108" t="n"/>
      <c r="C84" s="88" t="inlineStr">
        <is>
          <t>Всего по позиции</t>
        </is>
      </c>
      <c r="D84" s="270" t="n"/>
      <c r="E84" s="271" t="n"/>
      <c r="F84" s="100" t="n"/>
      <c r="G84" s="106" t="n"/>
      <c r="H84" s="106" t="n"/>
      <c r="I84" s="113" t="n"/>
      <c r="J84" s="113" t="n"/>
      <c r="K84" s="113" t="n"/>
      <c r="L84" s="115" t="n">
        <v>11.43</v>
      </c>
      <c r="M84" s="113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0.04</v>
      </c>
      <c r="H85" s="95" t="n">
        <v>1</v>
      </c>
      <c r="I85" s="115" t="n">
        <v>0.04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5.55</v>
      </c>
      <c r="M86" s="101" t="n">
        <v>71.26000000000001</v>
      </c>
      <c r="N86" s="101" t="n">
        <v>395.49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4" t="n">
        <v>12.3</v>
      </c>
      <c r="H87" s="272" t="n">
        <v>1.2</v>
      </c>
      <c r="I87" s="273" t="n">
        <v>0.5904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5.55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270" t="n"/>
      <c r="E89" s="271" t="n"/>
      <c r="F89" s="99" t="n"/>
      <c r="G89" s="106" t="n"/>
      <c r="H89" s="106" t="n"/>
      <c r="I89" s="100" t="n"/>
      <c r="J89" s="100" t="n"/>
      <c r="K89" s="100" t="n"/>
      <c r="L89" s="101" t="n">
        <v>5.55</v>
      </c>
      <c r="M89" s="100" t="n"/>
      <c r="N89" s="101" t="n">
        <v>395.49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4.94</v>
      </c>
      <c r="M90" s="100" t="n"/>
      <c r="N90" s="118" t="n">
        <v>351.99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2.28</v>
      </c>
      <c r="M91" s="100" t="n"/>
      <c r="N91" s="101" t="n">
        <v>162.15</v>
      </c>
    </row>
    <row r="92" ht="19.35" customHeight="1">
      <c r="A92" s="96" t="n"/>
      <c r="B92" s="108" t="n"/>
      <c r="C92" s="88" t="inlineStr">
        <is>
          <t>Всего по позиции</t>
        </is>
      </c>
      <c r="D92" s="270" t="n"/>
      <c r="E92" s="271" t="n"/>
      <c r="F92" s="100" t="n"/>
      <c r="G92" s="106" t="n"/>
      <c r="H92" s="106" t="n"/>
      <c r="I92" s="113" t="n"/>
      <c r="J92" s="113" t="n"/>
      <c r="K92" s="113" t="n"/>
      <c r="L92" s="115" t="n">
        <v>12.77</v>
      </c>
      <c r="M92" s="113" t="n"/>
      <c r="N92" s="94" t="n"/>
    </row>
    <row r="93" ht="68.65000000000001" customHeight="1">
      <c r="A93" s="88" t="inlineStr">
        <is>
          <t>7</t>
        </is>
      </c>
      <c r="B93" s="91" t="inlineStr">
        <is>
          <t>ФЕР01-02-100-01</t>
        </is>
      </c>
      <c r="C93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70" t="n"/>
      <c r="E93" s="271" t="n"/>
      <c r="F93" s="93" t="inlineStr">
        <is>
          <t>100 шт</t>
        </is>
      </c>
      <c r="G93" s="94" t="n">
        <v>0.16</v>
      </c>
      <c r="H93" s="95" t="n">
        <v>1</v>
      </c>
      <c r="I93" s="115" t="n">
        <v>0.16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115.44</v>
      </c>
      <c r="K94" s="272" t="n">
        <v>1.2</v>
      </c>
      <c r="L94" s="101" t="n">
        <v>22.16</v>
      </c>
      <c r="M94" s="101" t="n">
        <v>71.26000000000001</v>
      </c>
      <c r="N94" s="103" t="n">
        <v>1579.12</v>
      </c>
    </row>
    <row r="95" ht="19.35" customHeight="1">
      <c r="A95" s="96" t="n"/>
      <c r="B95" s="97" t="inlineStr">
        <is>
          <t>2</t>
        </is>
      </c>
      <c r="C95" s="98" t="inlineStr">
        <is>
          <t>ЭМ</t>
        </is>
      </c>
      <c r="D95" s="270" t="n"/>
      <c r="E95" s="271" t="n"/>
      <c r="F95" s="99" t="n"/>
      <c r="G95" s="99" t="n"/>
      <c r="H95" s="99" t="n"/>
      <c r="I95" s="100" t="n"/>
      <c r="J95" s="101" t="n">
        <v>655.4299999999999</v>
      </c>
      <c r="K95" s="272" t="n">
        <v>1.2</v>
      </c>
      <c r="L95" s="101" t="n">
        <v>125.84</v>
      </c>
      <c r="M95" s="100" t="n"/>
      <c r="N95" s="100" t="n"/>
    </row>
    <row r="96" ht="19.35" customHeight="1">
      <c r="A96" s="96" t="n"/>
      <c r="B96" s="97" t="inlineStr">
        <is>
          <t>3</t>
        </is>
      </c>
      <c r="C96" s="98" t="inlineStr">
        <is>
          <t>в т.ч. ОТм</t>
        </is>
      </c>
      <c r="D96" s="270" t="n"/>
      <c r="E96" s="271" t="n"/>
      <c r="F96" s="99" t="n"/>
      <c r="G96" s="99" t="n"/>
      <c r="H96" s="99" t="n"/>
      <c r="I96" s="100" t="n"/>
      <c r="J96" s="101" t="n">
        <v>114.62</v>
      </c>
      <c r="K96" s="272" t="n">
        <v>1.2</v>
      </c>
      <c r="L96" s="101" t="n">
        <v>22.01</v>
      </c>
      <c r="M96" s="101" t="n">
        <v>71.26000000000001</v>
      </c>
      <c r="N96" s="103" t="n">
        <v>1568.43</v>
      </c>
    </row>
    <row r="97" ht="19.35" customHeight="1">
      <c r="A97" s="96" t="n"/>
      <c r="B97" s="104" t="n"/>
      <c r="C97" s="98" t="inlineStr">
        <is>
          <t>ЗТ</t>
        </is>
      </c>
      <c r="D97" s="270" t="n"/>
      <c r="E97" s="271" t="n"/>
      <c r="F97" s="105" t="inlineStr">
        <is>
          <t>чел.-ч</t>
        </is>
      </c>
      <c r="G97" s="274" t="n">
        <v>14.8</v>
      </c>
      <c r="H97" s="272" t="n">
        <v>1.2</v>
      </c>
      <c r="I97" s="273" t="n">
        <v>2.8416</v>
      </c>
      <c r="J97" s="100" t="n"/>
      <c r="K97" s="100" t="n"/>
      <c r="L97" s="100" t="n"/>
      <c r="M97" s="100" t="n"/>
      <c r="N97" s="100" t="n"/>
    </row>
    <row r="98" ht="19.35" customHeight="1">
      <c r="A98" s="96" t="n"/>
      <c r="B98" s="104" t="n"/>
      <c r="C98" s="98" t="inlineStr">
        <is>
          <t>ЗТм</t>
        </is>
      </c>
      <c r="D98" s="270" t="n"/>
      <c r="E98" s="271" t="n"/>
      <c r="F98" s="105" t="inlineStr">
        <is>
          <t>чел.-ч</t>
        </is>
      </c>
      <c r="G98" s="101" t="n">
        <v>8.49</v>
      </c>
      <c r="H98" s="272" t="n">
        <v>1.2</v>
      </c>
      <c r="I98" s="276" t="n">
        <v>1.63008</v>
      </c>
      <c r="J98" s="100" t="n"/>
      <c r="K98" s="100" t="n"/>
      <c r="L98" s="100" t="n"/>
      <c r="M98" s="100" t="n"/>
      <c r="N98" s="100" t="n"/>
    </row>
    <row r="99" ht="19.35" customHeight="1">
      <c r="A99" s="96" t="n"/>
      <c r="B99" s="104" t="n"/>
      <c r="C99" s="98" t="inlineStr">
        <is>
          <t>Итого по расценке</t>
        </is>
      </c>
      <c r="D99" s="270" t="n"/>
      <c r="E99" s="271" t="n"/>
      <c r="F99" s="99" t="n"/>
      <c r="G99" s="106" t="n"/>
      <c r="H99" s="106" t="n"/>
      <c r="I99" s="100" t="n"/>
      <c r="J99" s="101" t="n">
        <v>770.87</v>
      </c>
      <c r="K99" s="100" t="n"/>
      <c r="L99" s="101" t="n">
        <v>148</v>
      </c>
      <c r="M99" s="100" t="n"/>
      <c r="N99" s="107" t="n"/>
    </row>
    <row r="100" ht="19.35" customHeight="1">
      <c r="A100" s="96" t="n"/>
      <c r="B100" s="108" t="n"/>
      <c r="C100" s="98" t="inlineStr">
        <is>
          <t>ФОТ</t>
        </is>
      </c>
      <c r="D100" s="270" t="n"/>
      <c r="E100" s="271" t="n"/>
      <c r="F100" s="99" t="n"/>
      <c r="G100" s="106" t="n"/>
      <c r="H100" s="106" t="n"/>
      <c r="I100" s="100" t="n"/>
      <c r="J100" s="100" t="n"/>
      <c r="K100" s="100" t="n"/>
      <c r="L100" s="101" t="n">
        <v>44.17</v>
      </c>
      <c r="M100" s="100" t="n"/>
      <c r="N100" s="103" t="n">
        <v>3147.55</v>
      </c>
    </row>
    <row r="101" ht="42" customHeight="1">
      <c r="A101" s="96" t="n"/>
      <c r="B101" s="109" t="inlineStr">
        <is>
          <t>Пр/812-001.4-1</t>
        </is>
      </c>
      <c r="C101" s="98" t="inlineStr">
        <is>
          <t>НР Земляные работы по другим видам работ (подготовительным, сопутствующим, укрепительным)</t>
        </is>
      </c>
      <c r="D101" s="270" t="n"/>
      <c r="E101" s="271" t="n"/>
      <c r="F101" s="105" t="inlineStr">
        <is>
          <t>%</t>
        </is>
      </c>
      <c r="G101" s="110" t="n">
        <v>89</v>
      </c>
      <c r="H101" s="111" t="n"/>
      <c r="I101" s="110" t="n">
        <v>89</v>
      </c>
      <c r="J101" s="100" t="n"/>
      <c r="K101" s="100" t="n"/>
      <c r="L101" s="101" t="n">
        <v>39.31</v>
      </c>
      <c r="M101" s="100" t="n"/>
      <c r="N101" s="112" t="n">
        <v>2801.32</v>
      </c>
    </row>
    <row r="102" ht="42" customHeight="1">
      <c r="A102" s="96" t="n"/>
      <c r="B102" s="109" t="inlineStr">
        <is>
          <t>Пр/774-001.4</t>
        </is>
      </c>
      <c r="C102" s="98" t="inlineStr">
        <is>
          <t>СП Земляные работы по другим видам работ (подготовительным, сопутствующим, укрепительным)</t>
        </is>
      </c>
      <c r="D102" s="270" t="n"/>
      <c r="E102" s="271" t="n"/>
      <c r="F102" s="105" t="inlineStr">
        <is>
          <t>%</t>
        </is>
      </c>
      <c r="G102" s="110" t="n">
        <v>41</v>
      </c>
      <c r="H102" s="111" t="n"/>
      <c r="I102" s="110" t="n">
        <v>41</v>
      </c>
      <c r="J102" s="100" t="n"/>
      <c r="K102" s="100" t="n"/>
      <c r="L102" s="101" t="n">
        <v>18.11</v>
      </c>
      <c r="M102" s="100" t="n"/>
      <c r="N102" s="103" t="n">
        <v>1290.5</v>
      </c>
    </row>
    <row r="103" ht="19.35" customHeight="1">
      <c r="A103" s="96" t="n"/>
      <c r="B103" s="108" t="n"/>
      <c r="C103" s="88" t="inlineStr">
        <is>
          <t>Всего по позиции</t>
        </is>
      </c>
      <c r="D103" s="270" t="n"/>
      <c r="E103" s="271" t="n"/>
      <c r="F103" s="100" t="n"/>
      <c r="G103" s="106" t="n"/>
      <c r="H103" s="106" t="n"/>
      <c r="I103" s="113" t="n"/>
      <c r="J103" s="113" t="n"/>
      <c r="K103" s="113" t="n"/>
      <c r="L103" s="115" t="n">
        <v>205.42</v>
      </c>
      <c r="M103" s="113" t="n"/>
      <c r="N103" s="94" t="n"/>
    </row>
    <row r="104" ht="55.35" customHeight="1">
      <c r="A104" s="88" t="inlineStr">
        <is>
          <t>8</t>
        </is>
      </c>
      <c r="B104" s="91" t="inlineStr">
        <is>
          <t>ФЕР01-02-100-07</t>
        </is>
      </c>
      <c r="C104" s="92" t="inlineStr">
        <is>
          <t>При трелевке на каждые последующие 100 м добавлять: к расценке 01-02-100-01</t>
        </is>
      </c>
      <c r="D104" s="270" t="n"/>
      <c r="E104" s="271" t="n"/>
      <c r="F104" s="93" t="inlineStr">
        <is>
          <t>100 шт</t>
        </is>
      </c>
      <c r="G104" s="94" t="n">
        <v>0.16</v>
      </c>
      <c r="H104" s="95" t="n">
        <v>1</v>
      </c>
      <c r="I104" s="115" t="n">
        <v>0.16</v>
      </c>
      <c r="J104" s="94" t="n"/>
      <c r="K104" s="94" t="n"/>
      <c r="L104" s="94" t="n"/>
      <c r="M104" s="94" t="n"/>
      <c r="N104" s="94" t="n"/>
    </row>
    <row r="105" ht="19.35" customHeight="1">
      <c r="A105" s="96" t="n"/>
      <c r="B105" s="97" t="inlineStr">
        <is>
          <t>1</t>
        </is>
      </c>
      <c r="C105" s="98" t="inlineStr">
        <is>
          <t>ОТ</t>
        </is>
      </c>
      <c r="D105" s="270" t="n"/>
      <c r="E105" s="271" t="n"/>
      <c r="F105" s="99" t="n"/>
      <c r="G105" s="99" t="n"/>
      <c r="H105" s="99" t="n"/>
      <c r="I105" s="100" t="n"/>
      <c r="J105" s="101" t="n">
        <v>28.94</v>
      </c>
      <c r="K105" s="272" t="n">
        <v>1.2</v>
      </c>
      <c r="L105" s="101" t="n">
        <v>5.56</v>
      </c>
      <c r="M105" s="101" t="n">
        <v>71.26000000000001</v>
      </c>
      <c r="N105" s="101" t="n">
        <v>396.21</v>
      </c>
    </row>
    <row r="106" ht="19.35" customHeight="1">
      <c r="A106" s="96" t="n"/>
      <c r="B106" s="97" t="inlineStr">
        <is>
          <t>2</t>
        </is>
      </c>
      <c r="C106" s="98" t="inlineStr">
        <is>
          <t>ЭМ</t>
        </is>
      </c>
      <c r="D106" s="270" t="n"/>
      <c r="E106" s="271" t="n"/>
      <c r="F106" s="99" t="n"/>
      <c r="G106" s="99" t="n"/>
      <c r="H106" s="99" t="n"/>
      <c r="I106" s="100" t="n"/>
      <c r="J106" s="101" t="n">
        <v>163.66</v>
      </c>
      <c r="K106" s="272" t="n">
        <v>1.2</v>
      </c>
      <c r="L106" s="101" t="n">
        <v>31.42</v>
      </c>
      <c r="M106" s="100" t="n"/>
      <c r="N106" s="100" t="n"/>
    </row>
    <row r="107" ht="19.35" customHeight="1">
      <c r="A107" s="96" t="n"/>
      <c r="B107" s="97" t="inlineStr">
        <is>
          <t>3</t>
        </is>
      </c>
      <c r="C107" s="98" t="inlineStr">
        <is>
          <t>в т.ч. ОТм</t>
        </is>
      </c>
      <c r="D107" s="270" t="n"/>
      <c r="E107" s="271" t="n"/>
      <c r="F107" s="99" t="n"/>
      <c r="G107" s="99" t="n"/>
      <c r="H107" s="99" t="n"/>
      <c r="I107" s="100" t="n"/>
      <c r="J107" s="101" t="n">
        <v>28.62</v>
      </c>
      <c r="K107" s="272" t="n">
        <v>1.2</v>
      </c>
      <c r="L107" s="101" t="n">
        <v>5.5</v>
      </c>
      <c r="M107" s="101" t="n">
        <v>71.26000000000001</v>
      </c>
      <c r="N107" s="101" t="n">
        <v>391.93</v>
      </c>
    </row>
    <row r="108" ht="19.35" customHeight="1">
      <c r="A108" s="96" t="n"/>
      <c r="B108" s="104" t="n"/>
      <c r="C108" s="98" t="inlineStr">
        <is>
          <t>ЗТ</t>
        </is>
      </c>
      <c r="D108" s="270" t="n"/>
      <c r="E108" s="271" t="n"/>
      <c r="F108" s="105" t="inlineStr">
        <is>
          <t>чел.-ч</t>
        </is>
      </c>
      <c r="G108" s="101" t="n">
        <v>3.71</v>
      </c>
      <c r="H108" s="272" t="n">
        <v>1.2</v>
      </c>
      <c r="I108" s="276" t="n">
        <v>0.71232</v>
      </c>
      <c r="J108" s="100" t="n"/>
      <c r="K108" s="100" t="n"/>
      <c r="L108" s="100" t="n"/>
      <c r="M108" s="100" t="n"/>
      <c r="N108" s="100" t="n"/>
    </row>
    <row r="109" ht="19.35" customHeight="1">
      <c r="A109" s="96" t="n"/>
      <c r="B109" s="104" t="n"/>
      <c r="C109" s="98" t="inlineStr">
        <is>
          <t>ЗТм</t>
        </is>
      </c>
      <c r="D109" s="270" t="n"/>
      <c r="E109" s="271" t="n"/>
      <c r="F109" s="105" t="inlineStr">
        <is>
          <t>чел.-ч</t>
        </is>
      </c>
      <c r="G109" s="101" t="n">
        <v>2.12</v>
      </c>
      <c r="H109" s="272" t="n">
        <v>1.2</v>
      </c>
      <c r="I109" s="276" t="n">
        <v>0.40704</v>
      </c>
      <c r="J109" s="100" t="n"/>
      <c r="K109" s="100" t="n"/>
      <c r="L109" s="100" t="n"/>
      <c r="M109" s="100" t="n"/>
      <c r="N109" s="100" t="n"/>
    </row>
    <row r="110" ht="19.35" customHeight="1">
      <c r="A110" s="96" t="n"/>
      <c r="B110" s="104" t="n"/>
      <c r="C110" s="98" t="inlineStr">
        <is>
          <t>Итого по расценке</t>
        </is>
      </c>
      <c r="D110" s="270" t="n"/>
      <c r="E110" s="271" t="n"/>
      <c r="F110" s="99" t="n"/>
      <c r="G110" s="106" t="n"/>
      <c r="H110" s="106" t="n"/>
      <c r="I110" s="100" t="n"/>
      <c r="J110" s="101" t="n">
        <v>192.6</v>
      </c>
      <c r="K110" s="100" t="n"/>
      <c r="L110" s="101" t="n">
        <v>36.98</v>
      </c>
      <c r="M110" s="100" t="n"/>
      <c r="N110" s="107" t="n"/>
    </row>
    <row r="111" ht="19.35" customHeight="1">
      <c r="A111" s="96" t="n"/>
      <c r="B111" s="108" t="n"/>
      <c r="C111" s="98" t="inlineStr">
        <is>
          <t>ФОТ</t>
        </is>
      </c>
      <c r="D111" s="270" t="n"/>
      <c r="E111" s="271" t="n"/>
      <c r="F111" s="99" t="n"/>
      <c r="G111" s="106" t="n"/>
      <c r="H111" s="106" t="n"/>
      <c r="I111" s="100" t="n"/>
      <c r="J111" s="100" t="n"/>
      <c r="K111" s="100" t="n"/>
      <c r="L111" s="101" t="n">
        <v>11.06</v>
      </c>
      <c r="M111" s="100" t="n"/>
      <c r="N111" s="101" t="n">
        <v>788.14</v>
      </c>
    </row>
    <row r="112" ht="42" customHeight="1">
      <c r="A112" s="96" t="n"/>
      <c r="B112" s="109" t="inlineStr">
        <is>
          <t>Пр/812-001.4-1</t>
        </is>
      </c>
      <c r="C112" s="98" t="inlineStr">
        <is>
          <t>НР Земляные работы по другим видам работ (подготовительным, сопутствующим, укрепительным)</t>
        </is>
      </c>
      <c r="D112" s="270" t="n"/>
      <c r="E112" s="271" t="n"/>
      <c r="F112" s="105" t="inlineStr">
        <is>
          <t>%</t>
        </is>
      </c>
      <c r="G112" s="110" t="n">
        <v>89</v>
      </c>
      <c r="H112" s="111" t="n"/>
      <c r="I112" s="110" t="n">
        <v>89</v>
      </c>
      <c r="J112" s="100" t="n"/>
      <c r="K112" s="100" t="n"/>
      <c r="L112" s="101" t="n">
        <v>9.84</v>
      </c>
      <c r="M112" s="100" t="n"/>
      <c r="N112" s="118" t="n">
        <v>701.4400000000001</v>
      </c>
    </row>
    <row r="113" ht="42" customHeight="1">
      <c r="A113" s="96" t="n"/>
      <c r="B113" s="109" t="inlineStr">
        <is>
          <t>Пр/774-001.4</t>
        </is>
      </c>
      <c r="C113" s="98" t="inlineStr">
        <is>
          <t>СП Земляные работы по другим видам работ (подготовительным, сопутствующим, укрепительным)</t>
        </is>
      </c>
      <c r="D113" s="270" t="n"/>
      <c r="E113" s="271" t="n"/>
      <c r="F113" s="105" t="inlineStr">
        <is>
          <t>%</t>
        </is>
      </c>
      <c r="G113" s="110" t="n">
        <v>41</v>
      </c>
      <c r="H113" s="111" t="n"/>
      <c r="I113" s="110" t="n">
        <v>41</v>
      </c>
      <c r="J113" s="100" t="n"/>
      <c r="K113" s="100" t="n"/>
      <c r="L113" s="101" t="n">
        <v>4.53</v>
      </c>
      <c r="M113" s="100" t="n"/>
      <c r="N113" s="101" t="n">
        <v>323.14</v>
      </c>
    </row>
    <row r="114" ht="19.35" customHeight="1">
      <c r="A114" s="96" t="n"/>
      <c r="B114" s="108" t="n"/>
      <c r="C114" s="88" t="inlineStr">
        <is>
          <t>Всего по позиции</t>
        </is>
      </c>
      <c r="D114" s="270" t="n"/>
      <c r="E114" s="271" t="n"/>
      <c r="F114" s="100" t="n"/>
      <c r="G114" s="106" t="n"/>
      <c r="H114" s="106" t="n"/>
      <c r="I114" s="113" t="n"/>
      <c r="J114" s="113" t="n"/>
      <c r="K114" s="113" t="n"/>
      <c r="L114" s="115" t="n">
        <v>51.35</v>
      </c>
      <c r="M114" s="113" t="n"/>
      <c r="N114" s="94" t="n"/>
    </row>
    <row r="115" ht="68.65000000000001" customHeight="1">
      <c r="A115" s="88" t="inlineStr">
        <is>
          <t>9</t>
        </is>
      </c>
      <c r="B115" s="91" t="inlineStr">
        <is>
          <t>ФЕР01-02-100-02</t>
        </is>
      </c>
      <c r="C115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70" t="n"/>
      <c r="E115" s="271" t="n"/>
      <c r="F115" s="93" t="inlineStr">
        <is>
          <t>100 шт</t>
        </is>
      </c>
      <c r="G115" s="94" t="n">
        <v>0.09</v>
      </c>
      <c r="H115" s="95" t="n">
        <v>1</v>
      </c>
      <c r="I115" s="115" t="n">
        <v>0.09</v>
      </c>
      <c r="J115" s="94" t="n"/>
      <c r="K115" s="94" t="n"/>
      <c r="L115" s="94" t="n"/>
      <c r="M115" s="94" t="n"/>
      <c r="N115" s="94" t="n"/>
    </row>
    <row r="116" ht="19.35" customHeight="1">
      <c r="A116" s="96" t="n"/>
      <c r="B116" s="97" t="inlineStr">
        <is>
          <t>1</t>
        </is>
      </c>
      <c r="C116" s="98" t="inlineStr">
        <is>
          <t>ОТ</t>
        </is>
      </c>
      <c r="D116" s="270" t="n"/>
      <c r="E116" s="271" t="n"/>
      <c r="F116" s="99" t="n"/>
      <c r="G116" s="99" t="n"/>
      <c r="H116" s="99" t="n"/>
      <c r="I116" s="100" t="n"/>
      <c r="J116" s="101" t="n">
        <v>201.24</v>
      </c>
      <c r="K116" s="272" t="n">
        <v>1.2</v>
      </c>
      <c r="L116" s="101" t="n">
        <v>21.73</v>
      </c>
      <c r="M116" s="101" t="n">
        <v>71.26000000000001</v>
      </c>
      <c r="N116" s="103" t="n">
        <v>1548.48</v>
      </c>
    </row>
    <row r="117" ht="19.35" customHeight="1">
      <c r="A117" s="96" t="n"/>
      <c r="B117" s="97" t="inlineStr">
        <is>
          <t>2</t>
        </is>
      </c>
      <c r="C117" s="98" t="inlineStr">
        <is>
          <t>ЭМ</t>
        </is>
      </c>
      <c r="D117" s="270" t="n"/>
      <c r="E117" s="271" t="n"/>
      <c r="F117" s="99" t="n"/>
      <c r="G117" s="99" t="n"/>
      <c r="H117" s="99" t="n"/>
      <c r="I117" s="100" t="n"/>
      <c r="J117" s="103" t="n">
        <v>1142.56</v>
      </c>
      <c r="K117" s="272" t="n">
        <v>1.2</v>
      </c>
      <c r="L117" s="101" t="n">
        <v>123.4</v>
      </c>
      <c r="M117" s="100" t="n"/>
      <c r="N117" s="100" t="n"/>
    </row>
    <row r="118" ht="19.35" customHeight="1">
      <c r="A118" s="96" t="n"/>
      <c r="B118" s="97" t="inlineStr">
        <is>
          <t>3</t>
        </is>
      </c>
      <c r="C118" s="98" t="inlineStr">
        <is>
          <t>в т.ч. ОТм</t>
        </is>
      </c>
      <c r="D118" s="270" t="n"/>
      <c r="E118" s="271" t="n"/>
      <c r="F118" s="99" t="n"/>
      <c r="G118" s="99" t="n"/>
      <c r="H118" s="99" t="n"/>
      <c r="I118" s="100" t="n"/>
      <c r="J118" s="101" t="n">
        <v>199.8</v>
      </c>
      <c r="K118" s="272" t="n">
        <v>1.2</v>
      </c>
      <c r="L118" s="101" t="n">
        <v>21.58</v>
      </c>
      <c r="M118" s="101" t="n">
        <v>71.26000000000001</v>
      </c>
      <c r="N118" s="103" t="n">
        <v>1537.79</v>
      </c>
    </row>
    <row r="119" ht="19.35" customHeight="1">
      <c r="A119" s="96" t="n"/>
      <c r="B119" s="104" t="n"/>
      <c r="C119" s="98" t="inlineStr">
        <is>
          <t>ЗТ</t>
        </is>
      </c>
      <c r="D119" s="270" t="n"/>
      <c r="E119" s="271" t="n"/>
      <c r="F119" s="105" t="inlineStr">
        <is>
          <t>чел.-ч</t>
        </is>
      </c>
      <c r="G119" s="274" t="n">
        <v>25.8</v>
      </c>
      <c r="H119" s="272" t="n">
        <v>1.2</v>
      </c>
      <c r="I119" s="273" t="n">
        <v>2.7864</v>
      </c>
      <c r="J119" s="100" t="n"/>
      <c r="K119" s="100" t="n"/>
      <c r="L119" s="100" t="n"/>
      <c r="M119" s="100" t="n"/>
      <c r="N119" s="100" t="n"/>
    </row>
    <row r="120" ht="19.35" customHeight="1">
      <c r="A120" s="96" t="n"/>
      <c r="B120" s="104" t="n"/>
      <c r="C120" s="98" t="inlineStr">
        <is>
          <t>ЗТм</t>
        </is>
      </c>
      <c r="D120" s="270" t="n"/>
      <c r="E120" s="271" t="n"/>
      <c r="F120" s="105" t="inlineStr">
        <is>
          <t>чел.-ч</t>
        </is>
      </c>
      <c r="G120" s="274" t="n">
        <v>14.8</v>
      </c>
      <c r="H120" s="272" t="n">
        <v>1.2</v>
      </c>
      <c r="I120" s="273" t="n">
        <v>1.5984</v>
      </c>
      <c r="J120" s="100" t="n"/>
      <c r="K120" s="100" t="n"/>
      <c r="L120" s="100" t="n"/>
      <c r="M120" s="100" t="n"/>
      <c r="N120" s="100" t="n"/>
    </row>
    <row r="121" ht="19.35" customHeight="1">
      <c r="A121" s="96" t="n"/>
      <c r="B121" s="104" t="n"/>
      <c r="C121" s="98" t="inlineStr">
        <is>
          <t>Итого по расценке</t>
        </is>
      </c>
      <c r="D121" s="270" t="n"/>
      <c r="E121" s="271" t="n"/>
      <c r="F121" s="99" t="n"/>
      <c r="G121" s="106" t="n"/>
      <c r="H121" s="106" t="n"/>
      <c r="I121" s="100" t="n"/>
      <c r="J121" s="103" t="n">
        <v>1343.8</v>
      </c>
      <c r="K121" s="100" t="n"/>
      <c r="L121" s="101" t="n">
        <v>145.13</v>
      </c>
      <c r="M121" s="100" t="n"/>
      <c r="N121" s="107" t="n"/>
    </row>
    <row r="122" ht="19.35" customHeight="1">
      <c r="A122" s="96" t="n"/>
      <c r="B122" s="108" t="n"/>
      <c r="C122" s="98" t="inlineStr">
        <is>
          <t>ФОТ</t>
        </is>
      </c>
      <c r="D122" s="270" t="n"/>
      <c r="E122" s="271" t="n"/>
      <c r="F122" s="99" t="n"/>
      <c r="G122" s="106" t="n"/>
      <c r="H122" s="106" t="n"/>
      <c r="I122" s="100" t="n"/>
      <c r="J122" s="100" t="n"/>
      <c r="K122" s="100" t="n"/>
      <c r="L122" s="101" t="n">
        <v>43.31</v>
      </c>
      <c r="M122" s="100" t="n"/>
      <c r="N122" s="103" t="n">
        <v>3086.27</v>
      </c>
    </row>
    <row r="123" ht="42" customHeight="1">
      <c r="A123" s="96" t="n"/>
      <c r="B123" s="109" t="inlineStr">
        <is>
          <t>Пр/812-001.4-1</t>
        </is>
      </c>
      <c r="C123" s="98" t="inlineStr">
        <is>
          <t>НР Земляные работы по другим видам работ (подготовительным, сопутствующим, укрепительным)</t>
        </is>
      </c>
      <c r="D123" s="270" t="n"/>
      <c r="E123" s="271" t="n"/>
      <c r="F123" s="105" t="inlineStr">
        <is>
          <t>%</t>
        </is>
      </c>
      <c r="G123" s="110" t="n">
        <v>89</v>
      </c>
      <c r="H123" s="111" t="n"/>
      <c r="I123" s="110" t="n">
        <v>89</v>
      </c>
      <c r="J123" s="100" t="n"/>
      <c r="K123" s="100" t="n"/>
      <c r="L123" s="101" t="n">
        <v>38.55</v>
      </c>
      <c r="M123" s="100" t="n"/>
      <c r="N123" s="112" t="n">
        <v>2746.78</v>
      </c>
    </row>
    <row r="124" ht="42" customHeight="1">
      <c r="A124" s="96" t="n"/>
      <c r="B124" s="109" t="inlineStr">
        <is>
          <t>Пр/774-001.4</t>
        </is>
      </c>
      <c r="C124" s="98" t="inlineStr">
        <is>
          <t>СП Земляные работы по другим видам работ (подготовительным, сопутствующим, укрепительным)</t>
        </is>
      </c>
      <c r="D124" s="270" t="n"/>
      <c r="E124" s="271" t="n"/>
      <c r="F124" s="105" t="inlineStr">
        <is>
          <t>%</t>
        </is>
      </c>
      <c r="G124" s="110" t="n">
        <v>41</v>
      </c>
      <c r="H124" s="111" t="n"/>
      <c r="I124" s="110" t="n">
        <v>41</v>
      </c>
      <c r="J124" s="100" t="n"/>
      <c r="K124" s="100" t="n"/>
      <c r="L124" s="101" t="n">
        <v>17.76</v>
      </c>
      <c r="M124" s="100" t="n"/>
      <c r="N124" s="103" t="n">
        <v>1265.37</v>
      </c>
    </row>
    <row r="125" ht="19.35" customHeight="1">
      <c r="A125" s="96" t="n"/>
      <c r="B125" s="108" t="n"/>
      <c r="C125" s="88" t="inlineStr">
        <is>
          <t>Всего по позиции</t>
        </is>
      </c>
      <c r="D125" s="270" t="n"/>
      <c r="E125" s="271" t="n"/>
      <c r="F125" s="100" t="n"/>
      <c r="G125" s="106" t="n"/>
      <c r="H125" s="106" t="n"/>
      <c r="I125" s="113" t="n"/>
      <c r="J125" s="113" t="n"/>
      <c r="K125" s="113" t="n"/>
      <c r="L125" s="115" t="n">
        <v>201.44</v>
      </c>
      <c r="M125" s="113" t="n"/>
      <c r="N125" s="94" t="n"/>
    </row>
    <row r="126" ht="55.35" customHeight="1">
      <c r="A126" s="88" t="inlineStr">
        <is>
          <t>10</t>
        </is>
      </c>
      <c r="B126" s="91" t="inlineStr">
        <is>
          <t>ФЕР01-02-100-08</t>
        </is>
      </c>
      <c r="C126" s="92" t="inlineStr">
        <is>
          <t>При трелевке на каждые последующие 100 м добавлять: к расценке 01-02-100-02</t>
        </is>
      </c>
      <c r="D126" s="270" t="n"/>
      <c r="E126" s="271" t="n"/>
      <c r="F126" s="93" t="inlineStr">
        <is>
          <t>100 шт</t>
        </is>
      </c>
      <c r="G126" s="94" t="n">
        <v>0.09</v>
      </c>
      <c r="H126" s="95" t="n">
        <v>1</v>
      </c>
      <c r="I126" s="115" t="n">
        <v>0.09</v>
      </c>
      <c r="J126" s="94" t="n"/>
      <c r="K126" s="94" t="n"/>
      <c r="L126" s="94" t="n"/>
      <c r="M126" s="94" t="n"/>
      <c r="N126" s="94" t="n"/>
    </row>
    <row r="127" ht="19.35" customHeight="1">
      <c r="A127" s="96" t="n"/>
      <c r="B127" s="97" t="inlineStr">
        <is>
          <t>1</t>
        </is>
      </c>
      <c r="C127" s="98" t="inlineStr">
        <is>
          <t>ОТ</t>
        </is>
      </c>
      <c r="D127" s="270" t="n"/>
      <c r="E127" s="271" t="n"/>
      <c r="F127" s="99" t="n"/>
      <c r="G127" s="99" t="n"/>
      <c r="H127" s="99" t="n"/>
      <c r="I127" s="100" t="n"/>
      <c r="J127" s="101" t="n">
        <v>58.34</v>
      </c>
      <c r="K127" s="272" t="n">
        <v>1.2</v>
      </c>
      <c r="L127" s="101" t="n">
        <v>6.3</v>
      </c>
      <c r="M127" s="101" t="n">
        <v>71.26000000000001</v>
      </c>
      <c r="N127" s="101" t="n">
        <v>448.94</v>
      </c>
    </row>
    <row r="128" ht="19.35" customHeight="1">
      <c r="A128" s="96" t="n"/>
      <c r="B128" s="97" t="inlineStr">
        <is>
          <t>2</t>
        </is>
      </c>
      <c r="C128" s="98" t="inlineStr">
        <is>
          <t>ЭМ</t>
        </is>
      </c>
      <c r="D128" s="270" t="n"/>
      <c r="E128" s="271" t="n"/>
      <c r="F128" s="99" t="n"/>
      <c r="G128" s="99" t="n"/>
      <c r="H128" s="99" t="n"/>
      <c r="I128" s="100" t="n"/>
      <c r="J128" s="101" t="n">
        <v>330.42</v>
      </c>
      <c r="K128" s="272" t="n">
        <v>1.2</v>
      </c>
      <c r="L128" s="101" t="n">
        <v>35.69</v>
      </c>
      <c r="M128" s="100" t="n"/>
      <c r="N128" s="100" t="n"/>
    </row>
    <row r="129" ht="19.35" customHeight="1">
      <c r="A129" s="96" t="n"/>
      <c r="B129" s="97" t="inlineStr">
        <is>
          <t>3</t>
        </is>
      </c>
      <c r="C129" s="98" t="inlineStr">
        <is>
          <t>в т.ч. ОТм</t>
        </is>
      </c>
      <c r="D129" s="270" t="n"/>
      <c r="E129" s="271" t="n"/>
      <c r="F129" s="99" t="n"/>
      <c r="G129" s="99" t="n"/>
      <c r="H129" s="99" t="n"/>
      <c r="I129" s="100" t="n"/>
      <c r="J129" s="101" t="n">
        <v>57.78</v>
      </c>
      <c r="K129" s="272" t="n">
        <v>1.2</v>
      </c>
      <c r="L129" s="101" t="n">
        <v>6.24</v>
      </c>
      <c r="M129" s="101" t="n">
        <v>71.26000000000001</v>
      </c>
      <c r="N129" s="101" t="n">
        <v>444.66</v>
      </c>
    </row>
    <row r="130" ht="19.35" customHeight="1">
      <c r="A130" s="96" t="n"/>
      <c r="B130" s="104" t="n"/>
      <c r="C130" s="98" t="inlineStr">
        <is>
          <t>ЗТ</t>
        </is>
      </c>
      <c r="D130" s="270" t="n"/>
      <c r="E130" s="271" t="n"/>
      <c r="F130" s="105" t="inlineStr">
        <is>
          <t>чел.-ч</t>
        </is>
      </c>
      <c r="G130" s="101" t="n">
        <v>7.48</v>
      </c>
      <c r="H130" s="272" t="n">
        <v>1.2</v>
      </c>
      <c r="I130" s="276" t="n">
        <v>0.80784</v>
      </c>
      <c r="J130" s="100" t="n"/>
      <c r="K130" s="100" t="n"/>
      <c r="L130" s="100" t="n"/>
      <c r="M130" s="100" t="n"/>
      <c r="N130" s="100" t="n"/>
    </row>
    <row r="131" ht="19.35" customHeight="1">
      <c r="A131" s="96" t="n"/>
      <c r="B131" s="104" t="n"/>
      <c r="C131" s="98" t="inlineStr">
        <is>
          <t>ЗТм</t>
        </is>
      </c>
      <c r="D131" s="270" t="n"/>
      <c r="E131" s="271" t="n"/>
      <c r="F131" s="105" t="inlineStr">
        <is>
          <t>чел.-ч</t>
        </is>
      </c>
      <c r="G131" s="101" t="n">
        <v>4.28</v>
      </c>
      <c r="H131" s="272" t="n">
        <v>1.2</v>
      </c>
      <c r="I131" s="276" t="n">
        <v>0.46224</v>
      </c>
      <c r="J131" s="100" t="n"/>
      <c r="K131" s="100" t="n"/>
      <c r="L131" s="100" t="n"/>
      <c r="M131" s="100" t="n"/>
      <c r="N131" s="100" t="n"/>
    </row>
    <row r="132" ht="19.35" customHeight="1">
      <c r="A132" s="96" t="n"/>
      <c r="B132" s="104" t="n"/>
      <c r="C132" s="98" t="inlineStr">
        <is>
          <t>Итого по расценке</t>
        </is>
      </c>
      <c r="D132" s="270" t="n"/>
      <c r="E132" s="271" t="n"/>
      <c r="F132" s="99" t="n"/>
      <c r="G132" s="106" t="n"/>
      <c r="H132" s="106" t="n"/>
      <c r="I132" s="100" t="n"/>
      <c r="J132" s="101" t="n">
        <v>388.76</v>
      </c>
      <c r="K132" s="100" t="n"/>
      <c r="L132" s="101" t="n">
        <v>41.99</v>
      </c>
      <c r="M132" s="100" t="n"/>
      <c r="N132" s="107" t="n"/>
    </row>
    <row r="133" ht="19.35" customHeight="1">
      <c r="A133" s="96" t="n"/>
      <c r="B133" s="108" t="n"/>
      <c r="C133" s="98" t="inlineStr">
        <is>
          <t>ФОТ</t>
        </is>
      </c>
      <c r="D133" s="270" t="n"/>
      <c r="E133" s="271" t="n"/>
      <c r="F133" s="99" t="n"/>
      <c r="G133" s="106" t="n"/>
      <c r="H133" s="106" t="n"/>
      <c r="I133" s="100" t="n"/>
      <c r="J133" s="100" t="n"/>
      <c r="K133" s="100" t="n"/>
      <c r="L133" s="101" t="n">
        <v>12.54</v>
      </c>
      <c r="M133" s="100" t="n"/>
      <c r="N133" s="101" t="n">
        <v>893.6</v>
      </c>
    </row>
    <row r="134" ht="42" customHeight="1">
      <c r="A134" s="96" t="n"/>
      <c r="B134" s="109" t="inlineStr">
        <is>
          <t>Пр/812-001.4-1</t>
        </is>
      </c>
      <c r="C134" s="98" t="inlineStr">
        <is>
          <t>НР Земляные работы по другим видам работ (подготовительным, сопутствующим, укрепительным)</t>
        </is>
      </c>
      <c r="D134" s="270" t="n"/>
      <c r="E134" s="271" t="n"/>
      <c r="F134" s="105" t="inlineStr">
        <is>
          <t>%</t>
        </is>
      </c>
      <c r="G134" s="110" t="n">
        <v>89</v>
      </c>
      <c r="H134" s="111" t="n"/>
      <c r="I134" s="110" t="n">
        <v>89</v>
      </c>
      <c r="J134" s="100" t="n"/>
      <c r="K134" s="100" t="n"/>
      <c r="L134" s="101" t="n">
        <v>11.16</v>
      </c>
      <c r="M134" s="100" t="n"/>
      <c r="N134" s="118" t="n">
        <v>795.3</v>
      </c>
    </row>
    <row r="135" ht="42" customHeight="1">
      <c r="A135" s="96" t="n"/>
      <c r="B135" s="109" t="inlineStr">
        <is>
          <t>Пр/774-001.4</t>
        </is>
      </c>
      <c r="C135" s="98" t="inlineStr">
        <is>
          <t>СП Земляные работы по другим видам работ (подготовительным, сопутствующим, укрепительным)</t>
        </is>
      </c>
      <c r="D135" s="270" t="n"/>
      <c r="E135" s="271" t="n"/>
      <c r="F135" s="105" t="inlineStr">
        <is>
          <t>%</t>
        </is>
      </c>
      <c r="G135" s="110" t="n">
        <v>41</v>
      </c>
      <c r="H135" s="111" t="n"/>
      <c r="I135" s="110" t="n">
        <v>41</v>
      </c>
      <c r="J135" s="100" t="n"/>
      <c r="K135" s="100" t="n"/>
      <c r="L135" s="101" t="n">
        <v>5.14</v>
      </c>
      <c r="M135" s="100" t="n"/>
      <c r="N135" s="101" t="n">
        <v>366.38</v>
      </c>
    </row>
    <row r="136" ht="19.35" customHeight="1">
      <c r="A136" s="96" t="n"/>
      <c r="B136" s="108" t="n"/>
      <c r="C136" s="88" t="inlineStr">
        <is>
          <t>Всего по позиции</t>
        </is>
      </c>
      <c r="D136" s="270" t="n"/>
      <c r="E136" s="271" t="n"/>
      <c r="F136" s="100" t="n"/>
      <c r="G136" s="106" t="n"/>
      <c r="H136" s="106" t="n"/>
      <c r="I136" s="113" t="n"/>
      <c r="J136" s="113" t="n"/>
      <c r="K136" s="113" t="n"/>
      <c r="L136" s="115" t="n">
        <v>58.29</v>
      </c>
      <c r="M136" s="113" t="n"/>
      <c r="N136" s="94" t="n"/>
    </row>
    <row r="137" ht="68.65000000000001" customHeight="1">
      <c r="A137" s="88" t="inlineStr">
        <is>
          <t>11</t>
        </is>
      </c>
      <c r="B137" s="91" t="inlineStr">
        <is>
          <t>ФЕР01-02-100-03</t>
        </is>
      </c>
      <c r="C137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70" t="n"/>
      <c r="E137" s="271" t="n"/>
      <c r="F137" s="93" t="inlineStr">
        <is>
          <t>100 шт</t>
        </is>
      </c>
      <c r="G137" s="94" t="n">
        <v>0.03</v>
      </c>
      <c r="H137" s="95" t="n">
        <v>1</v>
      </c>
      <c r="I137" s="115" t="n">
        <v>0.03</v>
      </c>
      <c r="J137" s="94" t="n"/>
      <c r="K137" s="94" t="n"/>
      <c r="L137" s="94" t="n"/>
      <c r="M137" s="94" t="n"/>
      <c r="N137" s="94" t="n"/>
    </row>
    <row r="138" ht="19.35" customHeight="1">
      <c r="A138" s="96" t="n"/>
      <c r="B138" s="97" t="inlineStr">
        <is>
          <t>1</t>
        </is>
      </c>
      <c r="C138" s="98" t="inlineStr">
        <is>
          <t>ОТ</t>
        </is>
      </c>
      <c r="D138" s="270" t="n"/>
      <c r="E138" s="271" t="n"/>
      <c r="F138" s="99" t="n"/>
      <c r="G138" s="99" t="n"/>
      <c r="H138" s="99" t="n"/>
      <c r="I138" s="100" t="n"/>
      <c r="J138" s="101" t="n">
        <v>326.82</v>
      </c>
      <c r="K138" s="272" t="n">
        <v>1.2</v>
      </c>
      <c r="L138" s="101" t="n">
        <v>11.77</v>
      </c>
      <c r="M138" s="101" t="n">
        <v>71.26000000000001</v>
      </c>
      <c r="N138" s="101" t="n">
        <v>838.73</v>
      </c>
    </row>
    <row r="139" ht="19.35" customHeight="1">
      <c r="A139" s="96" t="n"/>
      <c r="B139" s="97" t="inlineStr">
        <is>
          <t>2</t>
        </is>
      </c>
      <c r="C139" s="98" t="inlineStr">
        <is>
          <t>ЭМ</t>
        </is>
      </c>
      <c r="D139" s="270" t="n"/>
      <c r="E139" s="271" t="n"/>
      <c r="F139" s="99" t="n"/>
      <c r="G139" s="99" t="n"/>
      <c r="H139" s="99" t="n"/>
      <c r="I139" s="100" t="n"/>
      <c r="J139" s="103" t="n">
        <v>1852.8</v>
      </c>
      <c r="K139" s="272" t="n">
        <v>1.2</v>
      </c>
      <c r="L139" s="101" t="n">
        <v>66.7</v>
      </c>
      <c r="M139" s="100" t="n"/>
      <c r="N139" s="100" t="n"/>
    </row>
    <row r="140" ht="19.35" customHeight="1">
      <c r="A140" s="96" t="n"/>
      <c r="B140" s="97" t="inlineStr">
        <is>
          <t>3</t>
        </is>
      </c>
      <c r="C140" s="98" t="inlineStr">
        <is>
          <t>в т.ч. ОТм</t>
        </is>
      </c>
      <c r="D140" s="270" t="n"/>
      <c r="E140" s="271" t="n"/>
      <c r="F140" s="99" t="n"/>
      <c r="G140" s="99" t="n"/>
      <c r="H140" s="99" t="n"/>
      <c r="I140" s="100" t="n"/>
      <c r="J140" s="101" t="n">
        <v>324</v>
      </c>
      <c r="K140" s="272" t="n">
        <v>1.2</v>
      </c>
      <c r="L140" s="101" t="n">
        <v>11.66</v>
      </c>
      <c r="M140" s="101" t="n">
        <v>71.26000000000001</v>
      </c>
      <c r="N140" s="101" t="n">
        <v>830.89</v>
      </c>
    </row>
    <row r="141" ht="19.35" customHeight="1">
      <c r="A141" s="96" t="n"/>
      <c r="B141" s="104" t="n"/>
      <c r="C141" s="98" t="inlineStr">
        <is>
          <t>ЗТ</t>
        </is>
      </c>
      <c r="D141" s="270" t="n"/>
      <c r="E141" s="271" t="n"/>
      <c r="F141" s="105" t="inlineStr">
        <is>
          <t>чел.-ч</t>
        </is>
      </c>
      <c r="G141" s="274" t="n">
        <v>41.9</v>
      </c>
      <c r="H141" s="272" t="n">
        <v>1.2</v>
      </c>
      <c r="I141" s="273" t="n">
        <v>1.5084</v>
      </c>
      <c r="J141" s="100" t="n"/>
      <c r="K141" s="100" t="n"/>
      <c r="L141" s="100" t="n"/>
      <c r="M141" s="100" t="n"/>
      <c r="N141" s="100" t="n"/>
    </row>
    <row r="142" ht="19.35" customHeight="1">
      <c r="A142" s="96" t="n"/>
      <c r="B142" s="104" t="n"/>
      <c r="C142" s="98" t="inlineStr">
        <is>
          <t>ЗТм</t>
        </is>
      </c>
      <c r="D142" s="270" t="n"/>
      <c r="E142" s="271" t="n"/>
      <c r="F142" s="105" t="inlineStr">
        <is>
          <t>чел.-ч</t>
        </is>
      </c>
      <c r="G142" s="121" t="n">
        <v>24</v>
      </c>
      <c r="H142" s="272" t="n">
        <v>1.2</v>
      </c>
      <c r="I142" s="275" t="n">
        <v>0.864</v>
      </c>
      <c r="J142" s="100" t="n"/>
      <c r="K142" s="100" t="n"/>
      <c r="L142" s="100" t="n"/>
      <c r="M142" s="100" t="n"/>
      <c r="N142" s="100" t="n"/>
    </row>
    <row r="143" ht="19.35" customHeight="1">
      <c r="A143" s="96" t="n"/>
      <c r="B143" s="104" t="n"/>
      <c r="C143" s="98" t="inlineStr">
        <is>
          <t>Итого по расценке</t>
        </is>
      </c>
      <c r="D143" s="270" t="n"/>
      <c r="E143" s="271" t="n"/>
      <c r="F143" s="99" t="n"/>
      <c r="G143" s="106" t="n"/>
      <c r="H143" s="106" t="n"/>
      <c r="I143" s="100" t="n"/>
      <c r="J143" s="103" t="n">
        <v>2179.62</v>
      </c>
      <c r="K143" s="100" t="n"/>
      <c r="L143" s="101" t="n">
        <v>78.47</v>
      </c>
      <c r="M143" s="100" t="n"/>
      <c r="N143" s="107" t="n"/>
    </row>
    <row r="144" ht="19.35" customHeight="1">
      <c r="A144" s="96" t="n"/>
      <c r="B144" s="108" t="n"/>
      <c r="C144" s="98" t="inlineStr">
        <is>
          <t>ФОТ</t>
        </is>
      </c>
      <c r="D144" s="270" t="n"/>
      <c r="E144" s="271" t="n"/>
      <c r="F144" s="99" t="n"/>
      <c r="G144" s="106" t="n"/>
      <c r="H144" s="106" t="n"/>
      <c r="I144" s="100" t="n"/>
      <c r="J144" s="100" t="n"/>
      <c r="K144" s="100" t="n"/>
      <c r="L144" s="101" t="n">
        <v>23.43</v>
      </c>
      <c r="M144" s="100" t="n"/>
      <c r="N144" s="103" t="n">
        <v>1669.62</v>
      </c>
    </row>
    <row r="145" ht="42" customHeight="1">
      <c r="A145" s="96" t="n"/>
      <c r="B145" s="109" t="inlineStr">
        <is>
          <t>Пр/812-001.4-1</t>
        </is>
      </c>
      <c r="C145" s="98" t="inlineStr">
        <is>
          <t>НР Земляные работы по другим видам работ (подготовительным, сопутствующим, укрепительным)</t>
        </is>
      </c>
      <c r="D145" s="270" t="n"/>
      <c r="E145" s="271" t="n"/>
      <c r="F145" s="105" t="inlineStr">
        <is>
          <t>%</t>
        </is>
      </c>
      <c r="G145" s="110" t="n">
        <v>89</v>
      </c>
      <c r="H145" s="111" t="n"/>
      <c r="I145" s="110" t="n">
        <v>89</v>
      </c>
      <c r="J145" s="100" t="n"/>
      <c r="K145" s="100" t="n"/>
      <c r="L145" s="101" t="n">
        <v>20.85</v>
      </c>
      <c r="M145" s="100" t="n"/>
      <c r="N145" s="112" t="n">
        <v>1485.96</v>
      </c>
    </row>
    <row r="146" ht="42" customHeight="1">
      <c r="A146" s="96" t="n"/>
      <c r="B146" s="109" t="inlineStr">
        <is>
          <t>Пр/774-001.4</t>
        </is>
      </c>
      <c r="C146" s="98" t="inlineStr">
        <is>
          <t>СП Земляные работы по другим видам работ (подготовительным, сопутствующим, укрепительным)</t>
        </is>
      </c>
      <c r="D146" s="270" t="n"/>
      <c r="E146" s="271" t="n"/>
      <c r="F146" s="105" t="inlineStr">
        <is>
          <t>%</t>
        </is>
      </c>
      <c r="G146" s="110" t="n">
        <v>41</v>
      </c>
      <c r="H146" s="111" t="n"/>
      <c r="I146" s="110" t="n">
        <v>41</v>
      </c>
      <c r="J146" s="100" t="n"/>
      <c r="K146" s="100" t="n"/>
      <c r="L146" s="101" t="n">
        <v>9.609999999999999</v>
      </c>
      <c r="M146" s="100" t="n"/>
      <c r="N146" s="101" t="n">
        <v>684.54</v>
      </c>
    </row>
    <row r="147" ht="19.35" customHeight="1">
      <c r="A147" s="96" t="n"/>
      <c r="B147" s="108" t="n"/>
      <c r="C147" s="88" t="inlineStr">
        <is>
          <t>Всего по позиции</t>
        </is>
      </c>
      <c r="D147" s="270" t="n"/>
      <c r="E147" s="271" t="n"/>
      <c r="F147" s="100" t="n"/>
      <c r="G147" s="106" t="n"/>
      <c r="H147" s="106" t="n"/>
      <c r="I147" s="113" t="n"/>
      <c r="J147" s="113" t="n"/>
      <c r="K147" s="113" t="n"/>
      <c r="L147" s="115" t="n">
        <v>108.93</v>
      </c>
      <c r="M147" s="113" t="n"/>
      <c r="N147" s="94" t="n"/>
    </row>
    <row r="148" ht="55.35" customHeight="1">
      <c r="A148" s="88" t="inlineStr">
        <is>
          <t>12</t>
        </is>
      </c>
      <c r="B148" s="91" t="inlineStr">
        <is>
          <t>ФЕР01-02-100-09</t>
        </is>
      </c>
      <c r="C148" s="92" t="inlineStr">
        <is>
          <t>При трелевке на каждые последующие 100 м добавлять: к расценке 01-02-100-03</t>
        </is>
      </c>
      <c r="D148" s="270" t="n"/>
      <c r="E148" s="271" t="n"/>
      <c r="F148" s="93" t="inlineStr">
        <is>
          <t>100 шт</t>
        </is>
      </c>
      <c r="G148" s="94" t="n">
        <v>0.03</v>
      </c>
      <c r="H148" s="95" t="n">
        <v>1</v>
      </c>
      <c r="I148" s="115" t="n">
        <v>0.03</v>
      </c>
      <c r="J148" s="94" t="n"/>
      <c r="K148" s="94" t="n"/>
      <c r="L148" s="94" t="n"/>
      <c r="M148" s="94" t="n"/>
      <c r="N148" s="94" t="n"/>
    </row>
    <row r="149" ht="19.35" customHeight="1">
      <c r="A149" s="96" t="n"/>
      <c r="B149" s="97" t="inlineStr">
        <is>
          <t>1</t>
        </is>
      </c>
      <c r="C149" s="98" t="inlineStr">
        <is>
          <t>ОТ</t>
        </is>
      </c>
      <c r="D149" s="270" t="n"/>
      <c r="E149" s="271" t="n"/>
      <c r="F149" s="99" t="n"/>
      <c r="G149" s="99" t="n"/>
      <c r="H149" s="99" t="n"/>
      <c r="I149" s="100" t="n"/>
      <c r="J149" s="101" t="n">
        <v>93.59999999999999</v>
      </c>
      <c r="K149" s="272" t="n">
        <v>1.2</v>
      </c>
      <c r="L149" s="101" t="n">
        <v>3.37</v>
      </c>
      <c r="M149" s="101" t="n">
        <v>71.26000000000001</v>
      </c>
      <c r="N149" s="101" t="n">
        <v>240.15</v>
      </c>
    </row>
    <row r="150" ht="19.35" customHeight="1">
      <c r="A150" s="96" t="n"/>
      <c r="B150" s="97" t="inlineStr">
        <is>
          <t>2</t>
        </is>
      </c>
      <c r="C150" s="98" t="inlineStr">
        <is>
          <t>ЭМ</t>
        </is>
      </c>
      <c r="D150" s="270" t="n"/>
      <c r="E150" s="271" t="n"/>
      <c r="F150" s="99" t="n"/>
      <c r="G150" s="99" t="n"/>
      <c r="H150" s="99" t="n"/>
      <c r="I150" s="100" t="n"/>
      <c r="J150" s="101" t="n">
        <v>531.14</v>
      </c>
      <c r="K150" s="272" t="n">
        <v>1.2</v>
      </c>
      <c r="L150" s="101" t="n">
        <v>19.12</v>
      </c>
      <c r="M150" s="100" t="n"/>
      <c r="N150" s="100" t="n"/>
    </row>
    <row r="151" ht="19.35" customHeight="1">
      <c r="A151" s="96" t="n"/>
      <c r="B151" s="97" t="inlineStr">
        <is>
          <t>3</t>
        </is>
      </c>
      <c r="C151" s="98" t="inlineStr">
        <is>
          <t>в т.ч. ОТм</t>
        </is>
      </c>
      <c r="D151" s="270" t="n"/>
      <c r="E151" s="271" t="n"/>
      <c r="F151" s="99" t="n"/>
      <c r="G151" s="99" t="n"/>
      <c r="H151" s="99" t="n"/>
      <c r="I151" s="100" t="n"/>
      <c r="J151" s="101" t="n">
        <v>92.88</v>
      </c>
      <c r="K151" s="272" t="n">
        <v>1.2</v>
      </c>
      <c r="L151" s="101" t="n">
        <v>3.34</v>
      </c>
      <c r="M151" s="101" t="n">
        <v>71.26000000000001</v>
      </c>
      <c r="N151" s="101" t="n">
        <v>238.01</v>
      </c>
    </row>
    <row r="152" ht="19.35" customHeight="1">
      <c r="A152" s="96" t="n"/>
      <c r="B152" s="104" t="n"/>
      <c r="C152" s="98" t="inlineStr">
        <is>
          <t>ЗТ</t>
        </is>
      </c>
      <c r="D152" s="270" t="n"/>
      <c r="E152" s="271" t="n"/>
      <c r="F152" s="105" t="inlineStr">
        <is>
          <t>чел.-ч</t>
        </is>
      </c>
      <c r="G152" s="121" t="n">
        <v>12</v>
      </c>
      <c r="H152" s="272" t="n">
        <v>1.2</v>
      </c>
      <c r="I152" s="275" t="n">
        <v>0.432</v>
      </c>
      <c r="J152" s="100" t="n"/>
      <c r="K152" s="100" t="n"/>
      <c r="L152" s="100" t="n"/>
      <c r="M152" s="100" t="n"/>
      <c r="N152" s="100" t="n"/>
    </row>
    <row r="153" ht="19.35" customHeight="1">
      <c r="A153" s="96" t="n"/>
      <c r="B153" s="104" t="n"/>
      <c r="C153" s="98" t="inlineStr">
        <is>
          <t>ЗТм</t>
        </is>
      </c>
      <c r="D153" s="270" t="n"/>
      <c r="E153" s="271" t="n"/>
      <c r="F153" s="105" t="inlineStr">
        <is>
          <t>чел.-ч</t>
        </is>
      </c>
      <c r="G153" s="101" t="n">
        <v>6.88</v>
      </c>
      <c r="H153" s="272" t="n">
        <v>1.2</v>
      </c>
      <c r="I153" s="276" t="n">
        <v>0.24768</v>
      </c>
      <c r="J153" s="100" t="n"/>
      <c r="K153" s="100" t="n"/>
      <c r="L153" s="100" t="n"/>
      <c r="M153" s="100" t="n"/>
      <c r="N153" s="100" t="n"/>
    </row>
    <row r="154" ht="19.35" customHeight="1">
      <c r="A154" s="96" t="n"/>
      <c r="B154" s="104" t="n"/>
      <c r="C154" s="98" t="inlineStr">
        <is>
          <t>Итого по расценке</t>
        </is>
      </c>
      <c r="D154" s="270" t="n"/>
      <c r="E154" s="271" t="n"/>
      <c r="F154" s="99" t="n"/>
      <c r="G154" s="106" t="n"/>
      <c r="H154" s="106" t="n"/>
      <c r="I154" s="100" t="n"/>
      <c r="J154" s="101" t="n">
        <v>624.74</v>
      </c>
      <c r="K154" s="100" t="n"/>
      <c r="L154" s="101" t="n">
        <v>22.49</v>
      </c>
      <c r="M154" s="100" t="n"/>
      <c r="N154" s="107" t="n"/>
    </row>
    <row r="155" ht="19.35" customHeight="1">
      <c r="A155" s="96" t="n"/>
      <c r="B155" s="108" t="n"/>
      <c r="C155" s="98" t="inlineStr">
        <is>
          <t>ФОТ</t>
        </is>
      </c>
      <c r="D155" s="270" t="n"/>
      <c r="E155" s="271" t="n"/>
      <c r="F155" s="99" t="n"/>
      <c r="G155" s="106" t="n"/>
      <c r="H155" s="106" t="n"/>
      <c r="I155" s="100" t="n"/>
      <c r="J155" s="100" t="n"/>
      <c r="K155" s="100" t="n"/>
      <c r="L155" s="101" t="n">
        <v>6.71</v>
      </c>
      <c r="M155" s="100" t="n"/>
      <c r="N155" s="101" t="n">
        <v>478.16</v>
      </c>
    </row>
    <row r="156" ht="42" customHeight="1">
      <c r="A156" s="96" t="n"/>
      <c r="B156" s="109" t="inlineStr">
        <is>
          <t>Пр/812-001.4-1</t>
        </is>
      </c>
      <c r="C156" s="98" t="inlineStr">
        <is>
          <t>НР Земляные работы по другим видам работ (подготовительным, сопутствующим, укрепительным)</t>
        </is>
      </c>
      <c r="D156" s="270" t="n"/>
      <c r="E156" s="271" t="n"/>
      <c r="F156" s="105" t="inlineStr">
        <is>
          <t>%</t>
        </is>
      </c>
      <c r="G156" s="110" t="n">
        <v>89</v>
      </c>
      <c r="H156" s="111" t="n"/>
      <c r="I156" s="110" t="n">
        <v>89</v>
      </c>
      <c r="J156" s="100" t="n"/>
      <c r="K156" s="100" t="n"/>
      <c r="L156" s="101" t="n">
        <v>5.97</v>
      </c>
      <c r="M156" s="100" t="n"/>
      <c r="N156" s="118" t="n">
        <v>425.56</v>
      </c>
    </row>
    <row r="157" ht="42" customHeight="1">
      <c r="A157" s="96" t="n"/>
      <c r="B157" s="109" t="inlineStr">
        <is>
          <t>Пр/774-001.4</t>
        </is>
      </c>
      <c r="C157" s="98" t="inlineStr">
        <is>
          <t>СП Земляные работы по другим видам работ (подготовительным, сопутствующим, укрепительным)</t>
        </is>
      </c>
      <c r="D157" s="270" t="n"/>
      <c r="E157" s="271" t="n"/>
      <c r="F157" s="105" t="inlineStr">
        <is>
          <t>%</t>
        </is>
      </c>
      <c r="G157" s="110" t="n">
        <v>41</v>
      </c>
      <c r="H157" s="111" t="n"/>
      <c r="I157" s="110" t="n">
        <v>41</v>
      </c>
      <c r="J157" s="100" t="n"/>
      <c r="K157" s="100" t="n"/>
      <c r="L157" s="101" t="n">
        <v>2.75</v>
      </c>
      <c r="M157" s="100" t="n"/>
      <c r="N157" s="101" t="n">
        <v>196.05</v>
      </c>
    </row>
    <row r="158" ht="19.35" customHeight="1">
      <c r="A158" s="96" t="n"/>
      <c r="B158" s="108" t="n"/>
      <c r="C158" s="88" t="inlineStr">
        <is>
          <t>Всего по позиции</t>
        </is>
      </c>
      <c r="D158" s="270" t="n"/>
      <c r="E158" s="271" t="n"/>
      <c r="F158" s="100" t="n"/>
      <c r="G158" s="106" t="n"/>
      <c r="H158" s="106" t="n"/>
      <c r="I158" s="113" t="n"/>
      <c r="J158" s="113" t="n"/>
      <c r="K158" s="113" t="n"/>
      <c r="L158" s="115" t="n">
        <v>31.21</v>
      </c>
      <c r="M158" s="113" t="n"/>
      <c r="N158" s="94" t="n"/>
    </row>
    <row r="159" ht="19.35" customHeight="1">
      <c r="A159" s="122" t="n"/>
      <c r="B159" s="122" t="n"/>
      <c r="C159" s="123" t="inlineStr">
        <is>
          <t>Итого по разделу 1. Вырубка просеки</t>
        </is>
      </c>
      <c r="L159" s="124" t="n">
        <v>1446.65</v>
      </c>
      <c r="M159" s="122" t="n"/>
      <c r="N159" s="125" t="n"/>
    </row>
    <row r="160" ht="19.35" customHeight="1">
      <c r="A160" s="126" t="n"/>
      <c r="B160" s="127" t="n"/>
      <c r="C160" s="128" t="inlineStr">
        <is>
          <t>Итого прямые затраты по разделу</t>
        </is>
      </c>
      <c r="L160" s="129" t="n">
        <v>816.54</v>
      </c>
      <c r="M160" s="130" t="n"/>
      <c r="N160" s="129" t="n">
        <v>37953.47</v>
      </c>
    </row>
    <row r="161" ht="19.35" customHeight="1">
      <c r="A161" s="126" t="n"/>
      <c r="B161" s="127" t="n"/>
      <c r="C161" s="128" t="inlineStr">
        <is>
          <t>в том числе</t>
        </is>
      </c>
      <c r="L161" s="129" t="n"/>
      <c r="M161" s="130" t="n"/>
      <c r="N161" s="129" t="n"/>
    </row>
    <row r="162" ht="19.35" customHeight="1">
      <c r="A162" s="126" t="n"/>
      <c r="B162" s="127" t="n"/>
      <c r="C162" s="128" t="inlineStr">
        <is>
          <t>- оплата труда (ОТ)</t>
        </is>
      </c>
      <c r="L162" s="129" t="n">
        <v>414.37</v>
      </c>
      <c r="M162" s="130" t="n"/>
      <c r="N162" s="129" t="n">
        <v>29528.01</v>
      </c>
    </row>
    <row r="163" ht="19.35" customHeight="1">
      <c r="A163" s="126" t="n"/>
      <c r="B163" s="127" t="n"/>
      <c r="C163" s="128" t="inlineStr">
        <is>
          <t>- эксплуатация машин и механизмов</t>
        </is>
      </c>
      <c r="L163" s="129" t="n">
        <v>402.17</v>
      </c>
      <c r="M163" s="130" t="n"/>
      <c r="N163" s="129" t="n">
        <v>8425.459999999999</v>
      </c>
    </row>
    <row r="164" ht="19.35" customHeight="1">
      <c r="A164" s="126" t="n"/>
      <c r="B164" s="131" t="n"/>
      <c r="C164" s="132" t="inlineStr">
        <is>
          <t>в том числе</t>
        </is>
      </c>
      <c r="L164" s="129" t="n"/>
      <c r="M164" s="130" t="n"/>
      <c r="N164" s="129" t="n"/>
    </row>
    <row r="165" ht="19.35" customHeight="1">
      <c r="A165" s="126" t="n"/>
      <c r="B165" s="131" t="n"/>
      <c r="C165" s="132" t="inlineStr">
        <is>
          <t>эксплуатация машин и механизмов без учета доплат к оплате труда машинистов</t>
        </is>
      </c>
      <c r="L165" s="129" t="n">
        <v>402.17</v>
      </c>
      <c r="M165" s="130" t="n"/>
      <c r="N165" s="129" t="n">
        <v>8425.459999999999</v>
      </c>
    </row>
    <row r="166" ht="19.35" customHeight="1">
      <c r="A166" s="126" t="n"/>
      <c r="B166" s="131" t="n"/>
      <c r="C166" s="132" t="inlineStr">
        <is>
          <t>в том числе</t>
        </is>
      </c>
      <c r="L166" s="129" t="n"/>
      <c r="M166" s="130" t="n"/>
      <c r="N166" s="129" t="n"/>
    </row>
    <row r="167" ht="19.35" customHeight="1">
      <c r="A167" s="126" t="n"/>
      <c r="B167" s="131" t="n"/>
      <c r="C167" s="132" t="inlineStr">
        <is>
          <t>оплата труда машинистов (ОТм)</t>
        </is>
      </c>
      <c r="L167" s="129" t="n">
        <v>70.33</v>
      </c>
      <c r="M167" s="130" t="n"/>
      <c r="N167" s="129" t="n">
        <v>5011.71</v>
      </c>
    </row>
    <row r="168" ht="19.35" customHeight="1">
      <c r="A168" s="126" t="n"/>
      <c r="B168" s="127" t="n"/>
      <c r="C168" s="128" t="inlineStr">
        <is>
          <t>Итого ФОТ (справочно)</t>
        </is>
      </c>
      <c r="L168" s="129" t="n">
        <v>484.7</v>
      </c>
      <c r="M168" s="130" t="n"/>
      <c r="N168" s="129" t="n">
        <v>34539.72</v>
      </c>
    </row>
    <row r="169" ht="19.35" customHeight="1">
      <c r="A169" s="126" t="n"/>
      <c r="B169" s="127" t="n"/>
      <c r="C169" s="128" t="inlineStr">
        <is>
          <t>Итого накладные расходы</t>
        </is>
      </c>
      <c r="L169" s="129" t="n">
        <v>431.37</v>
      </c>
      <c r="M169" s="130" t="n"/>
      <c r="N169" s="129" t="n">
        <v>30740.34</v>
      </c>
    </row>
    <row r="170" ht="19.35" customHeight="1">
      <c r="A170" s="126" t="n"/>
      <c r="B170" s="127" t="n"/>
      <c r="C170" s="128" t="inlineStr">
        <is>
          <t>Итого сметная прибыль</t>
        </is>
      </c>
      <c r="L170" s="129" t="n">
        <v>198.74</v>
      </c>
      <c r="M170" s="130" t="n"/>
      <c r="N170" s="129" t="n">
        <v>14161.3</v>
      </c>
    </row>
    <row r="171" ht="19.35" customHeight="1">
      <c r="A171" s="126" t="n"/>
      <c r="B171" s="133" t="n"/>
      <c r="C171" s="134" t="inlineStr">
        <is>
          <t>Итого по разделу</t>
        </is>
      </c>
      <c r="L171" s="124" t="n">
        <v>1446.65</v>
      </c>
      <c r="M171" s="135" t="n"/>
      <c r="N171" s="124" t="n">
        <v>82855.11</v>
      </c>
    </row>
    <row r="172" ht="19.35" customHeight="1">
      <c r="A172" s="126" t="n"/>
      <c r="B172" s="131" t="n"/>
      <c r="C172" s="132" t="inlineStr">
        <is>
          <t>Справочно</t>
        </is>
      </c>
      <c r="L172" s="129" t="n"/>
      <c r="M172" s="130" t="n"/>
      <c r="N172" s="129" t="n"/>
    </row>
    <row r="173" ht="19.35" customHeight="1">
      <c r="A173" s="126" t="n"/>
      <c r="B173" s="127" t="n"/>
      <c r="C173" s="132" t="inlineStr">
        <is>
          <t>затраты труда рабочих</t>
        </is>
      </c>
      <c r="I173" s="136" t="n">
        <v>49.07124</v>
      </c>
      <c r="J173" s="137" t="n"/>
      <c r="K173" s="137" t="n"/>
      <c r="L173" s="130" t="n"/>
      <c r="M173" s="130" t="n"/>
      <c r="N173" s="130" t="n"/>
    </row>
    <row r="174" ht="19.35" customHeight="1">
      <c r="A174" s="126" t="n"/>
      <c r="B174" s="127" t="n"/>
      <c r="C174" s="132" t="inlineStr">
        <is>
          <t>затраты труда машинистов</t>
        </is>
      </c>
      <c r="I174" s="136" t="n">
        <v>5.20944</v>
      </c>
      <c r="J174" s="137" t="n"/>
      <c r="K174" s="137" t="n"/>
      <c r="L174" s="130" t="n"/>
      <c r="M174" s="130" t="n"/>
      <c r="N174" s="130" t="n"/>
    </row>
    <row r="175" ht="19.35" customHeight="1">
      <c r="A175" s="138" t="n"/>
      <c r="B175" s="139" t="n"/>
      <c r="C175" s="140" t="inlineStr">
        <is>
          <t>ВСЕГО по смете</t>
        </is>
      </c>
      <c r="D175" s="141" t="n"/>
      <c r="E175" s="141" t="n"/>
      <c r="F175" s="142" t="n"/>
      <c r="G175" s="142" t="n"/>
      <c r="H175" s="142" t="n"/>
      <c r="I175" s="142" t="n"/>
      <c r="J175" s="142" t="n"/>
      <c r="K175" s="142" t="n"/>
      <c r="L175" s="143" t="n"/>
      <c r="M175" s="142" t="n"/>
      <c r="N175" s="144" t="n"/>
    </row>
    <row r="176" ht="19.35" customHeight="1">
      <c r="A176" s="126" t="n"/>
      <c r="B176" s="133" t="n"/>
      <c r="C176" s="134" t="inlineStr">
        <is>
          <t>Итого по всем разделам</t>
        </is>
      </c>
      <c r="L176" s="124" t="n">
        <v>1446.65</v>
      </c>
      <c r="M176" s="125" t="n"/>
      <c r="N176" s="124" t="n"/>
    </row>
    <row r="177" ht="19.35" customHeight="1">
      <c r="A177" s="126" t="n"/>
      <c r="B177" s="127" t="n"/>
      <c r="C177" s="128" t="inlineStr">
        <is>
          <t>ВСЕГО строительные работы</t>
        </is>
      </c>
      <c r="L177" s="129" t="n">
        <v>1446.65</v>
      </c>
      <c r="M177" s="130" t="n"/>
      <c r="N177" s="129" t="n">
        <v>82855.11</v>
      </c>
    </row>
    <row r="178" ht="19.35" customHeight="1">
      <c r="A178" s="126" t="n"/>
      <c r="B178" s="131" t="n"/>
      <c r="C178" s="132" t="inlineStr">
        <is>
          <t>в том числе</t>
        </is>
      </c>
      <c r="L178" s="129" t="n"/>
      <c r="M178" s="130" t="n"/>
      <c r="N178" s="129" t="n"/>
    </row>
    <row r="179" ht="19.35" customHeight="1">
      <c r="A179" s="126" t="n"/>
      <c r="B179" s="131" t="n"/>
      <c r="C179" s="132" t="inlineStr">
        <is>
          <t>всего прямые затраты</t>
        </is>
      </c>
      <c r="L179" s="129" t="n">
        <v>816.54</v>
      </c>
      <c r="M179" s="130" t="n"/>
      <c r="N179" s="129" t="n">
        <v>37953.47</v>
      </c>
    </row>
    <row r="180" ht="19.35" customHeight="1">
      <c r="A180" s="126" t="n"/>
      <c r="B180" s="131" t="n"/>
      <c r="C180" s="132" t="inlineStr">
        <is>
          <t>в том числе</t>
        </is>
      </c>
      <c r="L180" s="129" t="n"/>
      <c r="M180" s="130" t="n"/>
      <c r="N180" s="129" t="n"/>
    </row>
    <row r="181" ht="19.35" customHeight="1">
      <c r="A181" s="126" t="n"/>
      <c r="B181" s="131" t="n"/>
      <c r="C181" s="132" t="inlineStr">
        <is>
          <t>- оплата труда (ОТ)</t>
        </is>
      </c>
      <c r="L181" s="129" t="n">
        <v>414.37</v>
      </c>
      <c r="M181" s="130" t="n"/>
      <c r="N181" s="129" t="n">
        <v>29528.01</v>
      </c>
    </row>
    <row r="182" ht="19.35" customHeight="1">
      <c r="A182" s="126" t="n"/>
      <c r="B182" s="131" t="n"/>
      <c r="C182" s="132" t="inlineStr">
        <is>
          <t>- эксплуатация машин и механизмов</t>
        </is>
      </c>
      <c r="L182" s="129" t="n">
        <v>402.17</v>
      </c>
      <c r="M182" s="130" t="n"/>
      <c r="N182" s="129" t="n">
        <v>8425.459999999999</v>
      </c>
    </row>
    <row r="183" ht="19.35" customHeight="1">
      <c r="A183" s="126" t="n"/>
      <c r="B183" s="131" t="n"/>
      <c r="C183" s="132" t="inlineStr">
        <is>
          <t>в т.ч. эксплуатация машин и механизмов без учета доплат к оплате труда машинистов</t>
        </is>
      </c>
      <c r="L183" s="129" t="n">
        <v>402.17</v>
      </c>
      <c r="M183" s="130" t="n"/>
      <c r="N183" s="129" t="n">
        <v>8425.459999999999</v>
      </c>
    </row>
    <row r="184" ht="19.35" customHeight="1">
      <c r="A184" s="126" t="n"/>
      <c r="B184" s="131" t="n"/>
      <c r="C184" s="132" t="inlineStr">
        <is>
          <t>- в т.ч. оплата труда машинистов (ОТм)</t>
        </is>
      </c>
      <c r="L184" s="129" t="n">
        <v>70.33</v>
      </c>
      <c r="M184" s="130" t="n"/>
      <c r="N184" s="129" t="n">
        <v>5011.71</v>
      </c>
    </row>
    <row r="185" ht="19.35" customHeight="1">
      <c r="A185" s="126" t="n"/>
      <c r="B185" s="131" t="n"/>
      <c r="C185" s="132" t="inlineStr">
        <is>
          <t>всего ФОТ (справочно)</t>
        </is>
      </c>
      <c r="L185" s="129" t="n">
        <v>484.7</v>
      </c>
      <c r="M185" s="130" t="n"/>
      <c r="N185" s="129" t="n">
        <v>34539.72</v>
      </c>
    </row>
    <row r="186" ht="19.35" customHeight="1">
      <c r="A186" s="126" t="n"/>
      <c r="B186" s="131" t="n"/>
      <c r="C186" s="132" t="inlineStr">
        <is>
          <t>всего накладные расходы</t>
        </is>
      </c>
      <c r="L186" s="129" t="n">
        <v>431.37</v>
      </c>
      <c r="M186" s="130" t="n"/>
      <c r="N186" s="129" t="n">
        <v>30740.34</v>
      </c>
    </row>
    <row r="187" ht="19.35" customHeight="1">
      <c r="A187" s="126" t="n"/>
      <c r="B187" s="131" t="n"/>
      <c r="C187" s="132" t="inlineStr">
        <is>
          <t>всего сметная прибыль</t>
        </is>
      </c>
      <c r="L187" s="129" t="n">
        <v>198.74</v>
      </c>
      <c r="M187" s="130" t="n"/>
      <c r="N187" s="129" t="n">
        <v>14161.3</v>
      </c>
    </row>
    <row r="188" ht="19.35" customHeight="1">
      <c r="A188" s="126" t="n"/>
      <c r="B188" s="133" t="n"/>
      <c r="C188" s="134" t="inlineStr">
        <is>
          <t>ВСЕГО по смете</t>
        </is>
      </c>
      <c r="L188" s="124" t="n">
        <v>1446.65</v>
      </c>
      <c r="M188" s="125" t="n"/>
      <c r="N188" s="124" t="n">
        <v>82855.11</v>
      </c>
    </row>
    <row r="189" ht="19.35" customHeight="1">
      <c r="A189" s="126" t="n"/>
      <c r="B189" s="131" t="n"/>
      <c r="C189" s="132" t="inlineStr">
        <is>
          <t>Всего прямые затраты</t>
        </is>
      </c>
      <c r="L189" s="129" t="n">
        <v>816.54</v>
      </c>
      <c r="M189" s="130" t="n"/>
      <c r="N189" s="129" t="n">
        <v>37953.47</v>
      </c>
    </row>
    <row r="190" ht="19.35" customHeight="1">
      <c r="A190" s="126" t="n"/>
      <c r="B190" s="131" t="n"/>
      <c r="C190" s="132" t="inlineStr">
        <is>
          <t>в том числе</t>
        </is>
      </c>
      <c r="L190" s="129" t="n"/>
      <c r="M190" s="130" t="n"/>
      <c r="N190" s="129" t="n"/>
    </row>
    <row r="191" ht="19.35" customHeight="1">
      <c r="A191" s="126" t="n"/>
      <c r="B191" s="131" t="n"/>
      <c r="C191" s="132" t="inlineStr">
        <is>
          <t>- оплата труда рабочих (ОТ)</t>
        </is>
      </c>
      <c r="L191" s="129" t="n">
        <v>414.37</v>
      </c>
      <c r="M191" s="130" t="n"/>
      <c r="N191" s="129" t="n">
        <v>29528.01</v>
      </c>
    </row>
    <row r="192" ht="19.35" customHeight="1">
      <c r="A192" s="126" t="n"/>
      <c r="B192" s="131" t="n"/>
      <c r="C192" s="132" t="inlineStr">
        <is>
          <t>- эксплуатация машин и механизмов</t>
        </is>
      </c>
      <c r="L192" s="129" t="n">
        <v>402.17</v>
      </c>
      <c r="M192" s="130" t="n"/>
      <c r="N192" s="129" t="n">
        <v>8425.459999999999</v>
      </c>
    </row>
    <row r="193" ht="19.35" customHeight="1">
      <c r="A193" s="126" t="n"/>
      <c r="B193" s="131" t="n"/>
      <c r="C193" s="132" t="inlineStr">
        <is>
          <t>в т.ч. эксплуатация машин и механизмов без учета доплат к оплате труда машинистов</t>
        </is>
      </c>
      <c r="L193" s="129" t="n">
        <v>402.17</v>
      </c>
      <c r="M193" s="130" t="n"/>
      <c r="N193" s="129" t="n">
        <v>8425.459999999999</v>
      </c>
    </row>
    <row r="194" ht="19.35" customHeight="1">
      <c r="A194" s="126" t="n"/>
      <c r="B194" s="131" t="n"/>
      <c r="C194" s="132" t="inlineStr">
        <is>
          <t>- в т.ч. оплата труда машинистов (ОТм)</t>
        </is>
      </c>
      <c r="L194" s="129" t="n">
        <v>70.33</v>
      </c>
      <c r="M194" s="130" t="n"/>
      <c r="N194" s="129" t="n">
        <v>5011.71</v>
      </c>
    </row>
    <row r="195" ht="19.35" customHeight="1">
      <c r="A195" s="126" t="n"/>
      <c r="B195" s="131" t="n"/>
      <c r="C195" s="132" t="inlineStr">
        <is>
          <t>Всего ФОТ (справочно)</t>
        </is>
      </c>
      <c r="L195" s="129" t="n">
        <v>484.7</v>
      </c>
      <c r="M195" s="130" t="n"/>
      <c r="N195" s="129" t="n">
        <v>34539.72</v>
      </c>
    </row>
    <row r="196" ht="19.35" customHeight="1">
      <c r="A196" s="126" t="n"/>
      <c r="B196" s="131" t="n"/>
      <c r="C196" s="132" t="inlineStr">
        <is>
          <t>Всего накладные расходы</t>
        </is>
      </c>
      <c r="L196" s="129" t="n">
        <v>431.37</v>
      </c>
      <c r="M196" s="130" t="n"/>
      <c r="N196" s="129" t="n">
        <v>30740.34</v>
      </c>
    </row>
    <row r="197" ht="19.35" customHeight="1">
      <c r="A197" s="126" t="n"/>
      <c r="B197" s="131" t="n"/>
      <c r="C197" s="132" t="inlineStr">
        <is>
          <t>Всего сметная прибыль</t>
        </is>
      </c>
      <c r="L197" s="129" t="n">
        <v>198.74</v>
      </c>
      <c r="M197" s="130" t="n"/>
      <c r="N197" s="129" t="n">
        <v>14161.3</v>
      </c>
    </row>
    <row r="198" ht="19.35" customHeight="1">
      <c r="A198" s="126" t="n"/>
      <c r="B198" s="131" t="n"/>
      <c r="C198" s="132" t="inlineStr">
        <is>
          <t>Справочно</t>
        </is>
      </c>
      <c r="L198" s="129" t="n"/>
      <c r="M198" s="130" t="n"/>
      <c r="N198" s="129" t="n"/>
    </row>
    <row r="199" ht="19.35" customHeight="1">
      <c r="A199" s="126" t="n"/>
      <c r="B199" s="127" t="n"/>
      <c r="C199" s="132" t="inlineStr">
        <is>
          <t>затраты труда рабочих</t>
        </is>
      </c>
      <c r="I199" s="136" t="n">
        <v>49.07124</v>
      </c>
      <c r="J199" s="137" t="n"/>
      <c r="K199" s="137" t="n"/>
      <c r="L199" s="130" t="n"/>
      <c r="M199" s="130" t="n"/>
      <c r="N199" s="130" t="n"/>
    </row>
    <row r="200" ht="19.35" customHeight="1">
      <c r="A200" s="126" t="n"/>
      <c r="B200" s="127" t="n"/>
      <c r="C200" s="132" t="inlineStr">
        <is>
          <t>затраты труда машинистов</t>
        </is>
      </c>
      <c r="I200" s="136" t="n">
        <v>5.20944</v>
      </c>
      <c r="J200" s="137" t="n"/>
      <c r="K200" s="137" t="n"/>
      <c r="L200" s="130" t="n"/>
      <c r="M200" s="130" t="n"/>
      <c r="N200" s="130" t="n"/>
    </row>
    <row r="201" ht="19.35" customHeight="1">
      <c r="A201" s="126" t="n"/>
      <c r="B201" s="145" t="n"/>
      <c r="C201" s="145" t="n"/>
      <c r="D201" s="123" t="n"/>
      <c r="E201" s="123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46" t="inlineStr">
        <is>
          <t>Составил: ______________________________________/  Григорова И. А. /</t>
        </is>
      </c>
    </row>
    <row r="203" ht="19.35" customHeight="1">
      <c r="A203" s="146" t="n"/>
      <c r="B203" s="146" t="n"/>
      <c r="C203" s="147" t="inlineStr">
        <is>
          <t>должность, подпись (инициалы, фамилия)</t>
        </is>
      </c>
      <c r="G203" s="148" t="n"/>
      <c r="H203" s="148" t="n"/>
      <c r="I203" s="148" t="n"/>
      <c r="J203" s="146" t="n"/>
      <c r="K203" s="146" t="n"/>
      <c r="L203" s="146" t="n"/>
      <c r="M203" s="146" t="n"/>
      <c r="N203" s="146" t="n"/>
    </row>
    <row r="204" ht="19.35" customHeight="1">
      <c r="A204" s="146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47" t="inlineStr">
        <is>
          <t>должность, подпись (инициалы, фамилия)</t>
        </is>
      </c>
      <c r="G205" s="148" t="n"/>
      <c r="H205" s="148" t="n"/>
      <c r="I205" s="148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20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02-29-18</t>
        </is>
      </c>
    </row>
    <row r="25" ht="19.35" customHeight="1">
      <c r="A25" s="56" t="inlineStr">
        <is>
          <t>29 ВЛ 220 Амурская-Благовещенская №1. Благовещенский р-он Новотроицкий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4.31</v>
      </c>
      <c r="M31" s="65" t="n">
        <v>0.06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9.92</v>
      </c>
      <c r="E32" s="72" t="inlineStr">
        <is>
          <t>(</t>
        </is>
      </c>
      <c r="F32" s="71" t="n">
        <v>0.14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7.22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9.92</v>
      </c>
      <c r="E34" s="72" t="inlineStr">
        <is>
          <t>(</t>
        </is>
      </c>
      <c r="F34" s="78" t="n">
        <v>0.14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399-420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0.09</v>
      </c>
      <c r="H44" s="95" t="n">
        <v>1</v>
      </c>
      <c r="I44" s="115" t="n">
        <v>0.09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9.699999999999999</v>
      </c>
      <c r="M46" s="101" t="n">
        <v>71.26000000000001</v>
      </c>
      <c r="N46" s="101" t="n">
        <v>691.22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4" t="n">
        <v>13.4</v>
      </c>
      <c r="H47" s="149" t="n">
        <v>0.96</v>
      </c>
      <c r="I47" s="276" t="n">
        <v>1.15776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9.699999999999999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70" t="n"/>
      <c r="E49" s="271" t="n"/>
      <c r="F49" s="99" t="n"/>
      <c r="G49" s="106" t="n"/>
      <c r="H49" s="106" t="n"/>
      <c r="I49" s="100" t="n"/>
      <c r="J49" s="100" t="n"/>
      <c r="K49" s="100" t="n"/>
      <c r="L49" s="101" t="n">
        <v>9.699999999999999</v>
      </c>
      <c r="M49" s="100" t="n"/>
      <c r="N49" s="101" t="n">
        <v>691.22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8.630000000000001</v>
      </c>
      <c r="M50" s="100" t="n"/>
      <c r="N50" s="118" t="n">
        <v>615.1900000000001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3.98</v>
      </c>
      <c r="M51" s="100" t="n"/>
      <c r="N51" s="101" t="n">
        <v>283.4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70" t="n"/>
      <c r="E52" s="271" t="n"/>
      <c r="F52" s="100" t="n"/>
      <c r="G52" s="106" t="n"/>
      <c r="H52" s="106" t="n"/>
      <c r="I52" s="113" t="n"/>
      <c r="J52" s="113" t="n"/>
      <c r="K52" s="113" t="n"/>
      <c r="L52" s="115" t="n">
        <v>22.31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0.05</v>
      </c>
      <c r="H53" s="95" t="n">
        <v>1</v>
      </c>
      <c r="I53" s="115" t="n">
        <v>0.05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15.53</v>
      </c>
      <c r="M55" s="101" t="n">
        <v>71.26000000000001</v>
      </c>
      <c r="N55" s="103" t="n">
        <v>1106.67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4" t="n">
        <v>38.6</v>
      </c>
      <c r="H56" s="149" t="n">
        <v>0.96</v>
      </c>
      <c r="I56" s="273" t="n">
        <v>1.8528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15.53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70" t="n"/>
      <c r="E58" s="271" t="n"/>
      <c r="F58" s="99" t="n"/>
      <c r="G58" s="106" t="n"/>
      <c r="H58" s="106" t="n"/>
      <c r="I58" s="100" t="n"/>
      <c r="J58" s="100" t="n"/>
      <c r="K58" s="100" t="n"/>
      <c r="L58" s="101" t="n">
        <v>15.53</v>
      </c>
      <c r="M58" s="100" t="n"/>
      <c r="N58" s="103" t="n">
        <v>1106.67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13.82</v>
      </c>
      <c r="M59" s="100" t="n"/>
      <c r="N59" s="118" t="n">
        <v>984.9400000000001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6.37</v>
      </c>
      <c r="M60" s="100" t="n"/>
      <c r="N60" s="101" t="n">
        <v>453.73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70" t="n"/>
      <c r="E61" s="271" t="n"/>
      <c r="F61" s="100" t="n"/>
      <c r="G61" s="106" t="n"/>
      <c r="H61" s="106" t="n"/>
      <c r="I61" s="113" t="n"/>
      <c r="J61" s="113" t="n"/>
      <c r="K61" s="113" t="n"/>
      <c r="L61" s="115" t="n">
        <v>35.72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0.03</v>
      </c>
      <c r="H62" s="95" t="n">
        <v>1</v>
      </c>
      <c r="I62" s="115" t="n">
        <v>0.03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11.71</v>
      </c>
      <c r="M64" s="101" t="n">
        <v>71.26000000000001</v>
      </c>
      <c r="N64" s="101" t="n">
        <v>834.45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4" t="n">
        <v>48.5</v>
      </c>
      <c r="H65" s="149" t="n">
        <v>0.96</v>
      </c>
      <c r="I65" s="273" t="n">
        <v>1.3968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11.71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70" t="n"/>
      <c r="E67" s="271" t="n"/>
      <c r="F67" s="99" t="n"/>
      <c r="G67" s="106" t="n"/>
      <c r="H67" s="106" t="n"/>
      <c r="I67" s="100" t="n"/>
      <c r="J67" s="100" t="n"/>
      <c r="K67" s="100" t="n"/>
      <c r="L67" s="101" t="n">
        <v>11.71</v>
      </c>
      <c r="M67" s="100" t="n"/>
      <c r="N67" s="101" t="n">
        <v>834.45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10.42</v>
      </c>
      <c r="M68" s="100" t="n"/>
      <c r="N68" s="118" t="n">
        <v>742.66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4.8</v>
      </c>
      <c r="M69" s="100" t="n"/>
      <c r="N69" s="101" t="n">
        <v>342.12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70" t="n"/>
      <c r="E70" s="271" t="n"/>
      <c r="F70" s="100" t="n"/>
      <c r="G70" s="106" t="n"/>
      <c r="H70" s="106" t="n"/>
      <c r="I70" s="113" t="n"/>
      <c r="J70" s="113" t="n"/>
      <c r="K70" s="113" t="n"/>
      <c r="L70" s="115" t="n">
        <v>26.93</v>
      </c>
      <c r="M70" s="113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0.07000000000000001</v>
      </c>
      <c r="H71" s="95" t="n">
        <v>1</v>
      </c>
      <c r="I71" s="115" t="n">
        <v>0.07000000000000001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9" t="n">
        <v>0.96</v>
      </c>
      <c r="L73" s="101" t="n">
        <v>8.84</v>
      </c>
      <c r="M73" s="101" t="n">
        <v>71.26000000000001</v>
      </c>
      <c r="N73" s="101" t="n">
        <v>629.9400000000001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4" t="n">
        <v>15.7</v>
      </c>
      <c r="H74" s="149" t="n">
        <v>0.96</v>
      </c>
      <c r="I74" s="276" t="n">
        <v>1.05504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8.84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70" t="n"/>
      <c r="E76" s="271" t="n"/>
      <c r="F76" s="99" t="n"/>
      <c r="G76" s="106" t="n"/>
      <c r="H76" s="106" t="n"/>
      <c r="I76" s="100" t="n"/>
      <c r="J76" s="100" t="n"/>
      <c r="K76" s="100" t="n"/>
      <c r="L76" s="101" t="n">
        <v>8.84</v>
      </c>
      <c r="M76" s="100" t="n"/>
      <c r="N76" s="101" t="n">
        <v>629.9400000000001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7.87</v>
      </c>
      <c r="M77" s="100" t="n"/>
      <c r="N77" s="118" t="n">
        <v>560.65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3.62</v>
      </c>
      <c r="M78" s="100" t="n"/>
      <c r="N78" s="101" t="n">
        <v>258.28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70" t="n"/>
      <c r="E79" s="271" t="n"/>
      <c r="F79" s="100" t="n"/>
      <c r="G79" s="106" t="n"/>
      <c r="H79" s="106" t="n"/>
      <c r="I79" s="113" t="n"/>
      <c r="J79" s="113" t="n"/>
      <c r="K79" s="113" t="n"/>
      <c r="L79" s="115" t="n">
        <v>20.33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0.04</v>
      </c>
      <c r="H80" s="95" t="n">
        <v>1</v>
      </c>
      <c r="I80" s="115" t="n">
        <v>0.04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9" t="n">
        <v>0.96</v>
      </c>
      <c r="L82" s="101" t="n">
        <v>14.77</v>
      </c>
      <c r="M82" s="101" t="n">
        <v>71.26000000000001</v>
      </c>
      <c r="N82" s="103" t="n">
        <v>1052.51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4" t="n">
        <v>45.9</v>
      </c>
      <c r="H83" s="149" t="n">
        <v>0.96</v>
      </c>
      <c r="I83" s="276" t="n">
        <v>1.76256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14.77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270" t="n"/>
      <c r="E85" s="271" t="n"/>
      <c r="F85" s="99" t="n"/>
      <c r="G85" s="106" t="n"/>
      <c r="H85" s="106" t="n"/>
      <c r="I85" s="100" t="n"/>
      <c r="J85" s="100" t="n"/>
      <c r="K85" s="100" t="n"/>
      <c r="L85" s="101" t="n">
        <v>14.77</v>
      </c>
      <c r="M85" s="100" t="n"/>
      <c r="N85" s="103" t="n">
        <v>1052.51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13.15</v>
      </c>
      <c r="M86" s="100" t="n"/>
      <c r="N86" s="118" t="n">
        <v>936.73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6.06</v>
      </c>
      <c r="M87" s="100" t="n"/>
      <c r="N87" s="101" t="n">
        <v>431.53</v>
      </c>
    </row>
    <row r="88" ht="19.35" customHeight="1">
      <c r="A88" s="96" t="n"/>
      <c r="B88" s="108" t="n"/>
      <c r="C88" s="88" t="inlineStr">
        <is>
          <t>Всего по позиции</t>
        </is>
      </c>
      <c r="D88" s="270" t="n"/>
      <c r="E88" s="271" t="n"/>
      <c r="F88" s="100" t="n"/>
      <c r="G88" s="106" t="n"/>
      <c r="H88" s="106" t="n"/>
      <c r="I88" s="113" t="n"/>
      <c r="J88" s="113" t="n"/>
      <c r="K88" s="113" t="n"/>
      <c r="L88" s="115" t="n">
        <v>33.98</v>
      </c>
      <c r="M88" s="113" t="n"/>
      <c r="N88" s="94" t="n"/>
    </row>
    <row r="89" ht="19.35" customHeight="1">
      <c r="A89" s="122" t="n"/>
      <c r="B89" s="122" t="n"/>
      <c r="C89" s="123" t="inlineStr">
        <is>
          <t>Итого по разделу 1. Вырубка просеки</t>
        </is>
      </c>
      <c r="L89" s="124" t="n">
        <v>139.27</v>
      </c>
      <c r="M89" s="122" t="n"/>
      <c r="N89" s="125" t="n"/>
    </row>
    <row r="90" ht="19.35" customHeight="1">
      <c r="A90" s="126" t="n"/>
      <c r="B90" s="127" t="n"/>
      <c r="C90" s="128" t="inlineStr">
        <is>
          <t>Итого прямые затраты по разделу</t>
        </is>
      </c>
      <c r="L90" s="129" t="n">
        <v>60.55</v>
      </c>
      <c r="M90" s="130" t="n"/>
      <c r="N90" s="129" t="n">
        <v>4314.79</v>
      </c>
    </row>
    <row r="91" ht="19.35" customHeight="1">
      <c r="A91" s="126" t="n"/>
      <c r="B91" s="127" t="n"/>
      <c r="C91" s="128" t="inlineStr">
        <is>
          <t>в том числе</t>
        </is>
      </c>
      <c r="L91" s="129" t="n"/>
      <c r="M91" s="130" t="n"/>
      <c r="N91" s="129" t="n"/>
    </row>
    <row r="92" ht="19.35" customHeight="1">
      <c r="A92" s="126" t="n"/>
      <c r="B92" s="127" t="n"/>
      <c r="C92" s="128" t="inlineStr">
        <is>
          <t>- оплата труда (ОТ)</t>
        </is>
      </c>
      <c r="L92" s="129" t="n">
        <v>60.55</v>
      </c>
      <c r="M92" s="130" t="n"/>
      <c r="N92" s="129" t="n">
        <v>4314.79</v>
      </c>
    </row>
    <row r="93" ht="19.35" customHeight="1">
      <c r="A93" s="126" t="n"/>
      <c r="B93" s="127" t="n"/>
      <c r="C93" s="128" t="inlineStr">
        <is>
          <t>- эксплуатация машин и механизмов</t>
        </is>
      </c>
      <c r="L93" s="129" t="n">
        <v>0</v>
      </c>
      <c r="M93" s="130" t="n"/>
      <c r="N93" s="129" t="n">
        <v>0</v>
      </c>
    </row>
    <row r="94" ht="19.35" customHeight="1">
      <c r="A94" s="126" t="n"/>
      <c r="B94" s="131" t="n"/>
      <c r="C94" s="132" t="inlineStr">
        <is>
          <t>в том числе</t>
        </is>
      </c>
      <c r="L94" s="129" t="n"/>
      <c r="M94" s="130" t="n"/>
      <c r="N94" s="129" t="n"/>
    </row>
    <row r="95" ht="19.35" customHeight="1">
      <c r="A95" s="126" t="n"/>
      <c r="B95" s="131" t="n"/>
      <c r="C95" s="132" t="inlineStr">
        <is>
          <t>эксплуатация машин и механизмов без учета доплат к оплате труда машинистов</t>
        </is>
      </c>
      <c r="L95" s="129" t="n">
        <v>0</v>
      </c>
      <c r="M95" s="130" t="n"/>
      <c r="N95" s="129" t="n">
        <v>0</v>
      </c>
    </row>
    <row r="96" ht="19.35" customHeight="1">
      <c r="A96" s="126" t="n"/>
      <c r="B96" s="131" t="n"/>
      <c r="C96" s="132" t="inlineStr">
        <is>
          <t>в том числе</t>
        </is>
      </c>
      <c r="L96" s="129" t="n"/>
      <c r="M96" s="130" t="n"/>
      <c r="N96" s="129" t="n"/>
    </row>
    <row r="97" ht="19.35" customHeight="1">
      <c r="A97" s="126" t="n"/>
      <c r="B97" s="131" t="n"/>
      <c r="C97" s="132" t="inlineStr">
        <is>
          <t>оплата труда машинистов (ОТм)</t>
        </is>
      </c>
      <c r="L97" s="129" t="n">
        <v>0</v>
      </c>
      <c r="M97" s="130" t="n"/>
      <c r="N97" s="129" t="n">
        <v>0</v>
      </c>
    </row>
    <row r="98" ht="19.35" customHeight="1">
      <c r="A98" s="126" t="n"/>
      <c r="B98" s="127" t="n"/>
      <c r="C98" s="128" t="inlineStr">
        <is>
          <t>Итого ФОТ (справочно)</t>
        </is>
      </c>
      <c r="L98" s="129" t="n">
        <v>60.55</v>
      </c>
      <c r="M98" s="130" t="n"/>
      <c r="N98" s="129" t="n">
        <v>4314.79</v>
      </c>
    </row>
    <row r="99" ht="19.35" customHeight="1">
      <c r="A99" s="126" t="n"/>
      <c r="B99" s="127" t="n"/>
      <c r="C99" s="128" t="inlineStr">
        <is>
          <t>Итого накладные расходы</t>
        </is>
      </c>
      <c r="L99" s="129" t="n">
        <v>53.89</v>
      </c>
      <c r="M99" s="130" t="n"/>
      <c r="N99" s="129" t="n">
        <v>3840.17</v>
      </c>
    </row>
    <row r="100" ht="19.35" customHeight="1">
      <c r="A100" s="126" t="n"/>
      <c r="B100" s="127" t="n"/>
      <c r="C100" s="128" t="inlineStr">
        <is>
          <t>Итого сметная прибыль</t>
        </is>
      </c>
      <c r="L100" s="129" t="n">
        <v>24.83</v>
      </c>
      <c r="M100" s="130" t="n"/>
      <c r="N100" s="129" t="n">
        <v>1769.06</v>
      </c>
    </row>
    <row r="101" ht="19.35" customHeight="1">
      <c r="A101" s="126" t="n"/>
      <c r="B101" s="133" t="n"/>
      <c r="C101" s="134" t="inlineStr">
        <is>
          <t>Итого по разделу</t>
        </is>
      </c>
      <c r="L101" s="124" t="n">
        <v>139.27</v>
      </c>
      <c r="M101" s="135" t="n"/>
      <c r="N101" s="124" t="n">
        <v>9924.02</v>
      </c>
    </row>
    <row r="102" ht="19.35" customHeight="1">
      <c r="A102" s="126" t="n"/>
      <c r="B102" s="131" t="n"/>
      <c r="C102" s="132" t="inlineStr">
        <is>
          <t>Справочно</t>
        </is>
      </c>
      <c r="L102" s="129" t="n"/>
      <c r="M102" s="130" t="n"/>
      <c r="N102" s="129" t="n"/>
    </row>
    <row r="103" ht="19.35" customHeight="1">
      <c r="A103" s="126" t="n"/>
      <c r="B103" s="127" t="n"/>
      <c r="C103" s="132" t="inlineStr">
        <is>
          <t>затраты труда рабочих</t>
        </is>
      </c>
      <c r="I103" s="136" t="n">
        <v>7.22496</v>
      </c>
      <c r="J103" s="137" t="n"/>
      <c r="K103" s="137" t="n"/>
      <c r="L103" s="130" t="n"/>
      <c r="M103" s="130" t="n"/>
      <c r="N103" s="130" t="n"/>
    </row>
    <row r="104" ht="19.35" customHeight="1">
      <c r="A104" s="126" t="n"/>
      <c r="B104" s="127" t="n"/>
      <c r="C104" s="132" t="inlineStr">
        <is>
          <t>затраты труда машинистов</t>
        </is>
      </c>
      <c r="I104" s="136" t="n">
        <v>0</v>
      </c>
      <c r="J104" s="137" t="n"/>
      <c r="K104" s="137" t="n"/>
      <c r="L104" s="130" t="n"/>
      <c r="M104" s="130" t="n"/>
      <c r="N104" s="130" t="n"/>
    </row>
    <row r="105" ht="19.35" customHeight="1">
      <c r="A105" s="138" t="n"/>
      <c r="B105" s="139" t="n"/>
      <c r="C105" s="140" t="inlineStr">
        <is>
          <t>ВСЕГО по смете</t>
        </is>
      </c>
      <c r="D105" s="141" t="n"/>
      <c r="E105" s="141" t="n"/>
      <c r="F105" s="142" t="n"/>
      <c r="G105" s="142" t="n"/>
      <c r="H105" s="142" t="n"/>
      <c r="I105" s="142" t="n"/>
      <c r="J105" s="142" t="n"/>
      <c r="K105" s="142" t="n"/>
      <c r="L105" s="143" t="n"/>
      <c r="M105" s="142" t="n"/>
      <c r="N105" s="144" t="n"/>
    </row>
    <row r="106" ht="19.35" customHeight="1">
      <c r="A106" s="126" t="n"/>
      <c r="B106" s="133" t="n"/>
      <c r="C106" s="134" t="inlineStr">
        <is>
          <t>Итого по всем разделам</t>
        </is>
      </c>
      <c r="L106" s="124" t="n">
        <v>139.27</v>
      </c>
      <c r="M106" s="125" t="n"/>
      <c r="N106" s="124" t="n"/>
    </row>
    <row r="107" ht="19.35" customHeight="1">
      <c r="A107" s="126" t="n"/>
      <c r="B107" s="127" t="n"/>
      <c r="C107" s="128" t="inlineStr">
        <is>
          <t>ВСЕГО строительные работы</t>
        </is>
      </c>
      <c r="L107" s="129" t="n">
        <v>139.27</v>
      </c>
      <c r="M107" s="130" t="n"/>
      <c r="N107" s="129" t="n">
        <v>9924.02</v>
      </c>
    </row>
    <row r="108" ht="19.35" customHeight="1">
      <c r="A108" s="126" t="n"/>
      <c r="B108" s="131" t="n"/>
      <c r="C108" s="132" t="inlineStr">
        <is>
          <t>в том числе</t>
        </is>
      </c>
      <c r="L108" s="129" t="n"/>
      <c r="M108" s="130" t="n"/>
      <c r="N108" s="129" t="n"/>
    </row>
    <row r="109" ht="19.35" customHeight="1">
      <c r="A109" s="126" t="n"/>
      <c r="B109" s="131" t="n"/>
      <c r="C109" s="132" t="inlineStr">
        <is>
          <t>всего прямые затраты</t>
        </is>
      </c>
      <c r="L109" s="129" t="n">
        <v>60.55</v>
      </c>
      <c r="M109" s="130" t="n"/>
      <c r="N109" s="129" t="n">
        <v>4314.79</v>
      </c>
    </row>
    <row r="110" ht="19.35" customHeight="1">
      <c r="A110" s="126" t="n"/>
      <c r="B110" s="131" t="n"/>
      <c r="C110" s="132" t="inlineStr">
        <is>
          <t>в том числе</t>
        </is>
      </c>
      <c r="L110" s="129" t="n"/>
      <c r="M110" s="130" t="n"/>
      <c r="N110" s="129" t="n"/>
    </row>
    <row r="111" ht="19.35" customHeight="1">
      <c r="A111" s="126" t="n"/>
      <c r="B111" s="131" t="n"/>
      <c r="C111" s="132" t="inlineStr">
        <is>
          <t>- оплата труда (ОТ)</t>
        </is>
      </c>
      <c r="L111" s="129" t="n">
        <v>60.55</v>
      </c>
      <c r="M111" s="130" t="n"/>
      <c r="N111" s="129" t="n">
        <v>4314.79</v>
      </c>
    </row>
    <row r="112" ht="19.35" customHeight="1">
      <c r="A112" s="126" t="n"/>
      <c r="B112" s="131" t="n"/>
      <c r="C112" s="132" t="inlineStr">
        <is>
          <t>- эксплуатация машин и механизмов</t>
        </is>
      </c>
      <c r="L112" s="129" t="n">
        <v>0</v>
      </c>
      <c r="M112" s="130" t="n"/>
      <c r="N112" s="129" t="n">
        <v>0</v>
      </c>
    </row>
    <row r="113" ht="19.35" customHeight="1">
      <c r="A113" s="126" t="n"/>
      <c r="B113" s="131" t="n"/>
      <c r="C113" s="132" t="inlineStr">
        <is>
          <t>в т.ч. эксплуатация машин и механизмов без учета доплат к оплате труда машинистов</t>
        </is>
      </c>
      <c r="L113" s="129" t="n">
        <v>0</v>
      </c>
      <c r="M113" s="130" t="n"/>
      <c r="N113" s="129" t="n">
        <v>0</v>
      </c>
    </row>
    <row r="114" ht="19.35" customHeight="1">
      <c r="A114" s="126" t="n"/>
      <c r="B114" s="131" t="n"/>
      <c r="C114" s="132" t="inlineStr">
        <is>
          <t>- в т.ч. оплата труда машинистов (ОТм)</t>
        </is>
      </c>
      <c r="L114" s="129" t="n">
        <v>0</v>
      </c>
      <c r="M114" s="130" t="n"/>
      <c r="N114" s="129" t="n">
        <v>0</v>
      </c>
    </row>
    <row r="115" ht="19.35" customHeight="1">
      <c r="A115" s="126" t="n"/>
      <c r="B115" s="131" t="n"/>
      <c r="C115" s="132" t="inlineStr">
        <is>
          <t>всего ФОТ (справочно)</t>
        </is>
      </c>
      <c r="L115" s="129" t="n">
        <v>60.55</v>
      </c>
      <c r="M115" s="130" t="n"/>
      <c r="N115" s="129" t="n">
        <v>4314.79</v>
      </c>
    </row>
    <row r="116" ht="19.35" customHeight="1">
      <c r="A116" s="126" t="n"/>
      <c r="B116" s="131" t="n"/>
      <c r="C116" s="132" t="inlineStr">
        <is>
          <t>всего накладные расходы</t>
        </is>
      </c>
      <c r="L116" s="129" t="n">
        <v>53.89</v>
      </c>
      <c r="M116" s="130" t="n"/>
      <c r="N116" s="129" t="n">
        <v>3840.17</v>
      </c>
    </row>
    <row r="117" ht="19.35" customHeight="1">
      <c r="A117" s="126" t="n"/>
      <c r="B117" s="131" t="n"/>
      <c r="C117" s="132" t="inlineStr">
        <is>
          <t>всего сметная прибыль</t>
        </is>
      </c>
      <c r="L117" s="129" t="n">
        <v>24.83</v>
      </c>
      <c r="M117" s="130" t="n"/>
      <c r="N117" s="129" t="n">
        <v>1769.06</v>
      </c>
    </row>
    <row r="118" ht="19.35" customHeight="1">
      <c r="A118" s="126" t="n"/>
      <c r="B118" s="133" t="n"/>
      <c r="C118" s="134" t="inlineStr">
        <is>
          <t>ВСЕГО по смете</t>
        </is>
      </c>
      <c r="L118" s="124" t="n">
        <v>139.27</v>
      </c>
      <c r="M118" s="125" t="n"/>
      <c r="N118" s="124" t="n">
        <v>9924.02</v>
      </c>
    </row>
    <row r="119" ht="19.35" customHeight="1">
      <c r="A119" s="126" t="n"/>
      <c r="B119" s="131" t="n"/>
      <c r="C119" s="132" t="inlineStr">
        <is>
          <t>Всего прямые затраты</t>
        </is>
      </c>
      <c r="L119" s="129" t="n">
        <v>60.55</v>
      </c>
      <c r="M119" s="130" t="n"/>
      <c r="N119" s="129" t="n">
        <v>4314.79</v>
      </c>
    </row>
    <row r="120" ht="19.35" customHeight="1">
      <c r="A120" s="126" t="n"/>
      <c r="B120" s="131" t="n"/>
      <c r="C120" s="132" t="inlineStr">
        <is>
          <t>в том числе</t>
        </is>
      </c>
      <c r="L120" s="129" t="n"/>
      <c r="M120" s="130" t="n"/>
      <c r="N120" s="129" t="n"/>
    </row>
    <row r="121" ht="19.35" customHeight="1">
      <c r="A121" s="126" t="n"/>
      <c r="B121" s="131" t="n"/>
      <c r="C121" s="132" t="inlineStr">
        <is>
          <t>- оплата труда рабочих (ОТ)</t>
        </is>
      </c>
      <c r="L121" s="129" t="n">
        <v>60.55</v>
      </c>
      <c r="M121" s="130" t="n"/>
      <c r="N121" s="129" t="n">
        <v>4314.79</v>
      </c>
    </row>
    <row r="122" ht="19.35" customHeight="1">
      <c r="A122" s="126" t="n"/>
      <c r="B122" s="131" t="n"/>
      <c r="C122" s="132" t="inlineStr">
        <is>
          <t>- эксплуатация машин и механизмов</t>
        </is>
      </c>
      <c r="L122" s="129" t="n">
        <v>0</v>
      </c>
      <c r="M122" s="130" t="n"/>
      <c r="N122" s="129" t="n">
        <v>0</v>
      </c>
    </row>
    <row r="123" ht="19.35" customHeight="1">
      <c r="A123" s="126" t="n"/>
      <c r="B123" s="131" t="n"/>
      <c r="C123" s="132" t="inlineStr">
        <is>
          <t>в т.ч. эксплуатация машин и механизмов без учета доплат к оплате труда машинистов</t>
        </is>
      </c>
      <c r="L123" s="129" t="n">
        <v>0</v>
      </c>
      <c r="M123" s="130" t="n"/>
      <c r="N123" s="129" t="n">
        <v>0</v>
      </c>
    </row>
    <row r="124" ht="19.35" customHeight="1">
      <c r="A124" s="126" t="n"/>
      <c r="B124" s="131" t="n"/>
      <c r="C124" s="132" t="inlineStr">
        <is>
          <t>- в т.ч. оплата труда машинистов (ОТм)</t>
        </is>
      </c>
      <c r="L124" s="129" t="n">
        <v>0</v>
      </c>
      <c r="M124" s="130" t="n"/>
      <c r="N124" s="129" t="n">
        <v>0</v>
      </c>
    </row>
    <row r="125" ht="19.35" customHeight="1">
      <c r="A125" s="126" t="n"/>
      <c r="B125" s="131" t="n"/>
      <c r="C125" s="132" t="inlineStr">
        <is>
          <t>Всего ФОТ (справочно)</t>
        </is>
      </c>
      <c r="L125" s="129" t="n">
        <v>60.55</v>
      </c>
      <c r="M125" s="130" t="n"/>
      <c r="N125" s="129" t="n">
        <v>4314.79</v>
      </c>
    </row>
    <row r="126" ht="19.35" customHeight="1">
      <c r="A126" s="126" t="n"/>
      <c r="B126" s="131" t="n"/>
      <c r="C126" s="132" t="inlineStr">
        <is>
          <t>Всего накладные расходы</t>
        </is>
      </c>
      <c r="L126" s="129" t="n">
        <v>53.89</v>
      </c>
      <c r="M126" s="130" t="n"/>
      <c r="N126" s="129" t="n">
        <v>3840.17</v>
      </c>
    </row>
    <row r="127" ht="19.35" customHeight="1">
      <c r="A127" s="126" t="n"/>
      <c r="B127" s="131" t="n"/>
      <c r="C127" s="132" t="inlineStr">
        <is>
          <t>Всего сметная прибыль</t>
        </is>
      </c>
      <c r="L127" s="129" t="n">
        <v>24.83</v>
      </c>
      <c r="M127" s="130" t="n"/>
      <c r="N127" s="129" t="n">
        <v>1769.06</v>
      </c>
    </row>
    <row r="128" ht="19.35" customHeight="1">
      <c r="A128" s="126" t="n"/>
      <c r="B128" s="131" t="n"/>
      <c r="C128" s="132" t="inlineStr">
        <is>
          <t>Справочно</t>
        </is>
      </c>
      <c r="L128" s="129" t="n"/>
      <c r="M128" s="130" t="n"/>
      <c r="N128" s="129" t="n"/>
    </row>
    <row r="129" ht="19.35" customHeight="1">
      <c r="A129" s="126" t="n"/>
      <c r="B129" s="127" t="n"/>
      <c r="C129" s="132" t="inlineStr">
        <is>
          <t>затраты труда рабочих</t>
        </is>
      </c>
      <c r="I129" s="136" t="n">
        <v>7.22496</v>
      </c>
      <c r="J129" s="137" t="n"/>
      <c r="K129" s="137" t="n"/>
      <c r="L129" s="130" t="n"/>
      <c r="M129" s="130" t="n"/>
      <c r="N129" s="130" t="n"/>
    </row>
    <row r="130" ht="19.35" customHeight="1">
      <c r="A130" s="126" t="n"/>
      <c r="B130" s="127" t="n"/>
      <c r="C130" s="132" t="inlineStr">
        <is>
          <t>затраты труда машинистов</t>
        </is>
      </c>
      <c r="I130" s="136" t="n">
        <v>0</v>
      </c>
      <c r="J130" s="137" t="n"/>
      <c r="K130" s="137" t="n"/>
      <c r="L130" s="130" t="n"/>
      <c r="M130" s="130" t="n"/>
      <c r="N130" s="130" t="n"/>
    </row>
    <row r="131" ht="19.35" customHeight="1">
      <c r="A131" s="126" t="n"/>
      <c r="B131" s="145" t="n"/>
      <c r="C131" s="145" t="n"/>
      <c r="D131" s="123" t="n"/>
      <c r="E131" s="123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46" t="inlineStr">
        <is>
          <t>Составил: ______________________________________/  Григорова И. А. /</t>
        </is>
      </c>
    </row>
    <row r="133" ht="19.35" customHeight="1">
      <c r="A133" s="146" t="n"/>
      <c r="B133" s="146" t="n"/>
      <c r="C133" s="147" t="inlineStr">
        <is>
          <t>должность, подпись (инициалы, фамилия)</t>
        </is>
      </c>
      <c r="G133" s="148" t="n"/>
      <c r="H133" s="148" t="n"/>
      <c r="I133" s="148" t="n"/>
      <c r="J133" s="146" t="n"/>
      <c r="K133" s="146" t="n"/>
      <c r="L133" s="146" t="n"/>
      <c r="M133" s="146" t="n"/>
      <c r="N133" s="146" t="n"/>
    </row>
    <row r="134" ht="19.35" customHeight="1">
      <c r="A134" s="146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47" t="inlineStr">
        <is>
          <t>должность, подпись (инициалы, фамилия)</t>
        </is>
      </c>
      <c r="G135" s="148" t="n"/>
      <c r="H135" s="148" t="n"/>
      <c r="I135" s="148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02-29-19</t>
        </is>
      </c>
    </row>
    <row r="25" ht="19.35" customHeight="1">
      <c r="A25" s="56" t="inlineStr">
        <is>
          <t>29 ВЛ 220 Амурская-Благовещенская №1.  г.о. Благовещенск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46.73</v>
      </c>
      <c r="M31" s="65" t="n">
        <v>0.66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131.4</v>
      </c>
      <c r="E32" s="72" t="inlineStr">
        <is>
          <t>(</t>
        </is>
      </c>
      <c r="F32" s="71" t="n">
        <v>2.3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77.65000000000001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8.34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131.4</v>
      </c>
      <c r="E34" s="72" t="inlineStr">
        <is>
          <t>(</t>
        </is>
      </c>
      <c r="F34" s="78" t="n">
        <v>2.3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11</v>
      </c>
      <c r="H44" s="95" t="n">
        <v>1</v>
      </c>
      <c r="I44" s="95" t="n">
        <v>11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1" t="n">
        <v>498.83</v>
      </c>
      <c r="M45" s="101" t="n">
        <v>71.26000000000001</v>
      </c>
      <c r="N45" s="103" t="n">
        <v>35546.63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5" t="n">
        <v>58.476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6" t="n"/>
      <c r="H47" s="106" t="n"/>
      <c r="I47" s="100" t="n"/>
      <c r="J47" s="101" t="n">
        <v>37.79</v>
      </c>
      <c r="K47" s="100" t="n"/>
      <c r="L47" s="101" t="n">
        <v>498.83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70" t="n"/>
      <c r="E48" s="271" t="n"/>
      <c r="F48" s="99" t="n"/>
      <c r="G48" s="106" t="n"/>
      <c r="H48" s="106" t="n"/>
      <c r="I48" s="100" t="n"/>
      <c r="J48" s="100" t="n"/>
      <c r="K48" s="100" t="n"/>
      <c r="L48" s="101" t="n">
        <v>498.83</v>
      </c>
      <c r="M48" s="100" t="n"/>
      <c r="N48" s="103" t="n">
        <v>35546.63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1" t="n">
        <v>443.96</v>
      </c>
      <c r="M49" s="100" t="n"/>
      <c r="N49" s="112" t="n">
        <v>31636.5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204.52</v>
      </c>
      <c r="M50" s="100" t="n"/>
      <c r="N50" s="103" t="n">
        <v>14574.12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70" t="n"/>
      <c r="E51" s="271" t="n"/>
      <c r="F51" s="100" t="n"/>
      <c r="G51" s="106" t="n"/>
      <c r="H51" s="106" t="n"/>
      <c r="I51" s="113" t="n"/>
      <c r="J51" s="113" t="n"/>
      <c r="K51" s="113" t="n"/>
      <c r="L51" s="114" t="n">
        <v>1147.31</v>
      </c>
      <c r="M51" s="113" t="n"/>
      <c r="N51" s="94" t="n"/>
    </row>
    <row r="52" ht="19.35" customHeight="1">
      <c r="A52" s="90" t="inlineStr">
        <is>
          <t>Пролет 452-457, 459-462, 463-466, 468-505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0.1</v>
      </c>
      <c r="H53" s="95" t="n">
        <v>1</v>
      </c>
      <c r="I53" s="278" t="n">
        <v>0.1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5.88</v>
      </c>
      <c r="M54" s="101" t="n">
        <v>71.26000000000001</v>
      </c>
      <c r="N54" s="101" t="n">
        <v>419.01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3" t="n">
        <v>0.6252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5.88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70" t="n"/>
      <c r="E57" s="271" t="n"/>
      <c r="F57" s="99" t="n"/>
      <c r="G57" s="106" t="n"/>
      <c r="H57" s="106" t="n"/>
      <c r="I57" s="100" t="n"/>
      <c r="J57" s="100" t="n"/>
      <c r="K57" s="100" t="n"/>
      <c r="L57" s="101" t="n">
        <v>5.88</v>
      </c>
      <c r="M57" s="100" t="n"/>
      <c r="N57" s="101" t="n">
        <v>419.01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5.23</v>
      </c>
      <c r="M58" s="100" t="n"/>
      <c r="N58" s="118" t="n">
        <v>372.92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2.41</v>
      </c>
      <c r="M59" s="100" t="n"/>
      <c r="N59" s="101" t="n">
        <v>171.79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70" t="n"/>
      <c r="E60" s="271" t="n"/>
      <c r="F60" s="100" t="n"/>
      <c r="G60" s="106" t="n"/>
      <c r="H60" s="106" t="n"/>
      <c r="I60" s="113" t="n"/>
      <c r="J60" s="113" t="n"/>
      <c r="K60" s="113" t="n"/>
      <c r="L60" s="115" t="n">
        <v>13.52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0.06</v>
      </c>
      <c r="H61" s="95" t="n">
        <v>1</v>
      </c>
      <c r="I61" s="115" t="n">
        <v>0.06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6.84</v>
      </c>
      <c r="M62" s="101" t="n">
        <v>71.26000000000001</v>
      </c>
      <c r="N62" s="101" t="n">
        <v>487.42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4" t="n">
        <v>10.1</v>
      </c>
      <c r="H63" s="272" t="n">
        <v>1.2</v>
      </c>
      <c r="I63" s="273" t="n">
        <v>0.7272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6.84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70" t="n"/>
      <c r="E65" s="271" t="n"/>
      <c r="F65" s="99" t="n"/>
      <c r="G65" s="106" t="n"/>
      <c r="H65" s="106" t="n"/>
      <c r="I65" s="100" t="n"/>
      <c r="J65" s="100" t="n"/>
      <c r="K65" s="100" t="n"/>
      <c r="L65" s="101" t="n">
        <v>6.84</v>
      </c>
      <c r="M65" s="100" t="n"/>
      <c r="N65" s="101" t="n">
        <v>487.42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6.09</v>
      </c>
      <c r="M66" s="100" t="n"/>
      <c r="N66" s="118" t="n">
        <v>433.8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2.8</v>
      </c>
      <c r="M67" s="100" t="n"/>
      <c r="N67" s="101" t="n">
        <v>199.84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70" t="n"/>
      <c r="E68" s="271" t="n"/>
      <c r="F68" s="100" t="n"/>
      <c r="G68" s="106" t="n"/>
      <c r="H68" s="106" t="n"/>
      <c r="I68" s="113" t="n"/>
      <c r="J68" s="113" t="n"/>
      <c r="K68" s="113" t="n"/>
      <c r="L68" s="115" t="n">
        <v>15.73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0.03</v>
      </c>
      <c r="H69" s="95" t="n">
        <v>1</v>
      </c>
      <c r="I69" s="115" t="n">
        <v>0.03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4.53</v>
      </c>
      <c r="M70" s="101" t="n">
        <v>71.26000000000001</v>
      </c>
      <c r="N70" s="101" t="n">
        <v>322.81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4" t="n">
        <v>13.4</v>
      </c>
      <c r="H71" s="272" t="n">
        <v>1.2</v>
      </c>
      <c r="I71" s="273" t="n">
        <v>0.4824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4.53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70" t="n"/>
      <c r="E73" s="271" t="n"/>
      <c r="F73" s="99" t="n"/>
      <c r="G73" s="106" t="n"/>
      <c r="H73" s="106" t="n"/>
      <c r="I73" s="100" t="n"/>
      <c r="J73" s="100" t="n"/>
      <c r="K73" s="100" t="n"/>
      <c r="L73" s="101" t="n">
        <v>4.53</v>
      </c>
      <c r="M73" s="100" t="n"/>
      <c r="N73" s="101" t="n">
        <v>322.81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4.03</v>
      </c>
      <c r="M74" s="100" t="n"/>
      <c r="N74" s="118" t="n">
        <v>287.3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1.86</v>
      </c>
      <c r="M75" s="100" t="n"/>
      <c r="N75" s="101" t="n">
        <v>132.35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70" t="n"/>
      <c r="E76" s="271" t="n"/>
      <c r="F76" s="100" t="n"/>
      <c r="G76" s="106" t="n"/>
      <c r="H76" s="106" t="n"/>
      <c r="I76" s="113" t="n"/>
      <c r="J76" s="113" t="n"/>
      <c r="K76" s="113" t="n"/>
      <c r="L76" s="115" t="n">
        <v>10.42</v>
      </c>
      <c r="M76" s="113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0.14</v>
      </c>
      <c r="H77" s="95" t="n">
        <v>1</v>
      </c>
      <c r="I77" s="115" t="n">
        <v>0.14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9.949999999999999</v>
      </c>
      <c r="M78" s="101" t="n">
        <v>71.26000000000001</v>
      </c>
      <c r="N78" s="101" t="n">
        <v>709.04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4" t="n">
        <v>6.3</v>
      </c>
      <c r="H79" s="272" t="n">
        <v>1.2</v>
      </c>
      <c r="I79" s="273" t="n">
        <v>1.0584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9.949999999999999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270" t="n"/>
      <c r="E81" s="271" t="n"/>
      <c r="F81" s="99" t="n"/>
      <c r="G81" s="106" t="n"/>
      <c r="H81" s="106" t="n"/>
      <c r="I81" s="100" t="n"/>
      <c r="J81" s="100" t="n"/>
      <c r="K81" s="100" t="n"/>
      <c r="L81" s="101" t="n">
        <v>9.949999999999999</v>
      </c>
      <c r="M81" s="100" t="n"/>
      <c r="N81" s="101" t="n">
        <v>709.04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8.859999999999999</v>
      </c>
      <c r="M82" s="100" t="n"/>
      <c r="N82" s="118" t="n">
        <v>631.05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4.08</v>
      </c>
      <c r="M83" s="100" t="n"/>
      <c r="N83" s="101" t="n">
        <v>290.71</v>
      </c>
    </row>
    <row r="84" ht="19.35" customHeight="1">
      <c r="A84" s="96" t="n"/>
      <c r="B84" s="108" t="n"/>
      <c r="C84" s="88" t="inlineStr">
        <is>
          <t>Всего по позиции</t>
        </is>
      </c>
      <c r="D84" s="270" t="n"/>
      <c r="E84" s="271" t="n"/>
      <c r="F84" s="100" t="n"/>
      <c r="G84" s="106" t="n"/>
      <c r="H84" s="106" t="n"/>
      <c r="I84" s="113" t="n"/>
      <c r="J84" s="113" t="n"/>
      <c r="K84" s="113" t="n"/>
      <c r="L84" s="115" t="n">
        <v>22.89</v>
      </c>
      <c r="M84" s="113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0.09</v>
      </c>
      <c r="H85" s="95" t="n">
        <v>1</v>
      </c>
      <c r="I85" s="115" t="n">
        <v>0.09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12.49</v>
      </c>
      <c r="M86" s="101" t="n">
        <v>71.26000000000001</v>
      </c>
      <c r="N86" s="101" t="n">
        <v>890.04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4" t="n">
        <v>12.3</v>
      </c>
      <c r="H87" s="272" t="n">
        <v>1.2</v>
      </c>
      <c r="I87" s="273" t="n">
        <v>1.3284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12.49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270" t="n"/>
      <c r="E89" s="271" t="n"/>
      <c r="F89" s="99" t="n"/>
      <c r="G89" s="106" t="n"/>
      <c r="H89" s="106" t="n"/>
      <c r="I89" s="100" t="n"/>
      <c r="J89" s="100" t="n"/>
      <c r="K89" s="100" t="n"/>
      <c r="L89" s="101" t="n">
        <v>12.49</v>
      </c>
      <c r="M89" s="100" t="n"/>
      <c r="N89" s="101" t="n">
        <v>890.04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11.12</v>
      </c>
      <c r="M90" s="100" t="n"/>
      <c r="N90" s="118" t="n">
        <v>792.14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5.12</v>
      </c>
      <c r="M91" s="100" t="n"/>
      <c r="N91" s="101" t="n">
        <v>364.92</v>
      </c>
    </row>
    <row r="92" ht="19.35" customHeight="1">
      <c r="A92" s="96" t="n"/>
      <c r="B92" s="108" t="n"/>
      <c r="C92" s="88" t="inlineStr">
        <is>
          <t>Всего по позиции</t>
        </is>
      </c>
      <c r="D92" s="270" t="n"/>
      <c r="E92" s="271" t="n"/>
      <c r="F92" s="100" t="n"/>
      <c r="G92" s="106" t="n"/>
      <c r="H92" s="106" t="n"/>
      <c r="I92" s="113" t="n"/>
      <c r="J92" s="113" t="n"/>
      <c r="K92" s="113" t="n"/>
      <c r="L92" s="115" t="n">
        <v>28.73</v>
      </c>
      <c r="M92" s="113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0" t="n"/>
      <c r="E93" s="271" t="n"/>
      <c r="F93" s="93" t="inlineStr">
        <is>
          <t>100 шт</t>
        </is>
      </c>
      <c r="G93" s="94" t="n">
        <v>0.02</v>
      </c>
      <c r="H93" s="95" t="n">
        <v>1</v>
      </c>
      <c r="I93" s="115" t="n">
        <v>0.02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154.16</v>
      </c>
      <c r="K94" s="272" t="n">
        <v>1.2</v>
      </c>
      <c r="L94" s="101" t="n">
        <v>3.7</v>
      </c>
      <c r="M94" s="101" t="n">
        <v>71.26000000000001</v>
      </c>
      <c r="N94" s="101" t="n">
        <v>263.66</v>
      </c>
    </row>
    <row r="95" ht="19.35" customHeight="1">
      <c r="A95" s="96" t="n"/>
      <c r="B95" s="104" t="n"/>
      <c r="C95" s="98" t="inlineStr">
        <is>
          <t>ЗТ</t>
        </is>
      </c>
      <c r="D95" s="270" t="n"/>
      <c r="E95" s="271" t="n"/>
      <c r="F95" s="105" t="inlineStr">
        <is>
          <t>чел.-ч</t>
        </is>
      </c>
      <c r="G95" s="274" t="n">
        <v>16.4</v>
      </c>
      <c r="H95" s="272" t="n">
        <v>1.2</v>
      </c>
      <c r="I95" s="273" t="n">
        <v>0.3936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0" t="n"/>
      <c r="E96" s="271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3.7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270" t="n"/>
      <c r="E97" s="271" t="n"/>
      <c r="F97" s="99" t="n"/>
      <c r="G97" s="106" t="n"/>
      <c r="H97" s="106" t="n"/>
      <c r="I97" s="100" t="n"/>
      <c r="J97" s="100" t="n"/>
      <c r="K97" s="100" t="n"/>
      <c r="L97" s="101" t="n">
        <v>3.7</v>
      </c>
      <c r="M97" s="100" t="n"/>
      <c r="N97" s="101" t="n">
        <v>263.66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0" t="n"/>
      <c r="E98" s="271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3.29</v>
      </c>
      <c r="M98" s="100" t="n"/>
      <c r="N98" s="118" t="n">
        <v>234.66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0" t="n"/>
      <c r="E99" s="271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1.52</v>
      </c>
      <c r="M99" s="100" t="n"/>
      <c r="N99" s="101" t="n">
        <v>108.1</v>
      </c>
    </row>
    <row r="100" ht="19.35" customHeight="1">
      <c r="A100" s="96" t="n"/>
      <c r="B100" s="108" t="n"/>
      <c r="C100" s="88" t="inlineStr">
        <is>
          <t>Всего по позиции</t>
        </is>
      </c>
      <c r="D100" s="270" t="n"/>
      <c r="E100" s="271" t="n"/>
      <c r="F100" s="100" t="n"/>
      <c r="G100" s="106" t="n"/>
      <c r="H100" s="106" t="n"/>
      <c r="I100" s="113" t="n"/>
      <c r="J100" s="113" t="n"/>
      <c r="K100" s="113" t="n"/>
      <c r="L100" s="115" t="n">
        <v>8.51</v>
      </c>
      <c r="M100" s="113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0" t="n"/>
      <c r="E101" s="271" t="n"/>
      <c r="F101" s="93" t="inlineStr">
        <is>
          <t>100 шт</t>
        </is>
      </c>
      <c r="G101" s="94" t="n">
        <v>0.24</v>
      </c>
      <c r="H101" s="95" t="n">
        <v>1</v>
      </c>
      <c r="I101" s="115" t="n">
        <v>0.24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0" t="n"/>
      <c r="E102" s="271" t="n"/>
      <c r="F102" s="99" t="n"/>
      <c r="G102" s="99" t="n"/>
      <c r="H102" s="99" t="n"/>
      <c r="I102" s="100" t="n"/>
      <c r="J102" s="101" t="n">
        <v>115.44</v>
      </c>
      <c r="K102" s="272" t="n">
        <v>1.2</v>
      </c>
      <c r="L102" s="101" t="n">
        <v>33.25</v>
      </c>
      <c r="M102" s="101" t="n">
        <v>71.26000000000001</v>
      </c>
      <c r="N102" s="103" t="n">
        <v>2369.4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0" t="n"/>
      <c r="E103" s="271" t="n"/>
      <c r="F103" s="99" t="n"/>
      <c r="G103" s="99" t="n"/>
      <c r="H103" s="99" t="n"/>
      <c r="I103" s="100" t="n"/>
      <c r="J103" s="101" t="n">
        <v>655.4299999999999</v>
      </c>
      <c r="K103" s="272" t="n">
        <v>1.2</v>
      </c>
      <c r="L103" s="101" t="n">
        <v>188.76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0" t="n"/>
      <c r="E104" s="271" t="n"/>
      <c r="F104" s="99" t="n"/>
      <c r="G104" s="99" t="n"/>
      <c r="H104" s="99" t="n"/>
      <c r="I104" s="100" t="n"/>
      <c r="J104" s="101" t="n">
        <v>114.62</v>
      </c>
      <c r="K104" s="272" t="n">
        <v>1.2</v>
      </c>
      <c r="L104" s="101" t="n">
        <v>33.01</v>
      </c>
      <c r="M104" s="101" t="n">
        <v>71.26000000000001</v>
      </c>
      <c r="N104" s="103" t="n">
        <v>2352.29</v>
      </c>
    </row>
    <row r="105" ht="19.35" customHeight="1">
      <c r="A105" s="96" t="n"/>
      <c r="B105" s="104" t="n"/>
      <c r="C105" s="98" t="inlineStr">
        <is>
          <t>ЗТ</t>
        </is>
      </c>
      <c r="D105" s="270" t="n"/>
      <c r="E105" s="271" t="n"/>
      <c r="F105" s="105" t="inlineStr">
        <is>
          <t>чел.-ч</t>
        </is>
      </c>
      <c r="G105" s="274" t="n">
        <v>14.8</v>
      </c>
      <c r="H105" s="272" t="n">
        <v>1.2</v>
      </c>
      <c r="I105" s="273" t="n">
        <v>4.2624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0" t="n"/>
      <c r="E106" s="271" t="n"/>
      <c r="F106" s="105" t="inlineStr">
        <is>
          <t>чел.-ч</t>
        </is>
      </c>
      <c r="G106" s="101" t="n">
        <v>8.49</v>
      </c>
      <c r="H106" s="272" t="n">
        <v>1.2</v>
      </c>
      <c r="I106" s="276" t="n">
        <v>2.44512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0" t="n"/>
      <c r="E107" s="271" t="n"/>
      <c r="F107" s="99" t="n"/>
      <c r="G107" s="106" t="n"/>
      <c r="H107" s="106" t="n"/>
      <c r="I107" s="100" t="n"/>
      <c r="J107" s="101" t="n">
        <v>770.87</v>
      </c>
      <c r="K107" s="100" t="n"/>
      <c r="L107" s="101" t="n">
        <v>222.01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270" t="n"/>
      <c r="E108" s="271" t="n"/>
      <c r="F108" s="99" t="n"/>
      <c r="G108" s="106" t="n"/>
      <c r="H108" s="106" t="n"/>
      <c r="I108" s="100" t="n"/>
      <c r="J108" s="100" t="n"/>
      <c r="K108" s="100" t="n"/>
      <c r="L108" s="101" t="n">
        <v>66.26000000000001</v>
      </c>
      <c r="M108" s="100" t="n"/>
      <c r="N108" s="103" t="n">
        <v>4721.69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0" t="n"/>
      <c r="E109" s="271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1" t="n">
        <v>58.97</v>
      </c>
      <c r="M109" s="100" t="n"/>
      <c r="N109" s="112" t="n">
        <v>4202.3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0" t="n"/>
      <c r="E110" s="271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1" t="n">
        <v>27.17</v>
      </c>
      <c r="M110" s="100" t="n"/>
      <c r="N110" s="103" t="n">
        <v>1935.89</v>
      </c>
    </row>
    <row r="111" ht="19.35" customHeight="1">
      <c r="A111" s="96" t="n"/>
      <c r="B111" s="108" t="n"/>
      <c r="C111" s="88" t="inlineStr">
        <is>
          <t>Всего по позиции</t>
        </is>
      </c>
      <c r="D111" s="270" t="n"/>
      <c r="E111" s="271" t="n"/>
      <c r="F111" s="100" t="n"/>
      <c r="G111" s="106" t="n"/>
      <c r="H111" s="106" t="n"/>
      <c r="I111" s="113" t="n"/>
      <c r="J111" s="113" t="n"/>
      <c r="K111" s="113" t="n"/>
      <c r="L111" s="115" t="n">
        <v>308.15</v>
      </c>
      <c r="M111" s="113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0" t="n"/>
      <c r="E112" s="271" t="n"/>
      <c r="F112" s="93" t="inlineStr">
        <is>
          <t>100 шт</t>
        </is>
      </c>
      <c r="G112" s="94" t="n">
        <v>0.24</v>
      </c>
      <c r="H112" s="95" t="n">
        <v>1</v>
      </c>
      <c r="I112" s="115" t="n">
        <v>0.24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0" t="n"/>
      <c r="E113" s="271" t="n"/>
      <c r="F113" s="99" t="n"/>
      <c r="G113" s="99" t="n"/>
      <c r="H113" s="99" t="n"/>
      <c r="I113" s="100" t="n"/>
      <c r="J113" s="101" t="n">
        <v>28.94</v>
      </c>
      <c r="K113" s="272" t="n">
        <v>1.2</v>
      </c>
      <c r="L113" s="101" t="n">
        <v>8.33</v>
      </c>
      <c r="M113" s="101" t="n">
        <v>71.26000000000001</v>
      </c>
      <c r="N113" s="101" t="n">
        <v>593.6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0" t="n"/>
      <c r="E114" s="271" t="n"/>
      <c r="F114" s="99" t="n"/>
      <c r="G114" s="99" t="n"/>
      <c r="H114" s="99" t="n"/>
      <c r="I114" s="100" t="n"/>
      <c r="J114" s="101" t="n">
        <v>163.66</v>
      </c>
      <c r="K114" s="272" t="n">
        <v>1.2</v>
      </c>
      <c r="L114" s="101" t="n">
        <v>47.13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0" t="n"/>
      <c r="E115" s="271" t="n"/>
      <c r="F115" s="99" t="n"/>
      <c r="G115" s="99" t="n"/>
      <c r="H115" s="99" t="n"/>
      <c r="I115" s="100" t="n"/>
      <c r="J115" s="101" t="n">
        <v>28.62</v>
      </c>
      <c r="K115" s="272" t="n">
        <v>1.2</v>
      </c>
      <c r="L115" s="101" t="n">
        <v>8.24</v>
      </c>
      <c r="M115" s="101" t="n">
        <v>71.26000000000001</v>
      </c>
      <c r="N115" s="101" t="n">
        <v>587.1799999999999</v>
      </c>
    </row>
    <row r="116" ht="19.35" customHeight="1">
      <c r="A116" s="96" t="n"/>
      <c r="B116" s="104" t="n"/>
      <c r="C116" s="98" t="inlineStr">
        <is>
          <t>ЗТ</t>
        </is>
      </c>
      <c r="D116" s="270" t="n"/>
      <c r="E116" s="271" t="n"/>
      <c r="F116" s="105" t="inlineStr">
        <is>
          <t>чел.-ч</t>
        </is>
      </c>
      <c r="G116" s="101" t="n">
        <v>3.71</v>
      </c>
      <c r="H116" s="272" t="n">
        <v>1.2</v>
      </c>
      <c r="I116" s="276" t="n">
        <v>1.06848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0" t="n"/>
      <c r="E117" s="271" t="n"/>
      <c r="F117" s="105" t="inlineStr">
        <is>
          <t>чел.-ч</t>
        </is>
      </c>
      <c r="G117" s="101" t="n">
        <v>2.12</v>
      </c>
      <c r="H117" s="272" t="n">
        <v>1.2</v>
      </c>
      <c r="I117" s="276" t="n">
        <v>0.61056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0" t="n"/>
      <c r="E118" s="271" t="n"/>
      <c r="F118" s="99" t="n"/>
      <c r="G118" s="106" t="n"/>
      <c r="H118" s="106" t="n"/>
      <c r="I118" s="100" t="n"/>
      <c r="J118" s="101" t="n">
        <v>192.6</v>
      </c>
      <c r="K118" s="100" t="n"/>
      <c r="L118" s="101" t="n">
        <v>55.46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270" t="n"/>
      <c r="E119" s="271" t="n"/>
      <c r="F119" s="99" t="n"/>
      <c r="G119" s="106" t="n"/>
      <c r="H119" s="106" t="n"/>
      <c r="I119" s="100" t="n"/>
      <c r="J119" s="100" t="n"/>
      <c r="K119" s="100" t="n"/>
      <c r="L119" s="101" t="n">
        <v>16.57</v>
      </c>
      <c r="M119" s="100" t="n"/>
      <c r="N119" s="103" t="n">
        <v>1180.78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0" t="n"/>
      <c r="E120" s="271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1" t="n">
        <v>14.75</v>
      </c>
      <c r="M120" s="100" t="n"/>
      <c r="N120" s="112" t="n">
        <v>1050.89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0" t="n"/>
      <c r="E121" s="271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6.79</v>
      </c>
      <c r="M121" s="100" t="n"/>
      <c r="N121" s="101" t="n">
        <v>484.12</v>
      </c>
    </row>
    <row r="122" ht="19.35" customHeight="1">
      <c r="A122" s="96" t="n"/>
      <c r="B122" s="108" t="n"/>
      <c r="C122" s="88" t="inlineStr">
        <is>
          <t>Всего по позиции</t>
        </is>
      </c>
      <c r="D122" s="270" t="n"/>
      <c r="E122" s="271" t="n"/>
      <c r="F122" s="100" t="n"/>
      <c r="G122" s="106" t="n"/>
      <c r="H122" s="106" t="n"/>
      <c r="I122" s="113" t="n"/>
      <c r="J122" s="113" t="n"/>
      <c r="K122" s="113" t="n"/>
      <c r="L122" s="115" t="n">
        <v>77</v>
      </c>
      <c r="M122" s="113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0" t="n"/>
      <c r="E123" s="271" t="n"/>
      <c r="F123" s="93" t="inlineStr">
        <is>
          <t>100 шт</t>
        </is>
      </c>
      <c r="G123" s="94" t="n">
        <v>0.15</v>
      </c>
      <c r="H123" s="95" t="n">
        <v>1</v>
      </c>
      <c r="I123" s="115" t="n">
        <v>0.15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0" t="n"/>
      <c r="E124" s="271" t="n"/>
      <c r="F124" s="99" t="n"/>
      <c r="G124" s="99" t="n"/>
      <c r="H124" s="99" t="n"/>
      <c r="I124" s="100" t="n"/>
      <c r="J124" s="101" t="n">
        <v>201.24</v>
      </c>
      <c r="K124" s="272" t="n">
        <v>1.2</v>
      </c>
      <c r="L124" s="101" t="n">
        <v>36.22</v>
      </c>
      <c r="M124" s="101" t="n">
        <v>71.26000000000001</v>
      </c>
      <c r="N124" s="103" t="n">
        <v>2581.04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0" t="n"/>
      <c r="E125" s="271" t="n"/>
      <c r="F125" s="99" t="n"/>
      <c r="G125" s="99" t="n"/>
      <c r="H125" s="99" t="n"/>
      <c r="I125" s="100" t="n"/>
      <c r="J125" s="103" t="n">
        <v>1142.56</v>
      </c>
      <c r="K125" s="272" t="n">
        <v>1.2</v>
      </c>
      <c r="L125" s="101" t="n">
        <v>205.66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0" t="n"/>
      <c r="E126" s="271" t="n"/>
      <c r="F126" s="99" t="n"/>
      <c r="G126" s="99" t="n"/>
      <c r="H126" s="99" t="n"/>
      <c r="I126" s="100" t="n"/>
      <c r="J126" s="101" t="n">
        <v>199.8</v>
      </c>
      <c r="K126" s="272" t="n">
        <v>1.2</v>
      </c>
      <c r="L126" s="101" t="n">
        <v>35.96</v>
      </c>
      <c r="M126" s="101" t="n">
        <v>71.26000000000001</v>
      </c>
      <c r="N126" s="103" t="n">
        <v>2562.51</v>
      </c>
    </row>
    <row r="127" ht="19.35" customHeight="1">
      <c r="A127" s="96" t="n"/>
      <c r="B127" s="104" t="n"/>
      <c r="C127" s="98" t="inlineStr">
        <is>
          <t>ЗТ</t>
        </is>
      </c>
      <c r="D127" s="270" t="n"/>
      <c r="E127" s="271" t="n"/>
      <c r="F127" s="105" t="inlineStr">
        <is>
          <t>чел.-ч</t>
        </is>
      </c>
      <c r="G127" s="274" t="n">
        <v>25.8</v>
      </c>
      <c r="H127" s="272" t="n">
        <v>1.2</v>
      </c>
      <c r="I127" s="275" t="n">
        <v>4.644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0" t="n"/>
      <c r="E128" s="271" t="n"/>
      <c r="F128" s="105" t="inlineStr">
        <is>
          <t>чел.-ч</t>
        </is>
      </c>
      <c r="G128" s="274" t="n">
        <v>14.8</v>
      </c>
      <c r="H128" s="272" t="n">
        <v>1.2</v>
      </c>
      <c r="I128" s="275" t="n">
        <v>2.664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0" t="n"/>
      <c r="E129" s="271" t="n"/>
      <c r="F129" s="99" t="n"/>
      <c r="G129" s="106" t="n"/>
      <c r="H129" s="106" t="n"/>
      <c r="I129" s="100" t="n"/>
      <c r="J129" s="103" t="n">
        <v>1343.8</v>
      </c>
      <c r="K129" s="100" t="n"/>
      <c r="L129" s="101" t="n">
        <v>241.88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270" t="n"/>
      <c r="E130" s="271" t="n"/>
      <c r="F130" s="99" t="n"/>
      <c r="G130" s="106" t="n"/>
      <c r="H130" s="106" t="n"/>
      <c r="I130" s="100" t="n"/>
      <c r="J130" s="100" t="n"/>
      <c r="K130" s="100" t="n"/>
      <c r="L130" s="101" t="n">
        <v>72.18000000000001</v>
      </c>
      <c r="M130" s="100" t="n"/>
      <c r="N130" s="103" t="n">
        <v>5143.55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0" t="n"/>
      <c r="E131" s="271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1" t="n">
        <v>64.23999999999999</v>
      </c>
      <c r="M131" s="100" t="n"/>
      <c r="N131" s="112" t="n">
        <v>4577.76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0" t="n"/>
      <c r="E132" s="271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1" t="n">
        <v>29.59</v>
      </c>
      <c r="M132" s="100" t="n"/>
      <c r="N132" s="103" t="n">
        <v>2108.86</v>
      </c>
    </row>
    <row r="133" ht="19.35" customHeight="1">
      <c r="A133" s="96" t="n"/>
      <c r="B133" s="108" t="n"/>
      <c r="C133" s="88" t="inlineStr">
        <is>
          <t>Всего по позиции</t>
        </is>
      </c>
      <c r="D133" s="270" t="n"/>
      <c r="E133" s="271" t="n"/>
      <c r="F133" s="100" t="n"/>
      <c r="G133" s="106" t="n"/>
      <c r="H133" s="106" t="n"/>
      <c r="I133" s="113" t="n"/>
      <c r="J133" s="113" t="n"/>
      <c r="K133" s="113" t="n"/>
      <c r="L133" s="115" t="n">
        <v>335.71</v>
      </c>
      <c r="M133" s="113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0" t="n"/>
      <c r="E134" s="271" t="n"/>
      <c r="F134" s="93" t="inlineStr">
        <is>
          <t>100 шт</t>
        </is>
      </c>
      <c r="G134" s="94" t="n">
        <v>0.15</v>
      </c>
      <c r="H134" s="95" t="n">
        <v>1</v>
      </c>
      <c r="I134" s="115" t="n">
        <v>0.15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0" t="n"/>
      <c r="E135" s="271" t="n"/>
      <c r="F135" s="99" t="n"/>
      <c r="G135" s="99" t="n"/>
      <c r="H135" s="99" t="n"/>
      <c r="I135" s="100" t="n"/>
      <c r="J135" s="101" t="n">
        <v>58.34</v>
      </c>
      <c r="K135" s="272" t="n">
        <v>1.2</v>
      </c>
      <c r="L135" s="101" t="n">
        <v>10.5</v>
      </c>
      <c r="M135" s="101" t="n">
        <v>71.26000000000001</v>
      </c>
      <c r="N135" s="101" t="n">
        <v>748.23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0" t="n"/>
      <c r="E136" s="271" t="n"/>
      <c r="F136" s="99" t="n"/>
      <c r="G136" s="99" t="n"/>
      <c r="H136" s="99" t="n"/>
      <c r="I136" s="100" t="n"/>
      <c r="J136" s="101" t="n">
        <v>330.42</v>
      </c>
      <c r="K136" s="272" t="n">
        <v>1.2</v>
      </c>
      <c r="L136" s="101" t="n">
        <v>59.48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0" t="n"/>
      <c r="E137" s="271" t="n"/>
      <c r="F137" s="99" t="n"/>
      <c r="G137" s="99" t="n"/>
      <c r="H137" s="99" t="n"/>
      <c r="I137" s="100" t="n"/>
      <c r="J137" s="101" t="n">
        <v>57.78</v>
      </c>
      <c r="K137" s="272" t="n">
        <v>1.2</v>
      </c>
      <c r="L137" s="101" t="n">
        <v>10.4</v>
      </c>
      <c r="M137" s="101" t="n">
        <v>71.26000000000001</v>
      </c>
      <c r="N137" s="101" t="n">
        <v>741.1</v>
      </c>
    </row>
    <row r="138" ht="19.35" customHeight="1">
      <c r="A138" s="96" t="n"/>
      <c r="B138" s="104" t="n"/>
      <c r="C138" s="98" t="inlineStr">
        <is>
          <t>ЗТ</t>
        </is>
      </c>
      <c r="D138" s="270" t="n"/>
      <c r="E138" s="271" t="n"/>
      <c r="F138" s="105" t="inlineStr">
        <is>
          <t>чел.-ч</t>
        </is>
      </c>
      <c r="G138" s="101" t="n">
        <v>7.48</v>
      </c>
      <c r="H138" s="272" t="n">
        <v>1.2</v>
      </c>
      <c r="I138" s="273" t="n">
        <v>1.3464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0" t="n"/>
      <c r="E139" s="271" t="n"/>
      <c r="F139" s="105" t="inlineStr">
        <is>
          <t>чел.-ч</t>
        </is>
      </c>
      <c r="G139" s="101" t="n">
        <v>4.28</v>
      </c>
      <c r="H139" s="272" t="n">
        <v>1.2</v>
      </c>
      <c r="I139" s="273" t="n">
        <v>0.7704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0" t="n"/>
      <c r="E140" s="271" t="n"/>
      <c r="F140" s="99" t="n"/>
      <c r="G140" s="106" t="n"/>
      <c r="H140" s="106" t="n"/>
      <c r="I140" s="100" t="n"/>
      <c r="J140" s="101" t="n">
        <v>388.76</v>
      </c>
      <c r="K140" s="100" t="n"/>
      <c r="L140" s="101" t="n">
        <v>69.98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270" t="n"/>
      <c r="E141" s="271" t="n"/>
      <c r="F141" s="99" t="n"/>
      <c r="G141" s="106" t="n"/>
      <c r="H141" s="106" t="n"/>
      <c r="I141" s="100" t="n"/>
      <c r="J141" s="100" t="n"/>
      <c r="K141" s="100" t="n"/>
      <c r="L141" s="101" t="n">
        <v>20.9</v>
      </c>
      <c r="M141" s="100" t="n"/>
      <c r="N141" s="103" t="n">
        <v>1489.33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0" t="n"/>
      <c r="E142" s="271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18.6</v>
      </c>
      <c r="M142" s="100" t="n"/>
      <c r="N142" s="112" t="n">
        <v>1325.5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0" t="n"/>
      <c r="E143" s="271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8.57</v>
      </c>
      <c r="M143" s="100" t="n"/>
      <c r="N143" s="101" t="n">
        <v>610.63</v>
      </c>
    </row>
    <row r="144" ht="19.35" customHeight="1">
      <c r="A144" s="96" t="n"/>
      <c r="B144" s="108" t="n"/>
      <c r="C144" s="88" t="inlineStr">
        <is>
          <t>Всего по позиции</t>
        </is>
      </c>
      <c r="D144" s="270" t="n"/>
      <c r="E144" s="271" t="n"/>
      <c r="F144" s="100" t="n"/>
      <c r="G144" s="106" t="n"/>
      <c r="H144" s="106" t="n"/>
      <c r="I144" s="113" t="n"/>
      <c r="J144" s="113" t="n"/>
      <c r="K144" s="113" t="n"/>
      <c r="L144" s="115" t="n">
        <v>97.15000000000001</v>
      </c>
      <c r="M144" s="113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0" t="n"/>
      <c r="E145" s="271" t="n"/>
      <c r="F145" s="93" t="inlineStr">
        <is>
          <t>100 шт</t>
        </is>
      </c>
      <c r="G145" s="94" t="n">
        <v>0.05</v>
      </c>
      <c r="H145" s="95" t="n">
        <v>1</v>
      </c>
      <c r="I145" s="115" t="n">
        <v>0.05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0" t="n"/>
      <c r="E146" s="271" t="n"/>
      <c r="F146" s="99" t="n"/>
      <c r="G146" s="99" t="n"/>
      <c r="H146" s="99" t="n"/>
      <c r="I146" s="100" t="n"/>
      <c r="J146" s="101" t="n">
        <v>326.82</v>
      </c>
      <c r="K146" s="272" t="n">
        <v>1.2</v>
      </c>
      <c r="L146" s="101" t="n">
        <v>19.61</v>
      </c>
      <c r="M146" s="101" t="n">
        <v>71.26000000000001</v>
      </c>
      <c r="N146" s="103" t="n">
        <v>1397.41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0" t="n"/>
      <c r="E147" s="271" t="n"/>
      <c r="F147" s="99" t="n"/>
      <c r="G147" s="99" t="n"/>
      <c r="H147" s="99" t="n"/>
      <c r="I147" s="100" t="n"/>
      <c r="J147" s="103" t="n">
        <v>1852.8</v>
      </c>
      <c r="K147" s="272" t="n">
        <v>1.2</v>
      </c>
      <c r="L147" s="101" t="n">
        <v>111.17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0" t="n"/>
      <c r="E148" s="271" t="n"/>
      <c r="F148" s="99" t="n"/>
      <c r="G148" s="99" t="n"/>
      <c r="H148" s="99" t="n"/>
      <c r="I148" s="100" t="n"/>
      <c r="J148" s="101" t="n">
        <v>324</v>
      </c>
      <c r="K148" s="272" t="n">
        <v>1.2</v>
      </c>
      <c r="L148" s="101" t="n">
        <v>19.44</v>
      </c>
      <c r="M148" s="101" t="n">
        <v>71.26000000000001</v>
      </c>
      <c r="N148" s="103" t="n">
        <v>1385.29</v>
      </c>
    </row>
    <row r="149" ht="19.35" customHeight="1">
      <c r="A149" s="96" t="n"/>
      <c r="B149" s="104" t="n"/>
      <c r="C149" s="98" t="inlineStr">
        <is>
          <t>ЗТ</t>
        </is>
      </c>
      <c r="D149" s="270" t="n"/>
      <c r="E149" s="271" t="n"/>
      <c r="F149" s="105" t="inlineStr">
        <is>
          <t>чел.-ч</t>
        </is>
      </c>
      <c r="G149" s="274" t="n">
        <v>41.9</v>
      </c>
      <c r="H149" s="272" t="n">
        <v>1.2</v>
      </c>
      <c r="I149" s="275" t="n">
        <v>2.514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0" t="n"/>
      <c r="E150" s="271" t="n"/>
      <c r="F150" s="105" t="inlineStr">
        <is>
          <t>чел.-ч</t>
        </is>
      </c>
      <c r="G150" s="121" t="n">
        <v>24</v>
      </c>
      <c r="H150" s="272" t="n">
        <v>1.2</v>
      </c>
      <c r="I150" s="101" t="n">
        <v>1.44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0" t="n"/>
      <c r="E151" s="271" t="n"/>
      <c r="F151" s="99" t="n"/>
      <c r="G151" s="106" t="n"/>
      <c r="H151" s="106" t="n"/>
      <c r="I151" s="100" t="n"/>
      <c r="J151" s="103" t="n">
        <v>2179.62</v>
      </c>
      <c r="K151" s="100" t="n"/>
      <c r="L151" s="101" t="n">
        <v>130.78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270" t="n"/>
      <c r="E152" s="271" t="n"/>
      <c r="F152" s="99" t="n"/>
      <c r="G152" s="106" t="n"/>
      <c r="H152" s="106" t="n"/>
      <c r="I152" s="100" t="n"/>
      <c r="J152" s="100" t="n"/>
      <c r="K152" s="100" t="n"/>
      <c r="L152" s="101" t="n">
        <v>39.05</v>
      </c>
      <c r="M152" s="100" t="n"/>
      <c r="N152" s="103" t="n">
        <v>2782.7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0" t="n"/>
      <c r="E153" s="271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1" t="n">
        <v>34.75</v>
      </c>
      <c r="M153" s="100" t="n"/>
      <c r="N153" s="112" t="n">
        <v>2476.6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0" t="n"/>
      <c r="E154" s="271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16.01</v>
      </c>
      <c r="M154" s="100" t="n"/>
      <c r="N154" s="103" t="n">
        <v>1140.91</v>
      </c>
    </row>
    <row r="155" ht="19.35" customHeight="1">
      <c r="A155" s="96" t="n"/>
      <c r="B155" s="108" t="n"/>
      <c r="C155" s="88" t="inlineStr">
        <is>
          <t>Всего по позиции</t>
        </is>
      </c>
      <c r="D155" s="270" t="n"/>
      <c r="E155" s="271" t="n"/>
      <c r="F155" s="100" t="n"/>
      <c r="G155" s="106" t="n"/>
      <c r="H155" s="106" t="n"/>
      <c r="I155" s="113" t="n"/>
      <c r="J155" s="113" t="n"/>
      <c r="K155" s="113" t="n"/>
      <c r="L155" s="115" t="n">
        <v>181.54</v>
      </c>
      <c r="M155" s="113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0" t="n"/>
      <c r="E156" s="271" t="n"/>
      <c r="F156" s="93" t="inlineStr">
        <is>
          <t>100 шт</t>
        </is>
      </c>
      <c r="G156" s="94" t="n">
        <v>0.05</v>
      </c>
      <c r="H156" s="95" t="n">
        <v>1</v>
      </c>
      <c r="I156" s="115" t="n">
        <v>0.05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0" t="n"/>
      <c r="E157" s="271" t="n"/>
      <c r="F157" s="99" t="n"/>
      <c r="G157" s="99" t="n"/>
      <c r="H157" s="99" t="n"/>
      <c r="I157" s="100" t="n"/>
      <c r="J157" s="101" t="n">
        <v>93.59999999999999</v>
      </c>
      <c r="K157" s="272" t="n">
        <v>1.2</v>
      </c>
      <c r="L157" s="101" t="n">
        <v>5.62</v>
      </c>
      <c r="M157" s="101" t="n">
        <v>71.26000000000001</v>
      </c>
      <c r="N157" s="101" t="n">
        <v>400.48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0" t="n"/>
      <c r="E158" s="271" t="n"/>
      <c r="F158" s="99" t="n"/>
      <c r="G158" s="99" t="n"/>
      <c r="H158" s="99" t="n"/>
      <c r="I158" s="100" t="n"/>
      <c r="J158" s="101" t="n">
        <v>531.14</v>
      </c>
      <c r="K158" s="272" t="n">
        <v>1.2</v>
      </c>
      <c r="L158" s="101" t="n">
        <v>31.87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0" t="n"/>
      <c r="E159" s="271" t="n"/>
      <c r="F159" s="99" t="n"/>
      <c r="G159" s="99" t="n"/>
      <c r="H159" s="99" t="n"/>
      <c r="I159" s="100" t="n"/>
      <c r="J159" s="101" t="n">
        <v>92.88</v>
      </c>
      <c r="K159" s="272" t="n">
        <v>1.2</v>
      </c>
      <c r="L159" s="101" t="n">
        <v>5.57</v>
      </c>
      <c r="M159" s="101" t="n">
        <v>71.26000000000001</v>
      </c>
      <c r="N159" s="101" t="n">
        <v>396.92</v>
      </c>
    </row>
    <row r="160" ht="19.35" customHeight="1">
      <c r="A160" s="96" t="n"/>
      <c r="B160" s="104" t="n"/>
      <c r="C160" s="98" t="inlineStr">
        <is>
          <t>ЗТ</t>
        </is>
      </c>
      <c r="D160" s="270" t="n"/>
      <c r="E160" s="271" t="n"/>
      <c r="F160" s="105" t="inlineStr">
        <is>
          <t>чел.-ч</t>
        </is>
      </c>
      <c r="G160" s="121" t="n">
        <v>12</v>
      </c>
      <c r="H160" s="272" t="n">
        <v>1.2</v>
      </c>
      <c r="I160" s="101" t="n">
        <v>0.72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0" t="n"/>
      <c r="E161" s="271" t="n"/>
      <c r="F161" s="105" t="inlineStr">
        <is>
          <t>чел.-ч</t>
        </is>
      </c>
      <c r="G161" s="101" t="n">
        <v>6.88</v>
      </c>
      <c r="H161" s="272" t="n">
        <v>1.2</v>
      </c>
      <c r="I161" s="273" t="n">
        <v>0.4128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0" t="n"/>
      <c r="E162" s="271" t="n"/>
      <c r="F162" s="99" t="n"/>
      <c r="G162" s="106" t="n"/>
      <c r="H162" s="106" t="n"/>
      <c r="I162" s="100" t="n"/>
      <c r="J162" s="101" t="n">
        <v>624.74</v>
      </c>
      <c r="K162" s="100" t="n"/>
      <c r="L162" s="101" t="n">
        <v>37.49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270" t="n"/>
      <c r="E163" s="271" t="n"/>
      <c r="F163" s="99" t="n"/>
      <c r="G163" s="106" t="n"/>
      <c r="H163" s="106" t="n"/>
      <c r="I163" s="100" t="n"/>
      <c r="J163" s="100" t="n"/>
      <c r="K163" s="100" t="n"/>
      <c r="L163" s="101" t="n">
        <v>11.19</v>
      </c>
      <c r="M163" s="100" t="n"/>
      <c r="N163" s="101" t="n">
        <v>797.4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0" t="n"/>
      <c r="E164" s="271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9.960000000000001</v>
      </c>
      <c r="M164" s="100" t="n"/>
      <c r="N164" s="118" t="n">
        <v>709.6900000000001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0" t="n"/>
      <c r="E165" s="271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4.59</v>
      </c>
      <c r="M165" s="100" t="n"/>
      <c r="N165" s="101" t="n">
        <v>326.93</v>
      </c>
    </row>
    <row r="166" ht="19.35" customHeight="1">
      <c r="A166" s="96" t="n"/>
      <c r="B166" s="108" t="n"/>
      <c r="C166" s="88" t="inlineStr">
        <is>
          <t>Всего по позиции</t>
        </is>
      </c>
      <c r="D166" s="270" t="n"/>
      <c r="E166" s="271" t="n"/>
      <c r="F166" s="100" t="n"/>
      <c r="G166" s="106" t="n"/>
      <c r="H166" s="106" t="n"/>
      <c r="I166" s="113" t="n"/>
      <c r="J166" s="113" t="n"/>
      <c r="K166" s="113" t="n"/>
      <c r="L166" s="115" t="n">
        <v>52.04</v>
      </c>
      <c r="M166" s="113" t="n"/>
      <c r="N166" s="94" t="n"/>
    </row>
    <row r="167" ht="19.35" customHeight="1">
      <c r="A167" s="122" t="n"/>
      <c r="B167" s="122" t="n"/>
      <c r="C167" s="123" t="inlineStr">
        <is>
          <t>Итого по разделу 1. Вырубка просеки</t>
        </is>
      </c>
      <c r="L167" s="124" t="n">
        <v>2298.7</v>
      </c>
      <c r="M167" s="122" t="n"/>
      <c r="N167" s="125" t="n"/>
    </row>
    <row r="168" ht="19.35" customHeight="1">
      <c r="A168" s="126" t="n"/>
      <c r="B168" s="127" t="n"/>
      <c r="C168" s="128" t="inlineStr">
        <is>
          <t>Итого прямые затраты по разделу</t>
        </is>
      </c>
      <c r="L168" s="129" t="n">
        <v>1299.82</v>
      </c>
      <c r="M168" s="130" t="n"/>
      <c r="N168" s="129" t="n">
        <v>60222.04</v>
      </c>
    </row>
    <row r="169" ht="19.35" customHeight="1">
      <c r="A169" s="126" t="n"/>
      <c r="B169" s="127" t="n"/>
      <c r="C169" s="128" t="inlineStr">
        <is>
          <t>в том числе</t>
        </is>
      </c>
      <c r="L169" s="129" t="n"/>
      <c r="M169" s="130" t="n"/>
      <c r="N169" s="129" t="n"/>
    </row>
    <row r="170" ht="19.35" customHeight="1">
      <c r="A170" s="126" t="n"/>
      <c r="B170" s="127" t="n"/>
      <c r="C170" s="128" t="inlineStr">
        <is>
          <t>- оплата труда (ОТ)</t>
        </is>
      </c>
      <c r="L170" s="129" t="n">
        <v>655.75</v>
      </c>
      <c r="M170" s="130" t="n"/>
      <c r="N170" s="129" t="n">
        <v>46728.77</v>
      </c>
    </row>
    <row r="171" ht="19.35" customHeight="1">
      <c r="A171" s="126" t="n"/>
      <c r="B171" s="127" t="n"/>
      <c r="C171" s="128" t="inlineStr">
        <is>
          <t>- эксплуатация машин и механизмов</t>
        </is>
      </c>
      <c r="L171" s="129" t="n">
        <v>644.0700000000001</v>
      </c>
      <c r="M171" s="130" t="n"/>
      <c r="N171" s="129" t="n">
        <v>13493.27</v>
      </c>
    </row>
    <row r="172" ht="19.35" customHeight="1">
      <c r="A172" s="126" t="n"/>
      <c r="B172" s="131" t="n"/>
      <c r="C172" s="132" t="inlineStr">
        <is>
          <t>в том числе</t>
        </is>
      </c>
      <c r="L172" s="129" t="n"/>
      <c r="M172" s="130" t="n"/>
      <c r="N172" s="129" t="n"/>
    </row>
    <row r="173" ht="19.35" customHeight="1">
      <c r="A173" s="126" t="n"/>
      <c r="B173" s="131" t="n"/>
      <c r="C173" s="132" t="inlineStr">
        <is>
          <t>эксплуатация машин и механизмов без учета доплат к оплате труда машинистов</t>
        </is>
      </c>
      <c r="L173" s="129" t="n">
        <v>644.0700000000001</v>
      </c>
      <c r="M173" s="130" t="n"/>
      <c r="N173" s="129" t="n">
        <v>13493.27</v>
      </c>
    </row>
    <row r="174" ht="19.35" customHeight="1">
      <c r="A174" s="126" t="n"/>
      <c r="B174" s="131" t="n"/>
      <c r="C174" s="132" t="inlineStr">
        <is>
          <t>в том числе</t>
        </is>
      </c>
      <c r="L174" s="129" t="n"/>
      <c r="M174" s="130" t="n"/>
      <c r="N174" s="129" t="n"/>
    </row>
    <row r="175" ht="19.35" customHeight="1">
      <c r="A175" s="126" t="n"/>
      <c r="B175" s="131" t="n"/>
      <c r="C175" s="132" t="inlineStr">
        <is>
          <t>оплата труда машинистов (ОТм)</t>
        </is>
      </c>
      <c r="L175" s="129" t="n">
        <v>112.62</v>
      </c>
      <c r="M175" s="130" t="n"/>
      <c r="N175" s="129" t="n">
        <v>8025.29</v>
      </c>
    </row>
    <row r="176" ht="19.35" customHeight="1">
      <c r="A176" s="126" t="n"/>
      <c r="B176" s="127" t="n"/>
      <c r="C176" s="128" t="inlineStr">
        <is>
          <t>Итого ФОТ (справочно)</t>
        </is>
      </c>
      <c r="L176" s="129" t="n">
        <v>768.37</v>
      </c>
      <c r="M176" s="130" t="n"/>
      <c r="N176" s="129" t="n">
        <v>54754.06</v>
      </c>
    </row>
    <row r="177" ht="19.35" customHeight="1">
      <c r="A177" s="126" t="n"/>
      <c r="B177" s="127" t="n"/>
      <c r="C177" s="128" t="inlineStr">
        <is>
          <t>Итого накладные расходы</t>
        </is>
      </c>
      <c r="L177" s="129" t="n">
        <v>683.85</v>
      </c>
      <c r="M177" s="130" t="n"/>
      <c r="N177" s="129" t="n">
        <v>48731.11</v>
      </c>
    </row>
    <row r="178" ht="19.35" customHeight="1">
      <c r="A178" s="126" t="n"/>
      <c r="B178" s="127" t="n"/>
      <c r="C178" s="128" t="inlineStr">
        <is>
          <t>Итого сметная прибыль</t>
        </is>
      </c>
      <c r="L178" s="129" t="n">
        <v>315.03</v>
      </c>
      <c r="M178" s="130" t="n"/>
      <c r="N178" s="129" t="n">
        <v>22449.17</v>
      </c>
    </row>
    <row r="179" ht="19.35" customHeight="1">
      <c r="A179" s="126" t="n"/>
      <c r="B179" s="133" t="n"/>
      <c r="C179" s="134" t="inlineStr">
        <is>
          <t>Итого по разделу</t>
        </is>
      </c>
      <c r="L179" s="124" t="n">
        <v>2298.7</v>
      </c>
      <c r="M179" s="135" t="n"/>
      <c r="N179" s="124" t="n">
        <v>131402.32</v>
      </c>
    </row>
    <row r="180" ht="19.35" customHeight="1">
      <c r="A180" s="126" t="n"/>
      <c r="B180" s="131" t="n"/>
      <c r="C180" s="132" t="inlineStr">
        <is>
          <t>Справочно</t>
        </is>
      </c>
      <c r="L180" s="129" t="n"/>
      <c r="M180" s="130" t="n"/>
      <c r="N180" s="129" t="n"/>
    </row>
    <row r="181" ht="19.35" customHeight="1">
      <c r="A181" s="126" t="n"/>
      <c r="B181" s="127" t="n"/>
      <c r="C181" s="132" t="inlineStr">
        <is>
          <t>затраты труда рабочих</t>
        </is>
      </c>
      <c r="I181" s="136" t="n">
        <v>77.64648</v>
      </c>
      <c r="J181" s="137" t="n"/>
      <c r="K181" s="137" t="n"/>
      <c r="L181" s="130" t="n"/>
      <c r="M181" s="130" t="n"/>
      <c r="N181" s="130" t="n"/>
    </row>
    <row r="182" ht="19.35" customHeight="1">
      <c r="A182" s="126" t="n"/>
      <c r="B182" s="127" t="n"/>
      <c r="C182" s="132" t="inlineStr">
        <is>
          <t>затраты труда машинистов</t>
        </is>
      </c>
      <c r="I182" s="136" t="n">
        <v>8.342879999999999</v>
      </c>
      <c r="J182" s="137" t="n"/>
      <c r="K182" s="137" t="n"/>
      <c r="L182" s="130" t="n"/>
      <c r="M182" s="130" t="n"/>
      <c r="N182" s="130" t="n"/>
    </row>
    <row r="183" ht="19.35" customHeight="1">
      <c r="A183" s="138" t="n"/>
      <c r="B183" s="139" t="n"/>
      <c r="C183" s="140" t="inlineStr">
        <is>
          <t>ВСЕГО по смете</t>
        </is>
      </c>
      <c r="D183" s="141" t="n"/>
      <c r="E183" s="141" t="n"/>
      <c r="F183" s="142" t="n"/>
      <c r="G183" s="142" t="n"/>
      <c r="H183" s="142" t="n"/>
      <c r="I183" s="142" t="n"/>
      <c r="J183" s="142" t="n"/>
      <c r="K183" s="142" t="n"/>
      <c r="L183" s="143" t="n"/>
      <c r="M183" s="142" t="n"/>
      <c r="N183" s="144" t="n"/>
    </row>
    <row r="184" ht="19.35" customHeight="1">
      <c r="A184" s="126" t="n"/>
      <c r="B184" s="133" t="n"/>
      <c r="C184" s="134" t="inlineStr">
        <is>
          <t>Итого по всем разделам</t>
        </is>
      </c>
      <c r="L184" s="124" t="n">
        <v>2298.7</v>
      </c>
      <c r="M184" s="125" t="n"/>
      <c r="N184" s="124" t="n"/>
    </row>
    <row r="185" ht="19.35" customHeight="1">
      <c r="A185" s="126" t="n"/>
      <c r="B185" s="127" t="n"/>
      <c r="C185" s="128" t="inlineStr">
        <is>
          <t>ВСЕГО строительные работы</t>
        </is>
      </c>
      <c r="L185" s="129" t="n">
        <v>2298.7</v>
      </c>
      <c r="M185" s="130" t="n"/>
      <c r="N185" s="129" t="n">
        <v>131402.32</v>
      </c>
    </row>
    <row r="186" ht="19.35" customHeight="1">
      <c r="A186" s="126" t="n"/>
      <c r="B186" s="131" t="n"/>
      <c r="C186" s="132" t="inlineStr">
        <is>
          <t>в том числе</t>
        </is>
      </c>
      <c r="L186" s="129" t="n"/>
      <c r="M186" s="130" t="n"/>
      <c r="N186" s="129" t="n"/>
    </row>
    <row r="187" ht="19.35" customHeight="1">
      <c r="A187" s="126" t="n"/>
      <c r="B187" s="131" t="n"/>
      <c r="C187" s="132" t="inlineStr">
        <is>
          <t>всего прямые затраты</t>
        </is>
      </c>
      <c r="L187" s="129" t="n">
        <v>1299.82</v>
      </c>
      <c r="M187" s="130" t="n"/>
      <c r="N187" s="129" t="n">
        <v>60222.04</v>
      </c>
    </row>
    <row r="188" ht="19.35" customHeight="1">
      <c r="A188" s="126" t="n"/>
      <c r="B188" s="131" t="n"/>
      <c r="C188" s="132" t="inlineStr">
        <is>
          <t>в том числе</t>
        </is>
      </c>
      <c r="L188" s="129" t="n"/>
      <c r="M188" s="130" t="n"/>
      <c r="N188" s="129" t="n"/>
    </row>
    <row r="189" ht="19.35" customHeight="1">
      <c r="A189" s="126" t="n"/>
      <c r="B189" s="131" t="n"/>
      <c r="C189" s="132" t="inlineStr">
        <is>
          <t>- оплата труда (ОТ)</t>
        </is>
      </c>
      <c r="L189" s="129" t="n">
        <v>655.75</v>
      </c>
      <c r="M189" s="130" t="n"/>
      <c r="N189" s="129" t="n">
        <v>46728.77</v>
      </c>
    </row>
    <row r="190" ht="19.35" customHeight="1">
      <c r="A190" s="126" t="n"/>
      <c r="B190" s="131" t="n"/>
      <c r="C190" s="132" t="inlineStr">
        <is>
          <t>- эксплуатация машин и механизмов</t>
        </is>
      </c>
      <c r="L190" s="129" t="n">
        <v>644.0700000000001</v>
      </c>
      <c r="M190" s="130" t="n"/>
      <c r="N190" s="129" t="n">
        <v>13493.27</v>
      </c>
    </row>
    <row r="191" ht="19.35" customHeight="1">
      <c r="A191" s="126" t="n"/>
      <c r="B191" s="131" t="n"/>
      <c r="C191" s="132" t="inlineStr">
        <is>
          <t>в т.ч. эксплуатация машин и механизмов без учета доплат к оплате труда машинистов</t>
        </is>
      </c>
      <c r="L191" s="129" t="n">
        <v>644.0700000000001</v>
      </c>
      <c r="M191" s="130" t="n"/>
      <c r="N191" s="129" t="n">
        <v>13493.27</v>
      </c>
    </row>
    <row r="192" ht="19.35" customHeight="1">
      <c r="A192" s="126" t="n"/>
      <c r="B192" s="131" t="n"/>
      <c r="C192" s="132" t="inlineStr">
        <is>
          <t>- в т.ч. оплата труда машинистов (ОТм)</t>
        </is>
      </c>
      <c r="L192" s="129" t="n">
        <v>112.62</v>
      </c>
      <c r="M192" s="130" t="n"/>
      <c r="N192" s="129" t="n">
        <v>8025.29</v>
      </c>
    </row>
    <row r="193" ht="19.35" customHeight="1">
      <c r="A193" s="126" t="n"/>
      <c r="B193" s="131" t="n"/>
      <c r="C193" s="132" t="inlineStr">
        <is>
          <t>всего ФОТ (справочно)</t>
        </is>
      </c>
      <c r="L193" s="129" t="n">
        <v>768.37</v>
      </c>
      <c r="M193" s="130" t="n"/>
      <c r="N193" s="129" t="n">
        <v>54754.06</v>
      </c>
    </row>
    <row r="194" ht="19.35" customHeight="1">
      <c r="A194" s="126" t="n"/>
      <c r="B194" s="131" t="n"/>
      <c r="C194" s="132" t="inlineStr">
        <is>
          <t>всего накладные расходы</t>
        </is>
      </c>
      <c r="L194" s="129" t="n">
        <v>683.85</v>
      </c>
      <c r="M194" s="130" t="n"/>
      <c r="N194" s="129" t="n">
        <v>48731.11</v>
      </c>
    </row>
    <row r="195" ht="19.35" customHeight="1">
      <c r="A195" s="126" t="n"/>
      <c r="B195" s="131" t="n"/>
      <c r="C195" s="132" t="inlineStr">
        <is>
          <t>всего сметная прибыль</t>
        </is>
      </c>
      <c r="L195" s="129" t="n">
        <v>315.03</v>
      </c>
      <c r="M195" s="130" t="n"/>
      <c r="N195" s="129" t="n">
        <v>22449.17</v>
      </c>
    </row>
    <row r="196" ht="19.35" customHeight="1">
      <c r="A196" s="126" t="n"/>
      <c r="B196" s="133" t="n"/>
      <c r="C196" s="134" t="inlineStr">
        <is>
          <t>ВСЕГО по смете</t>
        </is>
      </c>
      <c r="L196" s="124" t="n">
        <v>2298.7</v>
      </c>
      <c r="M196" s="125" t="n"/>
      <c r="N196" s="124" t="n">
        <v>131402.32</v>
      </c>
    </row>
    <row r="197" ht="19.35" customHeight="1">
      <c r="A197" s="126" t="n"/>
      <c r="B197" s="131" t="n"/>
      <c r="C197" s="132" t="inlineStr">
        <is>
          <t>Всего прямые затраты</t>
        </is>
      </c>
      <c r="L197" s="129" t="n">
        <v>1299.82</v>
      </c>
      <c r="M197" s="130" t="n"/>
      <c r="N197" s="129" t="n">
        <v>60222.04</v>
      </c>
    </row>
    <row r="198" ht="19.35" customHeight="1">
      <c r="A198" s="126" t="n"/>
      <c r="B198" s="131" t="n"/>
      <c r="C198" s="132" t="inlineStr">
        <is>
          <t>в том числе</t>
        </is>
      </c>
      <c r="L198" s="129" t="n"/>
      <c r="M198" s="130" t="n"/>
      <c r="N198" s="129" t="n"/>
    </row>
    <row r="199" ht="19.35" customHeight="1">
      <c r="A199" s="126" t="n"/>
      <c r="B199" s="131" t="n"/>
      <c r="C199" s="132" t="inlineStr">
        <is>
          <t>- оплата труда рабочих (ОТ)</t>
        </is>
      </c>
      <c r="L199" s="129" t="n">
        <v>655.75</v>
      </c>
      <c r="M199" s="130" t="n"/>
      <c r="N199" s="129" t="n">
        <v>46728.77</v>
      </c>
    </row>
    <row r="200" ht="19.35" customHeight="1">
      <c r="A200" s="126" t="n"/>
      <c r="B200" s="131" t="n"/>
      <c r="C200" s="132" t="inlineStr">
        <is>
          <t>- эксплуатация машин и механизмов</t>
        </is>
      </c>
      <c r="L200" s="129" t="n">
        <v>644.0700000000001</v>
      </c>
      <c r="M200" s="130" t="n"/>
      <c r="N200" s="129" t="n">
        <v>13493.27</v>
      </c>
    </row>
    <row r="201" ht="19.35" customHeight="1">
      <c r="A201" s="126" t="n"/>
      <c r="B201" s="131" t="n"/>
      <c r="C201" s="132" t="inlineStr">
        <is>
          <t>в т.ч. эксплуатация машин и механизмов без учета доплат к оплате труда машинистов</t>
        </is>
      </c>
      <c r="L201" s="129" t="n">
        <v>644.0700000000001</v>
      </c>
      <c r="M201" s="130" t="n"/>
      <c r="N201" s="129" t="n">
        <v>13493.27</v>
      </c>
    </row>
    <row r="202" ht="19.35" customHeight="1">
      <c r="A202" s="126" t="n"/>
      <c r="B202" s="131" t="n"/>
      <c r="C202" s="132" t="inlineStr">
        <is>
          <t>- в т.ч. оплата труда машинистов (ОТм)</t>
        </is>
      </c>
      <c r="L202" s="129" t="n">
        <v>112.62</v>
      </c>
      <c r="M202" s="130" t="n"/>
      <c r="N202" s="129" t="n">
        <v>8025.29</v>
      </c>
    </row>
    <row r="203" ht="19.35" customHeight="1">
      <c r="A203" s="126" t="n"/>
      <c r="B203" s="131" t="n"/>
      <c r="C203" s="132" t="inlineStr">
        <is>
          <t>Всего ФОТ (справочно)</t>
        </is>
      </c>
      <c r="L203" s="129" t="n">
        <v>768.37</v>
      </c>
      <c r="M203" s="130" t="n"/>
      <c r="N203" s="129" t="n">
        <v>54754.06</v>
      </c>
    </row>
    <row r="204" ht="19.35" customHeight="1">
      <c r="A204" s="126" t="n"/>
      <c r="B204" s="131" t="n"/>
      <c r="C204" s="132" t="inlineStr">
        <is>
          <t>Всего накладные расходы</t>
        </is>
      </c>
      <c r="L204" s="129" t="n">
        <v>683.85</v>
      </c>
      <c r="M204" s="130" t="n"/>
      <c r="N204" s="129" t="n">
        <v>48731.11</v>
      </c>
    </row>
    <row r="205" ht="19.35" customHeight="1">
      <c r="A205" s="126" t="n"/>
      <c r="B205" s="131" t="n"/>
      <c r="C205" s="132" t="inlineStr">
        <is>
          <t>Всего сметная прибыль</t>
        </is>
      </c>
      <c r="L205" s="129" t="n">
        <v>315.03</v>
      </c>
      <c r="M205" s="130" t="n"/>
      <c r="N205" s="129" t="n">
        <v>22449.17</v>
      </c>
    </row>
    <row r="206" ht="19.35" customHeight="1">
      <c r="A206" s="126" t="n"/>
      <c r="B206" s="131" t="n"/>
      <c r="C206" s="132" t="inlineStr">
        <is>
          <t>Справочно</t>
        </is>
      </c>
      <c r="L206" s="129" t="n"/>
      <c r="M206" s="130" t="n"/>
      <c r="N206" s="129" t="n"/>
    </row>
    <row r="207" ht="19.35" customHeight="1">
      <c r="A207" s="126" t="n"/>
      <c r="B207" s="127" t="n"/>
      <c r="C207" s="132" t="inlineStr">
        <is>
          <t>затраты труда рабочих</t>
        </is>
      </c>
      <c r="I207" s="136" t="n">
        <v>77.64648</v>
      </c>
      <c r="J207" s="137" t="n"/>
      <c r="K207" s="137" t="n"/>
      <c r="L207" s="130" t="n"/>
      <c r="M207" s="130" t="n"/>
      <c r="N207" s="130" t="n"/>
    </row>
    <row r="208" ht="19.35" customHeight="1">
      <c r="A208" s="126" t="n"/>
      <c r="B208" s="127" t="n"/>
      <c r="C208" s="132" t="inlineStr">
        <is>
          <t>затраты труда машинистов</t>
        </is>
      </c>
      <c r="I208" s="136" t="n">
        <v>8.342879999999999</v>
      </c>
      <c r="J208" s="137" t="n"/>
      <c r="K208" s="137" t="n"/>
      <c r="L208" s="130" t="n"/>
      <c r="M208" s="130" t="n"/>
      <c r="N208" s="130" t="n"/>
    </row>
    <row r="209" ht="19.35" customHeight="1">
      <c r="A209" s="126" t="n"/>
      <c r="B209" s="145" t="n"/>
      <c r="C209" s="145" t="n"/>
      <c r="D209" s="123" t="n"/>
      <c r="E209" s="123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6" t="inlineStr">
        <is>
          <t>Составил: ______________________________________/  Григорова И. А. /</t>
        </is>
      </c>
    </row>
    <row r="211" ht="19.35" customHeight="1">
      <c r="A211" s="146" t="n"/>
      <c r="B211" s="146" t="n"/>
      <c r="C211" s="147" t="inlineStr">
        <is>
          <t>должность, подпись (инициалы, фамилия)</t>
        </is>
      </c>
      <c r="G211" s="148" t="n"/>
      <c r="H211" s="148" t="n"/>
      <c r="I211" s="148" t="n"/>
      <c r="J211" s="146" t="n"/>
      <c r="K211" s="146" t="n"/>
      <c r="L211" s="146" t="n"/>
      <c r="M211" s="146" t="n"/>
      <c r="N211" s="146" t="n"/>
    </row>
    <row r="212" ht="19.35" customHeight="1">
      <c r="A212" s="146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7" t="inlineStr">
        <is>
          <t>должность, подпись (инициалы, фамилия)</t>
        </is>
      </c>
      <c r="G213" s="148" t="n"/>
      <c r="H213" s="148" t="n"/>
      <c r="I213" s="148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2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29 ВЛ 220 Амурская-Благовещенская №1.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02-29-20</t>
        </is>
      </c>
    </row>
    <row r="25" ht="19.35" customHeight="1">
      <c r="A25" s="56" t="inlineStr">
        <is>
          <t>29 ВЛ 220 Амурская-Благовещенская №1.  г.о. Благовещенск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Ф.579959-19.29-РД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7.23</v>
      </c>
      <c r="M31" s="65" t="n">
        <v>0.1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16.64</v>
      </c>
      <c r="E32" s="72" t="inlineStr">
        <is>
          <t>(</t>
        </is>
      </c>
      <c r="F32" s="71" t="n">
        <v>0.23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12.12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16.64</v>
      </c>
      <c r="E34" s="72" t="inlineStr">
        <is>
          <t>(</t>
        </is>
      </c>
      <c r="F34" s="78" t="n">
        <v>0.23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452-457, 459-462, 463-466, 468-505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0.1</v>
      </c>
      <c r="H44" s="95" t="n">
        <v>1</v>
      </c>
      <c r="I44" s="278" t="n">
        <v>0.1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10.78</v>
      </c>
      <c r="M46" s="101" t="n">
        <v>71.26000000000001</v>
      </c>
      <c r="N46" s="101" t="n">
        <v>768.1799999999999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4" t="n">
        <v>13.4</v>
      </c>
      <c r="H47" s="149" t="n">
        <v>0.96</v>
      </c>
      <c r="I47" s="273" t="n">
        <v>1.2864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10.78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70" t="n"/>
      <c r="E49" s="271" t="n"/>
      <c r="F49" s="99" t="n"/>
      <c r="G49" s="106" t="n"/>
      <c r="H49" s="106" t="n"/>
      <c r="I49" s="100" t="n"/>
      <c r="J49" s="100" t="n"/>
      <c r="K49" s="100" t="n"/>
      <c r="L49" s="101" t="n">
        <v>10.78</v>
      </c>
      <c r="M49" s="100" t="n"/>
      <c r="N49" s="101" t="n">
        <v>768.1799999999999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9.59</v>
      </c>
      <c r="M50" s="100" t="n"/>
      <c r="N50" s="118" t="n">
        <v>683.6799999999999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4.42</v>
      </c>
      <c r="M51" s="100" t="n"/>
      <c r="N51" s="101" t="n">
        <v>314.95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70" t="n"/>
      <c r="E52" s="271" t="n"/>
      <c r="F52" s="100" t="n"/>
      <c r="G52" s="106" t="n"/>
      <c r="H52" s="106" t="n"/>
      <c r="I52" s="113" t="n"/>
      <c r="J52" s="113" t="n"/>
      <c r="K52" s="113" t="n"/>
      <c r="L52" s="115" t="n">
        <v>24.79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0.06</v>
      </c>
      <c r="H53" s="95" t="n">
        <v>1</v>
      </c>
      <c r="I53" s="115" t="n">
        <v>0.06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18.63</v>
      </c>
      <c r="M55" s="101" t="n">
        <v>71.26000000000001</v>
      </c>
      <c r="N55" s="103" t="n">
        <v>1327.57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4" t="n">
        <v>38.6</v>
      </c>
      <c r="H56" s="149" t="n">
        <v>0.96</v>
      </c>
      <c r="I56" s="276" t="n">
        <v>2.22336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18.63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70" t="n"/>
      <c r="E58" s="271" t="n"/>
      <c r="F58" s="99" t="n"/>
      <c r="G58" s="106" t="n"/>
      <c r="H58" s="106" t="n"/>
      <c r="I58" s="100" t="n"/>
      <c r="J58" s="100" t="n"/>
      <c r="K58" s="100" t="n"/>
      <c r="L58" s="101" t="n">
        <v>18.63</v>
      </c>
      <c r="M58" s="100" t="n"/>
      <c r="N58" s="103" t="n">
        <v>1327.57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16.58</v>
      </c>
      <c r="M59" s="100" t="n"/>
      <c r="N59" s="112" t="n">
        <v>1181.54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7.64</v>
      </c>
      <c r="M60" s="100" t="n"/>
      <c r="N60" s="101" t="n">
        <v>544.3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70" t="n"/>
      <c r="E61" s="271" t="n"/>
      <c r="F61" s="100" t="n"/>
      <c r="G61" s="106" t="n"/>
      <c r="H61" s="106" t="n"/>
      <c r="I61" s="113" t="n"/>
      <c r="J61" s="113" t="n"/>
      <c r="K61" s="113" t="n"/>
      <c r="L61" s="115" t="n">
        <v>42.85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0.03</v>
      </c>
      <c r="H62" s="95" t="n">
        <v>1</v>
      </c>
      <c r="I62" s="115" t="n">
        <v>0.03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11.71</v>
      </c>
      <c r="M64" s="101" t="n">
        <v>71.26000000000001</v>
      </c>
      <c r="N64" s="101" t="n">
        <v>834.45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4" t="n">
        <v>48.5</v>
      </c>
      <c r="H65" s="149" t="n">
        <v>0.96</v>
      </c>
      <c r="I65" s="273" t="n">
        <v>1.3968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11.71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70" t="n"/>
      <c r="E67" s="271" t="n"/>
      <c r="F67" s="99" t="n"/>
      <c r="G67" s="106" t="n"/>
      <c r="H67" s="106" t="n"/>
      <c r="I67" s="100" t="n"/>
      <c r="J67" s="100" t="n"/>
      <c r="K67" s="100" t="n"/>
      <c r="L67" s="101" t="n">
        <v>11.71</v>
      </c>
      <c r="M67" s="100" t="n"/>
      <c r="N67" s="101" t="n">
        <v>834.45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10.42</v>
      </c>
      <c r="M68" s="100" t="n"/>
      <c r="N68" s="118" t="n">
        <v>742.66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4.8</v>
      </c>
      <c r="M69" s="100" t="n"/>
      <c r="N69" s="101" t="n">
        <v>342.12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70" t="n"/>
      <c r="E70" s="271" t="n"/>
      <c r="F70" s="100" t="n"/>
      <c r="G70" s="106" t="n"/>
      <c r="H70" s="106" t="n"/>
      <c r="I70" s="113" t="n"/>
      <c r="J70" s="113" t="n"/>
      <c r="K70" s="113" t="n"/>
      <c r="L70" s="115" t="n">
        <v>26.93</v>
      </c>
      <c r="M70" s="113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0.14</v>
      </c>
      <c r="H71" s="95" t="n">
        <v>1</v>
      </c>
      <c r="I71" s="115" t="n">
        <v>0.14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9" t="n">
        <v>0.96</v>
      </c>
      <c r="L73" s="101" t="n">
        <v>17.68</v>
      </c>
      <c r="M73" s="101" t="n">
        <v>71.26000000000001</v>
      </c>
      <c r="N73" s="103" t="n">
        <v>1259.88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4" t="n">
        <v>15.7</v>
      </c>
      <c r="H74" s="149" t="n">
        <v>0.96</v>
      </c>
      <c r="I74" s="276" t="n">
        <v>2.11008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17.68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70" t="n"/>
      <c r="E76" s="271" t="n"/>
      <c r="F76" s="99" t="n"/>
      <c r="G76" s="106" t="n"/>
      <c r="H76" s="106" t="n"/>
      <c r="I76" s="100" t="n"/>
      <c r="J76" s="100" t="n"/>
      <c r="K76" s="100" t="n"/>
      <c r="L76" s="101" t="n">
        <v>17.68</v>
      </c>
      <c r="M76" s="100" t="n"/>
      <c r="N76" s="103" t="n">
        <v>1259.88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15.74</v>
      </c>
      <c r="M77" s="100" t="n"/>
      <c r="N77" s="112" t="n">
        <v>1121.29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7.25</v>
      </c>
      <c r="M78" s="100" t="n"/>
      <c r="N78" s="101" t="n">
        <v>516.55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70" t="n"/>
      <c r="E79" s="271" t="n"/>
      <c r="F79" s="100" t="n"/>
      <c r="G79" s="106" t="n"/>
      <c r="H79" s="106" t="n"/>
      <c r="I79" s="113" t="n"/>
      <c r="J79" s="113" t="n"/>
      <c r="K79" s="113" t="n"/>
      <c r="L79" s="115" t="n">
        <v>40.67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0.09</v>
      </c>
      <c r="H80" s="95" t="n">
        <v>1</v>
      </c>
      <c r="I80" s="115" t="n">
        <v>0.09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9" t="n">
        <v>0.96</v>
      </c>
      <c r="L82" s="101" t="n">
        <v>33.23</v>
      </c>
      <c r="M82" s="101" t="n">
        <v>71.26000000000001</v>
      </c>
      <c r="N82" s="103" t="n">
        <v>2367.97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4" t="n">
        <v>45.9</v>
      </c>
      <c r="H83" s="149" t="n">
        <v>0.96</v>
      </c>
      <c r="I83" s="276" t="n">
        <v>3.96576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33.23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270" t="n"/>
      <c r="E85" s="271" t="n"/>
      <c r="F85" s="99" t="n"/>
      <c r="G85" s="106" t="n"/>
      <c r="H85" s="106" t="n"/>
      <c r="I85" s="100" t="n"/>
      <c r="J85" s="100" t="n"/>
      <c r="K85" s="100" t="n"/>
      <c r="L85" s="101" t="n">
        <v>33.23</v>
      </c>
      <c r="M85" s="100" t="n"/>
      <c r="N85" s="103" t="n">
        <v>2367.97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29.57</v>
      </c>
      <c r="M86" s="100" t="n"/>
      <c r="N86" s="112" t="n">
        <v>2107.49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13.62</v>
      </c>
      <c r="M87" s="100" t="n"/>
      <c r="N87" s="101" t="n">
        <v>970.87</v>
      </c>
    </row>
    <row r="88" ht="19.35" customHeight="1">
      <c r="A88" s="96" t="n"/>
      <c r="B88" s="108" t="n"/>
      <c r="C88" s="88" t="inlineStr">
        <is>
          <t>Всего по позиции</t>
        </is>
      </c>
      <c r="D88" s="270" t="n"/>
      <c r="E88" s="271" t="n"/>
      <c r="F88" s="100" t="n"/>
      <c r="G88" s="106" t="n"/>
      <c r="H88" s="106" t="n"/>
      <c r="I88" s="113" t="n"/>
      <c r="J88" s="113" t="n"/>
      <c r="K88" s="113" t="n"/>
      <c r="L88" s="115" t="n">
        <v>76.42</v>
      </c>
      <c r="M88" s="113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0" t="n"/>
      <c r="E89" s="271" t="n"/>
      <c r="F89" s="93" t="inlineStr">
        <is>
          <t>100 деревьев</t>
        </is>
      </c>
      <c r="G89" s="94" t="n">
        <v>0.02</v>
      </c>
      <c r="H89" s="95" t="n">
        <v>1</v>
      </c>
      <c r="I89" s="115" t="n">
        <v>0.02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0" t="n"/>
      <c r="E90" s="270" t="n"/>
      <c r="F90" s="270" t="n"/>
      <c r="G90" s="270" t="n"/>
      <c r="H90" s="270" t="n"/>
      <c r="I90" s="270" t="n"/>
      <c r="J90" s="270" t="n"/>
      <c r="K90" s="270" t="n"/>
      <c r="L90" s="270" t="n"/>
      <c r="M90" s="270" t="n"/>
      <c r="N90" s="271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0" t="n"/>
      <c r="E91" s="271" t="n"/>
      <c r="F91" s="99" t="n"/>
      <c r="G91" s="99" t="n"/>
      <c r="H91" s="99" t="n"/>
      <c r="I91" s="100" t="n"/>
      <c r="J91" s="101" t="n">
        <v>494.42</v>
      </c>
      <c r="K91" s="149" t="n">
        <v>0.96</v>
      </c>
      <c r="L91" s="101" t="n">
        <v>9.49</v>
      </c>
      <c r="M91" s="101" t="n">
        <v>71.26000000000001</v>
      </c>
      <c r="N91" s="101" t="n">
        <v>676.26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21" t="n">
        <v>59</v>
      </c>
      <c r="H92" s="149" t="n">
        <v>0.96</v>
      </c>
      <c r="I92" s="273" t="n">
        <v>1.1328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0" t="n"/>
      <c r="E93" s="271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9.49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270" t="n"/>
      <c r="E94" s="271" t="n"/>
      <c r="F94" s="99" t="n"/>
      <c r="G94" s="106" t="n"/>
      <c r="H94" s="106" t="n"/>
      <c r="I94" s="100" t="n"/>
      <c r="J94" s="100" t="n"/>
      <c r="K94" s="100" t="n"/>
      <c r="L94" s="101" t="n">
        <v>9.49</v>
      </c>
      <c r="M94" s="100" t="n"/>
      <c r="N94" s="101" t="n">
        <v>676.26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0" t="n"/>
      <c r="E95" s="271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8.449999999999999</v>
      </c>
      <c r="M95" s="100" t="n"/>
      <c r="N95" s="118" t="n">
        <v>601.87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3.89</v>
      </c>
      <c r="M96" s="100" t="n"/>
      <c r="N96" s="101" t="n">
        <v>277.27</v>
      </c>
    </row>
    <row r="97" ht="19.35" customHeight="1">
      <c r="A97" s="96" t="n"/>
      <c r="B97" s="108" t="n"/>
      <c r="C97" s="88" t="inlineStr">
        <is>
          <t>Всего по позиции</t>
        </is>
      </c>
      <c r="D97" s="270" t="n"/>
      <c r="E97" s="271" t="n"/>
      <c r="F97" s="100" t="n"/>
      <c r="G97" s="106" t="n"/>
      <c r="H97" s="106" t="n"/>
      <c r="I97" s="113" t="n"/>
      <c r="J97" s="113" t="n"/>
      <c r="K97" s="113" t="n"/>
      <c r="L97" s="115" t="n">
        <v>21.83</v>
      </c>
      <c r="M97" s="113" t="n"/>
      <c r="N97" s="94" t="n"/>
    </row>
    <row r="98" ht="19.35" customHeight="1">
      <c r="A98" s="122" t="n"/>
      <c r="B98" s="122" t="n"/>
      <c r="C98" s="123" t="inlineStr">
        <is>
          <t>Итого по разделу 1. Вырубка просеки</t>
        </is>
      </c>
      <c r="L98" s="124" t="n">
        <v>233.49</v>
      </c>
      <c r="M98" s="122" t="n"/>
      <c r="N98" s="125" t="n"/>
    </row>
    <row r="99" ht="19.35" customHeight="1">
      <c r="A99" s="126" t="n"/>
      <c r="B99" s="127" t="n"/>
      <c r="C99" s="128" t="inlineStr">
        <is>
          <t>Итого прямые затраты по разделу</t>
        </is>
      </c>
      <c r="L99" s="129" t="n">
        <v>101.52</v>
      </c>
      <c r="M99" s="130" t="n"/>
      <c r="N99" s="129" t="n">
        <v>7234.31</v>
      </c>
    </row>
    <row r="100" ht="19.35" customHeight="1">
      <c r="A100" s="126" t="n"/>
      <c r="B100" s="127" t="n"/>
      <c r="C100" s="128" t="inlineStr">
        <is>
          <t>в том числе</t>
        </is>
      </c>
      <c r="L100" s="129" t="n"/>
      <c r="M100" s="130" t="n"/>
      <c r="N100" s="129" t="n"/>
    </row>
    <row r="101" ht="19.35" customHeight="1">
      <c r="A101" s="126" t="n"/>
      <c r="B101" s="127" t="n"/>
      <c r="C101" s="128" t="inlineStr">
        <is>
          <t>- оплата труда (ОТ)</t>
        </is>
      </c>
      <c r="L101" s="129" t="n">
        <v>101.52</v>
      </c>
      <c r="M101" s="130" t="n"/>
      <c r="N101" s="129" t="n">
        <v>7234.31</v>
      </c>
    </row>
    <row r="102" ht="19.35" customHeight="1">
      <c r="A102" s="126" t="n"/>
      <c r="B102" s="127" t="n"/>
      <c r="C102" s="128" t="inlineStr">
        <is>
          <t>- эксплуатация машин и механизмов</t>
        </is>
      </c>
      <c r="L102" s="129" t="n">
        <v>0</v>
      </c>
      <c r="M102" s="130" t="n"/>
      <c r="N102" s="129" t="n">
        <v>0</v>
      </c>
    </row>
    <row r="103" ht="19.35" customHeight="1">
      <c r="A103" s="126" t="n"/>
      <c r="B103" s="131" t="n"/>
      <c r="C103" s="132" t="inlineStr">
        <is>
          <t>в том числе</t>
        </is>
      </c>
      <c r="L103" s="129" t="n"/>
      <c r="M103" s="130" t="n"/>
      <c r="N103" s="129" t="n"/>
    </row>
    <row r="104" ht="19.35" customHeight="1">
      <c r="A104" s="126" t="n"/>
      <c r="B104" s="131" t="n"/>
      <c r="C104" s="132" t="inlineStr">
        <is>
          <t>эксплуатация машин и механизмов без учета доплат к оплате труда машинистов</t>
        </is>
      </c>
      <c r="L104" s="129" t="n">
        <v>0</v>
      </c>
      <c r="M104" s="130" t="n"/>
      <c r="N104" s="129" t="n">
        <v>0</v>
      </c>
    </row>
    <row r="105" ht="19.35" customHeight="1">
      <c r="A105" s="126" t="n"/>
      <c r="B105" s="131" t="n"/>
      <c r="C105" s="132" t="inlineStr">
        <is>
          <t>в том числе</t>
        </is>
      </c>
      <c r="L105" s="129" t="n"/>
      <c r="M105" s="130" t="n"/>
      <c r="N105" s="129" t="n"/>
    </row>
    <row r="106" ht="19.35" customHeight="1">
      <c r="A106" s="126" t="n"/>
      <c r="B106" s="131" t="n"/>
      <c r="C106" s="132" t="inlineStr">
        <is>
          <t>оплата труда машинистов (ОТм)</t>
        </is>
      </c>
      <c r="L106" s="129" t="n">
        <v>0</v>
      </c>
      <c r="M106" s="130" t="n"/>
      <c r="N106" s="129" t="n">
        <v>0</v>
      </c>
    </row>
    <row r="107" ht="19.35" customHeight="1">
      <c r="A107" s="126" t="n"/>
      <c r="B107" s="127" t="n"/>
      <c r="C107" s="128" t="inlineStr">
        <is>
          <t>Итого ФОТ (справочно)</t>
        </is>
      </c>
      <c r="L107" s="129" t="n">
        <v>101.52</v>
      </c>
      <c r="M107" s="130" t="n"/>
      <c r="N107" s="129" t="n">
        <v>7234.31</v>
      </c>
    </row>
    <row r="108" ht="19.35" customHeight="1">
      <c r="A108" s="126" t="n"/>
      <c r="B108" s="127" t="n"/>
      <c r="C108" s="128" t="inlineStr">
        <is>
          <t>Итого накладные расходы</t>
        </is>
      </c>
      <c r="L108" s="129" t="n">
        <v>90.34999999999999</v>
      </c>
      <c r="M108" s="130" t="n"/>
      <c r="N108" s="129" t="n">
        <v>6438.53</v>
      </c>
    </row>
    <row r="109" ht="19.35" customHeight="1">
      <c r="A109" s="126" t="n"/>
      <c r="B109" s="127" t="n"/>
      <c r="C109" s="128" t="inlineStr">
        <is>
          <t>Итого сметная прибыль</t>
        </is>
      </c>
      <c r="L109" s="129" t="n">
        <v>41.62</v>
      </c>
      <c r="M109" s="130" t="n"/>
      <c r="N109" s="129" t="n">
        <v>2966.06</v>
      </c>
    </row>
    <row r="110" ht="19.35" customHeight="1">
      <c r="A110" s="126" t="n"/>
      <c r="B110" s="133" t="n"/>
      <c r="C110" s="134" t="inlineStr">
        <is>
          <t>Итого по разделу</t>
        </is>
      </c>
      <c r="L110" s="124" t="n">
        <v>233.49</v>
      </c>
      <c r="M110" s="135" t="n"/>
      <c r="N110" s="124" t="n">
        <v>16638.9</v>
      </c>
    </row>
    <row r="111" ht="19.35" customHeight="1">
      <c r="A111" s="126" t="n"/>
      <c r="B111" s="131" t="n"/>
      <c r="C111" s="132" t="inlineStr">
        <is>
          <t>Справочно</t>
        </is>
      </c>
      <c r="L111" s="129" t="n"/>
      <c r="M111" s="130" t="n"/>
      <c r="N111" s="129" t="n"/>
    </row>
    <row r="112" ht="19.35" customHeight="1">
      <c r="A112" s="126" t="n"/>
      <c r="B112" s="127" t="n"/>
      <c r="C112" s="132" t="inlineStr">
        <is>
          <t>затраты труда рабочих</t>
        </is>
      </c>
      <c r="I112" s="136" t="n">
        <v>12.1152</v>
      </c>
      <c r="J112" s="137" t="n"/>
      <c r="K112" s="137" t="n"/>
      <c r="L112" s="130" t="n"/>
      <c r="M112" s="130" t="n"/>
      <c r="N112" s="130" t="n"/>
    </row>
    <row r="113" ht="19.35" customHeight="1">
      <c r="A113" s="126" t="n"/>
      <c r="B113" s="127" t="n"/>
      <c r="C113" s="132" t="inlineStr">
        <is>
          <t>затраты труда машинистов</t>
        </is>
      </c>
      <c r="I113" s="136" t="n">
        <v>0</v>
      </c>
      <c r="J113" s="137" t="n"/>
      <c r="K113" s="137" t="n"/>
      <c r="L113" s="130" t="n"/>
      <c r="M113" s="130" t="n"/>
      <c r="N113" s="130" t="n"/>
    </row>
    <row r="114" ht="19.35" customHeight="1">
      <c r="A114" s="138" t="n"/>
      <c r="B114" s="139" t="n"/>
      <c r="C114" s="140" t="inlineStr">
        <is>
          <t>ВСЕГО по смете</t>
        </is>
      </c>
      <c r="D114" s="141" t="n"/>
      <c r="E114" s="141" t="n"/>
      <c r="F114" s="142" t="n"/>
      <c r="G114" s="142" t="n"/>
      <c r="H114" s="142" t="n"/>
      <c r="I114" s="142" t="n"/>
      <c r="J114" s="142" t="n"/>
      <c r="K114" s="142" t="n"/>
      <c r="L114" s="143" t="n"/>
      <c r="M114" s="142" t="n"/>
      <c r="N114" s="144" t="n"/>
    </row>
    <row r="115" ht="19.35" customHeight="1">
      <c r="A115" s="126" t="n"/>
      <c r="B115" s="133" t="n"/>
      <c r="C115" s="134" t="inlineStr">
        <is>
          <t>Итого по всем разделам</t>
        </is>
      </c>
      <c r="L115" s="124" t="n">
        <v>233.49</v>
      </c>
      <c r="M115" s="125" t="n"/>
      <c r="N115" s="124" t="n"/>
    </row>
    <row r="116" ht="19.35" customHeight="1">
      <c r="A116" s="126" t="n"/>
      <c r="B116" s="127" t="n"/>
      <c r="C116" s="128" t="inlineStr">
        <is>
          <t>ВСЕГО строительные работы</t>
        </is>
      </c>
      <c r="L116" s="129" t="n">
        <v>233.49</v>
      </c>
      <c r="M116" s="130" t="n"/>
      <c r="N116" s="129" t="n">
        <v>16638.9</v>
      </c>
    </row>
    <row r="117" ht="19.35" customHeight="1">
      <c r="A117" s="126" t="n"/>
      <c r="B117" s="131" t="n"/>
      <c r="C117" s="132" t="inlineStr">
        <is>
          <t>в том числе</t>
        </is>
      </c>
      <c r="L117" s="129" t="n"/>
      <c r="M117" s="130" t="n"/>
      <c r="N117" s="129" t="n"/>
    </row>
    <row r="118" ht="19.35" customHeight="1">
      <c r="A118" s="126" t="n"/>
      <c r="B118" s="131" t="n"/>
      <c r="C118" s="132" t="inlineStr">
        <is>
          <t>всего прямые затраты</t>
        </is>
      </c>
      <c r="L118" s="129" t="n">
        <v>101.52</v>
      </c>
      <c r="M118" s="130" t="n"/>
      <c r="N118" s="129" t="n">
        <v>7234.31</v>
      </c>
    </row>
    <row r="119" ht="19.35" customHeight="1">
      <c r="A119" s="126" t="n"/>
      <c r="B119" s="131" t="n"/>
      <c r="C119" s="132" t="inlineStr">
        <is>
          <t>в том числе</t>
        </is>
      </c>
      <c r="L119" s="129" t="n"/>
      <c r="M119" s="130" t="n"/>
      <c r="N119" s="129" t="n"/>
    </row>
    <row r="120" ht="19.35" customHeight="1">
      <c r="A120" s="126" t="n"/>
      <c r="B120" s="131" t="n"/>
      <c r="C120" s="132" t="inlineStr">
        <is>
          <t>- оплата труда (ОТ)</t>
        </is>
      </c>
      <c r="L120" s="129" t="n">
        <v>101.52</v>
      </c>
      <c r="M120" s="130" t="n"/>
      <c r="N120" s="129" t="n">
        <v>7234.31</v>
      </c>
    </row>
    <row r="121" ht="19.35" customHeight="1">
      <c r="A121" s="126" t="n"/>
      <c r="B121" s="131" t="n"/>
      <c r="C121" s="132" t="inlineStr">
        <is>
          <t>- эксплуатация машин и механизмов</t>
        </is>
      </c>
      <c r="L121" s="129" t="n">
        <v>0</v>
      </c>
      <c r="M121" s="130" t="n"/>
      <c r="N121" s="129" t="n">
        <v>0</v>
      </c>
    </row>
    <row r="122" ht="19.35" customHeight="1">
      <c r="A122" s="126" t="n"/>
      <c r="B122" s="131" t="n"/>
      <c r="C122" s="132" t="inlineStr">
        <is>
          <t>в т.ч. эксплуатация машин и механизмов без учета доплат к оплате труда машинистов</t>
        </is>
      </c>
      <c r="L122" s="129" t="n">
        <v>0</v>
      </c>
      <c r="M122" s="130" t="n"/>
      <c r="N122" s="129" t="n">
        <v>0</v>
      </c>
    </row>
    <row r="123" ht="19.35" customHeight="1">
      <c r="A123" s="126" t="n"/>
      <c r="B123" s="131" t="n"/>
      <c r="C123" s="132" t="inlineStr">
        <is>
          <t>- в т.ч. оплата труда машинистов (ОТм)</t>
        </is>
      </c>
      <c r="L123" s="129" t="n">
        <v>0</v>
      </c>
      <c r="M123" s="130" t="n"/>
      <c r="N123" s="129" t="n">
        <v>0</v>
      </c>
    </row>
    <row r="124" ht="19.35" customHeight="1">
      <c r="A124" s="126" t="n"/>
      <c r="B124" s="131" t="n"/>
      <c r="C124" s="132" t="inlineStr">
        <is>
          <t>всего ФОТ (справочно)</t>
        </is>
      </c>
      <c r="L124" s="129" t="n">
        <v>101.52</v>
      </c>
      <c r="M124" s="130" t="n"/>
      <c r="N124" s="129" t="n">
        <v>7234.31</v>
      </c>
    </row>
    <row r="125" ht="19.35" customHeight="1">
      <c r="A125" s="126" t="n"/>
      <c r="B125" s="131" t="n"/>
      <c r="C125" s="132" t="inlineStr">
        <is>
          <t>всего накладные расходы</t>
        </is>
      </c>
      <c r="L125" s="129" t="n">
        <v>90.34999999999999</v>
      </c>
      <c r="M125" s="130" t="n"/>
      <c r="N125" s="129" t="n">
        <v>6438.53</v>
      </c>
    </row>
    <row r="126" ht="19.35" customHeight="1">
      <c r="A126" s="126" t="n"/>
      <c r="B126" s="131" t="n"/>
      <c r="C126" s="132" t="inlineStr">
        <is>
          <t>всего сметная прибыль</t>
        </is>
      </c>
      <c r="L126" s="129" t="n">
        <v>41.62</v>
      </c>
      <c r="M126" s="130" t="n"/>
      <c r="N126" s="129" t="n">
        <v>2966.06</v>
      </c>
    </row>
    <row r="127" ht="19.35" customHeight="1">
      <c r="A127" s="126" t="n"/>
      <c r="B127" s="133" t="n"/>
      <c r="C127" s="134" t="inlineStr">
        <is>
          <t>ВСЕГО по смете</t>
        </is>
      </c>
      <c r="L127" s="124" t="n">
        <v>233.49</v>
      </c>
      <c r="M127" s="125" t="n"/>
      <c r="N127" s="124" t="n">
        <v>16638.9</v>
      </c>
    </row>
    <row r="128" ht="19.35" customHeight="1">
      <c r="A128" s="126" t="n"/>
      <c r="B128" s="131" t="n"/>
      <c r="C128" s="132" t="inlineStr">
        <is>
          <t>Всего прямые затраты</t>
        </is>
      </c>
      <c r="L128" s="129" t="n">
        <v>101.52</v>
      </c>
      <c r="M128" s="130" t="n"/>
      <c r="N128" s="129" t="n">
        <v>7234.31</v>
      </c>
    </row>
    <row r="129" ht="19.35" customHeight="1">
      <c r="A129" s="126" t="n"/>
      <c r="B129" s="131" t="n"/>
      <c r="C129" s="132" t="inlineStr">
        <is>
          <t>в том числе</t>
        </is>
      </c>
      <c r="L129" s="129" t="n"/>
      <c r="M129" s="130" t="n"/>
      <c r="N129" s="129" t="n"/>
    </row>
    <row r="130" ht="19.35" customHeight="1">
      <c r="A130" s="126" t="n"/>
      <c r="B130" s="131" t="n"/>
      <c r="C130" s="132" t="inlineStr">
        <is>
          <t>- оплата труда рабочих (ОТ)</t>
        </is>
      </c>
      <c r="L130" s="129" t="n">
        <v>101.52</v>
      </c>
      <c r="M130" s="130" t="n"/>
      <c r="N130" s="129" t="n">
        <v>7234.31</v>
      </c>
    </row>
    <row r="131" ht="19.35" customHeight="1">
      <c r="A131" s="126" t="n"/>
      <c r="B131" s="131" t="n"/>
      <c r="C131" s="132" t="inlineStr">
        <is>
          <t>- эксплуатация машин и механизмов</t>
        </is>
      </c>
      <c r="L131" s="129" t="n">
        <v>0</v>
      </c>
      <c r="M131" s="130" t="n"/>
      <c r="N131" s="129" t="n">
        <v>0</v>
      </c>
    </row>
    <row r="132" ht="19.35" customHeight="1">
      <c r="A132" s="126" t="n"/>
      <c r="B132" s="131" t="n"/>
      <c r="C132" s="132" t="inlineStr">
        <is>
          <t>в т.ч. эксплуатация машин и механизмов без учета доплат к оплате труда машинистов</t>
        </is>
      </c>
      <c r="L132" s="129" t="n">
        <v>0</v>
      </c>
      <c r="M132" s="130" t="n"/>
      <c r="N132" s="129" t="n">
        <v>0</v>
      </c>
    </row>
    <row r="133" ht="19.35" customHeight="1">
      <c r="A133" s="126" t="n"/>
      <c r="B133" s="131" t="n"/>
      <c r="C133" s="132" t="inlineStr">
        <is>
          <t>- в т.ч. оплата труда машинистов (ОТм)</t>
        </is>
      </c>
      <c r="L133" s="129" t="n">
        <v>0</v>
      </c>
      <c r="M133" s="130" t="n"/>
      <c r="N133" s="129" t="n">
        <v>0</v>
      </c>
    </row>
    <row r="134" ht="19.35" customHeight="1">
      <c r="A134" s="126" t="n"/>
      <c r="B134" s="131" t="n"/>
      <c r="C134" s="132" t="inlineStr">
        <is>
          <t>Всего ФОТ (справочно)</t>
        </is>
      </c>
      <c r="L134" s="129" t="n">
        <v>101.52</v>
      </c>
      <c r="M134" s="130" t="n"/>
      <c r="N134" s="129" t="n">
        <v>7234.31</v>
      </c>
    </row>
    <row r="135" ht="19.35" customHeight="1">
      <c r="A135" s="126" t="n"/>
      <c r="B135" s="131" t="n"/>
      <c r="C135" s="132" t="inlineStr">
        <is>
          <t>Всего накладные расходы</t>
        </is>
      </c>
      <c r="L135" s="129" t="n">
        <v>90.34999999999999</v>
      </c>
      <c r="M135" s="130" t="n"/>
      <c r="N135" s="129" t="n">
        <v>6438.53</v>
      </c>
    </row>
    <row r="136" ht="19.35" customHeight="1">
      <c r="A136" s="126" t="n"/>
      <c r="B136" s="131" t="n"/>
      <c r="C136" s="132" t="inlineStr">
        <is>
          <t>Всего сметная прибыль</t>
        </is>
      </c>
      <c r="L136" s="129" t="n">
        <v>41.62</v>
      </c>
      <c r="M136" s="130" t="n"/>
      <c r="N136" s="129" t="n">
        <v>2966.06</v>
      </c>
    </row>
    <row r="137" ht="19.35" customHeight="1">
      <c r="A137" s="126" t="n"/>
      <c r="B137" s="131" t="n"/>
      <c r="C137" s="132" t="inlineStr">
        <is>
          <t>Справочно</t>
        </is>
      </c>
      <c r="L137" s="129" t="n"/>
      <c r="M137" s="130" t="n"/>
      <c r="N137" s="129" t="n"/>
    </row>
    <row r="138" ht="19.35" customHeight="1">
      <c r="A138" s="126" t="n"/>
      <c r="B138" s="127" t="n"/>
      <c r="C138" s="132" t="inlineStr">
        <is>
          <t>затраты труда рабочих</t>
        </is>
      </c>
      <c r="I138" s="136" t="n">
        <v>12.1152</v>
      </c>
      <c r="J138" s="137" t="n"/>
      <c r="K138" s="137" t="n"/>
      <c r="L138" s="130" t="n"/>
      <c r="M138" s="130" t="n"/>
      <c r="N138" s="130" t="n"/>
    </row>
    <row r="139" ht="19.35" customHeight="1">
      <c r="A139" s="126" t="n"/>
      <c r="B139" s="127" t="n"/>
      <c r="C139" s="132" t="inlineStr">
        <is>
          <t>затраты труда машинистов</t>
        </is>
      </c>
      <c r="I139" s="136" t="n">
        <v>0</v>
      </c>
      <c r="J139" s="137" t="n"/>
      <c r="K139" s="137" t="n"/>
      <c r="L139" s="130" t="n"/>
      <c r="M139" s="130" t="n"/>
      <c r="N139" s="130" t="n"/>
    </row>
    <row r="140" ht="19.35" customHeight="1">
      <c r="A140" s="126" t="n"/>
      <c r="B140" s="145" t="n"/>
      <c r="C140" s="145" t="n"/>
      <c r="D140" s="123" t="n"/>
      <c r="E140" s="123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6" t="inlineStr">
        <is>
          <t>Составил: ______________________________________/  Григорова И. А. /</t>
        </is>
      </c>
    </row>
    <row r="142" ht="19.35" customHeight="1">
      <c r="A142" s="146" t="n"/>
      <c r="B142" s="146" t="n"/>
      <c r="C142" s="147" t="inlineStr">
        <is>
          <t>должность, подпись (инициалы, фамилия)</t>
        </is>
      </c>
      <c r="G142" s="148" t="n"/>
      <c r="H142" s="148" t="n"/>
      <c r="I142" s="148" t="n"/>
      <c r="J142" s="146" t="n"/>
      <c r="K142" s="146" t="n"/>
      <c r="L142" s="146" t="n"/>
      <c r="M142" s="146" t="n"/>
      <c r="N142" s="146" t="n"/>
    </row>
    <row r="143" ht="19.35" customHeight="1">
      <c r="A143" s="146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7" t="inlineStr">
        <is>
          <t>должность, подпись (инициалы, фамилия)</t>
        </is>
      </c>
      <c r="G144" s="148" t="n"/>
      <c r="H144" s="148" t="n"/>
      <c r="I144" s="148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3.xml><?xml version="1.0" encoding="utf-8"?>
<worksheet xmlns="http://schemas.openxmlformats.org/spreadsheetml/2006/main">
  <sheetPr filterMode="0">
    <tabColor rgb="FFCCC1DA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11.57421875" defaultRowHeight="12" zeroHeight="0" outlineLevelRow="0"/>
  <cols>
    <col width="3.72" customWidth="1" min="1" max="1"/>
    <col width="24.72" customWidth="1" min="2" max="2"/>
    <col width="8.57" customWidth="1" min="3" max="3"/>
    <col width="5" customWidth="1" min="4" max="4"/>
    <col width="27.72" customWidth="1" min="5" max="5"/>
    <col width="14.43" customWidth="1" min="6" max="6"/>
    <col width="12.14" customWidth="1" min="7" max="7"/>
    <col width="11.57" customWidth="1" min="8" max="8"/>
    <col width="22.71" customWidth="1" min="9" max="9"/>
    <col width="11.57" customWidth="1" min="10" max="16384"/>
  </cols>
  <sheetData>
    <row r="1" ht="12" customHeight="1">
      <c r="B1" s="152" t="inlineStr">
        <is>
          <t>Сметный расчет № СР-1-29</t>
        </is>
      </c>
    </row>
    <row r="2" ht="12" customHeight="1">
      <c r="B2" s="47" t="n"/>
    </row>
    <row r="3" ht="12" customHeight="1">
      <c r="B3" s="47" t="n"/>
      <c r="C3" s="47" t="n"/>
      <c r="D3" s="47" t="n"/>
      <c r="E3" s="47" t="n"/>
      <c r="F3" s="47" t="n"/>
    </row>
    <row r="4" ht="22.5" customHeight="1">
      <c r="A4" s="153" t="inlineStr">
        <is>
          <t>по объекту:</t>
        </is>
      </c>
      <c r="D4" s="154" t="inlineStr">
        <is>
          <t>Расширение просеки ВЛ 220 кВ Амурская-Благовещенская №1</t>
        </is>
      </c>
    </row>
    <row r="5" ht="12" customHeight="1">
      <c r="C5" s="155" t="n"/>
      <c r="D5" s="155" t="n"/>
      <c r="E5" s="155" t="n"/>
    </row>
    <row r="6" ht="12.75" customHeight="1">
      <c r="A6" s="153" t="inlineStr">
        <is>
          <t>Наименование объекта изысканий:</t>
        </is>
      </c>
      <c r="D6" s="123" t="inlineStr">
        <is>
          <t>Вынос в натуру границ вырубки</t>
        </is>
      </c>
    </row>
    <row r="7" ht="12" customHeight="1">
      <c r="A7" s="156" t="n"/>
      <c r="B7" s="156" t="n"/>
      <c r="C7" s="157" t="n"/>
      <c r="D7" s="158" t="n"/>
      <c r="E7" s="158" t="n"/>
      <c r="F7" s="158" t="n"/>
      <c r="G7" s="158" t="n"/>
    </row>
    <row r="8">
      <c r="A8" s="153" t="inlineStr">
        <is>
          <t>Заказчик:</t>
        </is>
      </c>
      <c r="D8" s="154" t="inlineStr">
        <is>
          <t xml:space="preserve"> ПАО «Россети»-«МЭС Востока»</t>
        </is>
      </c>
    </row>
    <row r="9" ht="12" customHeight="1"/>
    <row r="10" ht="13.5" customHeight="1">
      <c r="A10" s="153" t="inlineStr">
        <is>
          <t xml:space="preserve">Подрядчик: </t>
        </is>
      </c>
      <c r="D10" s="154" t="inlineStr">
        <is>
          <t>ООО «Петровский Парк»</t>
        </is>
      </c>
    </row>
    <row r="11" ht="12" customHeight="1">
      <c r="A11" s="157" t="n"/>
      <c r="B11" s="157" t="n"/>
    </row>
    <row r="12" ht="25.5" customHeight="1">
      <c r="A12" s="153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59" t="inlineStr">
        <is>
          <t>Основание: Ф.579959-19.29-РД</t>
        </is>
      </c>
      <c r="B13" s="279" t="n"/>
      <c r="C13" s="279" t="n"/>
      <c r="D13" s="279" t="n"/>
      <c r="E13" s="279" t="n"/>
      <c r="F13" s="279" t="n"/>
      <c r="G13" s="279" t="n"/>
    </row>
    <row r="14" ht="32.25" customHeight="1">
      <c r="A14" s="161" t="inlineStr">
        <is>
          <t>№ пп</t>
        </is>
      </c>
      <c r="B14" s="161" t="inlineStr">
        <is>
          <t>Наименование работ и затрат</t>
        </is>
      </c>
      <c r="C14" s="161" t="inlineStr">
        <is>
          <t>Ед.
Изм</t>
        </is>
      </c>
      <c r="D14" s="161" t="inlineStr">
        <is>
          <t>Кол-
во.</t>
        </is>
      </c>
      <c r="E14" s="161" t="inlineStr">
        <is>
          <t>Обоснование стоимости</t>
        </is>
      </c>
      <c r="F14" s="161" t="inlineStr">
        <is>
          <t>Расчет стоимости</t>
        </is>
      </c>
      <c r="G14" s="161" t="inlineStr">
        <is>
          <t>Стоимость, руб.</t>
        </is>
      </c>
    </row>
    <row r="15" ht="12" customHeight="1">
      <c r="A15" s="162" t="n">
        <v>1</v>
      </c>
      <c r="B15" s="163" t="n">
        <v>2</v>
      </c>
      <c r="C15" s="163" t="n">
        <v>3</v>
      </c>
      <c r="D15" s="163" t="n">
        <v>4</v>
      </c>
      <c r="E15" s="163" t="n">
        <v>5</v>
      </c>
      <c r="F15" s="163" t="n">
        <v>6</v>
      </c>
      <c r="G15" s="163" t="n">
        <v>7</v>
      </c>
    </row>
    <row r="16" ht="12.75" customHeight="1">
      <c r="A16" s="164" t="inlineStr">
        <is>
          <t>1</t>
        </is>
      </c>
      <c r="B16" s="165" t="inlineStr">
        <is>
          <t>Раздел</t>
        </is>
      </c>
      <c r="C16" s="165" t="n"/>
      <c r="D16" s="165" t="n"/>
      <c r="E16" s="165" t="inlineStr">
        <is>
          <t>Полевые работы</t>
        </is>
      </c>
      <c r="F16" s="165" t="n"/>
      <c r="G16" s="166" t="n"/>
    </row>
    <row r="17" ht="176.25" customHeight="1">
      <c r="A17" s="167" t="inlineStr">
        <is>
          <t>1.1</t>
        </is>
      </c>
      <c r="B17" s="168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11)</t>
        </is>
      </c>
      <c r="C17" s="169" t="inlineStr">
        <is>
          <t>знак (кол-во опор ВЛ, подлежащих вырубке)</t>
        </is>
      </c>
      <c r="D17" s="169" t="n">
        <v>158</v>
      </c>
      <c r="E17" s="169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69" t="inlineStr">
        <is>
          <t>921 руб. × 158 знаков × 1</t>
        </is>
      </c>
      <c r="G17" s="170" t="n">
        <f>ROUND(921*D17*1,2)</f>
        <v>145518</v>
      </c>
      <c r="I17" s="171" t="n"/>
    </row>
    <row r="18" ht="15.75" customHeight="1">
      <c r="A18" s="172" t="n"/>
      <c r="B18" s="173" t="inlineStr">
        <is>
          <t>Коэффициенты</t>
        </is>
      </c>
      <c r="C18" s="173" t="n"/>
      <c r="D18" s="173" t="n"/>
      <c r="E18" s="173" t="n"/>
      <c r="F18" s="173" t="n"/>
      <c r="G18" s="174" t="n"/>
    </row>
    <row r="19" ht="12.75" customHeight="1">
      <c r="A19" s="175" t="n"/>
      <c r="B19" s="176" t="inlineStr">
        <is>
          <t>Стадия: Изыскания</t>
        </is>
      </c>
      <c r="C19" s="177" t="n"/>
      <c r="D19" s="177" t="n"/>
      <c r="E19" s="177" t="n"/>
      <c r="F19" s="177" t="n"/>
      <c r="G19" s="178" t="n"/>
    </row>
    <row r="20" ht="15.75" customHeight="1">
      <c r="A20" s="175" t="n"/>
      <c r="B20" s="179" t="inlineStr">
        <is>
          <t>Разделы документации</t>
        </is>
      </c>
      <c r="C20" s="179" t="n"/>
      <c r="D20" s="179" t="n"/>
      <c r="E20" s="179" t="n"/>
      <c r="F20" s="179" t="n"/>
      <c r="G20" s="180" t="n"/>
    </row>
    <row r="21" ht="12.75" customHeight="1">
      <c r="A21" s="181" t="n"/>
      <c r="B21" s="182" t="inlineStr">
        <is>
          <t>1. Полный комплекс работ</t>
        </is>
      </c>
      <c r="C21" s="182" t="n"/>
      <c r="D21" s="182" t="n"/>
      <c r="E21" s="183" t="n">
        <v>1</v>
      </c>
      <c r="F21" s="182" t="n"/>
      <c r="G21" s="184" t="n"/>
    </row>
    <row r="22" ht="12.75" customHeight="1">
      <c r="A22" s="181" t="inlineStr">
        <is>
          <t>1.2</t>
        </is>
      </c>
      <c r="B22" s="185" t="inlineStr">
        <is>
          <t>Итого Полевые работы:</t>
        </is>
      </c>
      <c r="C22" s="185" t="n"/>
      <c r="D22" s="185" t="n"/>
      <c r="E22" s="185" t="n"/>
      <c r="F22" s="185" t="n"/>
      <c r="G22" s="186" t="n">
        <f>ROUND(($G$17),2)</f>
        <v>145518</v>
      </c>
    </row>
    <row r="23" ht="25.5" customHeight="1">
      <c r="A23" s="164" t="inlineStr">
        <is>
          <t>1.3</t>
        </is>
      </c>
      <c r="B23" s="165" t="inlineStr">
        <is>
          <t>Всего Полевые работы:</t>
        </is>
      </c>
      <c r="C23" s="165" t="n"/>
      <c r="D23" s="165" t="n"/>
      <c r="E23" s="165" t="n"/>
      <c r="F23" s="165" t="inlineStr">
        <is>
          <t>Сумма от п.1.2</t>
        </is>
      </c>
      <c r="G23" s="187" t="n">
        <f>ROUND((SUM($G$22:$G$22)),2)</f>
        <v>145518</v>
      </c>
      <c r="I23" s="171" t="n"/>
    </row>
    <row r="24" ht="12.75" customHeight="1">
      <c r="A24" s="164" t="inlineStr">
        <is>
          <t>2</t>
        </is>
      </c>
      <c r="B24" s="165" t="inlineStr">
        <is>
          <t>Раздел</t>
        </is>
      </c>
      <c r="C24" s="165" t="n"/>
      <c r="D24" s="165" t="n"/>
      <c r="E24" s="165" t="inlineStr">
        <is>
          <t>Прочие расходы</t>
        </is>
      </c>
      <c r="F24" s="165" t="n"/>
      <c r="G24" s="166" t="n"/>
      <c r="I24" s="171" t="n"/>
    </row>
    <row r="25" ht="123.75" customHeight="1">
      <c r="A25" s="164" t="inlineStr">
        <is>
          <t>2.1</t>
        </is>
      </c>
      <c r="B25" s="188" t="inlineStr">
        <is>
          <t>Внутренний транспорт. Исходное расстояние от базы до участка свыше 50 до 100 км; полевые работы свыше 75 до 150 тыс. руб. Коэффициент к трассе 1.</t>
        </is>
      </c>
      <c r="C25" s="188" t="n"/>
      <c r="D25" s="188" t="n"/>
      <c r="E25" s="188" t="inlineStr">
        <is>
          <t>О.у. п.9 табл 4 п.8</t>
        </is>
      </c>
      <c r="F25" s="188" t="inlineStr">
        <is>
          <t>25.00% от п.1.3</t>
        </is>
      </c>
      <c r="G25" s="189" t="n">
        <f>ROUND(G23*0.25,2)</f>
        <v>36379.5</v>
      </c>
      <c r="I25" s="171" t="n"/>
    </row>
    <row r="26" ht="38.25" customHeight="1">
      <c r="A26" s="164" t="inlineStr">
        <is>
          <t>2.2</t>
        </is>
      </c>
      <c r="B26" s="188" t="inlineStr">
        <is>
          <t xml:space="preserve">Расходы по организации и ликвидации работ </t>
        </is>
      </c>
      <c r="C26" s="188" t="n"/>
      <c r="D26" s="188" t="n"/>
      <c r="E26" s="188" t="inlineStr">
        <is>
          <t>О.у. п.13 6%
1,5 - для изысканий со сметной стоимостью от 75 до 150 тыс. руб.</t>
        </is>
      </c>
      <c r="F26" s="188" t="inlineStr">
        <is>
          <t>6% × 1.50 от п.1.3 и 2.1</t>
        </is>
      </c>
      <c r="G26" s="189" t="n">
        <f>ROUND((G23+G25)*0.06*1.5,2)</f>
        <v>16370.78</v>
      </c>
      <c r="I26" s="171" t="n"/>
    </row>
    <row r="27" ht="25.5" customHeight="1">
      <c r="A27" s="164" t="inlineStr">
        <is>
          <t>2.3</t>
        </is>
      </c>
      <c r="B27" s="165" t="inlineStr">
        <is>
          <t>Всего Прочие расходы:</t>
        </is>
      </c>
      <c r="C27" s="165" t="n"/>
      <c r="D27" s="165" t="n"/>
      <c r="E27" s="165" t="n"/>
      <c r="F27" s="165" t="inlineStr">
        <is>
          <t>Сумма от п.2.1-2.2</t>
        </is>
      </c>
      <c r="G27" s="187" t="n">
        <f>ROUND((SUM($G$25:$G$26)),2)</f>
        <v>52750.28</v>
      </c>
      <c r="I27" s="171" t="n"/>
    </row>
    <row r="28" ht="12.75" customHeight="1">
      <c r="A28" s="164" t="inlineStr">
        <is>
          <t>3</t>
        </is>
      </c>
      <c r="B28" s="165" t="inlineStr">
        <is>
          <t>Итого по смете:</t>
        </is>
      </c>
      <c r="C28" s="165" t="n"/>
      <c r="D28" s="165" t="n"/>
      <c r="E28" s="165" t="n"/>
      <c r="F28" s="165" t="n"/>
      <c r="G28" s="187" t="n">
        <f>ROUND(($G$23 + $G$27),2)</f>
        <v>198268.28</v>
      </c>
      <c r="I28" s="171" t="n"/>
    </row>
    <row r="29" ht="80.25" customHeight="1">
      <c r="A29" s="164" t="inlineStr">
        <is>
          <t>4</t>
        </is>
      </c>
      <c r="B29" s="188" t="inlineStr">
        <is>
          <t>Районная надбавка от полевых работ. Районный коэффициент к зар. плате 1.2 (Благовещенский район ) и Надбавка при базировании работников в Амурской обл.</t>
        </is>
      </c>
      <c r="C29" s="188" t="n"/>
      <c r="D29" s="188" t="n"/>
      <c r="E29" s="188" t="inlineStr">
        <is>
          <t xml:space="preserve">п.8д О.у. Табл.3, п. 8е
</t>
        </is>
      </c>
      <c r="F29" s="188" t="inlineStr">
        <is>
          <t>Коэф - т 1+(0,1+0,15) от п.3</t>
        </is>
      </c>
      <c r="G29" s="189" t="n">
        <f>ROUND(G28*1.25,2)</f>
        <v>247835.35</v>
      </c>
      <c r="I29" s="190" t="n"/>
      <c r="K29" s="191" t="n"/>
    </row>
    <row r="30" ht="41.25" customHeight="1">
      <c r="A30" s="164" t="inlineStr">
        <is>
          <t>5</t>
        </is>
      </c>
      <c r="B30" s="188" t="inlineStr">
        <is>
          <t>Индекс на I квартал 2026 года на изыскательские работы к уровню цен 01.01.2001</t>
        </is>
      </c>
      <c r="C30" s="188" t="n"/>
      <c r="D30" s="188" t="n"/>
      <c r="E30" s="188" t="inlineStr">
        <is>
          <t>Минстрой России от 26.01.2026 № 3017-ИФ/09, приложение 5.</t>
        </is>
      </c>
      <c r="F30" s="188" t="inlineStr">
        <is>
          <t>Коэффициент 6,97 к итогу п.4</t>
        </is>
      </c>
      <c r="G30" s="189" t="n">
        <f>ROUND(G29*6.97,2)</f>
        <v>1727412.39</v>
      </c>
      <c r="I30" s="171" t="n"/>
    </row>
    <row r="31" ht="12.75" customHeight="1">
      <c r="A31" s="164" t="inlineStr">
        <is>
          <t>6</t>
        </is>
      </c>
      <c r="B31" s="165" t="inlineStr">
        <is>
          <t>Всего по смете:</t>
        </is>
      </c>
      <c r="C31" s="165" t="n"/>
      <c r="D31" s="165" t="n"/>
      <c r="E31" s="165" t="n"/>
      <c r="F31" s="165" t="inlineStr">
        <is>
          <t>Сумма от п.5</t>
        </is>
      </c>
      <c r="G31" s="187" t="n">
        <f>ROUND((G30),2)</f>
        <v>1727412.39</v>
      </c>
    </row>
    <row r="32" ht="43.5" customHeight="1">
      <c r="A32" s="164" t="inlineStr">
        <is>
          <t>7</t>
        </is>
      </c>
      <c r="B32" s="165" t="inlineStr">
        <is>
          <t>Всего по смете в 2000 г.:</t>
        </is>
      </c>
      <c r="C32" s="165" t="n"/>
      <c r="D32" s="165" t="n"/>
      <c r="E32" s="165" t="inlineStr">
        <is>
          <t>Письма Госстроя России от 04.01.2001 № АШ- 9/10, и от 07.10.1999 № АШ-3412/10</t>
        </is>
      </c>
      <c r="F32" s="165" t="n">
        <v>1.266</v>
      </c>
      <c r="G32" s="187" t="n">
        <f>ROUND(G29/F32,2)</f>
        <v>195762.52</v>
      </c>
      <c r="H32" s="190" t="n"/>
    </row>
    <row r="33" ht="43.5" customHeight="1">
      <c r="A33" s="192" t="n"/>
      <c r="B33" s="123" t="n"/>
      <c r="C33" s="123" t="n"/>
      <c r="D33" s="123" t="n"/>
      <c r="E33" s="123" t="n"/>
      <c r="F33" s="123" t="n"/>
      <c r="G33" s="193" t="n"/>
      <c r="H33" s="190" t="n"/>
    </row>
    <row r="34" ht="12" customHeight="1">
      <c r="A34" s="194" t="inlineStr">
        <is>
          <t>Составил:                                                                                                        Григорова И. А.</t>
        </is>
      </c>
    </row>
    <row r="35" ht="12" customHeight="1">
      <c r="A35" s="194" t="n"/>
      <c r="B35" s="194" t="n"/>
      <c r="C35" s="194" t="n"/>
      <c r="D35" s="194" t="n"/>
      <c r="E35" s="194" t="n"/>
      <c r="F35" s="194" t="n"/>
      <c r="G35" s="194" t="n"/>
      <c r="I35" s="195" t="n"/>
    </row>
    <row r="36" ht="12" customHeight="1">
      <c r="A36" s="194" t="n"/>
      <c r="B36" s="194" t="n"/>
      <c r="C36" s="194" t="n"/>
      <c r="D36" s="194" t="n"/>
      <c r="E36" s="194" t="n"/>
      <c r="F36" s="194" t="n"/>
      <c r="G36" s="194" t="n"/>
    </row>
    <row r="37" ht="12" customHeight="1">
      <c r="A37" s="194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6" t="n"/>
      <c r="I38" s="197" t="n"/>
    </row>
    <row r="40" ht="75" customHeight="1">
      <c r="A40" s="198" t="n"/>
    </row>
  </sheetData>
  <mergeCells count="16">
    <mergeCell ref="A10:C10"/>
    <mergeCell ref="A13:G13"/>
    <mergeCell ref="D10:G11"/>
    <mergeCell ref="A40:G40"/>
    <mergeCell ref="B2:F2"/>
    <mergeCell ref="D6:G6"/>
    <mergeCell ref="A8:C8"/>
    <mergeCell ref="A6:C6"/>
    <mergeCell ref="D8:G9"/>
    <mergeCell ref="A12:G12"/>
    <mergeCell ref="A34:G34"/>
    <mergeCell ref="A38:G38"/>
    <mergeCell ref="D4:G4"/>
    <mergeCell ref="B1:F1"/>
    <mergeCell ref="A4:C4"/>
    <mergeCell ref="A37:G37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24.xml><?xml version="1.0" encoding="utf-8"?>
<worksheet xmlns="http://schemas.openxmlformats.org/spreadsheetml/2006/main">
  <sheetPr filterMode="0"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8.140000000000001" customWidth="1" min="1" max="1"/>
    <col width="9.140000000000001" customWidth="1" min="2" max="2"/>
    <col width="9.289999999999999" customWidth="1" min="3" max="4"/>
    <col width="8.289999999999999" customWidth="1" min="5" max="5"/>
    <col width="10.43" customWidth="1" min="6" max="6"/>
    <col width="9.140000000000001" customWidth="1" min="7" max="7"/>
    <col width="3.72" customWidth="1" min="8" max="8"/>
    <col width="8.289999999999999" customWidth="1" min="9" max="9"/>
    <col width="9.140000000000001" customWidth="1" min="10" max="10"/>
    <col width="11.28" customWidth="1" min="11" max="11"/>
    <col width="9.140000000000001" customWidth="1" min="12" max="256"/>
    <col width="9.289999999999999" customWidth="1" min="257" max="257"/>
    <col width="9.140000000000001" customWidth="1" min="258" max="258"/>
    <col width="9.289999999999999" customWidth="1" min="259" max="261"/>
    <col width="7.86" customWidth="1" min="262" max="262"/>
    <col width="9.140000000000001" customWidth="1" min="263" max="263"/>
    <col width="3.72" customWidth="1" min="264" max="264"/>
    <col width="9.710000000000001" customWidth="1" min="265" max="265"/>
    <col width="9.140000000000001" customWidth="1" min="266" max="266"/>
    <col width="9.43" customWidth="1" min="267" max="267"/>
    <col width="9.140000000000001" customWidth="1" min="268" max="512"/>
    <col width="9.289999999999999" customWidth="1" min="513" max="513"/>
    <col width="9.140000000000001" customWidth="1" min="514" max="514"/>
    <col width="9.289999999999999" customWidth="1" min="515" max="517"/>
    <col width="7.86" customWidth="1" min="518" max="518"/>
    <col width="9.140000000000001" customWidth="1" min="519" max="519"/>
    <col width="3.72" customWidth="1" min="520" max="520"/>
    <col width="9.710000000000001" customWidth="1" min="521" max="521"/>
    <col width="9.140000000000001" customWidth="1" min="522" max="522"/>
    <col width="9.43" customWidth="1" min="523" max="523"/>
    <col width="9.140000000000001" customWidth="1" min="524" max="768"/>
    <col width="9.289999999999999" customWidth="1" min="769" max="769"/>
    <col width="9.140000000000001" customWidth="1" min="770" max="770"/>
    <col width="9.289999999999999" customWidth="1" min="771" max="773"/>
    <col width="7.86" customWidth="1" min="774" max="774"/>
    <col width="9.140000000000001" customWidth="1" min="775" max="775"/>
    <col width="3.72" customWidth="1" min="776" max="776"/>
    <col width="9.710000000000001" customWidth="1" min="777" max="777"/>
    <col width="9.140000000000001" customWidth="1" min="778" max="778"/>
    <col width="9.43" customWidth="1" min="779" max="779"/>
    <col width="9.140000000000001" customWidth="1" min="780" max="1024"/>
    <col width="9.289999999999999" customWidth="1" min="1025" max="1025"/>
    <col width="9.140000000000001" customWidth="1" min="1026" max="1026"/>
    <col width="9.289999999999999" customWidth="1" min="1027" max="1029"/>
    <col width="7.86" customWidth="1" min="1030" max="1030"/>
    <col width="9.140000000000001" customWidth="1" min="1031" max="1031"/>
    <col width="3.72" customWidth="1" min="1032" max="1032"/>
    <col width="9.710000000000001" customWidth="1" min="1033" max="1033"/>
    <col width="9.140000000000001" customWidth="1" min="1034" max="1034"/>
    <col width="9.43" customWidth="1" min="1035" max="1035"/>
    <col width="9.140000000000001" customWidth="1" min="1036" max="1280"/>
    <col width="9.289999999999999" customWidth="1" min="1281" max="1281"/>
    <col width="9.140000000000001" customWidth="1" min="1282" max="1282"/>
    <col width="9.289999999999999" customWidth="1" min="1283" max="1285"/>
    <col width="7.86" customWidth="1" min="1286" max="1286"/>
    <col width="9.140000000000001" customWidth="1" min="1287" max="1287"/>
    <col width="3.72" customWidth="1" min="1288" max="1288"/>
    <col width="9.710000000000001" customWidth="1" min="1289" max="1289"/>
    <col width="9.140000000000001" customWidth="1" min="1290" max="1290"/>
    <col width="9.43" customWidth="1" min="1291" max="1291"/>
    <col width="9.140000000000001" customWidth="1" min="1292" max="1536"/>
    <col width="9.289999999999999" customWidth="1" min="1537" max="1537"/>
    <col width="9.140000000000001" customWidth="1" min="1538" max="1538"/>
    <col width="9.289999999999999" customWidth="1" min="1539" max="1541"/>
    <col width="7.86" customWidth="1" min="1542" max="1542"/>
    <col width="9.140000000000001" customWidth="1" min="1543" max="1543"/>
    <col width="3.72" customWidth="1" min="1544" max="1544"/>
    <col width="9.710000000000001" customWidth="1" min="1545" max="1545"/>
    <col width="9.140000000000001" customWidth="1" min="1546" max="1546"/>
    <col width="9.43" customWidth="1" min="1547" max="1547"/>
    <col width="9.140000000000001" customWidth="1" min="1548" max="1792"/>
    <col width="9.289999999999999" customWidth="1" min="1793" max="1793"/>
    <col width="9.140000000000001" customWidth="1" min="1794" max="1794"/>
    <col width="9.289999999999999" customWidth="1" min="1795" max="1797"/>
    <col width="7.86" customWidth="1" min="1798" max="1798"/>
    <col width="9.140000000000001" customWidth="1" min="1799" max="1799"/>
    <col width="3.72" customWidth="1" min="1800" max="1800"/>
    <col width="9.710000000000001" customWidth="1" min="1801" max="1801"/>
    <col width="9.140000000000001" customWidth="1" min="1802" max="1802"/>
    <col width="9.43" customWidth="1" min="1803" max="1803"/>
    <col width="9.140000000000001" customWidth="1" min="1804" max="2048"/>
    <col width="9.289999999999999" customWidth="1" min="2049" max="2049"/>
    <col width="9.140000000000001" customWidth="1" min="2050" max="2050"/>
    <col width="9.289999999999999" customWidth="1" min="2051" max="2053"/>
    <col width="7.86" customWidth="1" min="2054" max="2054"/>
    <col width="9.140000000000001" customWidth="1" min="2055" max="2055"/>
    <col width="3.72" customWidth="1" min="2056" max="2056"/>
    <col width="9.710000000000001" customWidth="1" min="2057" max="2057"/>
    <col width="9.140000000000001" customWidth="1" min="2058" max="2058"/>
    <col width="9.43" customWidth="1" min="2059" max="2059"/>
    <col width="9.140000000000001" customWidth="1" min="2060" max="2304"/>
    <col width="9.289999999999999" customWidth="1" min="2305" max="2305"/>
    <col width="9.140000000000001" customWidth="1" min="2306" max="2306"/>
    <col width="9.289999999999999" customWidth="1" min="2307" max="2309"/>
    <col width="7.86" customWidth="1" min="2310" max="2310"/>
    <col width="9.140000000000001" customWidth="1" min="2311" max="2311"/>
    <col width="3.72" customWidth="1" min="2312" max="2312"/>
    <col width="9.710000000000001" customWidth="1" min="2313" max="2313"/>
    <col width="9.140000000000001" customWidth="1" min="2314" max="2314"/>
    <col width="9.43" customWidth="1" min="2315" max="2315"/>
    <col width="9.140000000000001" customWidth="1" min="2316" max="2560"/>
    <col width="9.289999999999999" customWidth="1" min="2561" max="2561"/>
    <col width="9.140000000000001" customWidth="1" min="2562" max="2562"/>
    <col width="9.289999999999999" customWidth="1" min="2563" max="2565"/>
    <col width="7.86" customWidth="1" min="2566" max="2566"/>
    <col width="9.140000000000001" customWidth="1" min="2567" max="2567"/>
    <col width="3.72" customWidth="1" min="2568" max="2568"/>
    <col width="9.710000000000001" customWidth="1" min="2569" max="2569"/>
    <col width="9.140000000000001" customWidth="1" min="2570" max="2570"/>
    <col width="9.43" customWidth="1" min="2571" max="2571"/>
    <col width="9.140000000000001" customWidth="1" min="2572" max="2816"/>
    <col width="9.289999999999999" customWidth="1" min="2817" max="2817"/>
    <col width="9.140000000000001" customWidth="1" min="2818" max="2818"/>
    <col width="9.289999999999999" customWidth="1" min="2819" max="2821"/>
    <col width="7.86" customWidth="1" min="2822" max="2822"/>
    <col width="9.140000000000001" customWidth="1" min="2823" max="2823"/>
    <col width="3.72" customWidth="1" min="2824" max="2824"/>
    <col width="9.710000000000001" customWidth="1" min="2825" max="2825"/>
    <col width="9.140000000000001" customWidth="1" min="2826" max="2826"/>
    <col width="9.43" customWidth="1" min="2827" max="2827"/>
    <col width="9.140000000000001" customWidth="1" min="2828" max="3072"/>
    <col width="9.289999999999999" customWidth="1" min="3073" max="3073"/>
    <col width="9.140000000000001" customWidth="1" min="3074" max="3074"/>
    <col width="9.289999999999999" customWidth="1" min="3075" max="3077"/>
    <col width="7.86" customWidth="1" min="3078" max="3078"/>
    <col width="9.140000000000001" customWidth="1" min="3079" max="3079"/>
    <col width="3.72" customWidth="1" min="3080" max="3080"/>
    <col width="9.710000000000001" customWidth="1" min="3081" max="3081"/>
    <col width="9.140000000000001" customWidth="1" min="3082" max="3082"/>
    <col width="9.43" customWidth="1" min="3083" max="3083"/>
    <col width="9.140000000000001" customWidth="1" min="3084" max="3328"/>
    <col width="9.289999999999999" customWidth="1" min="3329" max="3329"/>
    <col width="9.140000000000001" customWidth="1" min="3330" max="3330"/>
    <col width="9.289999999999999" customWidth="1" min="3331" max="3333"/>
    <col width="7.86" customWidth="1" min="3334" max="3334"/>
    <col width="9.140000000000001" customWidth="1" min="3335" max="3335"/>
    <col width="3.72" customWidth="1" min="3336" max="3336"/>
    <col width="9.710000000000001" customWidth="1" min="3337" max="3337"/>
    <col width="9.140000000000001" customWidth="1" min="3338" max="3338"/>
    <col width="9.43" customWidth="1" min="3339" max="3339"/>
    <col width="9.140000000000001" customWidth="1" min="3340" max="3584"/>
    <col width="9.289999999999999" customWidth="1" min="3585" max="3585"/>
    <col width="9.140000000000001" customWidth="1" min="3586" max="3586"/>
    <col width="9.289999999999999" customWidth="1" min="3587" max="3589"/>
    <col width="7.86" customWidth="1" min="3590" max="3590"/>
    <col width="9.140000000000001" customWidth="1" min="3591" max="3591"/>
    <col width="3.72" customWidth="1" min="3592" max="3592"/>
    <col width="9.710000000000001" customWidth="1" min="3593" max="3593"/>
    <col width="9.140000000000001" customWidth="1" min="3594" max="3594"/>
    <col width="9.43" customWidth="1" min="3595" max="3595"/>
    <col width="9.140000000000001" customWidth="1" min="3596" max="3840"/>
    <col width="9.289999999999999" customWidth="1" min="3841" max="3841"/>
    <col width="9.140000000000001" customWidth="1" min="3842" max="3842"/>
    <col width="9.289999999999999" customWidth="1" min="3843" max="3845"/>
    <col width="7.86" customWidth="1" min="3846" max="3846"/>
    <col width="9.140000000000001" customWidth="1" min="3847" max="3847"/>
    <col width="3.72" customWidth="1" min="3848" max="3848"/>
    <col width="9.710000000000001" customWidth="1" min="3849" max="3849"/>
    <col width="9.140000000000001" customWidth="1" min="3850" max="3850"/>
    <col width="9.43" customWidth="1" min="3851" max="3851"/>
    <col width="9.140000000000001" customWidth="1" min="3852" max="4096"/>
    <col width="9.289999999999999" customWidth="1" min="4097" max="4097"/>
    <col width="9.140000000000001" customWidth="1" min="4098" max="4098"/>
    <col width="9.289999999999999" customWidth="1" min="4099" max="4101"/>
    <col width="7.86" customWidth="1" min="4102" max="4102"/>
    <col width="9.140000000000001" customWidth="1" min="4103" max="4103"/>
    <col width="3.72" customWidth="1" min="4104" max="4104"/>
    <col width="9.710000000000001" customWidth="1" min="4105" max="4105"/>
    <col width="9.140000000000001" customWidth="1" min="4106" max="4106"/>
    <col width="9.43" customWidth="1" min="4107" max="4107"/>
    <col width="9.140000000000001" customWidth="1" min="4108" max="4352"/>
    <col width="9.289999999999999" customWidth="1" min="4353" max="4353"/>
    <col width="9.140000000000001" customWidth="1" min="4354" max="4354"/>
    <col width="9.289999999999999" customWidth="1" min="4355" max="4357"/>
    <col width="7.86" customWidth="1" min="4358" max="4358"/>
    <col width="9.140000000000001" customWidth="1" min="4359" max="4359"/>
    <col width="3.72" customWidth="1" min="4360" max="4360"/>
    <col width="9.710000000000001" customWidth="1" min="4361" max="4361"/>
    <col width="9.140000000000001" customWidth="1" min="4362" max="4362"/>
    <col width="9.43" customWidth="1" min="4363" max="4363"/>
    <col width="9.140000000000001" customWidth="1" min="4364" max="4608"/>
    <col width="9.289999999999999" customWidth="1" min="4609" max="4609"/>
    <col width="9.140000000000001" customWidth="1" min="4610" max="4610"/>
    <col width="9.289999999999999" customWidth="1" min="4611" max="4613"/>
    <col width="7.86" customWidth="1" min="4614" max="4614"/>
    <col width="9.140000000000001" customWidth="1" min="4615" max="4615"/>
    <col width="3.72" customWidth="1" min="4616" max="4616"/>
    <col width="9.710000000000001" customWidth="1" min="4617" max="4617"/>
    <col width="9.140000000000001" customWidth="1" min="4618" max="4618"/>
    <col width="9.43" customWidth="1" min="4619" max="4619"/>
    <col width="9.140000000000001" customWidth="1" min="4620" max="4864"/>
    <col width="9.289999999999999" customWidth="1" min="4865" max="4865"/>
    <col width="9.140000000000001" customWidth="1" min="4866" max="4866"/>
    <col width="9.289999999999999" customWidth="1" min="4867" max="4869"/>
    <col width="7.86" customWidth="1" min="4870" max="4870"/>
    <col width="9.140000000000001" customWidth="1" min="4871" max="4871"/>
    <col width="3.72" customWidth="1" min="4872" max="4872"/>
    <col width="9.710000000000001" customWidth="1" min="4873" max="4873"/>
    <col width="9.140000000000001" customWidth="1" min="4874" max="4874"/>
    <col width="9.43" customWidth="1" min="4875" max="4875"/>
    <col width="9.140000000000001" customWidth="1" min="4876" max="5120"/>
    <col width="9.289999999999999" customWidth="1" min="5121" max="5121"/>
    <col width="9.140000000000001" customWidth="1" min="5122" max="5122"/>
    <col width="9.289999999999999" customWidth="1" min="5123" max="5125"/>
    <col width="7.86" customWidth="1" min="5126" max="5126"/>
    <col width="9.140000000000001" customWidth="1" min="5127" max="5127"/>
    <col width="3.72" customWidth="1" min="5128" max="5128"/>
    <col width="9.710000000000001" customWidth="1" min="5129" max="5129"/>
    <col width="9.140000000000001" customWidth="1" min="5130" max="5130"/>
    <col width="9.43" customWidth="1" min="5131" max="5131"/>
    <col width="9.140000000000001" customWidth="1" min="5132" max="5376"/>
    <col width="9.289999999999999" customWidth="1" min="5377" max="5377"/>
    <col width="9.140000000000001" customWidth="1" min="5378" max="5378"/>
    <col width="9.289999999999999" customWidth="1" min="5379" max="5381"/>
    <col width="7.86" customWidth="1" min="5382" max="5382"/>
    <col width="9.140000000000001" customWidth="1" min="5383" max="5383"/>
    <col width="3.72" customWidth="1" min="5384" max="5384"/>
    <col width="9.710000000000001" customWidth="1" min="5385" max="5385"/>
    <col width="9.140000000000001" customWidth="1" min="5386" max="5386"/>
    <col width="9.43" customWidth="1" min="5387" max="5387"/>
    <col width="9.140000000000001" customWidth="1" min="5388" max="5632"/>
    <col width="9.289999999999999" customWidth="1" min="5633" max="5633"/>
    <col width="9.140000000000001" customWidth="1" min="5634" max="5634"/>
    <col width="9.289999999999999" customWidth="1" min="5635" max="5637"/>
    <col width="7.86" customWidth="1" min="5638" max="5638"/>
    <col width="9.140000000000001" customWidth="1" min="5639" max="5639"/>
    <col width="3.72" customWidth="1" min="5640" max="5640"/>
    <col width="9.710000000000001" customWidth="1" min="5641" max="5641"/>
    <col width="9.140000000000001" customWidth="1" min="5642" max="5642"/>
    <col width="9.43" customWidth="1" min="5643" max="5643"/>
    <col width="9.140000000000001" customWidth="1" min="5644" max="5888"/>
    <col width="9.289999999999999" customWidth="1" min="5889" max="5889"/>
    <col width="9.140000000000001" customWidth="1" min="5890" max="5890"/>
    <col width="9.289999999999999" customWidth="1" min="5891" max="5893"/>
    <col width="7.86" customWidth="1" min="5894" max="5894"/>
    <col width="9.140000000000001" customWidth="1" min="5895" max="5895"/>
    <col width="3.72" customWidth="1" min="5896" max="5896"/>
    <col width="9.710000000000001" customWidth="1" min="5897" max="5897"/>
    <col width="9.140000000000001" customWidth="1" min="5898" max="5898"/>
    <col width="9.43" customWidth="1" min="5899" max="5899"/>
    <col width="9.140000000000001" customWidth="1" min="5900" max="6144"/>
    <col width="9.289999999999999" customWidth="1" min="6145" max="6145"/>
    <col width="9.140000000000001" customWidth="1" min="6146" max="6146"/>
    <col width="9.289999999999999" customWidth="1" min="6147" max="6149"/>
    <col width="7.86" customWidth="1" min="6150" max="6150"/>
    <col width="9.140000000000001" customWidth="1" min="6151" max="6151"/>
    <col width="3.72" customWidth="1" min="6152" max="6152"/>
    <col width="9.710000000000001" customWidth="1" min="6153" max="6153"/>
    <col width="9.140000000000001" customWidth="1" min="6154" max="6154"/>
    <col width="9.43" customWidth="1" min="6155" max="6155"/>
    <col width="9.140000000000001" customWidth="1" min="6156" max="6400"/>
    <col width="9.289999999999999" customWidth="1" min="6401" max="6401"/>
    <col width="9.140000000000001" customWidth="1" min="6402" max="6402"/>
    <col width="9.289999999999999" customWidth="1" min="6403" max="6405"/>
    <col width="7.86" customWidth="1" min="6406" max="6406"/>
    <col width="9.140000000000001" customWidth="1" min="6407" max="6407"/>
    <col width="3.72" customWidth="1" min="6408" max="6408"/>
    <col width="9.710000000000001" customWidth="1" min="6409" max="6409"/>
    <col width="9.140000000000001" customWidth="1" min="6410" max="6410"/>
    <col width="9.43" customWidth="1" min="6411" max="6411"/>
    <col width="9.140000000000001" customWidth="1" min="6412" max="6656"/>
    <col width="9.289999999999999" customWidth="1" min="6657" max="6657"/>
    <col width="9.140000000000001" customWidth="1" min="6658" max="6658"/>
    <col width="9.289999999999999" customWidth="1" min="6659" max="6661"/>
    <col width="7.86" customWidth="1" min="6662" max="6662"/>
    <col width="9.140000000000001" customWidth="1" min="6663" max="6663"/>
    <col width="3.72" customWidth="1" min="6664" max="6664"/>
    <col width="9.710000000000001" customWidth="1" min="6665" max="6665"/>
    <col width="9.140000000000001" customWidth="1" min="6666" max="6666"/>
    <col width="9.43" customWidth="1" min="6667" max="6667"/>
    <col width="9.140000000000001" customWidth="1" min="6668" max="6912"/>
    <col width="9.289999999999999" customWidth="1" min="6913" max="6913"/>
    <col width="9.140000000000001" customWidth="1" min="6914" max="6914"/>
    <col width="9.289999999999999" customWidth="1" min="6915" max="6917"/>
    <col width="7.86" customWidth="1" min="6918" max="6918"/>
    <col width="9.140000000000001" customWidth="1" min="6919" max="6919"/>
    <col width="3.72" customWidth="1" min="6920" max="6920"/>
    <col width="9.710000000000001" customWidth="1" min="6921" max="6921"/>
    <col width="9.140000000000001" customWidth="1" min="6922" max="6922"/>
    <col width="9.43" customWidth="1" min="6923" max="6923"/>
    <col width="9.140000000000001" customWidth="1" min="6924" max="7168"/>
    <col width="9.289999999999999" customWidth="1" min="7169" max="7169"/>
    <col width="9.140000000000001" customWidth="1" min="7170" max="7170"/>
    <col width="9.289999999999999" customWidth="1" min="7171" max="7173"/>
    <col width="7.86" customWidth="1" min="7174" max="7174"/>
    <col width="9.140000000000001" customWidth="1" min="7175" max="7175"/>
    <col width="3.72" customWidth="1" min="7176" max="7176"/>
    <col width="9.710000000000001" customWidth="1" min="7177" max="7177"/>
    <col width="9.140000000000001" customWidth="1" min="7178" max="7178"/>
    <col width="9.43" customWidth="1" min="7179" max="7179"/>
    <col width="9.140000000000001" customWidth="1" min="7180" max="7424"/>
    <col width="9.289999999999999" customWidth="1" min="7425" max="7425"/>
    <col width="9.140000000000001" customWidth="1" min="7426" max="7426"/>
    <col width="9.289999999999999" customWidth="1" min="7427" max="7429"/>
    <col width="7.86" customWidth="1" min="7430" max="7430"/>
    <col width="9.140000000000001" customWidth="1" min="7431" max="7431"/>
    <col width="3.72" customWidth="1" min="7432" max="7432"/>
    <col width="9.710000000000001" customWidth="1" min="7433" max="7433"/>
    <col width="9.140000000000001" customWidth="1" min="7434" max="7434"/>
    <col width="9.43" customWidth="1" min="7435" max="7435"/>
    <col width="9.140000000000001" customWidth="1" min="7436" max="7680"/>
    <col width="9.289999999999999" customWidth="1" min="7681" max="7681"/>
    <col width="9.140000000000001" customWidth="1" min="7682" max="7682"/>
    <col width="9.289999999999999" customWidth="1" min="7683" max="7685"/>
    <col width="7.86" customWidth="1" min="7686" max="7686"/>
    <col width="9.140000000000001" customWidth="1" min="7687" max="7687"/>
    <col width="3.72" customWidth="1" min="7688" max="7688"/>
    <col width="9.710000000000001" customWidth="1" min="7689" max="7689"/>
    <col width="9.140000000000001" customWidth="1" min="7690" max="7690"/>
    <col width="9.43" customWidth="1" min="7691" max="7691"/>
    <col width="9.140000000000001" customWidth="1" min="7692" max="7936"/>
    <col width="9.289999999999999" customWidth="1" min="7937" max="7937"/>
    <col width="9.140000000000001" customWidth="1" min="7938" max="7938"/>
    <col width="9.289999999999999" customWidth="1" min="7939" max="7941"/>
    <col width="7.86" customWidth="1" min="7942" max="7942"/>
    <col width="9.140000000000001" customWidth="1" min="7943" max="7943"/>
    <col width="3.72" customWidth="1" min="7944" max="7944"/>
    <col width="9.710000000000001" customWidth="1" min="7945" max="7945"/>
    <col width="9.140000000000001" customWidth="1" min="7946" max="7946"/>
    <col width="9.43" customWidth="1" min="7947" max="7947"/>
    <col width="9.140000000000001" customWidth="1" min="7948" max="8192"/>
    <col width="9.289999999999999" customWidth="1" min="8193" max="8193"/>
    <col width="9.140000000000001" customWidth="1" min="8194" max="8194"/>
    <col width="9.289999999999999" customWidth="1" min="8195" max="8197"/>
    <col width="7.86" customWidth="1" min="8198" max="8198"/>
    <col width="9.140000000000001" customWidth="1" min="8199" max="8199"/>
    <col width="3.72" customWidth="1" min="8200" max="8200"/>
    <col width="9.710000000000001" customWidth="1" min="8201" max="8201"/>
    <col width="9.140000000000001" customWidth="1" min="8202" max="8202"/>
    <col width="9.43" customWidth="1" min="8203" max="8203"/>
    <col width="9.140000000000001" customWidth="1" min="8204" max="8448"/>
    <col width="9.289999999999999" customWidth="1" min="8449" max="8449"/>
    <col width="9.140000000000001" customWidth="1" min="8450" max="8450"/>
    <col width="9.289999999999999" customWidth="1" min="8451" max="8453"/>
    <col width="7.86" customWidth="1" min="8454" max="8454"/>
    <col width="9.140000000000001" customWidth="1" min="8455" max="8455"/>
    <col width="3.72" customWidth="1" min="8456" max="8456"/>
    <col width="9.710000000000001" customWidth="1" min="8457" max="8457"/>
    <col width="9.140000000000001" customWidth="1" min="8458" max="8458"/>
    <col width="9.43" customWidth="1" min="8459" max="8459"/>
    <col width="9.140000000000001" customWidth="1" min="8460" max="8704"/>
    <col width="9.289999999999999" customWidth="1" min="8705" max="8705"/>
    <col width="9.140000000000001" customWidth="1" min="8706" max="8706"/>
    <col width="9.289999999999999" customWidth="1" min="8707" max="8709"/>
    <col width="7.86" customWidth="1" min="8710" max="8710"/>
    <col width="9.140000000000001" customWidth="1" min="8711" max="8711"/>
    <col width="3.72" customWidth="1" min="8712" max="8712"/>
    <col width="9.710000000000001" customWidth="1" min="8713" max="8713"/>
    <col width="9.140000000000001" customWidth="1" min="8714" max="8714"/>
    <col width="9.43" customWidth="1" min="8715" max="8715"/>
    <col width="9.140000000000001" customWidth="1" min="8716" max="8960"/>
    <col width="9.289999999999999" customWidth="1" min="8961" max="8961"/>
    <col width="9.140000000000001" customWidth="1" min="8962" max="8962"/>
    <col width="9.289999999999999" customWidth="1" min="8963" max="8965"/>
    <col width="7.86" customWidth="1" min="8966" max="8966"/>
    <col width="9.140000000000001" customWidth="1" min="8967" max="8967"/>
    <col width="3.72" customWidth="1" min="8968" max="8968"/>
    <col width="9.710000000000001" customWidth="1" min="8969" max="8969"/>
    <col width="9.140000000000001" customWidth="1" min="8970" max="8970"/>
    <col width="9.43" customWidth="1" min="8971" max="8971"/>
    <col width="9.140000000000001" customWidth="1" min="8972" max="9216"/>
    <col width="9.289999999999999" customWidth="1" min="9217" max="9217"/>
    <col width="9.140000000000001" customWidth="1" min="9218" max="9218"/>
    <col width="9.289999999999999" customWidth="1" min="9219" max="9221"/>
    <col width="7.86" customWidth="1" min="9222" max="9222"/>
    <col width="9.140000000000001" customWidth="1" min="9223" max="9223"/>
    <col width="3.72" customWidth="1" min="9224" max="9224"/>
    <col width="9.710000000000001" customWidth="1" min="9225" max="9225"/>
    <col width="9.140000000000001" customWidth="1" min="9226" max="9226"/>
    <col width="9.43" customWidth="1" min="9227" max="9227"/>
    <col width="9.140000000000001" customWidth="1" min="9228" max="9472"/>
    <col width="9.289999999999999" customWidth="1" min="9473" max="9473"/>
    <col width="9.140000000000001" customWidth="1" min="9474" max="9474"/>
    <col width="9.289999999999999" customWidth="1" min="9475" max="9477"/>
    <col width="7.86" customWidth="1" min="9478" max="9478"/>
    <col width="9.140000000000001" customWidth="1" min="9479" max="9479"/>
    <col width="3.72" customWidth="1" min="9480" max="9480"/>
    <col width="9.710000000000001" customWidth="1" min="9481" max="9481"/>
    <col width="9.140000000000001" customWidth="1" min="9482" max="9482"/>
    <col width="9.43" customWidth="1" min="9483" max="9483"/>
    <col width="9.140000000000001" customWidth="1" min="9484" max="9728"/>
    <col width="9.289999999999999" customWidth="1" min="9729" max="9729"/>
    <col width="9.140000000000001" customWidth="1" min="9730" max="9730"/>
    <col width="9.289999999999999" customWidth="1" min="9731" max="9733"/>
    <col width="7.86" customWidth="1" min="9734" max="9734"/>
    <col width="9.140000000000001" customWidth="1" min="9735" max="9735"/>
    <col width="3.72" customWidth="1" min="9736" max="9736"/>
    <col width="9.710000000000001" customWidth="1" min="9737" max="9737"/>
    <col width="9.140000000000001" customWidth="1" min="9738" max="9738"/>
    <col width="9.43" customWidth="1" min="9739" max="9739"/>
    <col width="9.140000000000001" customWidth="1" min="9740" max="9984"/>
    <col width="9.289999999999999" customWidth="1" min="9985" max="9985"/>
    <col width="9.140000000000001" customWidth="1" min="9986" max="9986"/>
    <col width="9.289999999999999" customWidth="1" min="9987" max="9989"/>
    <col width="7.86" customWidth="1" min="9990" max="9990"/>
    <col width="9.140000000000001" customWidth="1" min="9991" max="9991"/>
    <col width="3.72" customWidth="1" min="9992" max="9992"/>
    <col width="9.710000000000001" customWidth="1" min="9993" max="9993"/>
    <col width="9.140000000000001" customWidth="1" min="9994" max="9994"/>
    <col width="9.43" customWidth="1" min="9995" max="9995"/>
    <col width="9.140000000000001" customWidth="1" min="9996" max="10240"/>
    <col width="9.289999999999999" customWidth="1" min="10241" max="10241"/>
    <col width="9.140000000000001" customWidth="1" min="10242" max="10242"/>
    <col width="9.289999999999999" customWidth="1" min="10243" max="10245"/>
    <col width="7.86" customWidth="1" min="10246" max="10246"/>
    <col width="9.140000000000001" customWidth="1" min="10247" max="10247"/>
    <col width="3.72" customWidth="1" min="10248" max="10248"/>
    <col width="9.710000000000001" customWidth="1" min="10249" max="10249"/>
    <col width="9.140000000000001" customWidth="1" min="10250" max="10250"/>
    <col width="9.43" customWidth="1" min="10251" max="10251"/>
    <col width="9.140000000000001" customWidth="1" min="10252" max="10496"/>
    <col width="9.289999999999999" customWidth="1" min="10497" max="10497"/>
    <col width="9.140000000000001" customWidth="1" min="10498" max="10498"/>
    <col width="9.289999999999999" customWidth="1" min="10499" max="10501"/>
    <col width="7.86" customWidth="1" min="10502" max="10502"/>
    <col width="9.140000000000001" customWidth="1" min="10503" max="10503"/>
    <col width="3.72" customWidth="1" min="10504" max="10504"/>
    <col width="9.710000000000001" customWidth="1" min="10505" max="10505"/>
    <col width="9.140000000000001" customWidth="1" min="10506" max="10506"/>
    <col width="9.43" customWidth="1" min="10507" max="10507"/>
    <col width="9.140000000000001" customWidth="1" min="10508" max="10752"/>
    <col width="9.289999999999999" customWidth="1" min="10753" max="10753"/>
    <col width="9.140000000000001" customWidth="1" min="10754" max="10754"/>
    <col width="9.289999999999999" customWidth="1" min="10755" max="10757"/>
    <col width="7.86" customWidth="1" min="10758" max="10758"/>
    <col width="9.140000000000001" customWidth="1" min="10759" max="10759"/>
    <col width="3.72" customWidth="1" min="10760" max="10760"/>
    <col width="9.710000000000001" customWidth="1" min="10761" max="10761"/>
    <col width="9.140000000000001" customWidth="1" min="10762" max="10762"/>
    <col width="9.43" customWidth="1" min="10763" max="10763"/>
    <col width="9.140000000000001" customWidth="1" min="10764" max="11008"/>
    <col width="9.289999999999999" customWidth="1" min="11009" max="11009"/>
    <col width="9.140000000000001" customWidth="1" min="11010" max="11010"/>
    <col width="9.289999999999999" customWidth="1" min="11011" max="11013"/>
    <col width="7.86" customWidth="1" min="11014" max="11014"/>
    <col width="9.140000000000001" customWidth="1" min="11015" max="11015"/>
    <col width="3.72" customWidth="1" min="11016" max="11016"/>
    <col width="9.710000000000001" customWidth="1" min="11017" max="11017"/>
    <col width="9.140000000000001" customWidth="1" min="11018" max="11018"/>
    <col width="9.43" customWidth="1" min="11019" max="11019"/>
    <col width="9.140000000000001" customWidth="1" min="11020" max="11264"/>
    <col width="9.289999999999999" customWidth="1" min="11265" max="11265"/>
    <col width="9.140000000000001" customWidth="1" min="11266" max="11266"/>
    <col width="9.289999999999999" customWidth="1" min="11267" max="11269"/>
    <col width="7.86" customWidth="1" min="11270" max="11270"/>
    <col width="9.140000000000001" customWidth="1" min="11271" max="11271"/>
    <col width="3.72" customWidth="1" min="11272" max="11272"/>
    <col width="9.710000000000001" customWidth="1" min="11273" max="11273"/>
    <col width="9.140000000000001" customWidth="1" min="11274" max="11274"/>
    <col width="9.43" customWidth="1" min="11275" max="11275"/>
    <col width="9.140000000000001" customWidth="1" min="11276" max="11520"/>
    <col width="9.289999999999999" customWidth="1" min="11521" max="11521"/>
    <col width="9.140000000000001" customWidth="1" min="11522" max="11522"/>
    <col width="9.289999999999999" customWidth="1" min="11523" max="11525"/>
    <col width="7.86" customWidth="1" min="11526" max="11526"/>
    <col width="9.140000000000001" customWidth="1" min="11527" max="11527"/>
    <col width="3.72" customWidth="1" min="11528" max="11528"/>
    <col width="9.710000000000001" customWidth="1" min="11529" max="11529"/>
    <col width="9.140000000000001" customWidth="1" min="11530" max="11530"/>
    <col width="9.43" customWidth="1" min="11531" max="11531"/>
    <col width="9.140000000000001" customWidth="1" min="11532" max="11776"/>
    <col width="9.289999999999999" customWidth="1" min="11777" max="11777"/>
    <col width="9.140000000000001" customWidth="1" min="11778" max="11778"/>
    <col width="9.289999999999999" customWidth="1" min="11779" max="11781"/>
    <col width="7.86" customWidth="1" min="11782" max="11782"/>
    <col width="9.140000000000001" customWidth="1" min="11783" max="11783"/>
    <col width="3.72" customWidth="1" min="11784" max="11784"/>
    <col width="9.710000000000001" customWidth="1" min="11785" max="11785"/>
    <col width="9.140000000000001" customWidth="1" min="11786" max="11786"/>
    <col width="9.43" customWidth="1" min="11787" max="11787"/>
    <col width="9.140000000000001" customWidth="1" min="11788" max="12032"/>
    <col width="9.289999999999999" customWidth="1" min="12033" max="12033"/>
    <col width="9.140000000000001" customWidth="1" min="12034" max="12034"/>
    <col width="9.289999999999999" customWidth="1" min="12035" max="12037"/>
    <col width="7.86" customWidth="1" min="12038" max="12038"/>
    <col width="9.140000000000001" customWidth="1" min="12039" max="12039"/>
    <col width="3.72" customWidth="1" min="12040" max="12040"/>
    <col width="9.710000000000001" customWidth="1" min="12041" max="12041"/>
    <col width="9.140000000000001" customWidth="1" min="12042" max="12042"/>
    <col width="9.43" customWidth="1" min="12043" max="12043"/>
    <col width="9.140000000000001" customWidth="1" min="12044" max="12288"/>
    <col width="9.289999999999999" customWidth="1" min="12289" max="12289"/>
    <col width="9.140000000000001" customWidth="1" min="12290" max="12290"/>
    <col width="9.289999999999999" customWidth="1" min="12291" max="12293"/>
    <col width="7.86" customWidth="1" min="12294" max="12294"/>
    <col width="9.140000000000001" customWidth="1" min="12295" max="12295"/>
    <col width="3.72" customWidth="1" min="12296" max="12296"/>
    <col width="9.710000000000001" customWidth="1" min="12297" max="12297"/>
    <col width="9.140000000000001" customWidth="1" min="12298" max="12298"/>
    <col width="9.43" customWidth="1" min="12299" max="12299"/>
    <col width="9.140000000000001" customWidth="1" min="12300" max="12544"/>
    <col width="9.289999999999999" customWidth="1" min="12545" max="12545"/>
    <col width="9.140000000000001" customWidth="1" min="12546" max="12546"/>
    <col width="9.289999999999999" customWidth="1" min="12547" max="12549"/>
    <col width="7.86" customWidth="1" min="12550" max="12550"/>
    <col width="9.140000000000001" customWidth="1" min="12551" max="12551"/>
    <col width="3.72" customWidth="1" min="12552" max="12552"/>
    <col width="9.710000000000001" customWidth="1" min="12553" max="12553"/>
    <col width="9.140000000000001" customWidth="1" min="12554" max="12554"/>
    <col width="9.43" customWidth="1" min="12555" max="12555"/>
    <col width="9.140000000000001" customWidth="1" min="12556" max="12800"/>
    <col width="9.289999999999999" customWidth="1" min="12801" max="12801"/>
    <col width="9.140000000000001" customWidth="1" min="12802" max="12802"/>
    <col width="9.289999999999999" customWidth="1" min="12803" max="12805"/>
    <col width="7.86" customWidth="1" min="12806" max="12806"/>
    <col width="9.140000000000001" customWidth="1" min="12807" max="12807"/>
    <col width="3.72" customWidth="1" min="12808" max="12808"/>
    <col width="9.710000000000001" customWidth="1" min="12809" max="12809"/>
    <col width="9.140000000000001" customWidth="1" min="12810" max="12810"/>
    <col width="9.43" customWidth="1" min="12811" max="12811"/>
    <col width="9.140000000000001" customWidth="1" min="12812" max="13056"/>
    <col width="9.289999999999999" customWidth="1" min="13057" max="13057"/>
    <col width="9.140000000000001" customWidth="1" min="13058" max="13058"/>
    <col width="9.289999999999999" customWidth="1" min="13059" max="13061"/>
    <col width="7.86" customWidth="1" min="13062" max="13062"/>
    <col width="9.140000000000001" customWidth="1" min="13063" max="13063"/>
    <col width="3.72" customWidth="1" min="13064" max="13064"/>
    <col width="9.710000000000001" customWidth="1" min="13065" max="13065"/>
    <col width="9.140000000000001" customWidth="1" min="13066" max="13066"/>
    <col width="9.43" customWidth="1" min="13067" max="13067"/>
    <col width="9.140000000000001" customWidth="1" min="13068" max="13312"/>
    <col width="9.289999999999999" customWidth="1" min="13313" max="13313"/>
    <col width="9.140000000000001" customWidth="1" min="13314" max="13314"/>
    <col width="9.289999999999999" customWidth="1" min="13315" max="13317"/>
    <col width="7.86" customWidth="1" min="13318" max="13318"/>
    <col width="9.140000000000001" customWidth="1" min="13319" max="13319"/>
    <col width="3.72" customWidth="1" min="13320" max="13320"/>
    <col width="9.710000000000001" customWidth="1" min="13321" max="13321"/>
    <col width="9.140000000000001" customWidth="1" min="13322" max="13322"/>
    <col width="9.43" customWidth="1" min="13323" max="13323"/>
    <col width="9.140000000000001" customWidth="1" min="13324" max="13568"/>
    <col width="9.289999999999999" customWidth="1" min="13569" max="13569"/>
    <col width="9.140000000000001" customWidth="1" min="13570" max="13570"/>
    <col width="9.289999999999999" customWidth="1" min="13571" max="13573"/>
    <col width="7.86" customWidth="1" min="13574" max="13574"/>
    <col width="9.140000000000001" customWidth="1" min="13575" max="13575"/>
    <col width="3.72" customWidth="1" min="13576" max="13576"/>
    <col width="9.710000000000001" customWidth="1" min="13577" max="13577"/>
    <col width="9.140000000000001" customWidth="1" min="13578" max="13578"/>
    <col width="9.43" customWidth="1" min="13579" max="13579"/>
    <col width="9.140000000000001" customWidth="1" min="13580" max="13824"/>
    <col width="9.289999999999999" customWidth="1" min="13825" max="13825"/>
    <col width="9.140000000000001" customWidth="1" min="13826" max="13826"/>
    <col width="9.289999999999999" customWidth="1" min="13827" max="13829"/>
    <col width="7.86" customWidth="1" min="13830" max="13830"/>
    <col width="9.140000000000001" customWidth="1" min="13831" max="13831"/>
    <col width="3.72" customWidth="1" min="13832" max="13832"/>
    <col width="9.710000000000001" customWidth="1" min="13833" max="13833"/>
    <col width="9.140000000000001" customWidth="1" min="13834" max="13834"/>
    <col width="9.43" customWidth="1" min="13835" max="13835"/>
    <col width="9.140000000000001" customWidth="1" min="13836" max="14080"/>
    <col width="9.289999999999999" customWidth="1" min="14081" max="14081"/>
    <col width="9.140000000000001" customWidth="1" min="14082" max="14082"/>
    <col width="9.289999999999999" customWidth="1" min="14083" max="14085"/>
    <col width="7.86" customWidth="1" min="14086" max="14086"/>
    <col width="9.140000000000001" customWidth="1" min="14087" max="14087"/>
    <col width="3.72" customWidth="1" min="14088" max="14088"/>
    <col width="9.710000000000001" customWidth="1" min="14089" max="14089"/>
    <col width="9.140000000000001" customWidth="1" min="14090" max="14090"/>
    <col width="9.43" customWidth="1" min="14091" max="14091"/>
    <col width="9.140000000000001" customWidth="1" min="14092" max="14336"/>
    <col width="9.289999999999999" customWidth="1" min="14337" max="14337"/>
    <col width="9.140000000000001" customWidth="1" min="14338" max="14338"/>
    <col width="9.289999999999999" customWidth="1" min="14339" max="14341"/>
    <col width="7.86" customWidth="1" min="14342" max="14342"/>
    <col width="9.140000000000001" customWidth="1" min="14343" max="14343"/>
    <col width="3.72" customWidth="1" min="14344" max="14344"/>
    <col width="9.710000000000001" customWidth="1" min="14345" max="14345"/>
    <col width="9.140000000000001" customWidth="1" min="14346" max="14346"/>
    <col width="9.43" customWidth="1" min="14347" max="14347"/>
    <col width="9.140000000000001" customWidth="1" min="14348" max="14592"/>
    <col width="9.289999999999999" customWidth="1" min="14593" max="14593"/>
    <col width="9.140000000000001" customWidth="1" min="14594" max="14594"/>
    <col width="9.289999999999999" customWidth="1" min="14595" max="14597"/>
    <col width="7.86" customWidth="1" min="14598" max="14598"/>
    <col width="9.140000000000001" customWidth="1" min="14599" max="14599"/>
    <col width="3.72" customWidth="1" min="14600" max="14600"/>
    <col width="9.710000000000001" customWidth="1" min="14601" max="14601"/>
    <col width="9.140000000000001" customWidth="1" min="14602" max="14602"/>
    <col width="9.43" customWidth="1" min="14603" max="14603"/>
    <col width="9.140000000000001" customWidth="1" min="14604" max="14848"/>
    <col width="9.289999999999999" customWidth="1" min="14849" max="14849"/>
    <col width="9.140000000000001" customWidth="1" min="14850" max="14850"/>
    <col width="9.289999999999999" customWidth="1" min="14851" max="14853"/>
    <col width="7.86" customWidth="1" min="14854" max="14854"/>
    <col width="9.140000000000001" customWidth="1" min="14855" max="14855"/>
    <col width="3.72" customWidth="1" min="14856" max="14856"/>
    <col width="9.710000000000001" customWidth="1" min="14857" max="14857"/>
    <col width="9.140000000000001" customWidth="1" min="14858" max="14858"/>
    <col width="9.43" customWidth="1" min="14859" max="14859"/>
    <col width="9.140000000000001" customWidth="1" min="14860" max="15104"/>
    <col width="9.289999999999999" customWidth="1" min="15105" max="15105"/>
    <col width="9.140000000000001" customWidth="1" min="15106" max="15106"/>
    <col width="9.289999999999999" customWidth="1" min="15107" max="15109"/>
    <col width="7.86" customWidth="1" min="15110" max="15110"/>
    <col width="9.140000000000001" customWidth="1" min="15111" max="15111"/>
    <col width="3.72" customWidth="1" min="15112" max="15112"/>
    <col width="9.710000000000001" customWidth="1" min="15113" max="15113"/>
    <col width="9.140000000000001" customWidth="1" min="15114" max="15114"/>
    <col width="9.43" customWidth="1" min="15115" max="15115"/>
    <col width="9.140000000000001" customWidth="1" min="15116" max="15360"/>
    <col width="9.289999999999999" customWidth="1" min="15361" max="15361"/>
    <col width="9.140000000000001" customWidth="1" min="15362" max="15362"/>
    <col width="9.289999999999999" customWidth="1" min="15363" max="15365"/>
    <col width="7.86" customWidth="1" min="15366" max="15366"/>
    <col width="9.140000000000001" customWidth="1" min="15367" max="15367"/>
    <col width="3.72" customWidth="1" min="15368" max="15368"/>
    <col width="9.710000000000001" customWidth="1" min="15369" max="15369"/>
    <col width="9.140000000000001" customWidth="1" min="15370" max="15370"/>
    <col width="9.43" customWidth="1" min="15371" max="15371"/>
    <col width="9.140000000000001" customWidth="1" min="15372" max="15616"/>
    <col width="9.289999999999999" customWidth="1" min="15617" max="15617"/>
    <col width="9.140000000000001" customWidth="1" min="15618" max="15618"/>
    <col width="9.289999999999999" customWidth="1" min="15619" max="15621"/>
    <col width="7.86" customWidth="1" min="15622" max="15622"/>
    <col width="9.140000000000001" customWidth="1" min="15623" max="15623"/>
    <col width="3.72" customWidth="1" min="15624" max="15624"/>
    <col width="9.710000000000001" customWidth="1" min="15625" max="15625"/>
    <col width="9.140000000000001" customWidth="1" min="15626" max="15626"/>
    <col width="9.43" customWidth="1" min="15627" max="15627"/>
    <col width="9.140000000000001" customWidth="1" min="15628" max="15872"/>
    <col width="9.289999999999999" customWidth="1" min="15873" max="15873"/>
    <col width="9.140000000000001" customWidth="1" min="15874" max="15874"/>
    <col width="9.289999999999999" customWidth="1" min="15875" max="15877"/>
    <col width="7.86" customWidth="1" min="15878" max="15878"/>
    <col width="9.140000000000001" customWidth="1" min="15879" max="15879"/>
    <col width="3.72" customWidth="1" min="15880" max="15880"/>
    <col width="9.710000000000001" customWidth="1" min="15881" max="15881"/>
    <col width="9.140000000000001" customWidth="1" min="15882" max="15882"/>
    <col width="9.43" customWidth="1" min="15883" max="15883"/>
    <col width="9.140000000000001" customWidth="1" min="15884" max="16128"/>
    <col width="9.289999999999999" customWidth="1" min="16129" max="16129"/>
    <col width="9.140000000000001" customWidth="1" min="16130" max="16130"/>
    <col width="9.289999999999999" customWidth="1" min="16131" max="16133"/>
    <col width="7.86" customWidth="1" min="16134" max="16134"/>
    <col width="9.140000000000001" customWidth="1" min="16135" max="16135"/>
    <col width="3.72" customWidth="1" min="16136" max="16136"/>
    <col width="9.710000000000001" customWidth="1" min="16137" max="16137"/>
    <col width="9.140000000000001" customWidth="1" min="16138" max="16138"/>
    <col width="9.43" customWidth="1" min="16139" max="16139"/>
    <col width="9.140000000000001" customWidth="1" min="16140" max="16384"/>
  </cols>
  <sheetData>
    <row r="1" ht="15" customHeight="1">
      <c r="A1" s="199" t="inlineStr">
        <is>
          <t>Сметный расчет № СР-2-29</t>
        </is>
      </c>
    </row>
    <row r="2" ht="15" customHeight="1">
      <c r="A2" s="199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199" t="inlineStr">
        <is>
          <t>Объект: 29-ВЛ 220 Амурская-Благовещенская №1</t>
        </is>
      </c>
    </row>
    <row r="4">
      <c r="A4" s="200" t="inlineStr">
        <is>
          <t>Основание: Ф.579959-19.29-РД</t>
        </is>
      </c>
      <c r="B4" s="52" t="n"/>
      <c r="C4" s="52" t="n"/>
      <c r="D4" s="52" t="n"/>
      <c r="E4" s="52" t="n"/>
      <c r="F4" s="52" t="n"/>
      <c r="G4" s="52" t="n"/>
      <c r="H4" s="52" t="n"/>
      <c r="I4" s="52" t="n"/>
      <c r="J4" s="52" t="n"/>
      <c r="K4" s="52" t="n"/>
    </row>
    <row r="5" ht="25.5" customHeight="1">
      <c r="A5" s="201" t="inlineStr">
        <is>
          <t>№ п/п</t>
        </is>
      </c>
      <c r="B5" s="201" t="inlineStr">
        <is>
          <t>Наименование затрат</t>
        </is>
      </c>
      <c r="C5" s="202" t="n"/>
      <c r="D5" s="202" t="n"/>
      <c r="E5" s="202" t="n"/>
      <c r="F5" s="202" t="n"/>
      <c r="G5" s="202" t="n"/>
      <c r="H5" s="202" t="n"/>
      <c r="I5" s="203" t="n"/>
      <c r="J5" s="201" t="inlineStr">
        <is>
          <t>Ед. изм</t>
        </is>
      </c>
      <c r="K5" s="201" t="inlineStr">
        <is>
          <t>Затраты, руб.</t>
        </is>
      </c>
    </row>
    <row r="6" ht="15" customHeight="1">
      <c r="A6" s="204" t="inlineStr">
        <is>
          <t>Перевозка рабочих из г. Благовещенск к месту проведения работ</t>
        </is>
      </c>
      <c r="B6" s="202" t="n"/>
      <c r="C6" s="202" t="n"/>
      <c r="D6" s="202" t="n"/>
      <c r="E6" s="202" t="n"/>
      <c r="F6" s="202" t="n"/>
      <c r="G6" s="202" t="n"/>
      <c r="H6" s="202" t="n"/>
      <c r="I6" s="203" t="n"/>
      <c r="J6" s="205" t="n"/>
      <c r="K6" s="206" t="n"/>
    </row>
    <row r="7" ht="26.25" customHeight="1">
      <c r="A7" s="201" t="n">
        <v>1</v>
      </c>
      <c r="B7" s="207" t="inlineStr">
        <is>
          <t>Расстояние перевозки 
- по вдольтрассовым проездам</t>
        </is>
      </c>
      <c r="C7" s="202" t="n"/>
      <c r="D7" s="202" t="n"/>
      <c r="E7" s="202" t="n"/>
      <c r="F7" s="202" t="n"/>
      <c r="G7" s="202" t="n"/>
      <c r="H7" s="202" t="n"/>
      <c r="I7" s="203" t="n"/>
      <c r="J7" s="208" t="inlineStr">
        <is>
          <t>км</t>
        </is>
      </c>
      <c r="K7" s="209" t="n">
        <v>65</v>
      </c>
    </row>
    <row r="8" ht="17.25" customHeight="1">
      <c r="A8" s="201" t="n">
        <v>2</v>
      </c>
      <c r="B8" s="207" t="inlineStr">
        <is>
          <t>Количество перевозимых людей</t>
        </is>
      </c>
      <c r="C8" s="202" t="n"/>
      <c r="D8" s="202" t="n"/>
      <c r="E8" s="202" t="n"/>
      <c r="F8" s="202" t="n"/>
      <c r="G8" s="202" t="n"/>
      <c r="H8" s="202" t="n"/>
      <c r="I8" s="203" t="n"/>
      <c r="J8" s="208" t="inlineStr">
        <is>
          <t>чел.</t>
        </is>
      </c>
      <c r="K8" s="210" t="n">
        <f>9*3</f>
        <v>27</v>
      </c>
    </row>
    <row r="9" ht="17.25" customHeight="1">
      <c r="A9" s="201" t="n">
        <v>3</v>
      </c>
      <c r="B9" s="211" t="inlineStr">
        <is>
          <t xml:space="preserve">Продолжительность строительства </t>
        </is>
      </c>
      <c r="C9" s="202" t="n"/>
      <c r="D9" s="202" t="n"/>
      <c r="E9" s="202" t="n"/>
      <c r="F9" s="202" t="n"/>
      <c r="G9" s="202" t="n"/>
      <c r="H9" s="202" t="n"/>
      <c r="I9" s="203" t="n"/>
      <c r="J9" s="208" t="inlineStr">
        <is>
          <t>дней</t>
        </is>
      </c>
      <c r="K9" s="210" t="n">
        <f>30*3</f>
        <v>90</v>
      </c>
    </row>
    <row r="10" ht="17.25" customHeight="1">
      <c r="A10" s="201" t="n">
        <v>4</v>
      </c>
      <c r="B10" s="207" t="inlineStr">
        <is>
          <t>Частота перевозки</t>
        </is>
      </c>
      <c r="C10" s="202" t="n"/>
      <c r="D10" s="202" t="n"/>
      <c r="E10" s="202" t="n"/>
      <c r="F10" s="202" t="n"/>
      <c r="G10" s="202" t="n"/>
      <c r="H10" s="202" t="n"/>
      <c r="I10" s="203" t="n"/>
      <c r="J10" s="208" t="inlineStr">
        <is>
          <t>раз/день</t>
        </is>
      </c>
      <c r="K10" s="210" t="n">
        <v>2</v>
      </c>
    </row>
    <row r="11" ht="17.25" customHeight="1">
      <c r="A11" s="201" t="n">
        <v>5</v>
      </c>
      <c r="B11" s="211" t="inlineStr">
        <is>
          <t xml:space="preserve">Пассажировместимость машины  </t>
        </is>
      </c>
      <c r="C11" s="202" t="n"/>
      <c r="D11" s="202" t="n"/>
      <c r="E11" s="202" t="n"/>
      <c r="F11" s="202" t="n"/>
      <c r="G11" s="202" t="n"/>
      <c r="H11" s="202" t="n"/>
      <c r="I11" s="203" t="n"/>
      <c r="J11" s="208" t="inlineStr">
        <is>
          <t>чел.</t>
        </is>
      </c>
      <c r="K11" s="212" t="n">
        <v>20</v>
      </c>
    </row>
    <row r="12" ht="17.25" customHeight="1">
      <c r="A12" s="201" t="n">
        <v>6</v>
      </c>
      <c r="B12" s="207" t="inlineStr">
        <is>
          <t>Скорость движения автомобиля (Раздел 4)</t>
        </is>
      </c>
      <c r="C12" s="202" t="n"/>
      <c r="D12" s="202" t="n"/>
      <c r="E12" s="202" t="n"/>
      <c r="F12" s="202" t="n"/>
      <c r="G12" s="202" t="n"/>
      <c r="H12" s="202" t="n"/>
      <c r="I12" s="203" t="n"/>
      <c r="J12" s="208" t="inlineStr">
        <is>
          <t>км/час</t>
        </is>
      </c>
      <c r="K12" s="210" t="n">
        <v>30</v>
      </c>
    </row>
    <row r="13" ht="17.25" customHeight="1">
      <c r="A13" s="201" t="n">
        <v>7</v>
      </c>
      <c r="B13" s="207" t="inlineStr">
        <is>
          <t xml:space="preserve">Количество необходимых машин </t>
        </is>
      </c>
      <c r="C13" s="202" t="n"/>
      <c r="D13" s="202" t="n"/>
      <c r="E13" s="202" t="n"/>
      <c r="F13" s="202" t="n"/>
      <c r="G13" s="202" t="n"/>
      <c r="H13" s="202" t="n"/>
      <c r="I13" s="203" t="n"/>
      <c r="J13" s="208" t="inlineStr">
        <is>
          <t>шт.</t>
        </is>
      </c>
      <c r="K13" s="210" t="n">
        <f>ROUNDUP(K8/K11,0)</f>
        <v>2</v>
      </c>
    </row>
    <row r="14" ht="46.5" customHeight="1">
      <c r="A14" s="201" t="n">
        <v>8</v>
      </c>
      <c r="B14" s="207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202" t="n"/>
      <c r="D14" s="202" t="n"/>
      <c r="E14" s="202" t="n"/>
      <c r="F14" s="202" t="n"/>
      <c r="G14" s="202" t="n"/>
      <c r="H14" s="202" t="n"/>
      <c r="I14" s="203" t="n"/>
      <c r="J14" s="208" t="inlineStr">
        <is>
          <t>руб.</t>
        </is>
      </c>
      <c r="K14" s="213" t="n">
        <v>71.59999999999999</v>
      </c>
      <c r="Q14" s="214" t="inlineStr">
        <is>
          <t xml:space="preserve">  </t>
        </is>
      </c>
    </row>
    <row r="15" ht="32.25" customHeight="1">
      <c r="A15" s="201" t="n">
        <v>9</v>
      </c>
      <c r="B15" s="215" t="inlineStr">
        <is>
          <t>ИТОГО, Затраты на доставку рабочих на объект и обратно. В ценах 01.01.2000 г.</t>
        </is>
      </c>
      <c r="C15" s="202" t="n"/>
      <c r="D15" s="202" t="n"/>
      <c r="E15" s="202" t="n"/>
      <c r="F15" s="202" t="n"/>
      <c r="G15" s="202" t="n"/>
      <c r="H15" s="202" t="n"/>
      <c r="I15" s="203" t="n"/>
      <c r="J15" s="208" t="inlineStr">
        <is>
          <t>руб.</t>
        </is>
      </c>
      <c r="K15" s="216" t="n">
        <f>K18</f>
        <v>55848</v>
      </c>
    </row>
    <row r="16" ht="18.75" customHeight="1">
      <c r="A16" s="205" t="n">
        <v>10</v>
      </c>
      <c r="B16" s="217" t="inlineStr">
        <is>
          <t>ИТОГО, Затраты на доставку рабочих на объект и обратно. В ценах I кв. 2026 г.</t>
        </is>
      </c>
      <c r="C16" s="202" t="n"/>
      <c r="D16" s="202" t="n"/>
      <c r="E16" s="202" t="n"/>
      <c r="F16" s="202" t="n"/>
      <c r="G16" s="202" t="n"/>
      <c r="H16" s="202" t="n"/>
      <c r="I16" s="203" t="n"/>
      <c r="J16" s="208" t="inlineStr">
        <is>
          <t>руб.</t>
        </is>
      </c>
      <c r="K16" s="216" t="n">
        <f>F20</f>
        <v>784664.4</v>
      </c>
    </row>
    <row r="17" ht="22.5" customHeight="1">
      <c r="A17" s="218" t="inlineStr">
        <is>
          <t xml:space="preserve">1. Перевозка рабочих </t>
        </is>
      </c>
      <c r="B17" s="219" t="n"/>
      <c r="C17" s="219" t="n"/>
      <c r="D17" s="219" t="n"/>
      <c r="E17" s="219" t="n"/>
      <c r="F17" s="219" t="n"/>
      <c r="G17" s="219" t="n"/>
      <c r="H17" s="219" t="n"/>
      <c r="I17" s="219" t="n"/>
      <c r="J17" s="219" t="n"/>
      <c r="K17" s="219" t="n"/>
    </row>
    <row r="18" ht="15" customHeight="1">
      <c r="A18" s="220" t="n">
        <f>K7</f>
        <v>65</v>
      </c>
      <c r="B18" s="221" t="inlineStr">
        <is>
          <t>х</t>
        </is>
      </c>
      <c r="C18" s="222" t="n">
        <f>K9</f>
        <v>90</v>
      </c>
      <c r="D18" s="221" t="inlineStr">
        <is>
          <t>х</t>
        </is>
      </c>
      <c r="E18" s="222" t="n">
        <f>K10</f>
        <v>2</v>
      </c>
      <c r="F18" s="222" t="inlineStr">
        <is>
          <t>х</t>
        </is>
      </c>
      <c r="G18" s="222" t="n">
        <f>K13</f>
        <v>2</v>
      </c>
      <c r="H18" s="221" t="inlineStr">
        <is>
          <t>х</t>
        </is>
      </c>
      <c r="I18" s="220" t="n">
        <f>K14</f>
        <v>71.6</v>
      </c>
      <c r="J18" s="223" t="inlineStr">
        <is>
          <t>=</t>
        </is>
      </c>
      <c r="K18" s="224" t="n">
        <f>ROUND(A18*C18*E18*I18*G18/D19,2)</f>
        <v>55848</v>
      </c>
    </row>
    <row r="19" ht="15" customHeight="1">
      <c r="A19" s="225" t="n"/>
      <c r="B19" s="225" t="n"/>
      <c r="C19" s="225" t="n"/>
      <c r="D19" s="226" t="n">
        <f>K12</f>
        <v>30</v>
      </c>
      <c r="E19" s="225" t="n"/>
      <c r="F19" s="225" t="n"/>
      <c r="G19" s="225" t="n"/>
      <c r="H19" s="225" t="n"/>
      <c r="I19" s="225" t="n"/>
    </row>
    <row r="20" ht="16.5" customHeight="1">
      <c r="A20" s="227" t="n">
        <f>K18</f>
        <v>55848</v>
      </c>
      <c r="C20" s="223" t="inlineStr">
        <is>
          <t>х</t>
        </is>
      </c>
      <c r="D20" s="223" t="n">
        <f>K21</f>
        <v>14.05</v>
      </c>
      <c r="E20" s="223" t="inlineStr">
        <is>
          <t>=</t>
        </is>
      </c>
      <c r="F20" s="224" t="n">
        <f>ROUND(A20*D20,2)</f>
        <v>784664.4</v>
      </c>
      <c r="G20" s="228" t="inlineStr">
        <is>
          <t>руб. в текущих ценах</t>
        </is>
      </c>
      <c r="J20" s="229" t="n"/>
      <c r="K20" s="225" t="n"/>
    </row>
    <row r="21" ht="18.75" customHeight="1">
      <c r="A21" s="230" t="inlineStr">
        <is>
          <t>Минстрой России от 24.02.2026 № 9491-ИФ/09, приложение 4. Индекс 14,05.</t>
        </is>
      </c>
      <c r="J21" s="231" t="inlineStr">
        <is>
          <t>К=</t>
        </is>
      </c>
      <c r="K21" s="231" t="n">
        <v>14.05</v>
      </c>
    </row>
    <row r="22" ht="26.25" customHeight="1">
      <c r="A22" s="232" t="inlineStr">
        <is>
          <t>Составил:</t>
        </is>
      </c>
      <c r="B22" s="233" t="n"/>
      <c r="C22" s="160" t="n"/>
      <c r="D22" s="160" t="n"/>
      <c r="E22" s="232" t="inlineStr">
        <is>
          <t>Григорова И. А.</t>
        </is>
      </c>
      <c r="G22" s="234" t="n"/>
      <c r="H22" s="235" t="n"/>
      <c r="I22" s="235" t="n"/>
      <c r="J22" s="235" t="n"/>
      <c r="K22" s="235" t="n"/>
    </row>
    <row r="23" ht="15" customHeight="1">
      <c r="A23" s="232" t="n"/>
      <c r="E23" s="232" t="n"/>
    </row>
    <row r="24" ht="9.75" customHeight="1">
      <c r="A24" s="232" t="n"/>
      <c r="E24" s="232" t="n"/>
    </row>
    <row r="25" ht="18" customHeight="1">
      <c r="A25" s="232" t="inlineStr">
        <is>
          <t>Проверил:</t>
        </is>
      </c>
      <c r="B25" s="233" t="n"/>
      <c r="C25" s="160" t="n"/>
      <c r="D25" s="160" t="n"/>
      <c r="E25" s="232" t="inlineStr">
        <is>
          <t>Черкасов А. В.</t>
        </is>
      </c>
    </row>
    <row r="27" ht="75" customHeight="1">
      <c r="A27" s="198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25.xml><?xml version="1.0" encoding="utf-8"?>
<worksheet xmlns="http://schemas.openxmlformats.org/spreadsheetml/2006/main">
  <sheetPr filterMode="0"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6.71" customWidth="1" min="1" max="1"/>
    <col width="56.72" customWidth="1" min="2" max="2"/>
    <col width="8.43" customWidth="1" min="3" max="3"/>
    <col width="15.72" customWidth="1" min="4" max="4"/>
    <col width="12.86" customWidth="1" min="5" max="5"/>
    <col width="9.140000000000001" customWidth="1" min="6" max="256"/>
    <col width="6.71" customWidth="1" min="257" max="257"/>
    <col width="56.57" customWidth="1" min="258" max="258"/>
    <col width="8.43" customWidth="1" min="259" max="259"/>
    <col width="15.72" customWidth="1" min="260" max="260"/>
    <col width="12.86" customWidth="1" min="261" max="261"/>
    <col width="9.140000000000001" customWidth="1" min="262" max="512"/>
    <col width="6.71" customWidth="1" min="513" max="513"/>
    <col width="56.57" customWidth="1" min="514" max="514"/>
    <col width="8.43" customWidth="1" min="515" max="515"/>
    <col width="15.72" customWidth="1" min="516" max="516"/>
    <col width="12.86" customWidth="1" min="517" max="517"/>
    <col width="9.140000000000001" customWidth="1" min="518" max="768"/>
    <col width="6.71" customWidth="1" min="769" max="769"/>
    <col width="56.57" customWidth="1" min="770" max="770"/>
    <col width="8.43" customWidth="1" min="771" max="771"/>
    <col width="15.72" customWidth="1" min="772" max="772"/>
    <col width="12.86" customWidth="1" min="773" max="773"/>
    <col width="9.140000000000001" customWidth="1" min="774" max="1024"/>
    <col width="6.71" customWidth="1" min="1025" max="1025"/>
    <col width="56.57" customWidth="1" min="1026" max="1026"/>
    <col width="8.43" customWidth="1" min="1027" max="1027"/>
    <col width="15.72" customWidth="1" min="1028" max="1028"/>
    <col width="12.86" customWidth="1" min="1029" max="1029"/>
    <col width="9.140000000000001" customWidth="1" min="1030" max="1280"/>
    <col width="6.71" customWidth="1" min="1281" max="1281"/>
    <col width="56.57" customWidth="1" min="1282" max="1282"/>
    <col width="8.43" customWidth="1" min="1283" max="1283"/>
    <col width="15.72" customWidth="1" min="1284" max="1284"/>
    <col width="12.86" customWidth="1" min="1285" max="1285"/>
    <col width="9.140000000000001" customWidth="1" min="1286" max="1536"/>
    <col width="6.71" customWidth="1" min="1537" max="1537"/>
    <col width="56.57" customWidth="1" min="1538" max="1538"/>
    <col width="8.43" customWidth="1" min="1539" max="1539"/>
    <col width="15.72" customWidth="1" min="1540" max="1540"/>
    <col width="12.86" customWidth="1" min="1541" max="1541"/>
    <col width="9.140000000000001" customWidth="1" min="1542" max="1792"/>
    <col width="6.71" customWidth="1" min="1793" max="1793"/>
    <col width="56.57" customWidth="1" min="1794" max="1794"/>
    <col width="8.43" customWidth="1" min="1795" max="1795"/>
    <col width="15.72" customWidth="1" min="1796" max="1796"/>
    <col width="12.86" customWidth="1" min="1797" max="1797"/>
    <col width="9.140000000000001" customWidth="1" min="1798" max="2048"/>
    <col width="6.71" customWidth="1" min="2049" max="2049"/>
    <col width="56.57" customWidth="1" min="2050" max="2050"/>
    <col width="8.43" customWidth="1" min="2051" max="2051"/>
    <col width="15.72" customWidth="1" min="2052" max="2052"/>
    <col width="12.86" customWidth="1" min="2053" max="2053"/>
    <col width="9.140000000000001" customWidth="1" min="2054" max="2304"/>
    <col width="6.71" customWidth="1" min="2305" max="2305"/>
    <col width="56.57" customWidth="1" min="2306" max="2306"/>
    <col width="8.43" customWidth="1" min="2307" max="2307"/>
    <col width="15.72" customWidth="1" min="2308" max="2308"/>
    <col width="12.86" customWidth="1" min="2309" max="2309"/>
    <col width="9.140000000000001" customWidth="1" min="2310" max="2560"/>
    <col width="6.71" customWidth="1" min="2561" max="2561"/>
    <col width="56.57" customWidth="1" min="2562" max="2562"/>
    <col width="8.43" customWidth="1" min="2563" max="2563"/>
    <col width="15.72" customWidth="1" min="2564" max="2564"/>
    <col width="12.86" customWidth="1" min="2565" max="2565"/>
    <col width="9.140000000000001" customWidth="1" min="2566" max="2816"/>
    <col width="6.71" customWidth="1" min="2817" max="2817"/>
    <col width="56.57" customWidth="1" min="2818" max="2818"/>
    <col width="8.43" customWidth="1" min="2819" max="2819"/>
    <col width="15.72" customWidth="1" min="2820" max="2820"/>
    <col width="12.86" customWidth="1" min="2821" max="2821"/>
    <col width="9.140000000000001" customWidth="1" min="2822" max="3072"/>
    <col width="6.71" customWidth="1" min="3073" max="3073"/>
    <col width="56.57" customWidth="1" min="3074" max="3074"/>
    <col width="8.43" customWidth="1" min="3075" max="3075"/>
    <col width="15.72" customWidth="1" min="3076" max="3076"/>
    <col width="12.86" customWidth="1" min="3077" max="3077"/>
    <col width="9.140000000000001" customWidth="1" min="3078" max="3328"/>
    <col width="6.71" customWidth="1" min="3329" max="3329"/>
    <col width="56.57" customWidth="1" min="3330" max="3330"/>
    <col width="8.43" customWidth="1" min="3331" max="3331"/>
    <col width="15.72" customWidth="1" min="3332" max="3332"/>
    <col width="12.86" customWidth="1" min="3333" max="3333"/>
    <col width="9.140000000000001" customWidth="1" min="3334" max="3584"/>
    <col width="6.71" customWidth="1" min="3585" max="3585"/>
    <col width="56.57" customWidth="1" min="3586" max="3586"/>
    <col width="8.43" customWidth="1" min="3587" max="3587"/>
    <col width="15.72" customWidth="1" min="3588" max="3588"/>
    <col width="12.86" customWidth="1" min="3589" max="3589"/>
    <col width="9.140000000000001" customWidth="1" min="3590" max="3840"/>
    <col width="6.71" customWidth="1" min="3841" max="3841"/>
    <col width="56.57" customWidth="1" min="3842" max="3842"/>
    <col width="8.43" customWidth="1" min="3843" max="3843"/>
    <col width="15.72" customWidth="1" min="3844" max="3844"/>
    <col width="12.86" customWidth="1" min="3845" max="3845"/>
    <col width="9.140000000000001" customWidth="1" min="3846" max="4096"/>
    <col width="6.71" customWidth="1" min="4097" max="4097"/>
    <col width="56.57" customWidth="1" min="4098" max="4098"/>
    <col width="8.43" customWidth="1" min="4099" max="4099"/>
    <col width="15.72" customWidth="1" min="4100" max="4100"/>
    <col width="12.86" customWidth="1" min="4101" max="4101"/>
    <col width="9.140000000000001" customWidth="1" min="4102" max="4352"/>
    <col width="6.71" customWidth="1" min="4353" max="4353"/>
    <col width="56.57" customWidth="1" min="4354" max="4354"/>
    <col width="8.43" customWidth="1" min="4355" max="4355"/>
    <col width="15.72" customWidth="1" min="4356" max="4356"/>
    <col width="12.86" customWidth="1" min="4357" max="4357"/>
    <col width="9.140000000000001" customWidth="1" min="4358" max="4608"/>
    <col width="6.71" customWidth="1" min="4609" max="4609"/>
    <col width="56.57" customWidth="1" min="4610" max="4610"/>
    <col width="8.43" customWidth="1" min="4611" max="4611"/>
    <col width="15.72" customWidth="1" min="4612" max="4612"/>
    <col width="12.86" customWidth="1" min="4613" max="4613"/>
    <col width="9.140000000000001" customWidth="1" min="4614" max="4864"/>
    <col width="6.71" customWidth="1" min="4865" max="4865"/>
    <col width="56.57" customWidth="1" min="4866" max="4866"/>
    <col width="8.43" customWidth="1" min="4867" max="4867"/>
    <col width="15.72" customWidth="1" min="4868" max="4868"/>
    <col width="12.86" customWidth="1" min="4869" max="4869"/>
    <col width="9.140000000000001" customWidth="1" min="4870" max="5120"/>
    <col width="6.71" customWidth="1" min="5121" max="5121"/>
    <col width="56.57" customWidth="1" min="5122" max="5122"/>
    <col width="8.43" customWidth="1" min="5123" max="5123"/>
    <col width="15.72" customWidth="1" min="5124" max="5124"/>
    <col width="12.86" customWidth="1" min="5125" max="5125"/>
    <col width="9.140000000000001" customWidth="1" min="5126" max="5376"/>
    <col width="6.71" customWidth="1" min="5377" max="5377"/>
    <col width="56.57" customWidth="1" min="5378" max="5378"/>
    <col width="8.43" customWidth="1" min="5379" max="5379"/>
    <col width="15.72" customWidth="1" min="5380" max="5380"/>
    <col width="12.86" customWidth="1" min="5381" max="5381"/>
    <col width="9.140000000000001" customWidth="1" min="5382" max="5632"/>
    <col width="6.71" customWidth="1" min="5633" max="5633"/>
    <col width="56.57" customWidth="1" min="5634" max="5634"/>
    <col width="8.43" customWidth="1" min="5635" max="5635"/>
    <col width="15.72" customWidth="1" min="5636" max="5636"/>
    <col width="12.86" customWidth="1" min="5637" max="5637"/>
    <col width="9.140000000000001" customWidth="1" min="5638" max="5888"/>
    <col width="6.71" customWidth="1" min="5889" max="5889"/>
    <col width="56.57" customWidth="1" min="5890" max="5890"/>
    <col width="8.43" customWidth="1" min="5891" max="5891"/>
    <col width="15.72" customWidth="1" min="5892" max="5892"/>
    <col width="12.86" customWidth="1" min="5893" max="5893"/>
    <col width="9.140000000000001" customWidth="1" min="5894" max="6144"/>
    <col width="6.71" customWidth="1" min="6145" max="6145"/>
    <col width="56.57" customWidth="1" min="6146" max="6146"/>
    <col width="8.43" customWidth="1" min="6147" max="6147"/>
    <col width="15.72" customWidth="1" min="6148" max="6148"/>
    <col width="12.86" customWidth="1" min="6149" max="6149"/>
    <col width="9.140000000000001" customWidth="1" min="6150" max="6400"/>
    <col width="6.71" customWidth="1" min="6401" max="6401"/>
    <col width="56.57" customWidth="1" min="6402" max="6402"/>
    <col width="8.43" customWidth="1" min="6403" max="6403"/>
    <col width="15.72" customWidth="1" min="6404" max="6404"/>
    <col width="12.86" customWidth="1" min="6405" max="6405"/>
    <col width="9.140000000000001" customWidth="1" min="6406" max="6656"/>
    <col width="6.71" customWidth="1" min="6657" max="6657"/>
    <col width="56.57" customWidth="1" min="6658" max="6658"/>
    <col width="8.43" customWidth="1" min="6659" max="6659"/>
    <col width="15.72" customWidth="1" min="6660" max="6660"/>
    <col width="12.86" customWidth="1" min="6661" max="6661"/>
    <col width="9.140000000000001" customWidth="1" min="6662" max="6912"/>
    <col width="6.71" customWidth="1" min="6913" max="6913"/>
    <col width="56.57" customWidth="1" min="6914" max="6914"/>
    <col width="8.43" customWidth="1" min="6915" max="6915"/>
    <col width="15.72" customWidth="1" min="6916" max="6916"/>
    <col width="12.86" customWidth="1" min="6917" max="6917"/>
    <col width="9.140000000000001" customWidth="1" min="6918" max="7168"/>
    <col width="6.71" customWidth="1" min="7169" max="7169"/>
    <col width="56.57" customWidth="1" min="7170" max="7170"/>
    <col width="8.43" customWidth="1" min="7171" max="7171"/>
    <col width="15.72" customWidth="1" min="7172" max="7172"/>
    <col width="12.86" customWidth="1" min="7173" max="7173"/>
    <col width="9.140000000000001" customWidth="1" min="7174" max="7424"/>
    <col width="6.71" customWidth="1" min="7425" max="7425"/>
    <col width="56.57" customWidth="1" min="7426" max="7426"/>
    <col width="8.43" customWidth="1" min="7427" max="7427"/>
    <col width="15.72" customWidth="1" min="7428" max="7428"/>
    <col width="12.86" customWidth="1" min="7429" max="7429"/>
    <col width="9.140000000000001" customWidth="1" min="7430" max="7680"/>
    <col width="6.71" customWidth="1" min="7681" max="7681"/>
    <col width="56.57" customWidth="1" min="7682" max="7682"/>
    <col width="8.43" customWidth="1" min="7683" max="7683"/>
    <col width="15.72" customWidth="1" min="7684" max="7684"/>
    <col width="12.86" customWidth="1" min="7685" max="7685"/>
    <col width="9.140000000000001" customWidth="1" min="7686" max="7936"/>
    <col width="6.71" customWidth="1" min="7937" max="7937"/>
    <col width="56.57" customWidth="1" min="7938" max="7938"/>
    <col width="8.43" customWidth="1" min="7939" max="7939"/>
    <col width="15.72" customWidth="1" min="7940" max="7940"/>
    <col width="12.86" customWidth="1" min="7941" max="7941"/>
    <col width="9.140000000000001" customWidth="1" min="7942" max="8192"/>
    <col width="6.71" customWidth="1" min="8193" max="8193"/>
    <col width="56.57" customWidth="1" min="8194" max="8194"/>
    <col width="8.43" customWidth="1" min="8195" max="8195"/>
    <col width="15.72" customWidth="1" min="8196" max="8196"/>
    <col width="12.86" customWidth="1" min="8197" max="8197"/>
    <col width="9.140000000000001" customWidth="1" min="8198" max="8448"/>
    <col width="6.71" customWidth="1" min="8449" max="8449"/>
    <col width="56.57" customWidth="1" min="8450" max="8450"/>
    <col width="8.43" customWidth="1" min="8451" max="8451"/>
    <col width="15.72" customWidth="1" min="8452" max="8452"/>
    <col width="12.86" customWidth="1" min="8453" max="8453"/>
    <col width="9.140000000000001" customWidth="1" min="8454" max="8704"/>
    <col width="6.71" customWidth="1" min="8705" max="8705"/>
    <col width="56.57" customWidth="1" min="8706" max="8706"/>
    <col width="8.43" customWidth="1" min="8707" max="8707"/>
    <col width="15.72" customWidth="1" min="8708" max="8708"/>
    <col width="12.86" customWidth="1" min="8709" max="8709"/>
    <col width="9.140000000000001" customWidth="1" min="8710" max="8960"/>
    <col width="6.71" customWidth="1" min="8961" max="8961"/>
    <col width="56.57" customWidth="1" min="8962" max="8962"/>
    <col width="8.43" customWidth="1" min="8963" max="8963"/>
    <col width="15.72" customWidth="1" min="8964" max="8964"/>
    <col width="12.86" customWidth="1" min="8965" max="8965"/>
    <col width="9.140000000000001" customWidth="1" min="8966" max="9216"/>
    <col width="6.71" customWidth="1" min="9217" max="9217"/>
    <col width="56.57" customWidth="1" min="9218" max="9218"/>
    <col width="8.43" customWidth="1" min="9219" max="9219"/>
    <col width="15.72" customWidth="1" min="9220" max="9220"/>
    <col width="12.86" customWidth="1" min="9221" max="9221"/>
    <col width="9.140000000000001" customWidth="1" min="9222" max="9472"/>
    <col width="6.71" customWidth="1" min="9473" max="9473"/>
    <col width="56.57" customWidth="1" min="9474" max="9474"/>
    <col width="8.43" customWidth="1" min="9475" max="9475"/>
    <col width="15.72" customWidth="1" min="9476" max="9476"/>
    <col width="12.86" customWidth="1" min="9477" max="9477"/>
    <col width="9.140000000000001" customWidth="1" min="9478" max="9728"/>
    <col width="6.71" customWidth="1" min="9729" max="9729"/>
    <col width="56.57" customWidth="1" min="9730" max="9730"/>
    <col width="8.43" customWidth="1" min="9731" max="9731"/>
    <col width="15.72" customWidth="1" min="9732" max="9732"/>
    <col width="12.86" customWidth="1" min="9733" max="9733"/>
    <col width="9.140000000000001" customWidth="1" min="9734" max="9984"/>
    <col width="6.71" customWidth="1" min="9985" max="9985"/>
    <col width="56.57" customWidth="1" min="9986" max="9986"/>
    <col width="8.43" customWidth="1" min="9987" max="9987"/>
    <col width="15.72" customWidth="1" min="9988" max="9988"/>
    <col width="12.86" customWidth="1" min="9989" max="9989"/>
    <col width="9.140000000000001" customWidth="1" min="9990" max="10240"/>
    <col width="6.71" customWidth="1" min="10241" max="10241"/>
    <col width="56.57" customWidth="1" min="10242" max="10242"/>
    <col width="8.43" customWidth="1" min="10243" max="10243"/>
    <col width="15.72" customWidth="1" min="10244" max="10244"/>
    <col width="12.86" customWidth="1" min="10245" max="10245"/>
    <col width="9.140000000000001" customWidth="1" min="10246" max="10496"/>
    <col width="6.71" customWidth="1" min="10497" max="10497"/>
    <col width="56.57" customWidth="1" min="10498" max="10498"/>
    <col width="8.43" customWidth="1" min="10499" max="10499"/>
    <col width="15.72" customWidth="1" min="10500" max="10500"/>
    <col width="12.86" customWidth="1" min="10501" max="10501"/>
    <col width="9.140000000000001" customWidth="1" min="10502" max="10752"/>
    <col width="6.71" customWidth="1" min="10753" max="10753"/>
    <col width="56.57" customWidth="1" min="10754" max="10754"/>
    <col width="8.43" customWidth="1" min="10755" max="10755"/>
    <col width="15.72" customWidth="1" min="10756" max="10756"/>
    <col width="12.86" customWidth="1" min="10757" max="10757"/>
    <col width="9.140000000000001" customWidth="1" min="10758" max="11008"/>
    <col width="6.71" customWidth="1" min="11009" max="11009"/>
    <col width="56.57" customWidth="1" min="11010" max="11010"/>
    <col width="8.43" customWidth="1" min="11011" max="11011"/>
    <col width="15.72" customWidth="1" min="11012" max="11012"/>
    <col width="12.86" customWidth="1" min="11013" max="11013"/>
    <col width="9.140000000000001" customWidth="1" min="11014" max="11264"/>
    <col width="6.71" customWidth="1" min="11265" max="11265"/>
    <col width="56.57" customWidth="1" min="11266" max="11266"/>
    <col width="8.43" customWidth="1" min="11267" max="11267"/>
    <col width="15.72" customWidth="1" min="11268" max="11268"/>
    <col width="12.86" customWidth="1" min="11269" max="11269"/>
    <col width="9.140000000000001" customWidth="1" min="11270" max="11520"/>
    <col width="6.71" customWidth="1" min="11521" max="11521"/>
    <col width="56.57" customWidth="1" min="11522" max="11522"/>
    <col width="8.43" customWidth="1" min="11523" max="11523"/>
    <col width="15.72" customWidth="1" min="11524" max="11524"/>
    <col width="12.86" customWidth="1" min="11525" max="11525"/>
    <col width="9.140000000000001" customWidth="1" min="11526" max="11776"/>
    <col width="6.71" customWidth="1" min="11777" max="11777"/>
    <col width="56.57" customWidth="1" min="11778" max="11778"/>
    <col width="8.43" customWidth="1" min="11779" max="11779"/>
    <col width="15.72" customWidth="1" min="11780" max="11780"/>
    <col width="12.86" customWidth="1" min="11781" max="11781"/>
    <col width="9.140000000000001" customWidth="1" min="11782" max="12032"/>
    <col width="6.71" customWidth="1" min="12033" max="12033"/>
    <col width="56.57" customWidth="1" min="12034" max="12034"/>
    <col width="8.43" customWidth="1" min="12035" max="12035"/>
    <col width="15.72" customWidth="1" min="12036" max="12036"/>
    <col width="12.86" customWidth="1" min="12037" max="12037"/>
    <col width="9.140000000000001" customWidth="1" min="12038" max="12288"/>
    <col width="6.71" customWidth="1" min="12289" max="12289"/>
    <col width="56.57" customWidth="1" min="12290" max="12290"/>
    <col width="8.43" customWidth="1" min="12291" max="12291"/>
    <col width="15.72" customWidth="1" min="12292" max="12292"/>
    <col width="12.86" customWidth="1" min="12293" max="12293"/>
    <col width="9.140000000000001" customWidth="1" min="12294" max="12544"/>
    <col width="6.71" customWidth="1" min="12545" max="12545"/>
    <col width="56.57" customWidth="1" min="12546" max="12546"/>
    <col width="8.43" customWidth="1" min="12547" max="12547"/>
    <col width="15.72" customWidth="1" min="12548" max="12548"/>
    <col width="12.86" customWidth="1" min="12549" max="12549"/>
    <col width="9.140000000000001" customWidth="1" min="12550" max="12800"/>
    <col width="6.71" customWidth="1" min="12801" max="12801"/>
    <col width="56.57" customWidth="1" min="12802" max="12802"/>
    <col width="8.43" customWidth="1" min="12803" max="12803"/>
    <col width="15.72" customWidth="1" min="12804" max="12804"/>
    <col width="12.86" customWidth="1" min="12805" max="12805"/>
    <col width="9.140000000000001" customWidth="1" min="12806" max="13056"/>
    <col width="6.71" customWidth="1" min="13057" max="13057"/>
    <col width="56.57" customWidth="1" min="13058" max="13058"/>
    <col width="8.43" customWidth="1" min="13059" max="13059"/>
    <col width="15.72" customWidth="1" min="13060" max="13060"/>
    <col width="12.86" customWidth="1" min="13061" max="13061"/>
    <col width="9.140000000000001" customWidth="1" min="13062" max="13312"/>
    <col width="6.71" customWidth="1" min="13313" max="13313"/>
    <col width="56.57" customWidth="1" min="13314" max="13314"/>
    <col width="8.43" customWidth="1" min="13315" max="13315"/>
    <col width="15.72" customWidth="1" min="13316" max="13316"/>
    <col width="12.86" customWidth="1" min="13317" max="13317"/>
    <col width="9.140000000000001" customWidth="1" min="13318" max="13568"/>
    <col width="6.71" customWidth="1" min="13569" max="13569"/>
    <col width="56.57" customWidth="1" min="13570" max="13570"/>
    <col width="8.43" customWidth="1" min="13571" max="13571"/>
    <col width="15.72" customWidth="1" min="13572" max="13572"/>
    <col width="12.86" customWidth="1" min="13573" max="13573"/>
    <col width="9.140000000000001" customWidth="1" min="13574" max="13824"/>
    <col width="6.71" customWidth="1" min="13825" max="13825"/>
    <col width="56.57" customWidth="1" min="13826" max="13826"/>
    <col width="8.43" customWidth="1" min="13827" max="13827"/>
    <col width="15.72" customWidth="1" min="13828" max="13828"/>
    <col width="12.86" customWidth="1" min="13829" max="13829"/>
    <col width="9.140000000000001" customWidth="1" min="13830" max="14080"/>
    <col width="6.71" customWidth="1" min="14081" max="14081"/>
    <col width="56.57" customWidth="1" min="14082" max="14082"/>
    <col width="8.43" customWidth="1" min="14083" max="14083"/>
    <col width="15.72" customWidth="1" min="14084" max="14084"/>
    <col width="12.86" customWidth="1" min="14085" max="14085"/>
    <col width="9.140000000000001" customWidth="1" min="14086" max="14336"/>
    <col width="6.71" customWidth="1" min="14337" max="14337"/>
    <col width="56.57" customWidth="1" min="14338" max="14338"/>
    <col width="8.43" customWidth="1" min="14339" max="14339"/>
    <col width="15.72" customWidth="1" min="14340" max="14340"/>
    <col width="12.86" customWidth="1" min="14341" max="14341"/>
    <col width="9.140000000000001" customWidth="1" min="14342" max="14592"/>
    <col width="6.71" customWidth="1" min="14593" max="14593"/>
    <col width="56.57" customWidth="1" min="14594" max="14594"/>
    <col width="8.43" customWidth="1" min="14595" max="14595"/>
    <col width="15.72" customWidth="1" min="14596" max="14596"/>
    <col width="12.86" customWidth="1" min="14597" max="14597"/>
    <col width="9.140000000000001" customWidth="1" min="14598" max="14848"/>
    <col width="6.71" customWidth="1" min="14849" max="14849"/>
    <col width="56.57" customWidth="1" min="14850" max="14850"/>
    <col width="8.43" customWidth="1" min="14851" max="14851"/>
    <col width="15.72" customWidth="1" min="14852" max="14852"/>
    <col width="12.86" customWidth="1" min="14853" max="14853"/>
    <col width="9.140000000000001" customWidth="1" min="14854" max="15104"/>
    <col width="6.71" customWidth="1" min="15105" max="15105"/>
    <col width="56.57" customWidth="1" min="15106" max="15106"/>
    <col width="8.43" customWidth="1" min="15107" max="15107"/>
    <col width="15.72" customWidth="1" min="15108" max="15108"/>
    <col width="12.86" customWidth="1" min="15109" max="15109"/>
    <col width="9.140000000000001" customWidth="1" min="15110" max="15360"/>
    <col width="6.71" customWidth="1" min="15361" max="15361"/>
    <col width="56.57" customWidth="1" min="15362" max="15362"/>
    <col width="8.43" customWidth="1" min="15363" max="15363"/>
    <col width="15.72" customWidth="1" min="15364" max="15364"/>
    <col width="12.86" customWidth="1" min="15365" max="15365"/>
    <col width="9.140000000000001" customWidth="1" min="15366" max="15616"/>
    <col width="6.71" customWidth="1" min="15617" max="15617"/>
    <col width="56.57" customWidth="1" min="15618" max="15618"/>
    <col width="8.43" customWidth="1" min="15619" max="15619"/>
    <col width="15.72" customWidth="1" min="15620" max="15620"/>
    <col width="12.86" customWidth="1" min="15621" max="15621"/>
    <col width="9.140000000000001" customWidth="1" min="15622" max="15872"/>
    <col width="6.71" customWidth="1" min="15873" max="15873"/>
    <col width="56.57" customWidth="1" min="15874" max="15874"/>
    <col width="8.43" customWidth="1" min="15875" max="15875"/>
    <col width="15.72" customWidth="1" min="15876" max="15876"/>
    <col width="12.86" customWidth="1" min="15877" max="15877"/>
    <col width="9.140000000000001" customWidth="1" min="15878" max="16128"/>
    <col width="6.71" customWidth="1" min="16129" max="16129"/>
    <col width="56.57" customWidth="1" min="16130" max="16130"/>
    <col width="8.43" customWidth="1" min="16131" max="16131"/>
    <col width="15.72" customWidth="1" min="16132" max="16132"/>
    <col width="12.86" customWidth="1" min="16133" max="16133"/>
    <col width="9.140000000000001" customWidth="1" min="16134" max="16384"/>
  </cols>
  <sheetData>
    <row r="1" ht="15.75" customHeight="1">
      <c r="B1" s="236" t="inlineStr">
        <is>
          <t>Сметный расчет № СР-3-29</t>
        </is>
      </c>
      <c r="E1" s="237" t="n"/>
    </row>
    <row r="2" ht="15.75" customHeight="1">
      <c r="B2" s="236" t="inlineStr">
        <is>
          <t xml:space="preserve">Затраты, связанные с командированием рабочих </t>
        </is>
      </c>
      <c r="E2" s="237" t="n"/>
    </row>
    <row r="3" ht="15.75" customHeight="1">
      <c r="A3" s="236" t="n"/>
      <c r="C3" s="238" t="n"/>
    </row>
    <row r="4" ht="15.75" customHeight="1">
      <c r="A4" s="236" t="inlineStr">
        <is>
          <t>Объект: 29-ВЛ 220 Амурская-Благовещенская №1</t>
        </is>
      </c>
    </row>
    <row r="5" ht="15.75" customHeight="1">
      <c r="A5" s="239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40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41" t="n"/>
    </row>
    <row r="7" ht="15" customHeight="1">
      <c r="A7" s="242" t="n"/>
      <c r="B7" s="243" t="n"/>
      <c r="C7" s="244" t="n"/>
      <c r="D7" s="244" t="n"/>
    </row>
    <row r="8">
      <c r="A8" s="245" t="inlineStr">
        <is>
          <t>Основание: Ф.579959-19.29-РД</t>
        </is>
      </c>
    </row>
    <row r="9" ht="28.5" customHeight="1">
      <c r="A9" s="246" t="inlineStr">
        <is>
          <t>№ п/п</t>
        </is>
      </c>
      <c r="B9" s="247" t="inlineStr">
        <is>
          <t>Наименование затрат</t>
        </is>
      </c>
      <c r="C9" s="247" t="inlineStr">
        <is>
          <t>ед.изм.</t>
        </is>
      </c>
      <c r="D9" s="246" t="inlineStr">
        <is>
          <t>Кол-во / Стоимость</t>
        </is>
      </c>
    </row>
    <row r="10" ht="15" customHeight="1">
      <c r="A10" s="247" t="n">
        <v>1</v>
      </c>
      <c r="B10" s="248" t="inlineStr">
        <is>
          <t>Исходные данные:</t>
        </is>
      </c>
      <c r="C10" s="202" t="n"/>
      <c r="D10" s="203" t="n"/>
    </row>
    <row r="11" ht="30" customHeight="1">
      <c r="A11" s="249" t="inlineStr">
        <is>
          <t>1.1</t>
        </is>
      </c>
      <c r="B11" s="250" t="inlineStr">
        <is>
          <t>Продолжительность строительства</t>
        </is>
      </c>
      <c r="C11" s="251" t="inlineStr">
        <is>
          <t>сут.</t>
        </is>
      </c>
      <c r="D11" s="252" t="n">
        <f>30*3</f>
        <v>90</v>
      </c>
    </row>
    <row r="12" ht="30" customHeight="1">
      <c r="A12" s="249" t="inlineStr">
        <is>
          <t>1.2</t>
        </is>
      </c>
      <c r="B12" s="250" t="inlineStr">
        <is>
          <t>Численность рабочих</t>
        </is>
      </c>
      <c r="C12" s="251" t="inlineStr">
        <is>
          <t>чел.</t>
        </is>
      </c>
      <c r="D12" s="251" t="n">
        <f>9*3</f>
        <v>27</v>
      </c>
    </row>
    <row r="13" ht="30" customHeight="1">
      <c r="A13" s="249" t="inlineStr">
        <is>
          <t>1.3</t>
        </is>
      </c>
      <c r="B13" s="250" t="inlineStr">
        <is>
          <t>Пункт базировки г. Благовещенск</t>
        </is>
      </c>
      <c r="C13" s="253" t="n"/>
      <c r="D13" s="253" t="n"/>
    </row>
    <row r="14" ht="15" customHeight="1">
      <c r="A14" s="249" t="inlineStr">
        <is>
          <t>1.4</t>
        </is>
      </c>
      <c r="B14" s="250" t="inlineStr">
        <is>
          <t>Автомобильная перевозки</t>
        </is>
      </c>
      <c r="C14" s="254" t="inlineStr">
        <is>
          <t>км.</t>
        </is>
      </c>
      <c r="D14" s="251" t="n">
        <v>690</v>
      </c>
    </row>
    <row r="15" ht="15" customHeight="1">
      <c r="A15" s="247" t="n">
        <v>2</v>
      </c>
      <c r="B15" s="248" t="inlineStr">
        <is>
          <t>Расчет суточных и проживания:</t>
        </is>
      </c>
      <c r="C15" s="202" t="n"/>
      <c r="D15" s="203" t="n"/>
    </row>
    <row r="16" ht="45" customHeight="1">
      <c r="A16" s="249" t="inlineStr">
        <is>
          <t>2.1</t>
        </is>
      </c>
      <c r="B16" s="255" t="inlineStr">
        <is>
          <t>Суточные по исходной ставке: 100 руб. × 90 суток × 27 чел.</t>
        </is>
      </c>
      <c r="C16" s="251" t="inlineStr">
        <is>
          <t>руб.</t>
        </is>
      </c>
      <c r="D16" s="256" t="n">
        <f>ROUND(D11*D12*100,2)</f>
        <v>243000</v>
      </c>
    </row>
    <row r="17" ht="60" customHeight="1">
      <c r="A17" s="249" t="inlineStr">
        <is>
          <t>2.2</t>
        </is>
      </c>
      <c r="B17" s="255" t="inlineStr">
        <is>
          <t>Проживание по исходной ставке: 550 руб. × 90 суток × 27 чел.</t>
        </is>
      </c>
      <c r="C17" s="251" t="inlineStr">
        <is>
          <t>руб.</t>
        </is>
      </c>
      <c r="D17" s="256" t="n">
        <f>ROUND(D11*D12*550,2)</f>
        <v>1336500</v>
      </c>
    </row>
    <row r="18" ht="15" customHeight="1">
      <c r="A18" s="257" t="inlineStr">
        <is>
          <t>3</t>
        </is>
      </c>
      <c r="B18" s="258" t="inlineStr">
        <is>
          <t>Расчет затрат на проезд работников до места расположения  г. Благовещенск:</t>
        </is>
      </c>
      <c r="C18" s="202" t="n"/>
      <c r="D18" s="203" t="n"/>
    </row>
    <row r="19" ht="15" customHeight="1">
      <c r="A19" s="259" t="inlineStr">
        <is>
          <t xml:space="preserve">            Автомобильные перевозки от г. Хабаровск - г. Благовещенск</t>
        </is>
      </c>
      <c r="B19" s="202" t="n"/>
      <c r="C19" s="202" t="n"/>
      <c r="D19" s="203" t="n"/>
    </row>
    <row r="20" ht="50.25" customHeight="1">
      <c r="A20" s="249" t="inlineStr">
        <is>
          <t>3.1</t>
        </is>
      </c>
      <c r="B20" s="250" t="inlineStr">
        <is>
          <t>Время в пути в одном направлении 690км/51 км/час (скорость  движения вахтового автобуса доставки, взята применительно по прил. № 6,  Методика 318/пр от 15.06.2020 г.)</t>
        </is>
      </c>
      <c r="C20" s="251" t="inlineStr">
        <is>
          <t>час</t>
        </is>
      </c>
      <c r="D20" s="256" t="n">
        <f>D14/51</f>
        <v>13.5294117647059</v>
      </c>
    </row>
    <row r="21" ht="15" customHeight="1">
      <c r="A21" s="249" t="inlineStr">
        <is>
          <t>3.2</t>
        </is>
      </c>
      <c r="B21" s="250" t="inlineStr">
        <is>
          <t>Стоимость 1 маш.- часа автобуса (ФСЭМ-91.13.03-508)</t>
        </is>
      </c>
      <c r="C21" s="251" t="inlineStr">
        <is>
          <t>руб/час</t>
        </is>
      </c>
      <c r="D21" s="256" t="n">
        <v>71.59999999999999</v>
      </c>
    </row>
    <row r="22" ht="15" customHeight="1">
      <c r="A22" s="249" t="inlineStr">
        <is>
          <t>3.3</t>
        </is>
      </c>
      <c r="B22" s="250" t="inlineStr">
        <is>
          <t>Количество автобусов</t>
        </is>
      </c>
      <c r="C22" s="251" t="inlineStr">
        <is>
          <t>шт</t>
        </is>
      </c>
      <c r="D22" s="260" t="n">
        <f>ROUNDUP(D12/20,0)</f>
        <v>2</v>
      </c>
    </row>
    <row r="23" ht="90" customHeight="1">
      <c r="A23" s="249" t="inlineStr">
        <is>
          <t>3.4</t>
        </is>
      </c>
      <c r="B23" s="250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51" t="inlineStr">
        <is>
          <t>К</t>
        </is>
      </c>
      <c r="D23" s="280" t="n">
        <v>1.035</v>
      </c>
    </row>
    <row r="24" ht="45" customHeight="1">
      <c r="A24" s="249" t="n"/>
      <c r="B24" s="255" t="inlineStr">
        <is>
          <t>Проезд в базисных ценах 01.01.2000: (690 / 51) ч × 71.6 руб./ч × 2 авт. × 2 × 1.035.</t>
        </is>
      </c>
      <c r="C24" s="251" t="inlineStr">
        <is>
          <t>руб.</t>
        </is>
      </c>
      <c r="D24" s="256" t="n">
        <f>ROUND(D20*D21*D22*2*D23,2)</f>
        <v>4010.44</v>
      </c>
    </row>
    <row r="25" ht="42.75" customHeight="1">
      <c r="A25" s="249" t="n"/>
      <c r="B25" s="262" t="inlineStr">
        <is>
          <t>Проезд в текущих ценах I кв. 2026: индекс 14,05. Минстрой России от 24.02.2026 № 9491-ИФ/09.</t>
        </is>
      </c>
      <c r="C25" s="247" t="inlineStr">
        <is>
          <t>руб.</t>
        </is>
      </c>
      <c r="D25" s="263" t="n">
        <f>ROUND(D20*D21*D22*2*D23*E25,2)</f>
        <v>56346.72</v>
      </c>
      <c r="E25" s="214" t="n">
        <v>14.05</v>
      </c>
    </row>
    <row r="26" ht="15" customHeight="1">
      <c r="A26" s="251" t="n"/>
      <c r="B26" s="264" t="inlineStr">
        <is>
          <t>Итого в текущих ценах без НДС</t>
        </is>
      </c>
      <c r="C26" s="247" t="inlineStr">
        <is>
          <t>руб.</t>
        </is>
      </c>
      <c r="D26" s="263" t="n">
        <f>ROUND(D16+D17+D25,2)</f>
        <v>1635846.72</v>
      </c>
    </row>
    <row r="27" ht="45" customHeight="1">
      <c r="A27" s="251" t="n"/>
      <c r="B27" s="265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6" t="inlineStr">
        <is>
          <t>руб.</t>
        </is>
      </c>
      <c r="D27" s="267" t="n">
        <f>ROUND(D26/E25,2)</f>
        <v>116430.37</v>
      </c>
    </row>
    <row r="28" ht="14.25" customHeight="1"/>
    <row r="29" ht="15.75" customHeight="1">
      <c r="B29" s="268" t="inlineStr">
        <is>
          <t xml:space="preserve">Составил:                    </t>
        </is>
      </c>
      <c r="C29" s="268" t="inlineStr">
        <is>
          <t>Григорова И. А.</t>
        </is>
      </c>
      <c r="D29" s="268" t="n"/>
    </row>
    <row r="30" ht="15.75" customHeight="1">
      <c r="B30" s="269" t="n"/>
      <c r="C30" s="268" t="n"/>
      <c r="D30" s="268" t="n"/>
    </row>
    <row r="31" ht="15.75" customHeight="1">
      <c r="B31" s="268" t="inlineStr">
        <is>
          <t>Проверил:</t>
        </is>
      </c>
      <c r="C31" s="268" t="inlineStr">
        <is>
          <t>Черкасов А. В.</t>
        </is>
      </c>
      <c r="D31" s="268" t="n"/>
    </row>
    <row r="33" ht="75" customHeight="1">
      <c r="A33" s="198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2026-09-17T21:45:32Z</dcterms:created>
  <dcterms:modified xmlns:dcterms="http://purl.org/dc/terms/" xmlns:xsi="http://www.w3.org/2001/XMLSchema-instance" xsi:type="dcterms:W3CDTF">2026-09-17T21:57:33Z</dcterms:modified>
</cp:coreProperties>
</file>